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92" windowHeight="11775" activeTab="3"/>
  </bookViews>
  <sheets>
    <sheet name="Mydeco Corp." sheetId="7" r:id="rId1"/>
    <sheet name="W1-1" sheetId="2" r:id="rId2"/>
    <sheet name="W1-2" sheetId="3" r:id="rId3"/>
    <sheet name="W1-3" sheetId="5" r:id="rId4"/>
    <sheet name="Inter IKEA Group" sheetId="11" r:id="rId5"/>
    <sheet name="W1-4" sheetId="13" r:id="rId6"/>
  </sheets>
  <calcPr calcId="144525"/>
</workbook>
</file>

<file path=xl/comments1.xml><?xml version="1.0" encoding="utf-8"?>
<comments xmlns="http://schemas.openxmlformats.org/spreadsheetml/2006/main">
  <authors>
    <author>Aleksandrina Ralcheva</author>
  </authors>
  <commentList>
    <comment ref="A1" authorId="0">
      <text>
        <r>
          <rPr>
            <b/>
            <sz val="9"/>
            <rFont val="Tahoma"/>
            <charset val="134"/>
          </rPr>
          <t>Hint:</t>
        </r>
        <r>
          <rPr>
            <sz val="9"/>
            <rFont val="Tahoma"/>
            <charset val="134"/>
          </rPr>
          <t xml:space="preserve">
https://www.inter.ikea.com/en/performance/download-financial-reports</t>
        </r>
      </text>
    </comment>
  </commentList>
</comments>
</file>

<file path=xl/comments2.xml><?xml version="1.0" encoding="utf-8"?>
<comments xmlns="http://schemas.openxmlformats.org/spreadsheetml/2006/main">
  <authors>
    <author>Aleksandrina Ralcheva</author>
  </authors>
  <commentList>
    <comment ref="I3" authorId="0">
      <text>
        <r>
          <rPr>
            <b/>
            <sz val="9"/>
            <rFont val="Tahoma"/>
            <charset val="134"/>
          </rPr>
          <t>Industry ratios:</t>
        </r>
        <r>
          <rPr>
            <sz val="9"/>
            <rFont val="Tahoma"/>
            <charset val="134"/>
          </rPr>
          <t xml:space="preserve">
https://www.readyratios.com/sec/industry/25/</t>
        </r>
      </text>
    </comment>
    <comment ref="C25" authorId="0">
      <text>
        <r>
          <rPr>
            <b/>
            <sz val="9"/>
            <rFont val="Tahoma"/>
            <charset val="134"/>
          </rPr>
          <t xml:space="preserve">DuPont Analysis:
</t>
        </r>
        <r>
          <rPr>
            <sz val="9"/>
            <rFont val="Tahoma"/>
            <charset val="134"/>
          </rPr>
          <t xml:space="preserve">
From our financial ratio analysis we can see that the reduction in ROE is a result of much lower net profit margin that has been further pushed down by taking on additional leverage (the equity multiplier has increased). At the same time, asset turnover has remained the same so the company is using its resources as efficiently as before.</t>
        </r>
      </text>
    </comment>
  </commentList>
</comments>
</file>

<file path=xl/sharedStrings.xml><?xml version="1.0" encoding="utf-8"?>
<sst xmlns="http://schemas.openxmlformats.org/spreadsheetml/2006/main" count="196" uniqueCount="143">
  <si>
    <t>2015-2019 Financial Statement Data and Stock Price Data for Mydeco Corp.</t>
  </si>
  <si>
    <t xml:space="preserve">(All data as of fiscal year end; in $ millions) </t>
  </si>
  <si>
    <t xml:space="preserve">Income Statement </t>
  </si>
  <si>
    <t xml:space="preserve">Revenue </t>
  </si>
  <si>
    <t xml:space="preserve">Cost of Goods Sold </t>
  </si>
  <si>
    <t xml:space="preserve">Gross Profit </t>
  </si>
  <si>
    <t xml:space="preserve">Sales and Marketing </t>
  </si>
  <si>
    <t xml:space="preserve">Administration </t>
  </si>
  <si>
    <t xml:space="preserve">Depreciation &amp; Amortization </t>
  </si>
  <si>
    <t>EBIT</t>
  </si>
  <si>
    <t xml:space="preserve">Interest Income (Expense) </t>
  </si>
  <si>
    <t>Pretax Income</t>
  </si>
  <si>
    <t xml:space="preserve">Income Tax </t>
  </si>
  <si>
    <t xml:space="preserve">Net Income </t>
  </si>
  <si>
    <t xml:space="preserve">Shares outstanding (millions) </t>
  </si>
  <si>
    <t xml:space="preserve">Earnings per share </t>
  </si>
  <si>
    <t>Balance Sheet</t>
  </si>
  <si>
    <t>Assets</t>
  </si>
  <si>
    <t>Cash</t>
  </si>
  <si>
    <t>Accounts Receivable</t>
  </si>
  <si>
    <t>Inventory</t>
  </si>
  <si>
    <t>Total Current Assets</t>
  </si>
  <si>
    <t>Net Property, Plant &amp; Equip.</t>
  </si>
  <si>
    <t>Goodwill &amp; Intangibles</t>
  </si>
  <si>
    <t>Total Assets</t>
  </si>
  <si>
    <t>Liabilities &amp; Stockholders’ Equity</t>
  </si>
  <si>
    <t>Accounts Payable</t>
  </si>
  <si>
    <t>Accrued Compensation</t>
  </si>
  <si>
    <t>Total Current Liabilities</t>
  </si>
  <si>
    <t>Long-term Debt</t>
  </si>
  <si>
    <t>Total Liabilities</t>
  </si>
  <si>
    <t>Stockholders’ Equity</t>
  </si>
  <si>
    <t>Total Liabilities &amp; Stockholders' Equity</t>
  </si>
  <si>
    <t>Statement of Cash Flows</t>
  </si>
  <si>
    <t>Net Income</t>
  </si>
  <si>
    <t>Depreciation &amp; Amortization</t>
  </si>
  <si>
    <t>Chg. in Accounts Receivable</t>
  </si>
  <si>
    <t>Chg. in Inventory</t>
  </si>
  <si>
    <t>Chg. in Payables &amp; Accrued Comp.</t>
  </si>
  <si>
    <t>Cash from Operations</t>
  </si>
  <si>
    <t>Capital Expenditures</t>
  </si>
  <si>
    <t>Cash from Investing Activities</t>
  </si>
  <si>
    <t>Dividends Paid</t>
  </si>
  <si>
    <t>Sale (or Purchase) of Stock</t>
  </si>
  <si>
    <t>Debt Issuance (Pay Down)</t>
  </si>
  <si>
    <t>Cash from Financing Activities</t>
  </si>
  <si>
    <t>Change in Cash</t>
  </si>
  <si>
    <t>Mydeco Stock Price</t>
  </si>
  <si>
    <t>Exercise W1-1</t>
  </si>
  <si>
    <t xml:space="preserve">See the first sheet showing financial statement data and stock price data for Mydeco Corp.
</t>
  </si>
  <si>
    <t>a.</t>
  </si>
  <si>
    <t>What is Mydeco’s market capitalization at the end of each year?</t>
  </si>
  <si>
    <t>b.</t>
  </si>
  <si>
    <t xml:space="preserve">What is Mydeco’s market-to-book ratio at the end of each year? </t>
  </si>
  <si>
    <t>c.</t>
  </si>
  <si>
    <t>What is Mydeco’s enterprise value at the end of each year?</t>
  </si>
  <si>
    <t>Market capitalization</t>
  </si>
  <si>
    <t>The market value of equity. The market value of a stock does not depend on the historical cost of the firm’s 
assets; instead, it depends on what investors expect those assets to produce in the future.</t>
  </si>
  <si>
    <t>Market-to-book ratio</t>
  </si>
  <si>
    <t>Analysts often classify firms with low market-to-book ratios as value stocks, and those with high market-to-book ratios as growth stocks.</t>
  </si>
  <si>
    <t>Enterprise Value</t>
  </si>
  <si>
    <t>Enterprise Value=Market Value of Equity+Debt-Cash      
The enterprise value can be interpreted as the cost to take over the business.</t>
  </si>
  <si>
    <t>Exercise W1-2</t>
  </si>
  <si>
    <t>See the first sheet showing financial statement data and stock price data for Mydeco Corp.</t>
  </si>
  <si>
    <t xml:space="preserve">By what percentage did Mydeco’s revenues grow each year from 2016–2019? </t>
  </si>
  <si>
    <t>By what percentage did net income grow each year?</t>
  </si>
  <si>
    <t>Growth rate in revenues</t>
  </si>
  <si>
    <t>Growth rate in net income</t>
  </si>
  <si>
    <t>Why are they different?</t>
  </si>
  <si>
    <t>NI growth rate differs from revenue growth rate because COGS and other expenses can move at different rates than revenues. For example, revenues declined in 2016 by 10%, however, COGS declined by 7%.</t>
  </si>
  <si>
    <t>Exercise W1-3</t>
  </si>
  <si>
    <t>From 2015 to 2019, what was the total cash flow from operations that Mydeco generated?</t>
  </si>
  <si>
    <t>What fraction of the total in (a) was spent on capital expenditures?</t>
  </si>
  <si>
    <t>What fraction of the total in (a) was spent paying dividends to shareholders?</t>
  </si>
  <si>
    <t>d.</t>
  </si>
  <si>
    <t>What was Mydeco's total retained earnings for this period?</t>
  </si>
  <si>
    <t>Cash flow from operations (million)</t>
  </si>
  <si>
    <t>Capital expenditures (million)</t>
  </si>
  <si>
    <t>Capital expenditures/cash flow from operations</t>
  </si>
  <si>
    <t>Retained earnings</t>
  </si>
  <si>
    <t>Change in cash and marketable securities</t>
  </si>
  <si>
    <t>Dividends (million)</t>
  </si>
  <si>
    <t>Dividends/cash flow from operations</t>
  </si>
  <si>
    <t>Total net income (million)</t>
  </si>
  <si>
    <t>Total retained earnings (million)</t>
  </si>
  <si>
    <t>Inter IKEA Group Balance Sheet</t>
  </si>
  <si>
    <t xml:space="preserve">Increase (or Decrease)                  </t>
  </si>
  <si>
    <t>In millions of EUR</t>
  </si>
  <si>
    <t>Amount</t>
  </si>
  <si>
    <t>Percent</t>
  </si>
  <si>
    <t>Intangible fixed assets</t>
  </si>
  <si>
    <t>Tangible fixed assets</t>
  </si>
  <si>
    <t>Financial fixed assets</t>
  </si>
  <si>
    <t>Total fixed assets</t>
  </si>
  <si>
    <t>Inventories</t>
  </si>
  <si>
    <t>Receivables</t>
  </si>
  <si>
    <t>Cash and cash equivalents</t>
  </si>
  <si>
    <t>Total current assets</t>
  </si>
  <si>
    <t>Total assets</t>
  </si>
  <si>
    <t>Group equity</t>
  </si>
  <si>
    <t>Provisions</t>
  </si>
  <si>
    <t>Non-current liabilities</t>
  </si>
  <si>
    <t>Current liabilities</t>
  </si>
  <si>
    <t>Total liabilities</t>
  </si>
  <si>
    <t>Equity and liabilities</t>
  </si>
  <si>
    <t>Inter IKEA Group Income Statement</t>
  </si>
  <si>
    <t>FY22</t>
  </si>
  <si>
    <t>FY21</t>
  </si>
  <si>
    <t>Sales of goods</t>
  </si>
  <si>
    <t>Franchise fees</t>
  </si>
  <si>
    <t>Other income</t>
  </si>
  <si>
    <t>Total Revenues</t>
  </si>
  <si>
    <t>Cost of goods sold</t>
  </si>
  <si>
    <t>Gross profit</t>
  </si>
  <si>
    <t>Operational cost</t>
  </si>
  <si>
    <t>Total operating income</t>
  </si>
  <si>
    <t>Interest expense</t>
  </si>
  <si>
    <t>Results before tax</t>
  </si>
  <si>
    <t>Income taxes</t>
  </si>
  <si>
    <t>Net income</t>
  </si>
  <si>
    <t>Inter IKEA Group Ratio Analysis</t>
  </si>
  <si>
    <t>Comparison</t>
  </si>
  <si>
    <t>IKEA</t>
  </si>
  <si>
    <t>Industry</t>
  </si>
  <si>
    <t>Intra</t>
  </si>
  <si>
    <t>Liquidity ratios</t>
  </si>
  <si>
    <t>Current ratio</t>
  </si>
  <si>
    <t>Quick ratio</t>
  </si>
  <si>
    <t>Cash ratio</t>
  </si>
  <si>
    <t>Leverage ratios</t>
  </si>
  <si>
    <t>Debt-to-capital ratio (book)</t>
  </si>
  <si>
    <t>Debt-equity ratio (book)</t>
  </si>
  <si>
    <t>Equity multiplier (book)</t>
  </si>
  <si>
    <t>Interest coverage ratio</t>
  </si>
  <si>
    <t>EBIT/Interest expense</t>
  </si>
  <si>
    <t>Efficiency ratios</t>
  </si>
  <si>
    <t>Asset turnover</t>
  </si>
  <si>
    <t>Accounts receivable days</t>
  </si>
  <si>
    <t>Inventory days</t>
  </si>
  <si>
    <t>Profitability ratios</t>
  </si>
  <si>
    <t>Profit margin</t>
  </si>
  <si>
    <t>Return on assets</t>
  </si>
  <si>
    <t>Return on equity</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</si>
</sst>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 mmmm\ yyyy;@"/>
    <numFmt numFmtId="177" formatCode="0.0%"/>
    <numFmt numFmtId="178" formatCode="&quot;$&quot;#,##0.00"/>
    <numFmt numFmtId="179" formatCode="#,##0.0_);\(#,##0.0\)"/>
    <numFmt numFmtId="180" formatCode="&quot;$&quot;#,##0.00_);\(&quot;$&quot;#,##0.00\)"/>
  </numFmts>
  <fonts count="40">
    <font>
      <sz val="11"/>
      <color theme="1"/>
      <name val="等线"/>
      <charset val="134"/>
      <scheme val="minor"/>
    </font>
    <font>
      <sz val="14"/>
      <color theme="1"/>
      <name val="等线 Light"/>
      <charset val="134"/>
      <scheme val="major"/>
    </font>
    <font>
      <sz val="14"/>
      <color theme="0"/>
      <name val="等线 Light"/>
      <charset val="134"/>
      <scheme val="major"/>
    </font>
    <font>
      <b/>
      <sz val="14"/>
      <color theme="1"/>
      <name val="等线 Light"/>
      <charset val="134"/>
      <scheme val="major"/>
    </font>
    <font>
      <sz val="11"/>
      <color rgb="FF9C0006"/>
      <name val="等线"/>
      <charset val="134"/>
      <scheme val="minor"/>
    </font>
    <font>
      <sz val="11"/>
      <color rgb="FF9C5700"/>
      <name val="等线"/>
      <charset val="134"/>
      <scheme val="minor"/>
    </font>
    <font>
      <sz val="11"/>
      <color rgb="FF006100"/>
      <name val="等线"/>
      <charset val="134"/>
      <scheme val="minor"/>
    </font>
    <font>
      <sz val="12"/>
      <color theme="1"/>
      <name val="等线 Light"/>
      <charset val="134"/>
      <scheme val="major"/>
    </font>
    <font>
      <b/>
      <sz val="12"/>
      <color theme="1"/>
      <name val="等线 Light"/>
      <charset val="134"/>
      <scheme val="major"/>
    </font>
    <font>
      <sz val="14"/>
      <color theme="1"/>
      <name val="等线"/>
      <charset val="134"/>
      <scheme val="minor"/>
    </font>
    <font>
      <sz val="14"/>
      <name val="Times New Roman"/>
      <charset val="134"/>
    </font>
    <font>
      <b/>
      <sz val="14"/>
      <color indexed="9"/>
      <name val="Times New Roman"/>
      <charset val="134"/>
    </font>
    <font>
      <b/>
      <sz val="14"/>
      <name val="Times New Roman"/>
      <charset val="134"/>
    </font>
    <font>
      <b/>
      <sz val="14"/>
      <color theme="1"/>
      <name val="Times New Roman"/>
      <charset val="134"/>
    </font>
    <font>
      <sz val="14"/>
      <color indexed="18"/>
      <name val="Times New Roman"/>
      <charset val="134"/>
    </font>
    <font>
      <sz val="14"/>
      <color theme="1"/>
      <name val="Times New Roman"/>
      <charset val="134"/>
    </font>
    <font>
      <b/>
      <sz val="14"/>
      <name val="Times New Roman"/>
      <charset val="204"/>
    </font>
    <font>
      <b/>
      <sz val="14"/>
      <color theme="1"/>
      <name val="Times New Roman"/>
      <charset val="204"/>
    </font>
    <font>
      <i/>
      <sz val="14"/>
      <color theme="1"/>
      <name val="Times New Roman"/>
      <charset val="204"/>
    </font>
    <font>
      <sz val="14"/>
      <color theme="1"/>
      <name val="Times New Roman"/>
      <charset val="204"/>
    </font>
    <font>
      <b/>
      <i/>
      <sz val="14"/>
      <name val="Times New Roman"/>
      <charset val="204"/>
    </font>
    <font>
      <i/>
      <sz val="14"/>
      <name val="Times New Roman"/>
      <charset val="20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theme="0"/>
      <name val="等线"/>
      <charset val="0"/>
      <scheme val="minor"/>
    </font>
    <font>
      <sz val="11"/>
      <color theme="1"/>
      <name val="等线"/>
      <charset val="0"/>
      <scheme val="minor"/>
    </font>
    <font>
      <b/>
      <sz val="9"/>
      <name val="Tahoma"/>
      <charset val="134"/>
    </font>
    <font>
      <sz val="9"/>
      <name val="Tahoma"/>
      <charset val="134"/>
    </font>
  </fonts>
  <fills count="39">
    <fill>
      <patternFill patternType="none"/>
    </fill>
    <fill>
      <patternFill patternType="gray125"/>
    </fill>
    <fill>
      <patternFill patternType="solid">
        <fgColor theme="6" tint="-0.499984740745262"/>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indexed="9"/>
        <bgColor indexed="64"/>
      </patternFill>
    </fill>
    <fill>
      <patternFill patternType="solid">
        <fgColor indexed="18"/>
        <bgColor indexed="64"/>
      </patternFill>
    </fill>
    <fill>
      <patternFill patternType="solid">
        <fgColor theme="0"/>
        <bgColor indexed="64"/>
      </patternFill>
    </fill>
    <fill>
      <patternFill patternType="solid">
        <fgColor rgb="FFB8CCE4"/>
        <bgColor indexed="64"/>
      </patternFill>
    </fill>
    <fill>
      <patternFill patternType="solid">
        <fgColor theme="4" tint="0.799981688894314"/>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bottom style="thin">
        <color auto="1"/>
      </bottom>
      <diagonal/>
    </border>
    <border>
      <left/>
      <right/>
      <top style="thin">
        <color auto="1"/>
      </top>
      <bottom style="thin">
        <color auto="1"/>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3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14" borderId="12"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3" applyNumberFormat="0" applyFill="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29" fillId="0" borderId="0" applyNumberFormat="0" applyFill="0" applyBorder="0" applyAlignment="0" applyProtection="0">
      <alignment vertical="center"/>
    </xf>
    <xf numFmtId="0" fontId="30" fillId="15" borderId="15" applyNumberFormat="0" applyAlignment="0" applyProtection="0">
      <alignment vertical="center"/>
    </xf>
    <xf numFmtId="0" fontId="31" fillId="16" borderId="16" applyNumberFormat="0" applyAlignment="0" applyProtection="0">
      <alignment vertical="center"/>
    </xf>
    <xf numFmtId="0" fontId="32" fillId="16" borderId="15" applyNumberFormat="0" applyAlignment="0" applyProtection="0">
      <alignment vertical="center"/>
    </xf>
    <xf numFmtId="0" fontId="33" fillId="17" borderId="17" applyNumberFormat="0" applyAlignment="0" applyProtection="0">
      <alignment vertical="center"/>
    </xf>
    <xf numFmtId="0" fontId="34" fillId="0" borderId="18" applyNumberFormat="0" applyFill="0" applyAlignment="0" applyProtection="0">
      <alignment vertical="center"/>
    </xf>
    <xf numFmtId="0" fontId="35" fillId="0" borderId="19" applyNumberFormat="0" applyFill="0" applyAlignment="0" applyProtection="0">
      <alignment vertical="center"/>
    </xf>
    <xf numFmtId="0" fontId="6" fillId="5"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36" fillId="18" borderId="0" applyNumberFormat="0" applyBorder="0" applyAlignment="0" applyProtection="0">
      <alignment vertical="center"/>
    </xf>
    <xf numFmtId="0" fontId="37" fillId="12" borderId="0" applyNumberFormat="0" applyBorder="0" applyAlignment="0" applyProtection="0">
      <alignment vertical="center"/>
    </xf>
    <xf numFmtId="0" fontId="37"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7" fillId="6" borderId="0" applyNumberFormat="0" applyBorder="0" applyAlignment="0" applyProtection="0">
      <alignment vertical="center"/>
    </xf>
    <xf numFmtId="0" fontId="37" fillId="26" borderId="0" applyNumberFormat="0" applyBorder="0" applyAlignment="0" applyProtection="0">
      <alignment vertical="center"/>
    </xf>
    <xf numFmtId="0" fontId="36" fillId="7"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6" fillId="3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117">
    <xf numFmtId="0" fontId="0" fillId="0" borderId="0" xfId="0"/>
    <xf numFmtId="0" fontId="1" fillId="0" borderId="0" xfId="0" applyFont="1" applyAlignment="1">
      <alignment vertical="center"/>
    </xf>
    <xf numFmtId="0" fontId="1" fillId="0" borderId="0" xfId="0" applyFont="1"/>
    <xf numFmtId="0" fontId="2" fillId="2" borderId="0" xfId="0" applyFont="1" applyFill="1" applyAlignment="1">
      <alignment horizontal="center" vertical="center"/>
    </xf>
    <xf numFmtId="1" fontId="3" fillId="0" borderId="1" xfId="0" applyNumberFormat="1" applyFont="1" applyBorder="1" applyAlignment="1">
      <alignment horizontal="center" vertical="center"/>
    </xf>
    <xf numFmtId="176" fontId="3" fillId="0" borderId="0" xfId="0" applyNumberFormat="1"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xf>
    <xf numFmtId="176" fontId="3" fillId="0" borderId="1" xfId="0" applyNumberFormat="1" applyFont="1" applyBorder="1" applyAlignment="1">
      <alignment horizontal="center" vertical="center"/>
    </xf>
    <xf numFmtId="0" fontId="3" fillId="0" borderId="0" xfId="0" applyFont="1" applyAlignment="1">
      <alignment vertical="center"/>
    </xf>
    <xf numFmtId="3" fontId="1" fillId="0" borderId="0" xfId="0" applyNumberFormat="1" applyFont="1" applyAlignment="1">
      <alignment vertical="center"/>
    </xf>
    <xf numFmtId="9" fontId="1" fillId="0" borderId="0" xfId="3" applyFont="1" applyBorder="1" applyAlignment="1">
      <alignment vertical="center"/>
    </xf>
    <xf numFmtId="2" fontId="1" fillId="0" borderId="0" xfId="0" applyNumberFormat="1" applyFont="1" applyAlignment="1">
      <alignment vertical="center"/>
    </xf>
    <xf numFmtId="2" fontId="1" fillId="0" borderId="0" xfId="3" applyNumberFormat="1" applyFont="1" applyBorder="1" applyAlignment="1">
      <alignment vertical="center"/>
    </xf>
    <xf numFmtId="3" fontId="4" fillId="3" borderId="0" xfId="23" applyNumberFormat="1" applyBorder="1" applyAlignment="1">
      <alignment vertical="center"/>
    </xf>
    <xf numFmtId="2" fontId="1" fillId="0" borderId="0" xfId="3" applyNumberFormat="1" applyFont="1" applyAlignment="1">
      <alignment vertical="center"/>
    </xf>
    <xf numFmtId="9" fontId="1" fillId="0" borderId="0" xfId="3" applyFont="1" applyAlignment="1">
      <alignment vertical="center"/>
    </xf>
    <xf numFmtId="0" fontId="5" fillId="4" borderId="0" xfId="24" applyAlignment="1">
      <alignment vertical="center"/>
    </xf>
    <xf numFmtId="1" fontId="1" fillId="0" borderId="0" xfId="0" applyNumberFormat="1" applyFont="1" applyAlignment="1">
      <alignment vertical="center"/>
    </xf>
    <xf numFmtId="0" fontId="4" fillId="3" borderId="0" xfId="23" applyAlignment="1">
      <alignment vertical="center"/>
    </xf>
    <xf numFmtId="177" fontId="1" fillId="0" borderId="0" xfId="3" applyNumberFormat="1" applyFont="1" applyAlignment="1">
      <alignment vertical="center"/>
    </xf>
    <xf numFmtId="177" fontId="1" fillId="0" borderId="0" xfId="0" applyNumberFormat="1" applyFont="1" applyAlignment="1">
      <alignment vertical="center"/>
    </xf>
    <xf numFmtId="0" fontId="4" fillId="3" borderId="0" xfId="23" applyBorder="1" applyAlignment="1">
      <alignment vertical="center"/>
    </xf>
    <xf numFmtId="177" fontId="1" fillId="0" borderId="0" xfId="3" applyNumberFormat="1" applyFont="1" applyBorder="1" applyAlignment="1">
      <alignment vertical="center"/>
    </xf>
    <xf numFmtId="0" fontId="1" fillId="0" borderId="1" xfId="0" applyFont="1" applyBorder="1" applyAlignment="1">
      <alignment vertical="center"/>
    </xf>
    <xf numFmtId="177" fontId="1" fillId="0" borderId="1" xfId="3" applyNumberFormat="1" applyFont="1" applyBorder="1" applyAlignment="1">
      <alignment vertical="center"/>
    </xf>
    <xf numFmtId="177" fontId="1" fillId="0" borderId="1" xfId="0" applyNumberFormat="1" applyFont="1" applyBorder="1" applyAlignment="1">
      <alignment vertical="center"/>
    </xf>
    <xf numFmtId="0" fontId="4" fillId="3" borderId="1" xfId="23" applyBorder="1" applyAlignment="1">
      <alignment vertical="center"/>
    </xf>
    <xf numFmtId="9" fontId="6" fillId="5" borderId="0" xfId="22" applyNumberFormat="1" applyBorder="1" applyAlignment="1">
      <alignment vertical="center"/>
    </xf>
    <xf numFmtId="0" fontId="6" fillId="5" borderId="0" xfId="22" applyBorder="1" applyAlignment="1">
      <alignment vertical="center"/>
    </xf>
    <xf numFmtId="0" fontId="6" fillId="5" borderId="1" xfId="22" applyBorder="1" applyAlignment="1">
      <alignment vertical="center"/>
    </xf>
    <xf numFmtId="0" fontId="7" fillId="0" borderId="0" xfId="0" applyFont="1" applyAlignment="1">
      <alignment vertical="center"/>
    </xf>
    <xf numFmtId="176" fontId="8" fillId="0" borderId="1" xfId="0" applyNumberFormat="1" applyFont="1" applyBorder="1" applyAlignment="1">
      <alignment horizontal="center" vertical="center"/>
    </xf>
    <xf numFmtId="176" fontId="8" fillId="0" borderId="0" xfId="0" applyNumberFormat="1" applyFont="1" applyAlignment="1">
      <alignment horizontal="center" vertical="center"/>
    </xf>
    <xf numFmtId="0" fontId="8" fillId="0" borderId="1" xfId="0" applyFont="1" applyBorder="1" applyAlignment="1">
      <alignment vertical="center"/>
    </xf>
    <xf numFmtId="0" fontId="9" fillId="0" borderId="0" xfId="0" applyFont="1"/>
    <xf numFmtId="0" fontId="1" fillId="6" borderId="2" xfId="0" applyFont="1" applyFill="1" applyBorder="1" applyAlignment="1">
      <alignment vertical="center"/>
    </xf>
    <xf numFmtId="3" fontId="1" fillId="6" borderId="2" xfId="0" applyNumberFormat="1" applyFont="1" applyFill="1" applyBorder="1" applyAlignment="1">
      <alignment vertical="center"/>
    </xf>
    <xf numFmtId="9" fontId="1" fillId="6" borderId="2" xfId="3" applyFont="1" applyFill="1" applyBorder="1" applyAlignment="1">
      <alignment vertical="center"/>
    </xf>
    <xf numFmtId="0" fontId="9" fillId="6" borderId="2" xfId="0" applyFont="1" applyFill="1" applyBorder="1"/>
    <xf numFmtId="0" fontId="1" fillId="7" borderId="2" xfId="0" applyFont="1" applyFill="1" applyBorder="1" applyAlignment="1">
      <alignment vertical="center"/>
    </xf>
    <xf numFmtId="3" fontId="1" fillId="7" borderId="2" xfId="0" applyNumberFormat="1" applyFont="1" applyFill="1" applyBorder="1" applyAlignment="1">
      <alignment vertical="center"/>
    </xf>
    <xf numFmtId="9" fontId="1" fillId="7" borderId="2" xfId="3" applyFont="1" applyFill="1" applyBorder="1" applyAlignment="1">
      <alignment vertical="center"/>
    </xf>
    <xf numFmtId="0" fontId="9" fillId="7" borderId="2" xfId="0" applyFont="1" applyFill="1" applyBorder="1"/>
    <xf numFmtId="0" fontId="8" fillId="0" borderId="1" xfId="0" applyFont="1" applyBorder="1" applyAlignment="1">
      <alignment horizontal="center" vertical="center" wrapText="1"/>
    </xf>
    <xf numFmtId="0" fontId="10" fillId="0" borderId="0" xfId="0" applyFont="1"/>
    <xf numFmtId="0" fontId="0" fillId="0" borderId="0" xfId="0" applyAlignment="1">
      <alignment vertical="top"/>
    </xf>
    <xf numFmtId="0" fontId="10" fillId="8" borderId="3" xfId="63" applyFont="1" applyFill="1" applyBorder="1"/>
    <xf numFmtId="0" fontId="10" fillId="8" borderId="4" xfId="63" applyFont="1" applyFill="1" applyBorder="1"/>
    <xf numFmtId="0" fontId="10" fillId="8" borderId="5" xfId="63" applyFont="1" applyFill="1" applyBorder="1"/>
    <xf numFmtId="0" fontId="11" fillId="9" borderId="0" xfId="106" applyFont="1" applyFill="1" applyAlignment="1">
      <alignment horizontal="left"/>
    </xf>
    <xf numFmtId="0" fontId="10" fillId="9" borderId="0" xfId="63" applyFont="1" applyFill="1"/>
    <xf numFmtId="0" fontId="10" fillId="8" borderId="0" xfId="63" applyFont="1" applyFill="1"/>
    <xf numFmtId="0" fontId="10" fillId="10" borderId="0" xfId="111" applyFont="1" applyFill="1" applyAlignment="1">
      <alignment horizontal="left" vertical="center" wrapText="1"/>
    </xf>
    <xf numFmtId="0" fontId="12" fillId="10" borderId="0" xfId="63" applyFont="1" applyFill="1" applyAlignment="1">
      <alignment horizontal="right" vertical="top"/>
    </xf>
    <xf numFmtId="0" fontId="10" fillId="10" borderId="0" xfId="63" applyFont="1" applyFill="1" applyAlignment="1">
      <alignment horizontal="left" vertical="center" wrapText="1"/>
    </xf>
    <xf numFmtId="0" fontId="10" fillId="10" borderId="0" xfId="63" applyFont="1" applyFill="1" applyAlignment="1">
      <alignment horizontal="right" vertical="top"/>
    </xf>
    <xf numFmtId="0" fontId="10" fillId="8" borderId="0" xfId="63" applyFont="1" applyFill="1" applyAlignment="1">
      <alignment horizontal="left" vertical="center" wrapText="1"/>
    </xf>
    <xf numFmtId="0" fontId="0" fillId="8" borderId="5" xfId="63" applyFill="1" applyBorder="1" applyAlignment="1">
      <alignment vertical="top"/>
    </xf>
    <xf numFmtId="0" fontId="12" fillId="8" borderId="0" xfId="63" applyFont="1" applyFill="1" applyAlignment="1">
      <alignment horizontal="right"/>
    </xf>
    <xf numFmtId="178" fontId="13" fillId="11" borderId="6" xfId="63" applyNumberFormat="1" applyFont="1" applyFill="1" applyBorder="1" applyAlignment="1">
      <alignment vertical="top"/>
    </xf>
    <xf numFmtId="39" fontId="14" fillId="8" borderId="0" xfId="63" applyNumberFormat="1" applyFont="1" applyFill="1" applyAlignment="1">
      <alignment vertical="top"/>
    </xf>
    <xf numFmtId="178" fontId="12" fillId="11" borderId="6" xfId="63" applyNumberFormat="1" applyFont="1" applyFill="1" applyBorder="1" applyAlignment="1">
      <alignment vertical="top"/>
    </xf>
    <xf numFmtId="10" fontId="13" fillId="11" borderId="6" xfId="63" applyNumberFormat="1" applyFont="1" applyFill="1" applyBorder="1" applyAlignment="1">
      <alignment vertical="top"/>
    </xf>
    <xf numFmtId="10" fontId="14" fillId="8" borderId="0" xfId="63" applyNumberFormat="1" applyFont="1" applyFill="1" applyAlignment="1">
      <alignment vertical="top"/>
    </xf>
    <xf numFmtId="0" fontId="0" fillId="8" borderId="7" xfId="63" applyFill="1" applyBorder="1" applyAlignment="1">
      <alignment vertical="top"/>
    </xf>
    <xf numFmtId="0" fontId="0" fillId="8" borderId="8" xfId="63" applyFill="1" applyBorder="1" applyAlignment="1">
      <alignment vertical="top"/>
    </xf>
    <xf numFmtId="0" fontId="10" fillId="8" borderId="8" xfId="63" applyFont="1" applyFill="1" applyBorder="1"/>
    <xf numFmtId="0" fontId="10" fillId="8" borderId="9" xfId="63" applyFont="1" applyFill="1" applyBorder="1"/>
    <xf numFmtId="0" fontId="10" fillId="8" borderId="10" xfId="63" applyFont="1" applyFill="1" applyBorder="1"/>
    <xf numFmtId="0" fontId="12" fillId="12" borderId="1" xfId="63" applyFont="1" applyFill="1" applyBorder="1" applyAlignment="1">
      <alignment vertical="top"/>
    </xf>
    <xf numFmtId="0" fontId="13" fillId="12" borderId="1" xfId="63" applyFont="1" applyFill="1" applyBorder="1" applyAlignment="1">
      <alignment horizontal="center" vertical="top"/>
    </xf>
    <xf numFmtId="0" fontId="10" fillId="8" borderId="10" xfId="63" applyFont="1" applyFill="1" applyBorder="1" applyProtection="1">
      <protection locked="0"/>
    </xf>
    <xf numFmtId="0" fontId="10" fillId="10" borderId="0" xfId="63" applyFont="1" applyFill="1" applyAlignment="1">
      <alignment vertical="top"/>
    </xf>
    <xf numFmtId="179" fontId="15" fillId="10" borderId="0" xfId="63" applyNumberFormat="1" applyFont="1" applyFill="1" applyAlignment="1">
      <alignment vertical="top"/>
    </xf>
    <xf numFmtId="179" fontId="15" fillId="13" borderId="0" xfId="63" applyNumberFormat="1" applyFont="1" applyFill="1" applyAlignment="1">
      <alignment vertical="top"/>
    </xf>
    <xf numFmtId="0" fontId="10" fillId="10" borderId="1" xfId="98" applyFont="1" applyFill="1" applyBorder="1" applyAlignment="1">
      <alignment vertical="top"/>
    </xf>
    <xf numFmtId="179" fontId="15" fillId="13" borderId="1" xfId="63" applyNumberFormat="1" applyFont="1" applyFill="1" applyBorder="1" applyAlignment="1">
      <alignment vertical="top"/>
    </xf>
    <xf numFmtId="179" fontId="15" fillId="10" borderId="1" xfId="63" applyNumberFormat="1" applyFont="1" applyFill="1" applyBorder="1" applyAlignment="1">
      <alignment vertical="top"/>
    </xf>
    <xf numFmtId="0" fontId="16" fillId="10" borderId="0" xfId="63" applyFont="1" applyFill="1" applyAlignment="1">
      <alignment horizontal="left" vertical="top" indent="2"/>
    </xf>
    <xf numFmtId="0" fontId="16" fillId="10" borderId="0" xfId="63" applyFont="1" applyFill="1" applyAlignment="1">
      <alignment vertical="top"/>
    </xf>
    <xf numFmtId="0" fontId="15" fillId="10" borderId="0" xfId="0" applyFont="1" applyFill="1" applyAlignment="1">
      <alignment vertical="top"/>
    </xf>
    <xf numFmtId="179" fontId="15" fillId="10" borderId="0" xfId="0" applyNumberFormat="1" applyFont="1" applyFill="1" applyAlignment="1">
      <alignment vertical="top"/>
    </xf>
    <xf numFmtId="0" fontId="10" fillId="10" borderId="0" xfId="0" applyFont="1" applyFill="1"/>
    <xf numFmtId="0" fontId="10" fillId="0" borderId="0" xfId="63" applyFont="1" applyProtection="1">
      <protection locked="0"/>
    </xf>
    <xf numFmtId="0" fontId="10" fillId="8" borderId="11" xfId="63" applyFont="1" applyFill="1" applyBorder="1"/>
    <xf numFmtId="179" fontId="15" fillId="0" borderId="0" xfId="63" applyNumberFormat="1" applyFont="1" applyAlignment="1">
      <alignment vertical="top"/>
    </xf>
    <xf numFmtId="0" fontId="11" fillId="9" borderId="0" xfId="110" applyFont="1" applyFill="1" applyAlignment="1">
      <alignment horizontal="left"/>
    </xf>
    <xf numFmtId="0" fontId="10" fillId="10" borderId="0" xfId="126" applyFont="1" applyFill="1" applyAlignment="1">
      <alignment horizontal="left" vertical="center" wrapText="1"/>
    </xf>
    <xf numFmtId="0" fontId="12" fillId="10" borderId="0" xfId="60" applyFont="1" applyFill="1" applyAlignment="1">
      <alignment horizontal="right" vertical="top"/>
    </xf>
    <xf numFmtId="0" fontId="10" fillId="8" borderId="0" xfId="63" applyFont="1" applyFill="1" applyAlignment="1">
      <alignment horizontal="center" vertical="center" wrapText="1"/>
    </xf>
    <xf numFmtId="10" fontId="13" fillId="11" borderId="6" xfId="3" applyNumberFormat="1" applyFont="1" applyFill="1" applyBorder="1" applyAlignment="1">
      <alignment vertical="top"/>
    </xf>
    <xf numFmtId="0" fontId="13" fillId="0" borderId="0" xfId="0" applyFont="1" applyAlignment="1">
      <alignment horizontal="right" vertical="top"/>
    </xf>
    <xf numFmtId="0" fontId="15" fillId="0" borderId="0" xfId="0" applyFont="1" applyAlignment="1">
      <alignment vertical="top"/>
    </xf>
    <xf numFmtId="0" fontId="15" fillId="0" borderId="0" xfId="0" applyFont="1" applyAlignment="1">
      <alignment horizontal="left" vertical="top" wrapText="1"/>
    </xf>
    <xf numFmtId="0" fontId="11" fillId="9" borderId="0" xfId="68" applyFont="1" applyFill="1" applyAlignment="1">
      <alignment horizontal="left"/>
    </xf>
    <xf numFmtId="0" fontId="10" fillId="10" borderId="0" xfId="81" applyFont="1" applyFill="1" applyAlignment="1">
      <alignment horizontal="left" vertical="center" wrapText="1"/>
    </xf>
    <xf numFmtId="0" fontId="12" fillId="10" borderId="0" xfId="128" applyFont="1" applyFill="1" applyAlignment="1">
      <alignment horizontal="right" vertical="top"/>
    </xf>
    <xf numFmtId="4" fontId="13" fillId="11" borderId="6" xfId="63" applyNumberFormat="1" applyFont="1" applyFill="1" applyBorder="1" applyAlignment="1">
      <alignment vertical="top"/>
    </xf>
    <xf numFmtId="0" fontId="10" fillId="0" borderId="0" xfId="0" applyFont="1" applyAlignment="1">
      <alignment horizontal="center" wrapText="1"/>
    </xf>
    <xf numFmtId="0" fontId="15" fillId="0" borderId="0" xfId="0" applyFont="1" applyAlignment="1">
      <alignment horizontal="center" vertical="top" wrapText="1"/>
    </xf>
    <xf numFmtId="0" fontId="0" fillId="0" borderId="0" xfId="63" applyFont="1" applyAlignment="1">
      <alignment vertical="top"/>
    </xf>
    <xf numFmtId="0" fontId="13" fillId="10" borderId="0" xfId="63" applyFont="1" applyFill="1" applyAlignment="1">
      <alignment vertical="top"/>
    </xf>
    <xf numFmtId="0" fontId="15" fillId="10" borderId="0" xfId="63" applyFont="1" applyFill="1" applyAlignment="1">
      <alignment vertical="top"/>
    </xf>
    <xf numFmtId="0" fontId="13" fillId="12" borderId="1" xfId="63" applyFont="1" applyFill="1" applyBorder="1" applyAlignment="1">
      <alignment vertical="top"/>
    </xf>
    <xf numFmtId="0" fontId="15" fillId="10" borderId="1" xfId="63" applyFont="1" applyFill="1" applyBorder="1" applyAlignment="1">
      <alignment vertical="top"/>
    </xf>
    <xf numFmtId="0" fontId="17" fillId="10" borderId="0" xfId="63" applyFont="1" applyFill="1" applyAlignment="1">
      <alignment horizontal="left" vertical="top" indent="2"/>
    </xf>
    <xf numFmtId="0" fontId="18" fillId="10" borderId="0" xfId="63" applyFont="1" applyFill="1" applyAlignment="1">
      <alignment horizontal="left" vertical="top" indent="2"/>
    </xf>
    <xf numFmtId="180" fontId="15" fillId="10" borderId="0" xfId="63" applyNumberFormat="1" applyFont="1" applyFill="1" applyAlignment="1">
      <alignment vertical="top"/>
    </xf>
    <xf numFmtId="0" fontId="18" fillId="10" borderId="0" xfId="63" applyFont="1" applyFill="1" applyAlignment="1">
      <alignment vertical="top"/>
    </xf>
    <xf numFmtId="0" fontId="13" fillId="10" borderId="0" xfId="94" applyFont="1" applyFill="1" applyAlignment="1">
      <alignment horizontal="left" vertical="top" indent="2"/>
    </xf>
    <xf numFmtId="179" fontId="19" fillId="10" borderId="0" xfId="84" applyNumberFormat="1" applyFont="1" applyFill="1" applyAlignment="1">
      <alignment vertical="top"/>
    </xf>
    <xf numFmtId="0" fontId="20" fillId="10" borderId="0" xfId="90" applyFont="1" applyFill="1" applyAlignment="1">
      <alignment vertical="top"/>
    </xf>
    <xf numFmtId="0" fontId="12" fillId="10" borderId="0" xfId="63" applyFont="1" applyFill="1" applyAlignment="1">
      <alignment horizontal="left" vertical="top" wrapText="1" indent="2"/>
    </xf>
    <xf numFmtId="0" fontId="21" fillId="10" borderId="0" xfId="56" applyFont="1" applyFill="1" applyAlignment="1">
      <alignment vertical="top"/>
    </xf>
    <xf numFmtId="180" fontId="18" fillId="10" borderId="0" xfId="49" applyNumberFormat="1" applyFont="1" applyFill="1" applyAlignment="1">
      <alignment vertical="top"/>
    </xf>
    <xf numFmtId="180" fontId="0" fillId="0" borderId="0" xfId="50" applyNumberFormat="1" applyFont="1" applyAlignment="1">
      <alignment vertical="top"/>
    </xf>
  </cellXfs>
  <cellStyles count="13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SC3mTMe6Ux/LcXa6Gx1SNAjSEN3SaGXNbXLd7ajidBK94sviiuUcpbzI4cutI8-~q+mtmUZv6LQ/2C0mM6cZxQ==" xfId="49"/>
    <cellStyle name="0YIy254QJD1OJAmhxRGUacWqjQ8NK7ExLB1VDa98WtAMzQNAykzitHxTb4aZxnIe-~Tgf48inTcAUJvUqlPb8yiA==" xfId="50"/>
    <cellStyle name="2pOmZ9Df6U8fMX+SRhvUpL59qxDRVRdk/snycgwB5p58FSmZV5rjn/odYKHR8DGY-~pTcMIXI8/IIM2FfSP2BzRg==" xfId="51"/>
    <cellStyle name="342o7WpOO5I3GPFA12G3NemJICv66ghw25FehnRMbtEJhT5N+ZxoYTUAW9njWBqG-~zw/Q3fE9y8otXqmxLh3COw==" xfId="52"/>
    <cellStyle name="4WiiNhv5kbqGW3ZkvFcPk0iTM6d/5b5UhRyyQGOZ4SawIUUVQvkbH5/zNat61Bt3-~Qp+v0gI2pP7MyyvQaqTWuw==" xfId="53"/>
    <cellStyle name="5EzIMPHUt9JpKZzcESUlB5fN1+woSsV8nnC1uQlNz6MOtV9+IdXndjLesS1/rOMc-~Cdyu2oy1E+1PdKxpXXf5TA==" xfId="54"/>
    <cellStyle name="76se+71m+NBK4EDEpTy6AQbHdONQwvk8Nfki/3m57RBZInhKXrffsB/YEWBJmlSX-~bmZHf9xlaAGDV01zdnIoUA==" xfId="55"/>
    <cellStyle name="aRdfFPP1s4ph+gOAjytY6hCPCnhNo3jGDwAHA3dU/PYN9TRuFSw1dulPTRQcovH9-~Df1qFZ1LHFAFmVDM4xXE+Q==" xfId="56"/>
    <cellStyle name="AS+oJBdTHSVTe7MNixC2jkvfKnpoE+1uW0w6UiEZaiS47Pq//geTop19LX+wIHqI-~7Df5PTw5XFPPS654jl/qOA==" xfId="57"/>
    <cellStyle name="Ay3ji1QqJ7Ydeh8FRvuNLwkaiTRjUTbgia8IwA88wNVDR4zAEgcIqSSsLAwxMfhJ-~58ZI+EynqPvEYrvbaJZ+Rw==" xfId="58"/>
    <cellStyle name="bDIVpxE8fK+6bJ3xmciAXNN/6gCYEV/Jptw5P41Uln8RVP6bDFB0UlT+r01OYuUY-~thQbwOYdDNIwMaNIxzpv9g==" xfId="59"/>
    <cellStyle name="bn7siavukie9JdXQsZVYP7fNVJ0RwRiq0CMZ5AkTfJmecbm2IMvOtTdEzPpWOUvJ-~6eXRDDWgOLQA2l4HS31JCQ==" xfId="60"/>
    <cellStyle name="bPtj1u7CUU8aw4JB3fTt96PkDTYis24yJVNqLGljpLg3qqyeZm/K4dHgfAVPSamZ-~MijVr6znndBnfvDL4Ew+tA==" xfId="61"/>
    <cellStyle name="bRLjjETV59O4ot4nOG7eyXvt+USHXnxo1FG2PG8z8l+FI/hNlMspjkX6TYy8oBgV-~RHovDm2BAN2erJdLCCBa+g==" xfId="62"/>
    <cellStyle name="Custom Style 1" xfId="63"/>
    <cellStyle name="DIuFwBkNeLG43RcHx2bI5/tlhf69A5LNCHctx5mZo9ZXxz0F+ZQdtTHWUb2JuNsC-~+cMYYtP+vbAyVw/6BV4OPw==" xfId="64"/>
    <cellStyle name="EooxCf0IG8LnKqFJCAy0/Dgq5d5/xaIL2pJyGiUdRGiRzJxE0AQ0j60G/Q39bQB3-~GQc9imlSFEguQMhdN9bfPg==" xfId="65"/>
    <cellStyle name="FrXRtoPb4vNYVonfkOlyhxjYVIh/s+XTaVIAiuC71zkCNjjeWxB4qaFGii8vbTtA-~kAPKfmpYX8/LZY4JmwG3bg==" xfId="66"/>
    <cellStyle name="Fxi/1n19NelCpOK3P/OhlsoHFuZF1iaL58KkZotORkBZGl3N/R+t3LzD/A8FxM+T-~CAOpphKt9KaGvQS2uCETzA==" xfId="67"/>
    <cellStyle name="hPki8LtxxGOuCowsd0/yNYTI5aZ2O2OmA4YvGq0AMf/M7HD/Q1wt7WLWvPcD4Y+2-~4gGw7ma97pFvoxI6RjJ5bA==" xfId="68"/>
    <cellStyle name="hUYg0UhByIl8BWFH5RcZQh1GGqcx28kEOHoAGccTXKhEBjjgjG5uRwz7bWJmgNBI-~awo8gliZxrnlMK7jpb7Jbg==" xfId="69"/>
    <cellStyle name="i9JR6jUS8qjpS6TFN4wat6UimZ+IxbvKFQrCB0TecyjOhKj2z+WOP2kEISvQZUJ6-~kZ1AaZwndeaKj82frO+xpw==" xfId="70"/>
    <cellStyle name="IDpLXywKfl2hcbjNXcs+wS8WvB21nXqwVyPRlKC+A6RF2MwgB58CMqoB7VAq1qbb-~Ivo9ZvO7NaQUccTrV3ZWmw==" xfId="71"/>
    <cellStyle name="IMiBvV/W252ZR05slw9J8IdfSVUCDSENu9+4LkvQDHVN+ijHF4TxJWolb6mVJJnp-~Is4n1efGwyzSazfS0pT5yQ==" xfId="72"/>
    <cellStyle name="iOSKKcwSLezHOE5vo/EUnCN/DQOgv8Ofwb6SnM5TWMg8tlDoAwl6mlom0ZBWh/Gw-~c8YQXWeW6uCwTPciQ+GDwQ==" xfId="73"/>
    <cellStyle name="IoyPtsnoRxLh5SNhyz9pEn7zpljpr+vlxbSsu7WL2kMa4jiTK3fOd/7dCpBS2Cti-~o3I4xJ01KGXnBeisu40bgA==" xfId="74"/>
    <cellStyle name="iqO1YY4TlPkvKpAjhPZk3HDcUkj2JHorZWcJSpyDEGIwiTwOQaWGzpAU7jtBv1a7-~SoIvDbGLn2kZra2j4PF/5g==" xfId="75"/>
    <cellStyle name="jHNR4aVslVY+yDSrC93VEZnDVH0gK74CP624c3eziqkgLWLsAd4SJlJH1ot1VrxT-~7NuqER0cN0d4BveOjOKn2w==" xfId="76"/>
    <cellStyle name="JKXyagCE6J9rFTRGpLSM5UUK5nlzvwbO/XkvJgzjkjZ76KuyxpdStrRvAXCZ98cR-~PeY4aenOoVonN6WGeDwzzQ==" xfId="77"/>
    <cellStyle name="JL5N5WpGmlvhBYTRmac5AfXSzeFhJEEpzW1Ub4rziSIqCS2VFziGCRG+Gf2Wkwgx-~C2WlIwuKFXH1hTu8erxLnA==" xfId="78"/>
    <cellStyle name="JYOJ/f0QnASZzC0p3xOLGT6+CtECq4LXDg0fWyu3bGDY2eIZ0itBAQG/oHadvENY-~axZss9PUEzfKyQZvEQzRhQ==" xfId="79"/>
    <cellStyle name="K5GxdLKR46ZVOiTziQgN/HDFlsSmrKmkreGIF8jrQi3ihrOBQf8pfIvWlyyXj59M-~vfXZOwcBcZ6KsePzVMcS7Q==" xfId="80"/>
    <cellStyle name="KKFckOq1+uzVvfoFD4lfEIufKX36SA1iMM8rcBu84MssD/ihaI3YXYmq60WnteZL-~3B3aDEasSM7g7c7xBUDZPw==" xfId="81"/>
    <cellStyle name="kNk0/+NNAyaZXwV+awuy1gC9n8pDgjzxviy56jTcjMKQNzyibNSDCFd8NuvTFxPW-~Toj3DlGcmGcZEgvL6lkDjA==" xfId="82"/>
    <cellStyle name="kwVxmMgWJMxsed8d8TDUntqm36ATf+3CZaWmM9MyJKzqM81yHaLjhrsQ3IUibR+h-~TlqVuYMc0pMPkoabUFQNPQ==" xfId="83"/>
    <cellStyle name="Kx2VDpswWDOZRI0gTVZoMf2bovc6zW2mPFOjrdNI/Tc8zpeu8X1/PpiKGp7xWedS-~cXWwDvHCHNWG6/WY/21Bfg==" xfId="84"/>
    <cellStyle name="lb6n6DNz2yK4y6PvUYj3z0jaCqZVY0KU9J9nlkN6fnmubEvL7IgnPfc9B0wtofLN-~rWXtZxbIlynFRI1O6ZGe9g==" xfId="85"/>
    <cellStyle name="lZhoGbMobYhn+oBZM1WqLctO+wEAy3HQVXKJBXBy8pkVK7R3/gbT0Y1g9dpDzU8p-~3TmyJjy3i3GsGNiQQ+DSUg==" xfId="86"/>
    <cellStyle name="mpEQqW/nxK/9PmDDRwHIEL/VRk5369cdo4REr+/iwGuCKBCui96X4sc6OXrddXih-~iBtNvrNPxxsI3IOjcD8cMw==" xfId="87"/>
    <cellStyle name="MqHPs30YsQPFHcXKYvNZ2kZGdnILiaEGol8UdMjgAZd5sE02Ys6315cOs+1uJxvh-~xEoJ4vbVNp3E9TteM2AvlQ==" xfId="88"/>
    <cellStyle name="MVGQVYBeZzXxs6gi/tKSWn6+4/SGMkZkesuAHBTTvmLSQxdISWcxUSv+rq2oSI5M-~qxdmCJsEZogTIfrFYz9QRg==" xfId="89"/>
    <cellStyle name="N2Nm2W+bxret3zkZRRrdsVYZC/uTu3oomS+9Nuq61oDz4bz7FsecI2KlwpKo+vxX-~tYK43FMh8P5CdwZvjraTJw==" xfId="90"/>
    <cellStyle name="n44zNkKDFWKxrwv6HIIwJGUSu/r+Fni4p2uDUZNiWtsVhi0xPLssQQOpziUoxPym-~o4EpfPC+QoIAWCgNcmmmlg==" xfId="91"/>
    <cellStyle name="NDikZC7BJQmtibUjfqyng3eIKHHZI7rfaOosIhU4FthjnD7kQoKTXIkV82uoeSmQ-~vEUXLQuYHtyP8arM8alg2Q==" xfId="92"/>
    <cellStyle name="NDzulVYX5CGwR3Ytgh0ck42ONMxDP3RPw2BrOCFi0vNz/lZz3XXo2RS8k5Le5hf/-~Mk+WLnUvfFyBQw0zWR2V/w==" xfId="93"/>
    <cellStyle name="oDJWmnETWlUYFCeI9bdlJ7JTqphKU/znTP0BuVGJP8hRbD5le/VGyTMnl0Ei0M54-~mvipv3XYs5dbsfqobfwihw==" xfId="94"/>
    <cellStyle name="oeM9pRPkyEBbqlEADWR6ZFyA+wHWa0d3+Hp7ZBnpc1cVuo7O5I4MNDL825sNOvzZ-~qkXHL1cWNKkNlo8IxGcbFg==" xfId="95"/>
    <cellStyle name="OoPgkn4P/8OmPwxjKX60tnq68mWXr+zq6cknN2J2I8XAErVqPVuNi2Ie661sI/lZ-~8trPMRyc/wP+6mDjF+L1hA==" xfId="96"/>
    <cellStyle name="oWOikBqQUqd2jC0+rFGb47jkR6zwf/9zzgLBx0g+R+S+vwVzP4dNDq62Xsn2WHFk-~xB+mfo8fW+fPjZ/IitjxjQ==" xfId="97"/>
    <cellStyle name="P/bCq9fOf6C51DbL6TMh6JQg67fYJZMgpWhUpoPds9dlBkK2Wyu59sfN0AsQnDBk-~lh/o8bu1ioWa6aIyQBvqNA==" xfId="98"/>
    <cellStyle name="PYHHbqtIu7ilv4SuXQKddF+Ih8PeZkZrLy90jMcmu2aODuvKCgL/WIsvDJxZ1YtB-~Uaq2aT2Lqcx4j+dZFwWKWQ==" xfId="99"/>
    <cellStyle name="Q/n5yQEAVvFunmZGbBfmfEcsBb5dnr+p2NwIGT3mX9sy5CbVmN48y7Qc0maSeLvo-~YSYJK9thE5iRuusP7o7XKA==" xfId="100"/>
    <cellStyle name="RtTtzMqUb0yDh5ddnQGhM8lItET+zOpWW/BT3qRqNPlvXPHeJHu0ovUI5SqAWN7W-~VvFP4o35z+GkVPoOOqc1zg==" xfId="101"/>
    <cellStyle name="rxx2hPMhj1DKXg9llMLNsE29ypCRO8ukjPuuMUKR5l2ksP5Bnd3e2I6ltq3staVo-~Lac4+dlN19g8v6yzJWMWgQ==" xfId="102"/>
    <cellStyle name="sgN+GOVvVWJsczbkX7TH/H8fh5uYPGhW3BPKZrCmCTGjm4J5us9zpC4qMD9KJflg-~E6L35JJNsvTdahbFRme9Hg==" xfId="103"/>
    <cellStyle name="SlZONs8Iy00RwhdCx6xg6NyaiX5H0Ilng25eXdYCMTmkec9OJRTCsJi9fcB1/kd9-~CrDgqXDVsLN6044aWDjOdA==" xfId="104"/>
    <cellStyle name="SQcltFKDJfbf+YppLI0jEgXFLCoPtUK9SgaQCI5jaGCA2ZNcHho87aj6thPV2GOF-~XXIY993aqeUBtZjWjreaHw==" xfId="105"/>
    <cellStyle name="ST8zBGCTiiHfkZkzFD3QptYMs0DROZhkTN7d/0MeiLXkwE1tfr9tbH9WRJ6G7khI-~uGGNrU2G+rIUn+pcIeO3wg==" xfId="106"/>
    <cellStyle name="sVPD6pqc9ZGiGz1LqifsWeHRvJKOw1Nd9vQgGvhxy9FfDlFw150USIpkRBsM+DXN-~ZIMhkt6sCIokaFbLrMZbeA==" xfId="107"/>
    <cellStyle name="tGc6x3QsT+zn3hgb5D9/Mt03kXM78y774lfAGVHvIkTcTGDPtW8ut6WhI4uDdQeS-~I6MS1SoaoMEQtkrIKRUuAw==" xfId="108"/>
    <cellStyle name="tP4FAQMRuJwicxCnb0w7GtxlSsBdsT2rHI1XTafODBuD8YcTeccRhECFP+PSEhcm-~w5t3eWfFML+nw1lk43lneg==" xfId="109"/>
    <cellStyle name="Tqf4/TdcgRlA0fzhfY7CBUW5dEHaslxrUCl5Sum7e6Yqrq0LXpsFB/zRtHN+U/q6-~XslSomQMC1hhqSSrYnrprA==" xfId="110"/>
    <cellStyle name="tTXMLEYVaKhmy8tVYrphvGqF4kU/0V2nM1Bqy/QR6v7UfVpjz+afFSuSPeJAF4EY-~KZtxhZbPVE1mh3N92OoWyw==" xfId="111"/>
    <cellStyle name="UGzie5Gueyz5+2eX7sec2b+LyFiRj2oCiJkbcV/uLER7FGszfyEnx3VHdv8sMyUc-~uKTPm4y8C8NvBIaOCzvjSg==" xfId="112"/>
    <cellStyle name="UqIZ6iRDr1shVMOpxBXa8C1AnKx7ik2NJ1x7coRTiIDWX3Xzb7XnOs3eHj60Kcbg-~nIVmsAu/Uldpx5UBPONW8A==" xfId="113"/>
    <cellStyle name="uRNJzmWhFq3fVOQ+je3kJHZoKGrx+o+HtRoGv0tDoYThQ9mEMy0xLu1pS5MgOhY2-~L4C3WXK40hPLqJSPf4ovdQ==" xfId="114"/>
    <cellStyle name="uz3aNEaZV7CTf0jjH9TLF71x5t+rLdUZJTMoQegHAvfzmGoGOXGu3AQMPFlUEt8d-~UNxGDC2HngEYN+UV35AuWw==" xfId="115"/>
    <cellStyle name="vkbqXWDRVVJAgQclXVB9lolPM9X9CsUDu1Bn5ev3XvXrzNoN1XlNniu1WCnwp9Ld-~+JqJA7nX8UJ9zD+bGGqZMw==" xfId="116"/>
    <cellStyle name="w6jxYQtdzaLv8bVxXUZNHVUWlUYVx3qeVr8CiNT3atp8pDpF9SWXHHEeuTe5pgyp-~NxFERFIzSs72LmNibRilgw==" xfId="117"/>
    <cellStyle name="w9YdW6aZXPjL+0xOu8UJkqRsdVbvJD8X/exQBXlA+0yLZyVqEIWety2rEb4hEwg3-~VJc3AIy9T3/ypePdKZQVVw==" xfId="118"/>
    <cellStyle name="WOyuLSb/I2f8/AVgeLCqo45y9KE/jMXAJafvW1fYJHPLLhoNH+lcLyDLFNG+1e3v-~F4gPvibCBFyLd6wlM4J2dA==" xfId="119"/>
    <cellStyle name="X4iO1HOTdU8JVzVNvoHx+rNINdlxkrOXkAalWZguqOLoQR89uE8LSw9xo/cS9BZu-~X1Lh56ZjwDwjXSszHqpPsw==" xfId="120"/>
    <cellStyle name="X72BK05+kpV1Xv3j4B2L18S1haL68SrpfWQ7Aeg/1FSC0UnDRuRJK4ZzQolNV2LE-~UtYFAwWDaQK5TW3ilDTvLQ==" xfId="121"/>
    <cellStyle name="XEXUOTOV9yC8Bo+eMietKS/VBHsc4cwz2jJYtParLRP6u+SmRMU/vO3/e9AyIY7t-~VHre3Ij/e82I+2BthOHE0Q==" xfId="122"/>
    <cellStyle name="xGB8TLzh1vcNuN9hfL6fMfbygTzCHU0cUD7Uo+xGmkvMvJoJpOY8NGFCGQg13ODn-~JG7u/nhATU2Ejl6Qj0WzQg==" xfId="123"/>
    <cellStyle name="xQDUQTx5sw3HdjEvic4mXCnjDwkhhTRFcXkWuVTv9nP16bkeoQF4Q0w4rZX7MzlM-~MbtV8bEGeU9fCGGrsyrijQ==" xfId="124"/>
    <cellStyle name="xsbtHs8yjzRTOjitDqQE55nbyZXPXfHCaez/O1GDLwoR/DqyD10rfCSokzf/hG4Y-~E2CoN5AkrcUWQmtYrZh3ig==" xfId="125"/>
    <cellStyle name="xyCqa5F3TLW7q1RzAD+ASOI9VOpap9QkKM78NiLAbxViZBaxMuNm3HdOjjN7nAZy-~/WITaHf5S9xUkEanxsJEUw==" xfId="126"/>
    <cellStyle name="yiDy8s6r6V+BTdvUFTkufl26uyAfa5IR2HU1ZMf2UJXuovQM1JlZfS/amL9HdMlN-~gnhGjUmuuk5gy1eUCi1UQA==" xfId="127"/>
    <cellStyle name="yiOQ71gp7sSGWLua+BrD7YpwZzYLxDIjl6Kjds1dnykFGHwIBasY+6e5QRHMw7qp-~VpYO0RxeH2syJkgaAxG4ZA==" xfId="128"/>
    <cellStyle name="z5yE4DM1eVsr7qSRa77QVc4IhGvm0E1W7IjEIhyDZPRZpzwiFz9Ho1x3tkpoFgEU-~gnY5mYjrXq8hyf6eXOflug==" xfId="129"/>
    <cellStyle name="ZreVpOD2Q0eTTzZZutHIuj6C+kRBtA53tOECGXkdrxDYyaQpsfLUiTlgS1327rAy-~JB1HaE1VlNRCwW+8PGP3RA==" xfId="13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27</xdr:row>
      <xdr:rowOff>0</xdr:rowOff>
    </xdr:from>
    <xdr:to>
      <xdr:col>5</xdr:col>
      <xdr:colOff>865505</xdr:colOff>
      <xdr:row>36</xdr:row>
      <xdr:rowOff>55245</xdr:rowOff>
    </xdr:to>
    <xdr:pic>
      <xdr:nvPicPr>
        <xdr:cNvPr id="2" name="图片 1"/>
        <xdr:cNvPicPr>
          <a:picLocks noChangeAspect="1"/>
        </xdr:cNvPicPr>
      </xdr:nvPicPr>
      <xdr:blipFill>
        <a:blip r:embed="rId1"/>
        <a:stretch>
          <a:fillRect/>
        </a:stretch>
      </xdr:blipFill>
      <xdr:spPr>
        <a:xfrm>
          <a:off x="1106170" y="5947410"/>
          <a:ext cx="5610225" cy="163830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53"/>
  <sheetViews>
    <sheetView workbookViewId="0">
      <selection activeCell="H19" sqref="H19"/>
    </sheetView>
  </sheetViews>
  <sheetFormatPr defaultColWidth="8.85840707964602" defaultRowHeight="13.85"/>
  <cols>
    <col min="1" max="1" width="8.70796460176991" style="46" customWidth="1"/>
    <col min="2" max="2" width="6.70796460176991" style="46" customWidth="1"/>
    <col min="3" max="3" width="40.7079646017699" style="46" customWidth="1"/>
    <col min="4" max="8" width="12.7079646017699" style="46" customWidth="1"/>
    <col min="9" max="9" width="8.85840707964602" style="46" customWidth="1"/>
    <col min="10" max="256" width="8.85840707964602" style="46"/>
    <col min="257" max="257" width="6.70796460176991" style="46" customWidth="1"/>
    <col min="258" max="258" width="35.858407079646" style="46" customWidth="1"/>
    <col min="259" max="260" width="14.283185840708" style="46" customWidth="1"/>
    <col min="261" max="264" width="19.5663716814159" style="46" customWidth="1"/>
    <col min="265" max="512" width="8.85840707964602" style="46"/>
    <col min="513" max="513" width="6.70796460176991" style="46" customWidth="1"/>
    <col min="514" max="514" width="35.858407079646" style="46" customWidth="1"/>
    <col min="515" max="516" width="14.283185840708" style="46" customWidth="1"/>
    <col min="517" max="520" width="19.5663716814159" style="46" customWidth="1"/>
    <col min="521" max="768" width="8.85840707964602" style="46"/>
    <col min="769" max="769" width="6.70796460176991" style="46" customWidth="1"/>
    <col min="770" max="770" width="35.858407079646" style="46" customWidth="1"/>
    <col min="771" max="772" width="14.283185840708" style="46" customWidth="1"/>
    <col min="773" max="776" width="19.5663716814159" style="46" customWidth="1"/>
    <col min="777" max="1024" width="8.85840707964602" style="46"/>
    <col min="1025" max="1025" width="6.70796460176991" style="46" customWidth="1"/>
    <col min="1026" max="1026" width="35.858407079646" style="46" customWidth="1"/>
    <col min="1027" max="1028" width="14.283185840708" style="46" customWidth="1"/>
    <col min="1029" max="1032" width="19.5663716814159" style="46" customWidth="1"/>
    <col min="1033" max="1280" width="8.85840707964602" style="46"/>
    <col min="1281" max="1281" width="6.70796460176991" style="46" customWidth="1"/>
    <col min="1282" max="1282" width="35.858407079646" style="46" customWidth="1"/>
    <col min="1283" max="1284" width="14.283185840708" style="46" customWidth="1"/>
    <col min="1285" max="1288" width="19.5663716814159" style="46" customWidth="1"/>
    <col min="1289" max="1536" width="8.85840707964602" style="46"/>
    <col min="1537" max="1537" width="6.70796460176991" style="46" customWidth="1"/>
    <col min="1538" max="1538" width="35.858407079646" style="46" customWidth="1"/>
    <col min="1539" max="1540" width="14.283185840708" style="46" customWidth="1"/>
    <col min="1541" max="1544" width="19.5663716814159" style="46" customWidth="1"/>
    <col min="1545" max="1792" width="8.85840707964602" style="46"/>
    <col min="1793" max="1793" width="6.70796460176991" style="46" customWidth="1"/>
    <col min="1794" max="1794" width="35.858407079646" style="46" customWidth="1"/>
    <col min="1795" max="1796" width="14.283185840708" style="46" customWidth="1"/>
    <col min="1797" max="1800" width="19.5663716814159" style="46" customWidth="1"/>
    <col min="1801" max="2048" width="8.85840707964602" style="46"/>
    <col min="2049" max="2049" width="6.70796460176991" style="46" customWidth="1"/>
    <col min="2050" max="2050" width="35.858407079646" style="46" customWidth="1"/>
    <col min="2051" max="2052" width="14.283185840708" style="46" customWidth="1"/>
    <col min="2053" max="2056" width="19.5663716814159" style="46" customWidth="1"/>
    <col min="2057" max="2304" width="8.85840707964602" style="46"/>
    <col min="2305" max="2305" width="6.70796460176991" style="46" customWidth="1"/>
    <col min="2306" max="2306" width="35.858407079646" style="46" customWidth="1"/>
    <col min="2307" max="2308" width="14.283185840708" style="46" customWidth="1"/>
    <col min="2309" max="2312" width="19.5663716814159" style="46" customWidth="1"/>
    <col min="2313" max="2560" width="8.85840707964602" style="46"/>
    <col min="2561" max="2561" width="6.70796460176991" style="46" customWidth="1"/>
    <col min="2562" max="2562" width="35.858407079646" style="46" customWidth="1"/>
    <col min="2563" max="2564" width="14.283185840708" style="46" customWidth="1"/>
    <col min="2565" max="2568" width="19.5663716814159" style="46" customWidth="1"/>
    <col min="2569" max="2816" width="8.85840707964602" style="46"/>
    <col min="2817" max="2817" width="6.70796460176991" style="46" customWidth="1"/>
    <col min="2818" max="2818" width="35.858407079646" style="46" customWidth="1"/>
    <col min="2819" max="2820" width="14.283185840708" style="46" customWidth="1"/>
    <col min="2821" max="2824" width="19.5663716814159" style="46" customWidth="1"/>
    <col min="2825" max="3072" width="8.85840707964602" style="46"/>
    <col min="3073" max="3073" width="6.70796460176991" style="46" customWidth="1"/>
    <col min="3074" max="3074" width="35.858407079646" style="46" customWidth="1"/>
    <col min="3075" max="3076" width="14.283185840708" style="46" customWidth="1"/>
    <col min="3077" max="3080" width="19.5663716814159" style="46" customWidth="1"/>
    <col min="3081" max="3328" width="8.85840707964602" style="46"/>
    <col min="3329" max="3329" width="6.70796460176991" style="46" customWidth="1"/>
    <col min="3330" max="3330" width="35.858407079646" style="46" customWidth="1"/>
    <col min="3331" max="3332" width="14.283185840708" style="46" customWidth="1"/>
    <col min="3333" max="3336" width="19.5663716814159" style="46" customWidth="1"/>
    <col min="3337" max="3584" width="8.85840707964602" style="46"/>
    <col min="3585" max="3585" width="6.70796460176991" style="46" customWidth="1"/>
    <col min="3586" max="3586" width="35.858407079646" style="46" customWidth="1"/>
    <col min="3587" max="3588" width="14.283185840708" style="46" customWidth="1"/>
    <col min="3589" max="3592" width="19.5663716814159" style="46" customWidth="1"/>
    <col min="3593" max="3840" width="8.85840707964602" style="46"/>
    <col min="3841" max="3841" width="6.70796460176991" style="46" customWidth="1"/>
    <col min="3842" max="3842" width="35.858407079646" style="46" customWidth="1"/>
    <col min="3843" max="3844" width="14.283185840708" style="46" customWidth="1"/>
    <col min="3845" max="3848" width="19.5663716814159" style="46" customWidth="1"/>
    <col min="3849" max="4096" width="8.85840707964602" style="46"/>
    <col min="4097" max="4097" width="6.70796460176991" style="46" customWidth="1"/>
    <col min="4098" max="4098" width="35.858407079646" style="46" customWidth="1"/>
    <col min="4099" max="4100" width="14.283185840708" style="46" customWidth="1"/>
    <col min="4101" max="4104" width="19.5663716814159" style="46" customWidth="1"/>
    <col min="4105" max="4352" width="8.85840707964602" style="46"/>
    <col min="4353" max="4353" width="6.70796460176991" style="46" customWidth="1"/>
    <col min="4354" max="4354" width="35.858407079646" style="46" customWidth="1"/>
    <col min="4355" max="4356" width="14.283185840708" style="46" customWidth="1"/>
    <col min="4357" max="4360" width="19.5663716814159" style="46" customWidth="1"/>
    <col min="4361" max="4608" width="8.85840707964602" style="46"/>
    <col min="4609" max="4609" width="6.70796460176991" style="46" customWidth="1"/>
    <col min="4610" max="4610" width="35.858407079646" style="46" customWidth="1"/>
    <col min="4611" max="4612" width="14.283185840708" style="46" customWidth="1"/>
    <col min="4613" max="4616" width="19.5663716814159" style="46" customWidth="1"/>
    <col min="4617" max="4864" width="8.85840707964602" style="46"/>
    <col min="4865" max="4865" width="6.70796460176991" style="46" customWidth="1"/>
    <col min="4866" max="4866" width="35.858407079646" style="46" customWidth="1"/>
    <col min="4867" max="4868" width="14.283185840708" style="46" customWidth="1"/>
    <col min="4869" max="4872" width="19.5663716814159" style="46" customWidth="1"/>
    <col min="4873" max="5120" width="8.85840707964602" style="46"/>
    <col min="5121" max="5121" width="6.70796460176991" style="46" customWidth="1"/>
    <col min="5122" max="5122" width="35.858407079646" style="46" customWidth="1"/>
    <col min="5123" max="5124" width="14.283185840708" style="46" customWidth="1"/>
    <col min="5125" max="5128" width="19.5663716814159" style="46" customWidth="1"/>
    <col min="5129" max="5376" width="8.85840707964602" style="46"/>
    <col min="5377" max="5377" width="6.70796460176991" style="46" customWidth="1"/>
    <col min="5378" max="5378" width="35.858407079646" style="46" customWidth="1"/>
    <col min="5379" max="5380" width="14.283185840708" style="46" customWidth="1"/>
    <col min="5381" max="5384" width="19.5663716814159" style="46" customWidth="1"/>
    <col min="5385" max="5632" width="8.85840707964602" style="46"/>
    <col min="5633" max="5633" width="6.70796460176991" style="46" customWidth="1"/>
    <col min="5634" max="5634" width="35.858407079646" style="46" customWidth="1"/>
    <col min="5635" max="5636" width="14.283185840708" style="46" customWidth="1"/>
    <col min="5637" max="5640" width="19.5663716814159" style="46" customWidth="1"/>
    <col min="5641" max="5888" width="8.85840707964602" style="46"/>
    <col min="5889" max="5889" width="6.70796460176991" style="46" customWidth="1"/>
    <col min="5890" max="5890" width="35.858407079646" style="46" customWidth="1"/>
    <col min="5891" max="5892" width="14.283185840708" style="46" customWidth="1"/>
    <col min="5893" max="5896" width="19.5663716814159" style="46" customWidth="1"/>
    <col min="5897" max="6144" width="8.85840707964602" style="46"/>
    <col min="6145" max="6145" width="6.70796460176991" style="46" customWidth="1"/>
    <col min="6146" max="6146" width="35.858407079646" style="46" customWidth="1"/>
    <col min="6147" max="6148" width="14.283185840708" style="46" customWidth="1"/>
    <col min="6149" max="6152" width="19.5663716814159" style="46" customWidth="1"/>
    <col min="6153" max="6400" width="8.85840707964602" style="46"/>
    <col min="6401" max="6401" width="6.70796460176991" style="46" customWidth="1"/>
    <col min="6402" max="6402" width="35.858407079646" style="46" customWidth="1"/>
    <col min="6403" max="6404" width="14.283185840708" style="46" customWidth="1"/>
    <col min="6405" max="6408" width="19.5663716814159" style="46" customWidth="1"/>
    <col min="6409" max="6656" width="8.85840707964602" style="46"/>
    <col min="6657" max="6657" width="6.70796460176991" style="46" customWidth="1"/>
    <col min="6658" max="6658" width="35.858407079646" style="46" customWidth="1"/>
    <col min="6659" max="6660" width="14.283185840708" style="46" customWidth="1"/>
    <col min="6661" max="6664" width="19.5663716814159" style="46" customWidth="1"/>
    <col min="6665" max="6912" width="8.85840707964602" style="46"/>
    <col min="6913" max="6913" width="6.70796460176991" style="46" customWidth="1"/>
    <col min="6914" max="6914" width="35.858407079646" style="46" customWidth="1"/>
    <col min="6915" max="6916" width="14.283185840708" style="46" customWidth="1"/>
    <col min="6917" max="6920" width="19.5663716814159" style="46" customWidth="1"/>
    <col min="6921" max="7168" width="8.85840707964602" style="46"/>
    <col min="7169" max="7169" width="6.70796460176991" style="46" customWidth="1"/>
    <col min="7170" max="7170" width="35.858407079646" style="46" customWidth="1"/>
    <col min="7171" max="7172" width="14.283185840708" style="46" customWidth="1"/>
    <col min="7173" max="7176" width="19.5663716814159" style="46" customWidth="1"/>
    <col min="7177" max="7424" width="8.85840707964602" style="46"/>
    <col min="7425" max="7425" width="6.70796460176991" style="46" customWidth="1"/>
    <col min="7426" max="7426" width="35.858407079646" style="46" customWidth="1"/>
    <col min="7427" max="7428" width="14.283185840708" style="46" customWidth="1"/>
    <col min="7429" max="7432" width="19.5663716814159" style="46" customWidth="1"/>
    <col min="7433" max="7680" width="8.85840707964602" style="46"/>
    <col min="7681" max="7681" width="6.70796460176991" style="46" customWidth="1"/>
    <col min="7682" max="7682" width="35.858407079646" style="46" customWidth="1"/>
    <col min="7683" max="7684" width="14.283185840708" style="46" customWidth="1"/>
    <col min="7685" max="7688" width="19.5663716814159" style="46" customWidth="1"/>
    <col min="7689" max="7936" width="8.85840707964602" style="46"/>
    <col min="7937" max="7937" width="6.70796460176991" style="46" customWidth="1"/>
    <col min="7938" max="7938" width="35.858407079646" style="46" customWidth="1"/>
    <col min="7939" max="7940" width="14.283185840708" style="46" customWidth="1"/>
    <col min="7941" max="7944" width="19.5663716814159" style="46" customWidth="1"/>
    <col min="7945" max="8192" width="8.85840707964602" style="46"/>
    <col min="8193" max="8193" width="6.70796460176991" style="46" customWidth="1"/>
    <col min="8194" max="8194" width="35.858407079646" style="46" customWidth="1"/>
    <col min="8195" max="8196" width="14.283185840708" style="46" customWidth="1"/>
    <col min="8197" max="8200" width="19.5663716814159" style="46" customWidth="1"/>
    <col min="8201" max="8448" width="8.85840707964602" style="46"/>
    <col min="8449" max="8449" width="6.70796460176991" style="46" customWidth="1"/>
    <col min="8450" max="8450" width="35.858407079646" style="46" customWidth="1"/>
    <col min="8451" max="8452" width="14.283185840708" style="46" customWidth="1"/>
    <col min="8453" max="8456" width="19.5663716814159" style="46" customWidth="1"/>
    <col min="8457" max="8704" width="8.85840707964602" style="46"/>
    <col min="8705" max="8705" width="6.70796460176991" style="46" customWidth="1"/>
    <col min="8706" max="8706" width="35.858407079646" style="46" customWidth="1"/>
    <col min="8707" max="8708" width="14.283185840708" style="46" customWidth="1"/>
    <col min="8709" max="8712" width="19.5663716814159" style="46" customWidth="1"/>
    <col min="8713" max="8960" width="8.85840707964602" style="46"/>
    <col min="8961" max="8961" width="6.70796460176991" style="46" customWidth="1"/>
    <col min="8962" max="8962" width="35.858407079646" style="46" customWidth="1"/>
    <col min="8963" max="8964" width="14.283185840708" style="46" customWidth="1"/>
    <col min="8965" max="8968" width="19.5663716814159" style="46" customWidth="1"/>
    <col min="8969" max="9216" width="8.85840707964602" style="46"/>
    <col min="9217" max="9217" width="6.70796460176991" style="46" customWidth="1"/>
    <col min="9218" max="9218" width="35.858407079646" style="46" customWidth="1"/>
    <col min="9219" max="9220" width="14.283185840708" style="46" customWidth="1"/>
    <col min="9221" max="9224" width="19.5663716814159" style="46" customWidth="1"/>
    <col min="9225" max="9472" width="8.85840707964602" style="46"/>
    <col min="9473" max="9473" width="6.70796460176991" style="46" customWidth="1"/>
    <col min="9474" max="9474" width="35.858407079646" style="46" customWidth="1"/>
    <col min="9475" max="9476" width="14.283185840708" style="46" customWidth="1"/>
    <col min="9477" max="9480" width="19.5663716814159" style="46" customWidth="1"/>
    <col min="9481" max="9728" width="8.85840707964602" style="46"/>
    <col min="9729" max="9729" width="6.70796460176991" style="46" customWidth="1"/>
    <col min="9730" max="9730" width="35.858407079646" style="46" customWidth="1"/>
    <col min="9731" max="9732" width="14.283185840708" style="46" customWidth="1"/>
    <col min="9733" max="9736" width="19.5663716814159" style="46" customWidth="1"/>
    <col min="9737" max="9984" width="8.85840707964602" style="46"/>
    <col min="9985" max="9985" width="6.70796460176991" style="46" customWidth="1"/>
    <col min="9986" max="9986" width="35.858407079646" style="46" customWidth="1"/>
    <col min="9987" max="9988" width="14.283185840708" style="46" customWidth="1"/>
    <col min="9989" max="9992" width="19.5663716814159" style="46" customWidth="1"/>
    <col min="9993" max="10240" width="8.85840707964602" style="46"/>
    <col min="10241" max="10241" width="6.70796460176991" style="46" customWidth="1"/>
    <col min="10242" max="10242" width="35.858407079646" style="46" customWidth="1"/>
    <col min="10243" max="10244" width="14.283185840708" style="46" customWidth="1"/>
    <col min="10245" max="10248" width="19.5663716814159" style="46" customWidth="1"/>
    <col min="10249" max="10496" width="8.85840707964602" style="46"/>
    <col min="10497" max="10497" width="6.70796460176991" style="46" customWidth="1"/>
    <col min="10498" max="10498" width="35.858407079646" style="46" customWidth="1"/>
    <col min="10499" max="10500" width="14.283185840708" style="46" customWidth="1"/>
    <col min="10501" max="10504" width="19.5663716814159" style="46" customWidth="1"/>
    <col min="10505" max="10752" width="8.85840707964602" style="46"/>
    <col min="10753" max="10753" width="6.70796460176991" style="46" customWidth="1"/>
    <col min="10754" max="10754" width="35.858407079646" style="46" customWidth="1"/>
    <col min="10755" max="10756" width="14.283185840708" style="46" customWidth="1"/>
    <col min="10757" max="10760" width="19.5663716814159" style="46" customWidth="1"/>
    <col min="10761" max="11008" width="8.85840707964602" style="46"/>
    <col min="11009" max="11009" width="6.70796460176991" style="46" customWidth="1"/>
    <col min="11010" max="11010" width="35.858407079646" style="46" customWidth="1"/>
    <col min="11011" max="11012" width="14.283185840708" style="46" customWidth="1"/>
    <col min="11013" max="11016" width="19.5663716814159" style="46" customWidth="1"/>
    <col min="11017" max="11264" width="8.85840707964602" style="46"/>
    <col min="11265" max="11265" width="6.70796460176991" style="46" customWidth="1"/>
    <col min="11266" max="11266" width="35.858407079646" style="46" customWidth="1"/>
    <col min="11267" max="11268" width="14.283185840708" style="46" customWidth="1"/>
    <col min="11269" max="11272" width="19.5663716814159" style="46" customWidth="1"/>
    <col min="11273" max="11520" width="8.85840707964602" style="46"/>
    <col min="11521" max="11521" width="6.70796460176991" style="46" customWidth="1"/>
    <col min="11522" max="11522" width="35.858407079646" style="46" customWidth="1"/>
    <col min="11523" max="11524" width="14.283185840708" style="46" customWidth="1"/>
    <col min="11525" max="11528" width="19.5663716814159" style="46" customWidth="1"/>
    <col min="11529" max="11776" width="8.85840707964602" style="46"/>
    <col min="11777" max="11777" width="6.70796460176991" style="46" customWidth="1"/>
    <col min="11778" max="11778" width="35.858407079646" style="46" customWidth="1"/>
    <col min="11779" max="11780" width="14.283185840708" style="46" customWidth="1"/>
    <col min="11781" max="11784" width="19.5663716814159" style="46" customWidth="1"/>
    <col min="11785" max="12032" width="8.85840707964602" style="46"/>
    <col min="12033" max="12033" width="6.70796460176991" style="46" customWidth="1"/>
    <col min="12034" max="12034" width="35.858407079646" style="46" customWidth="1"/>
    <col min="12035" max="12036" width="14.283185840708" style="46" customWidth="1"/>
    <col min="12037" max="12040" width="19.5663716814159" style="46" customWidth="1"/>
    <col min="12041" max="12288" width="8.85840707964602" style="46"/>
    <col min="12289" max="12289" width="6.70796460176991" style="46" customWidth="1"/>
    <col min="12290" max="12290" width="35.858407079646" style="46" customWidth="1"/>
    <col min="12291" max="12292" width="14.283185840708" style="46" customWidth="1"/>
    <col min="12293" max="12296" width="19.5663716814159" style="46" customWidth="1"/>
    <col min="12297" max="12544" width="8.85840707964602" style="46"/>
    <col min="12545" max="12545" width="6.70796460176991" style="46" customWidth="1"/>
    <col min="12546" max="12546" width="35.858407079646" style="46" customWidth="1"/>
    <col min="12547" max="12548" width="14.283185840708" style="46" customWidth="1"/>
    <col min="12549" max="12552" width="19.5663716814159" style="46" customWidth="1"/>
    <col min="12553" max="12800" width="8.85840707964602" style="46"/>
    <col min="12801" max="12801" width="6.70796460176991" style="46" customWidth="1"/>
    <col min="12802" max="12802" width="35.858407079646" style="46" customWidth="1"/>
    <col min="12803" max="12804" width="14.283185840708" style="46" customWidth="1"/>
    <col min="12805" max="12808" width="19.5663716814159" style="46" customWidth="1"/>
    <col min="12809" max="13056" width="8.85840707964602" style="46"/>
    <col min="13057" max="13057" width="6.70796460176991" style="46" customWidth="1"/>
    <col min="13058" max="13058" width="35.858407079646" style="46" customWidth="1"/>
    <col min="13059" max="13060" width="14.283185840708" style="46" customWidth="1"/>
    <col min="13061" max="13064" width="19.5663716814159" style="46" customWidth="1"/>
    <col min="13065" max="13312" width="8.85840707964602" style="46"/>
    <col min="13313" max="13313" width="6.70796460176991" style="46" customWidth="1"/>
    <col min="13314" max="13314" width="35.858407079646" style="46" customWidth="1"/>
    <col min="13315" max="13316" width="14.283185840708" style="46" customWidth="1"/>
    <col min="13317" max="13320" width="19.5663716814159" style="46" customWidth="1"/>
    <col min="13321" max="13568" width="8.85840707964602" style="46"/>
    <col min="13569" max="13569" width="6.70796460176991" style="46" customWidth="1"/>
    <col min="13570" max="13570" width="35.858407079646" style="46" customWidth="1"/>
    <col min="13571" max="13572" width="14.283185840708" style="46" customWidth="1"/>
    <col min="13573" max="13576" width="19.5663716814159" style="46" customWidth="1"/>
    <col min="13577" max="13824" width="8.85840707964602" style="46"/>
    <col min="13825" max="13825" width="6.70796460176991" style="46" customWidth="1"/>
    <col min="13826" max="13826" width="35.858407079646" style="46" customWidth="1"/>
    <col min="13827" max="13828" width="14.283185840708" style="46" customWidth="1"/>
    <col min="13829" max="13832" width="19.5663716814159" style="46" customWidth="1"/>
    <col min="13833" max="14080" width="8.85840707964602" style="46"/>
    <col min="14081" max="14081" width="6.70796460176991" style="46" customWidth="1"/>
    <col min="14082" max="14082" width="35.858407079646" style="46" customWidth="1"/>
    <col min="14083" max="14084" width="14.283185840708" style="46" customWidth="1"/>
    <col min="14085" max="14088" width="19.5663716814159" style="46" customWidth="1"/>
    <col min="14089" max="14336" width="8.85840707964602" style="46"/>
    <col min="14337" max="14337" width="6.70796460176991" style="46" customWidth="1"/>
    <col min="14338" max="14338" width="35.858407079646" style="46" customWidth="1"/>
    <col min="14339" max="14340" width="14.283185840708" style="46" customWidth="1"/>
    <col min="14341" max="14344" width="19.5663716814159" style="46" customWidth="1"/>
    <col min="14345" max="14592" width="8.85840707964602" style="46"/>
    <col min="14593" max="14593" width="6.70796460176991" style="46" customWidth="1"/>
    <col min="14594" max="14594" width="35.858407079646" style="46" customWidth="1"/>
    <col min="14595" max="14596" width="14.283185840708" style="46" customWidth="1"/>
    <col min="14597" max="14600" width="19.5663716814159" style="46" customWidth="1"/>
    <col min="14601" max="14848" width="8.85840707964602" style="46"/>
    <col min="14849" max="14849" width="6.70796460176991" style="46" customWidth="1"/>
    <col min="14850" max="14850" width="35.858407079646" style="46" customWidth="1"/>
    <col min="14851" max="14852" width="14.283185840708" style="46" customWidth="1"/>
    <col min="14853" max="14856" width="19.5663716814159" style="46" customWidth="1"/>
    <col min="14857" max="15104" width="8.85840707964602" style="46"/>
    <col min="15105" max="15105" width="6.70796460176991" style="46" customWidth="1"/>
    <col min="15106" max="15106" width="35.858407079646" style="46" customWidth="1"/>
    <col min="15107" max="15108" width="14.283185840708" style="46" customWidth="1"/>
    <col min="15109" max="15112" width="19.5663716814159" style="46" customWidth="1"/>
    <col min="15113" max="15360" width="8.85840707964602" style="46"/>
    <col min="15361" max="15361" width="6.70796460176991" style="46" customWidth="1"/>
    <col min="15362" max="15362" width="35.858407079646" style="46" customWidth="1"/>
    <col min="15363" max="15364" width="14.283185840708" style="46" customWidth="1"/>
    <col min="15365" max="15368" width="19.5663716814159" style="46" customWidth="1"/>
    <col min="15369" max="15616" width="8.85840707964602" style="46"/>
    <col min="15617" max="15617" width="6.70796460176991" style="46" customWidth="1"/>
    <col min="15618" max="15618" width="35.858407079646" style="46" customWidth="1"/>
    <col min="15619" max="15620" width="14.283185840708" style="46" customWidth="1"/>
    <col min="15621" max="15624" width="19.5663716814159" style="46" customWidth="1"/>
    <col min="15625" max="15872" width="8.85840707964602" style="46"/>
    <col min="15873" max="15873" width="6.70796460176991" style="46" customWidth="1"/>
    <col min="15874" max="15874" width="35.858407079646" style="46" customWidth="1"/>
    <col min="15875" max="15876" width="14.283185840708" style="46" customWidth="1"/>
    <col min="15877" max="15880" width="19.5663716814159" style="46" customWidth="1"/>
    <col min="15881" max="16128" width="8.85840707964602" style="46"/>
    <col min="16129" max="16129" width="6.70796460176991" style="46" customWidth="1"/>
    <col min="16130" max="16130" width="35.858407079646" style="46" customWidth="1"/>
    <col min="16131" max="16132" width="14.283185840708" style="46" customWidth="1"/>
    <col min="16133" max="16136" width="19.5663716814159" style="46" customWidth="1"/>
    <col min="16137" max="16384" width="8.85840707964602" style="46"/>
  </cols>
  <sheetData>
    <row r="2" ht="17.6" spans="2:8">
      <c r="B2" s="101"/>
      <c r="C2" s="102" t="s">
        <v>0</v>
      </c>
      <c r="D2" s="103"/>
      <c r="E2" s="103"/>
      <c r="F2" s="103"/>
      <c r="G2" s="103"/>
      <c r="H2" s="103"/>
    </row>
    <row r="3" ht="17.6" spans="2:8">
      <c r="B3" s="101"/>
      <c r="C3" s="73" t="s">
        <v>1</v>
      </c>
      <c r="D3" s="103"/>
      <c r="E3" s="103"/>
      <c r="F3" s="103"/>
      <c r="G3" s="103"/>
      <c r="H3" s="103"/>
    </row>
    <row r="4" ht="17.25" spans="2:8">
      <c r="B4" s="101"/>
      <c r="C4" s="104" t="s">
        <v>2</v>
      </c>
      <c r="D4" s="71">
        <v>2015</v>
      </c>
      <c r="E4" s="71">
        <v>2016</v>
      </c>
      <c r="F4" s="71">
        <v>2017</v>
      </c>
      <c r="G4" s="71">
        <v>2018</v>
      </c>
      <c r="H4" s="71">
        <v>2019</v>
      </c>
    </row>
    <row r="5" ht="17.6" spans="2:8">
      <c r="B5" s="101"/>
      <c r="C5" s="103" t="s">
        <v>3</v>
      </c>
      <c r="D5" s="74">
        <v>404.3</v>
      </c>
      <c r="E5" s="74">
        <v>363.8</v>
      </c>
      <c r="F5" s="74">
        <v>424.6</v>
      </c>
      <c r="G5" s="74">
        <v>510.7</v>
      </c>
      <c r="H5" s="74">
        <v>604.1</v>
      </c>
    </row>
    <row r="6" ht="17.6" spans="2:8">
      <c r="B6" s="101"/>
      <c r="C6" s="105" t="s">
        <v>4</v>
      </c>
      <c r="D6" s="78">
        <v>-188.3</v>
      </c>
      <c r="E6" s="78">
        <v>-173.8</v>
      </c>
      <c r="F6" s="78">
        <v>-206.2</v>
      </c>
      <c r="G6" s="78">
        <v>-246.8</v>
      </c>
      <c r="H6" s="78">
        <v>-293.4</v>
      </c>
    </row>
    <row r="7" ht="17.6" spans="2:8">
      <c r="B7" s="101"/>
      <c r="C7" s="106" t="s">
        <v>5</v>
      </c>
      <c r="D7" s="74">
        <f>SUM(D5:D6)</f>
        <v>216</v>
      </c>
      <c r="E7" s="74">
        <f>SUM(E5:E6)</f>
        <v>190</v>
      </c>
      <c r="F7" s="74">
        <f>SUM(F5:F6)</f>
        <v>218.4</v>
      </c>
      <c r="G7" s="74">
        <f>SUM(G5:G6)</f>
        <v>263.9</v>
      </c>
      <c r="H7" s="74">
        <f>SUM(H5:H6)</f>
        <v>310.7</v>
      </c>
    </row>
    <row r="8" ht="17.6" spans="2:8">
      <c r="B8" s="101"/>
      <c r="C8" s="103" t="s">
        <v>6</v>
      </c>
      <c r="D8" s="74">
        <v>-66.7</v>
      </c>
      <c r="E8" s="74">
        <v>-66.4</v>
      </c>
      <c r="F8" s="74">
        <v>-82.8</v>
      </c>
      <c r="G8" s="74">
        <v>-102.1</v>
      </c>
      <c r="H8" s="74">
        <v>-120.8</v>
      </c>
    </row>
    <row r="9" ht="17.6" spans="2:8">
      <c r="B9" s="101"/>
      <c r="C9" s="103" t="s">
        <v>7</v>
      </c>
      <c r="D9" s="74">
        <v>-60.6</v>
      </c>
      <c r="E9" s="74">
        <v>-59.1</v>
      </c>
      <c r="F9" s="74">
        <v>-59.4</v>
      </c>
      <c r="G9" s="74">
        <v>-66.4</v>
      </c>
      <c r="H9" s="74">
        <v>-78.5</v>
      </c>
    </row>
    <row r="10" ht="17.6" spans="2:8">
      <c r="B10" s="101"/>
      <c r="C10" s="105" t="s">
        <v>8</v>
      </c>
      <c r="D10" s="78">
        <v>-27.3</v>
      </c>
      <c r="E10" s="78">
        <v>-27</v>
      </c>
      <c r="F10" s="78">
        <v>-34.3</v>
      </c>
      <c r="G10" s="78">
        <v>-38.4</v>
      </c>
      <c r="H10" s="78">
        <v>-38.6</v>
      </c>
    </row>
    <row r="11" ht="17.6" spans="2:8">
      <c r="B11" s="101"/>
      <c r="C11" s="79" t="s">
        <v>9</v>
      </c>
      <c r="D11" s="74">
        <f>SUM(D7:D10)</f>
        <v>61.4</v>
      </c>
      <c r="E11" s="74">
        <f>SUM(E7:E10)</f>
        <v>37.5</v>
      </c>
      <c r="F11" s="74">
        <f>SUM(F7:F10)</f>
        <v>41.9</v>
      </c>
      <c r="G11" s="74">
        <f>SUM(G7:G10)</f>
        <v>57</v>
      </c>
      <c r="H11" s="74">
        <f>SUM(H7:H10)</f>
        <v>72.8</v>
      </c>
    </row>
    <row r="12" ht="17.6" spans="2:8">
      <c r="B12" s="101"/>
      <c r="C12" s="105" t="s">
        <v>10</v>
      </c>
      <c r="D12" s="78">
        <v>-33.7</v>
      </c>
      <c r="E12" s="78">
        <v>-32.9</v>
      </c>
      <c r="F12" s="78">
        <v>-32.2</v>
      </c>
      <c r="G12" s="78">
        <v>-37.4</v>
      </c>
      <c r="H12" s="78">
        <v>-39.4</v>
      </c>
    </row>
    <row r="13" ht="17.6" spans="2:8">
      <c r="B13" s="101"/>
      <c r="C13" s="79" t="s">
        <v>11</v>
      </c>
      <c r="D13" s="74">
        <f>SUM(D11:D12)</f>
        <v>27.7</v>
      </c>
      <c r="E13" s="74">
        <f>SUM(E11:E12)</f>
        <v>4.6</v>
      </c>
      <c r="F13" s="74">
        <f>SUM(F11:F12)</f>
        <v>9.70000000000002</v>
      </c>
      <c r="G13" s="74">
        <f>SUM(G11:G12)</f>
        <v>19.6</v>
      </c>
      <c r="H13" s="74">
        <f>SUM(H11:H12)</f>
        <v>33.4</v>
      </c>
    </row>
    <row r="14" ht="17.6" spans="2:8">
      <c r="B14" s="101"/>
      <c r="C14" s="105" t="s">
        <v>12</v>
      </c>
      <c r="D14" s="78">
        <f>-D13*35%</f>
        <v>-9.69500000000001</v>
      </c>
      <c r="E14" s="78">
        <f>-E13*35%</f>
        <v>-1.61</v>
      </c>
      <c r="F14" s="78">
        <f>-F13*35%</f>
        <v>-3.39500000000001</v>
      </c>
      <c r="G14" s="78">
        <f>-G13*35%</f>
        <v>-6.85999999999999</v>
      </c>
      <c r="H14" s="78">
        <f>-H13*35%</f>
        <v>-11.69</v>
      </c>
    </row>
    <row r="15" ht="17.6" spans="2:12">
      <c r="B15" s="101"/>
      <c r="C15" s="79" t="s">
        <v>13</v>
      </c>
      <c r="D15" s="74">
        <f>D13+D14</f>
        <v>18.005</v>
      </c>
      <c r="E15" s="74">
        <f>E13+E14</f>
        <v>2.99</v>
      </c>
      <c r="F15" s="74">
        <f>F13+F14</f>
        <v>6.30500000000001</v>
      </c>
      <c r="G15" s="74">
        <f>G13+G14</f>
        <v>12.74</v>
      </c>
      <c r="H15" s="74">
        <f>H13+H14</f>
        <v>21.71</v>
      </c>
      <c r="L15" s="116"/>
    </row>
    <row r="16" ht="17.6" spans="2:8">
      <c r="B16" s="101"/>
      <c r="C16" s="107" t="s">
        <v>14</v>
      </c>
      <c r="D16" s="74">
        <v>55</v>
      </c>
      <c r="E16" s="74">
        <v>55</v>
      </c>
      <c r="F16" s="74">
        <v>55</v>
      </c>
      <c r="G16" s="74">
        <v>55</v>
      </c>
      <c r="H16" s="74">
        <v>55</v>
      </c>
    </row>
    <row r="17" ht="17.6" spans="2:8">
      <c r="B17" s="101"/>
      <c r="C17" s="107" t="s">
        <v>15</v>
      </c>
      <c r="D17" s="108">
        <f>D15/D16</f>
        <v>0.327363636363637</v>
      </c>
      <c r="E17" s="108">
        <f>E15/E16</f>
        <v>0.0543636363636364</v>
      </c>
      <c r="F17" s="108">
        <f>F15/F16</f>
        <v>0.114636363636364</v>
      </c>
      <c r="G17" s="108">
        <f>G15/G16</f>
        <v>0.231636363636363</v>
      </c>
      <c r="H17" s="108">
        <f>H15/H16</f>
        <v>0.394727272727273</v>
      </c>
    </row>
    <row r="18" ht="17.6" spans="2:8">
      <c r="B18" s="101"/>
      <c r="C18" s="103"/>
      <c r="D18" s="103"/>
      <c r="E18" s="103"/>
      <c r="F18" s="103"/>
      <c r="G18" s="103"/>
      <c r="H18" s="103"/>
    </row>
    <row r="19" ht="17.25" spans="2:8">
      <c r="B19" s="101"/>
      <c r="C19" s="70" t="s">
        <v>16</v>
      </c>
      <c r="D19" s="71">
        <v>2015</v>
      </c>
      <c r="E19" s="71">
        <v>2016</v>
      </c>
      <c r="F19" s="71">
        <v>2017</v>
      </c>
      <c r="G19" s="71">
        <v>2018</v>
      </c>
      <c r="H19" s="71">
        <v>2019</v>
      </c>
    </row>
    <row r="20" ht="17.6" spans="2:8">
      <c r="B20" s="101"/>
      <c r="C20" s="109" t="s">
        <v>17</v>
      </c>
      <c r="D20" s="103"/>
      <c r="E20" s="103"/>
      <c r="F20" s="103"/>
      <c r="G20" s="103"/>
      <c r="H20" s="103"/>
    </row>
    <row r="21" ht="17.6" spans="2:8">
      <c r="B21" s="101"/>
      <c r="C21" s="103" t="s">
        <v>18</v>
      </c>
      <c r="D21" s="74">
        <v>48.8</v>
      </c>
      <c r="E21" s="74">
        <v>68.9</v>
      </c>
      <c r="F21" s="74">
        <v>86.3</v>
      </c>
      <c r="G21" s="74">
        <v>77.5</v>
      </c>
      <c r="H21" s="74">
        <v>85</v>
      </c>
    </row>
    <row r="22" ht="17.6" spans="2:8">
      <c r="B22" s="101"/>
      <c r="C22" s="73" t="s">
        <v>19</v>
      </c>
      <c r="D22" s="74">
        <v>88.6</v>
      </c>
      <c r="E22" s="74">
        <v>69.8</v>
      </c>
      <c r="F22" s="74">
        <v>69.8</v>
      </c>
      <c r="G22" s="74">
        <v>76.9</v>
      </c>
      <c r="H22" s="74">
        <v>86.1</v>
      </c>
    </row>
    <row r="23" ht="17.6" spans="2:8">
      <c r="B23" s="101"/>
      <c r="C23" s="103" t="s">
        <v>20</v>
      </c>
      <c r="D23" s="78">
        <v>33.7</v>
      </c>
      <c r="E23" s="78">
        <v>30.9</v>
      </c>
      <c r="F23" s="78">
        <v>28.4</v>
      </c>
      <c r="G23" s="78">
        <v>31.7</v>
      </c>
      <c r="H23" s="78">
        <v>35.3</v>
      </c>
    </row>
    <row r="24" ht="17.6" spans="2:8">
      <c r="B24" s="101"/>
      <c r="C24" s="79" t="s">
        <v>21</v>
      </c>
      <c r="D24" s="74">
        <f>SUM(D21:D23)</f>
        <v>171.1</v>
      </c>
      <c r="E24" s="74">
        <f>SUM(E21:E23)</f>
        <v>169.6</v>
      </c>
      <c r="F24" s="74">
        <f>SUM(F21:F23)</f>
        <v>184.5</v>
      </c>
      <c r="G24" s="74">
        <f>SUM(G21:G23)</f>
        <v>186.1</v>
      </c>
      <c r="H24" s="74">
        <f>SUM(H21:H23)</f>
        <v>206.4</v>
      </c>
    </row>
    <row r="25" ht="17.6" spans="2:8">
      <c r="B25" s="101"/>
      <c r="C25" s="73" t="s">
        <v>22</v>
      </c>
      <c r="D25" s="74">
        <v>245.3</v>
      </c>
      <c r="E25" s="74">
        <v>243.3</v>
      </c>
      <c r="F25" s="74">
        <v>309</v>
      </c>
      <c r="G25" s="74">
        <v>345.6</v>
      </c>
      <c r="H25" s="74">
        <v>347</v>
      </c>
    </row>
    <row r="26" ht="17.6" spans="2:8">
      <c r="B26" s="101"/>
      <c r="C26" s="73" t="s">
        <v>23</v>
      </c>
      <c r="D26" s="78">
        <v>361.7</v>
      </c>
      <c r="E26" s="78">
        <v>361.7</v>
      </c>
      <c r="F26" s="78">
        <v>361.7</v>
      </c>
      <c r="G26" s="78">
        <v>361.7</v>
      </c>
      <c r="H26" s="78">
        <v>361.7</v>
      </c>
    </row>
    <row r="27" ht="17.6" spans="2:8">
      <c r="B27" s="101"/>
      <c r="C27" s="110" t="s">
        <v>24</v>
      </c>
      <c r="D27" s="111">
        <f>SUM(D24:D26)</f>
        <v>778.1</v>
      </c>
      <c r="E27" s="111">
        <f>SUM(E24:E26)</f>
        <v>774.6</v>
      </c>
      <c r="F27" s="111">
        <f>SUM(F24:F26)</f>
        <v>855.2</v>
      </c>
      <c r="G27" s="111">
        <f>SUM(G24:G26)</f>
        <v>893.4</v>
      </c>
      <c r="H27" s="111">
        <f>SUM(H24:H26)</f>
        <v>915.1</v>
      </c>
    </row>
    <row r="28" ht="17.6" spans="2:8">
      <c r="B28" s="101"/>
      <c r="C28" s="112" t="s">
        <v>25</v>
      </c>
      <c r="D28" s="74"/>
      <c r="E28" s="74"/>
      <c r="F28" s="74"/>
      <c r="G28" s="74"/>
      <c r="H28" s="74"/>
    </row>
    <row r="29" ht="17.6" spans="2:8">
      <c r="B29" s="101"/>
      <c r="C29" s="73" t="s">
        <v>26</v>
      </c>
      <c r="D29" s="74">
        <v>18.7</v>
      </c>
      <c r="E29" s="74">
        <v>17.9</v>
      </c>
      <c r="F29" s="74">
        <v>22</v>
      </c>
      <c r="G29" s="74">
        <v>26.8</v>
      </c>
      <c r="H29" s="74">
        <v>31.7</v>
      </c>
    </row>
    <row r="30" ht="17.6" spans="2:8">
      <c r="B30" s="101"/>
      <c r="C30" s="73" t="s">
        <v>27</v>
      </c>
      <c r="D30" s="78">
        <v>6.7</v>
      </c>
      <c r="E30" s="78">
        <v>6.4</v>
      </c>
      <c r="F30" s="78">
        <v>7</v>
      </c>
      <c r="G30" s="78">
        <v>8.1</v>
      </c>
      <c r="H30" s="78">
        <v>9.7</v>
      </c>
    </row>
    <row r="31" ht="17.6" spans="2:8">
      <c r="B31" s="101"/>
      <c r="C31" s="79" t="s">
        <v>28</v>
      </c>
      <c r="D31" s="74">
        <f>D29+D30</f>
        <v>25.4</v>
      </c>
      <c r="E31" s="74">
        <f>E29+E30</f>
        <v>24.3</v>
      </c>
      <c r="F31" s="74">
        <f>F29+F30</f>
        <v>29</v>
      </c>
      <c r="G31" s="74">
        <f>G29+G30</f>
        <v>34.9</v>
      </c>
      <c r="H31" s="74">
        <f>H29+H30</f>
        <v>41.4</v>
      </c>
    </row>
    <row r="32" ht="17.6" spans="2:8">
      <c r="B32" s="101"/>
      <c r="C32" s="73" t="s">
        <v>29</v>
      </c>
      <c r="D32" s="78">
        <v>500</v>
      </c>
      <c r="E32" s="78">
        <v>500</v>
      </c>
      <c r="F32" s="78">
        <v>575</v>
      </c>
      <c r="G32" s="78">
        <v>600</v>
      </c>
      <c r="H32" s="78">
        <v>600</v>
      </c>
    </row>
    <row r="33" ht="17.6" spans="2:8">
      <c r="B33" s="101"/>
      <c r="C33" s="79" t="s">
        <v>30</v>
      </c>
      <c r="D33" s="74">
        <f>D32+D31</f>
        <v>525.4</v>
      </c>
      <c r="E33" s="74">
        <f>E32+E31</f>
        <v>524.3</v>
      </c>
      <c r="F33" s="74">
        <f>F32+F31</f>
        <v>604</v>
      </c>
      <c r="G33" s="74">
        <f>G32+G31</f>
        <v>634.9</v>
      </c>
      <c r="H33" s="74">
        <f>H32+H31</f>
        <v>641.4</v>
      </c>
    </row>
    <row r="34" ht="17.6" spans="2:8">
      <c r="B34" s="101"/>
      <c r="C34" s="73" t="s">
        <v>31</v>
      </c>
      <c r="D34" s="78">
        <v>252.7</v>
      </c>
      <c r="E34" s="78">
        <f>D34+E15+E46</f>
        <v>250.29</v>
      </c>
      <c r="F34" s="78">
        <f>E34+F15+F46</f>
        <v>251.195</v>
      </c>
      <c r="G34" s="78">
        <f>F34+G15+G46</f>
        <v>258.535</v>
      </c>
      <c r="H34" s="78">
        <f>G34+H15+H46</f>
        <v>273.745</v>
      </c>
    </row>
    <row r="35" ht="34.5" spans="2:8">
      <c r="B35" s="101"/>
      <c r="C35" s="113" t="s">
        <v>32</v>
      </c>
      <c r="D35" s="111">
        <f>SUM(D33:D34)</f>
        <v>778.1</v>
      </c>
      <c r="E35" s="111">
        <f>SUM(E33:E34)</f>
        <v>774.59</v>
      </c>
      <c r="F35" s="111">
        <f>SUM(F33:F34)</f>
        <v>855.195</v>
      </c>
      <c r="G35" s="111">
        <f>SUM(G33:G34)</f>
        <v>893.435</v>
      </c>
      <c r="H35" s="111">
        <f>SUM(H33:H34)</f>
        <v>915.145</v>
      </c>
    </row>
    <row r="36" ht="17.6" spans="2:8">
      <c r="B36" s="101"/>
      <c r="C36" s="103"/>
      <c r="D36" s="103"/>
      <c r="E36" s="103"/>
      <c r="F36" s="103"/>
      <c r="G36" s="103"/>
      <c r="H36" s="103"/>
    </row>
    <row r="37" ht="17.25" spans="2:8">
      <c r="B37" s="101"/>
      <c r="C37" s="70" t="s">
        <v>33</v>
      </c>
      <c r="D37" s="71">
        <v>2015</v>
      </c>
      <c r="E37" s="71">
        <v>2016</v>
      </c>
      <c r="F37" s="71">
        <v>2017</v>
      </c>
      <c r="G37" s="71">
        <v>2018</v>
      </c>
      <c r="H37" s="71">
        <v>2019</v>
      </c>
    </row>
    <row r="38" ht="17.6" spans="2:8">
      <c r="B38" s="101"/>
      <c r="C38" s="73" t="s">
        <v>34</v>
      </c>
      <c r="D38" s="74">
        <f>D15</f>
        <v>18.005</v>
      </c>
      <c r="E38" s="74">
        <f>E15</f>
        <v>2.99</v>
      </c>
      <c r="F38" s="74">
        <f>F15</f>
        <v>6.30500000000001</v>
      </c>
      <c r="G38" s="74">
        <f>G15</f>
        <v>12.74</v>
      </c>
      <c r="H38" s="74">
        <f>H15</f>
        <v>21.71</v>
      </c>
    </row>
    <row r="39" ht="17.6" spans="2:8">
      <c r="B39" s="101"/>
      <c r="C39" s="73" t="s">
        <v>35</v>
      </c>
      <c r="D39" s="74">
        <f>-D10</f>
        <v>27.3</v>
      </c>
      <c r="E39" s="74">
        <f>-E10</f>
        <v>27</v>
      </c>
      <c r="F39" s="74">
        <f>-F10</f>
        <v>34.3</v>
      </c>
      <c r="G39" s="74">
        <f>-G10</f>
        <v>38.4</v>
      </c>
      <c r="H39" s="74">
        <f>-H10</f>
        <v>38.6</v>
      </c>
    </row>
    <row r="40" ht="17.6" spans="2:8">
      <c r="B40" s="101"/>
      <c r="C40" s="73" t="s">
        <v>36</v>
      </c>
      <c r="D40" s="74">
        <v>3.9</v>
      </c>
      <c r="E40" s="74">
        <f t="shared" ref="E40:H41" si="0">D22-E22</f>
        <v>18.8</v>
      </c>
      <c r="F40" s="74">
        <f t="shared" si="0"/>
        <v>0</v>
      </c>
      <c r="G40" s="74">
        <f t="shared" si="0"/>
        <v>-7.10000000000001</v>
      </c>
      <c r="H40" s="74">
        <f t="shared" si="0"/>
        <v>-9.19999999999999</v>
      </c>
    </row>
    <row r="41" ht="17.6" spans="2:8">
      <c r="B41" s="101"/>
      <c r="C41" s="73" t="s">
        <v>37</v>
      </c>
      <c r="D41" s="74">
        <v>-2.9</v>
      </c>
      <c r="E41" s="74">
        <f t="shared" si="0"/>
        <v>2.8</v>
      </c>
      <c r="F41" s="74">
        <f t="shared" si="0"/>
        <v>2.5</v>
      </c>
      <c r="G41" s="74">
        <f t="shared" si="0"/>
        <v>-3.3</v>
      </c>
      <c r="H41" s="74">
        <f t="shared" si="0"/>
        <v>-3.6</v>
      </c>
    </row>
    <row r="42" ht="17.6" spans="2:8">
      <c r="B42" s="101"/>
      <c r="C42" s="76" t="s">
        <v>38</v>
      </c>
      <c r="D42" s="78">
        <v>2.2</v>
      </c>
      <c r="E42" s="78">
        <f>-(D29-E29+D30-E30)</f>
        <v>-1.1</v>
      </c>
      <c r="F42" s="78">
        <f>-(E29-F29+E30-F30)</f>
        <v>4.7</v>
      </c>
      <c r="G42" s="78">
        <f>-(F29-G29+F30-G30)</f>
        <v>5.9</v>
      </c>
      <c r="H42" s="78">
        <f>-(G29-H29+G30-H30)</f>
        <v>6.5</v>
      </c>
    </row>
    <row r="43" ht="17.6" spans="2:8">
      <c r="B43" s="101"/>
      <c r="C43" s="79" t="s">
        <v>39</v>
      </c>
      <c r="D43" s="74">
        <f>SUM(D38:D42)</f>
        <v>48.505</v>
      </c>
      <c r="E43" s="74">
        <f>SUM(E38:E42)</f>
        <v>50.49</v>
      </c>
      <c r="F43" s="74">
        <f>SUM(F38:F42)</f>
        <v>47.805</v>
      </c>
      <c r="G43" s="74">
        <f>SUM(G38:G42)</f>
        <v>46.64</v>
      </c>
      <c r="H43" s="74">
        <f>SUM(H38:H42)</f>
        <v>54.01</v>
      </c>
    </row>
    <row r="44" ht="17.6" spans="2:8">
      <c r="B44" s="101"/>
      <c r="C44" s="76" t="s">
        <v>40</v>
      </c>
      <c r="D44" s="78">
        <v>-25</v>
      </c>
      <c r="E44" s="78">
        <v>-25</v>
      </c>
      <c r="F44" s="78">
        <v>-100</v>
      </c>
      <c r="G44" s="78">
        <v>-75</v>
      </c>
      <c r="H44" s="78">
        <v>-40</v>
      </c>
    </row>
    <row r="45" ht="17.6" spans="2:8">
      <c r="B45" s="101"/>
      <c r="C45" s="79" t="s">
        <v>41</v>
      </c>
      <c r="D45" s="74">
        <v>-25</v>
      </c>
      <c r="E45" s="74">
        <v>-25</v>
      </c>
      <c r="F45" s="74">
        <v>-100</v>
      </c>
      <c r="G45" s="74">
        <v>-75</v>
      </c>
      <c r="H45" s="74">
        <v>-40</v>
      </c>
    </row>
    <row r="46" ht="17.6" spans="2:8">
      <c r="B46" s="101"/>
      <c r="C46" s="73" t="s">
        <v>42</v>
      </c>
      <c r="D46" s="74">
        <v>-5.4</v>
      </c>
      <c r="E46" s="74">
        <v>-5.4</v>
      </c>
      <c r="F46" s="74">
        <v>-5.4</v>
      </c>
      <c r="G46" s="74">
        <v>-5.4</v>
      </c>
      <c r="H46" s="74">
        <v>-6.5</v>
      </c>
    </row>
    <row r="47" ht="17.6" spans="2:8">
      <c r="B47" s="101"/>
      <c r="C47" s="73" t="s">
        <v>43</v>
      </c>
      <c r="D47" s="74">
        <v>0</v>
      </c>
      <c r="E47" s="74">
        <v>0</v>
      </c>
      <c r="F47" s="74">
        <v>0</v>
      </c>
      <c r="G47" s="74">
        <v>0</v>
      </c>
      <c r="H47" s="74">
        <v>0</v>
      </c>
    </row>
    <row r="48" ht="17.6" spans="2:8">
      <c r="B48" s="101"/>
      <c r="C48" s="76" t="s">
        <v>44</v>
      </c>
      <c r="D48" s="78">
        <v>0</v>
      </c>
      <c r="E48" s="78">
        <v>0</v>
      </c>
      <c r="F48" s="78">
        <f>F32-E32</f>
        <v>75</v>
      </c>
      <c r="G48" s="78">
        <f>G32-F32</f>
        <v>25</v>
      </c>
      <c r="H48" s="78">
        <v>0</v>
      </c>
    </row>
    <row r="49" ht="17.6" spans="2:8">
      <c r="B49" s="101"/>
      <c r="C49" s="79" t="s">
        <v>45</v>
      </c>
      <c r="D49" s="74">
        <f>SUM(D46:D48)</f>
        <v>-5.4</v>
      </c>
      <c r="E49" s="74">
        <f>SUM(E46:E48)</f>
        <v>-5.4</v>
      </c>
      <c r="F49" s="74">
        <f>SUM(F46:F48)</f>
        <v>69.6</v>
      </c>
      <c r="G49" s="74">
        <f>SUM(G46:G48)</f>
        <v>19.6</v>
      </c>
      <c r="H49" s="74">
        <f>SUM(H46:H48)</f>
        <v>-6.5</v>
      </c>
    </row>
    <row r="50" ht="17.6" spans="2:8">
      <c r="B50" s="101"/>
      <c r="C50" s="80" t="s">
        <v>46</v>
      </c>
      <c r="D50" s="74">
        <f>D43+D45+D49</f>
        <v>18.105</v>
      </c>
      <c r="E50" s="74">
        <f>E43+E45+E49</f>
        <v>20.09</v>
      </c>
      <c r="F50" s="74">
        <f>F43+F45+F49</f>
        <v>17.405</v>
      </c>
      <c r="G50" s="74">
        <f>G43+G45+G49</f>
        <v>-8.76000000000002</v>
      </c>
      <c r="H50" s="74">
        <f>H43+H45+H49</f>
        <v>7.51000000000005</v>
      </c>
    </row>
    <row r="51" ht="17.6" spans="2:8">
      <c r="B51" s="101"/>
      <c r="C51" s="114" t="s">
        <v>47</v>
      </c>
      <c r="D51" s="115">
        <v>7.92</v>
      </c>
      <c r="E51" s="115">
        <v>3.3</v>
      </c>
      <c r="F51" s="115">
        <v>5.25</v>
      </c>
      <c r="G51" s="115">
        <v>8.71</v>
      </c>
      <c r="H51" s="115">
        <v>10.89</v>
      </c>
    </row>
    <row r="52" spans="2:8">
      <c r="B52" s="101"/>
      <c r="C52" s="101"/>
      <c r="D52" s="101"/>
      <c r="E52" s="101"/>
      <c r="F52" s="101"/>
      <c r="G52" s="101"/>
      <c r="H52" s="101"/>
    </row>
    <row r="53" spans="2:8">
      <c r="B53" s="101"/>
      <c r="C53" s="101"/>
      <c r="D53" s="101"/>
      <c r="E53" s="101"/>
      <c r="F53" s="101"/>
      <c r="G53" s="101"/>
      <c r="H53" s="101"/>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zoomScale="70" zoomScaleNormal="70" workbookViewId="0">
      <selection activeCell="D22" sqref="D22"/>
    </sheetView>
  </sheetViews>
  <sheetFormatPr defaultColWidth="8.85840707964602" defaultRowHeight="13.85"/>
  <cols>
    <col min="1" max="1" width="8.70796460176991" style="46" customWidth="1"/>
    <col min="2" max="2" width="6.70796460176991" style="46" customWidth="1"/>
    <col min="3" max="3" width="40.7079646017699" style="46" customWidth="1"/>
    <col min="4" max="8" width="12.7079646017699" style="46" customWidth="1"/>
    <col min="9" max="9" width="8.85840707964602" style="46" customWidth="1"/>
    <col min="10" max="256" width="8.85840707964602" style="46"/>
    <col min="257" max="257" width="6.70796460176991" style="46" customWidth="1"/>
    <col min="258" max="258" width="35.858407079646" style="46" customWidth="1"/>
    <col min="259" max="260" width="14.283185840708" style="46" customWidth="1"/>
    <col min="261" max="264" width="19.5663716814159" style="46" customWidth="1"/>
    <col min="265" max="512" width="8.85840707964602" style="46"/>
    <col min="513" max="513" width="6.70796460176991" style="46" customWidth="1"/>
    <col min="514" max="514" width="35.858407079646" style="46" customWidth="1"/>
    <col min="515" max="516" width="14.283185840708" style="46" customWidth="1"/>
    <col min="517" max="520" width="19.5663716814159" style="46" customWidth="1"/>
    <col min="521" max="768" width="8.85840707964602" style="46"/>
    <col min="769" max="769" width="6.70796460176991" style="46" customWidth="1"/>
    <col min="770" max="770" width="35.858407079646" style="46" customWidth="1"/>
    <col min="771" max="772" width="14.283185840708" style="46" customWidth="1"/>
    <col min="773" max="776" width="19.5663716814159" style="46" customWidth="1"/>
    <col min="777" max="1024" width="8.85840707964602" style="46"/>
    <col min="1025" max="1025" width="6.70796460176991" style="46" customWidth="1"/>
    <col min="1026" max="1026" width="35.858407079646" style="46" customWidth="1"/>
    <col min="1027" max="1028" width="14.283185840708" style="46" customWidth="1"/>
    <col min="1029" max="1032" width="19.5663716814159" style="46" customWidth="1"/>
    <col min="1033" max="1280" width="8.85840707964602" style="46"/>
    <col min="1281" max="1281" width="6.70796460176991" style="46" customWidth="1"/>
    <col min="1282" max="1282" width="35.858407079646" style="46" customWidth="1"/>
    <col min="1283" max="1284" width="14.283185840708" style="46" customWidth="1"/>
    <col min="1285" max="1288" width="19.5663716814159" style="46" customWidth="1"/>
    <col min="1289" max="1536" width="8.85840707964602" style="46"/>
    <col min="1537" max="1537" width="6.70796460176991" style="46" customWidth="1"/>
    <col min="1538" max="1538" width="35.858407079646" style="46" customWidth="1"/>
    <col min="1539" max="1540" width="14.283185840708" style="46" customWidth="1"/>
    <col min="1541" max="1544" width="19.5663716814159" style="46" customWidth="1"/>
    <col min="1545" max="1792" width="8.85840707964602" style="46"/>
    <col min="1793" max="1793" width="6.70796460176991" style="46" customWidth="1"/>
    <col min="1794" max="1794" width="35.858407079646" style="46" customWidth="1"/>
    <col min="1795" max="1796" width="14.283185840708" style="46" customWidth="1"/>
    <col min="1797" max="1800" width="19.5663716814159" style="46" customWidth="1"/>
    <col min="1801" max="2048" width="8.85840707964602" style="46"/>
    <col min="2049" max="2049" width="6.70796460176991" style="46" customWidth="1"/>
    <col min="2050" max="2050" width="35.858407079646" style="46" customWidth="1"/>
    <col min="2051" max="2052" width="14.283185840708" style="46" customWidth="1"/>
    <col min="2053" max="2056" width="19.5663716814159" style="46" customWidth="1"/>
    <col min="2057" max="2304" width="8.85840707964602" style="46"/>
    <col min="2305" max="2305" width="6.70796460176991" style="46" customWidth="1"/>
    <col min="2306" max="2306" width="35.858407079646" style="46" customWidth="1"/>
    <col min="2307" max="2308" width="14.283185840708" style="46" customWidth="1"/>
    <col min="2309" max="2312" width="19.5663716814159" style="46" customWidth="1"/>
    <col min="2313" max="2560" width="8.85840707964602" style="46"/>
    <col min="2561" max="2561" width="6.70796460176991" style="46" customWidth="1"/>
    <col min="2562" max="2562" width="35.858407079646" style="46" customWidth="1"/>
    <col min="2563" max="2564" width="14.283185840708" style="46" customWidth="1"/>
    <col min="2565" max="2568" width="19.5663716814159" style="46" customWidth="1"/>
    <col min="2569" max="2816" width="8.85840707964602" style="46"/>
    <col min="2817" max="2817" width="6.70796460176991" style="46" customWidth="1"/>
    <col min="2818" max="2818" width="35.858407079646" style="46" customWidth="1"/>
    <col min="2819" max="2820" width="14.283185840708" style="46" customWidth="1"/>
    <col min="2821" max="2824" width="19.5663716814159" style="46" customWidth="1"/>
    <col min="2825" max="3072" width="8.85840707964602" style="46"/>
    <col min="3073" max="3073" width="6.70796460176991" style="46" customWidth="1"/>
    <col min="3074" max="3074" width="35.858407079646" style="46" customWidth="1"/>
    <col min="3075" max="3076" width="14.283185840708" style="46" customWidth="1"/>
    <col min="3077" max="3080" width="19.5663716814159" style="46" customWidth="1"/>
    <col min="3081" max="3328" width="8.85840707964602" style="46"/>
    <col min="3329" max="3329" width="6.70796460176991" style="46" customWidth="1"/>
    <col min="3330" max="3330" width="35.858407079646" style="46" customWidth="1"/>
    <col min="3331" max="3332" width="14.283185840708" style="46" customWidth="1"/>
    <col min="3333" max="3336" width="19.5663716814159" style="46" customWidth="1"/>
    <col min="3337" max="3584" width="8.85840707964602" style="46"/>
    <col min="3585" max="3585" width="6.70796460176991" style="46" customWidth="1"/>
    <col min="3586" max="3586" width="35.858407079646" style="46" customWidth="1"/>
    <col min="3587" max="3588" width="14.283185840708" style="46" customWidth="1"/>
    <col min="3589" max="3592" width="19.5663716814159" style="46" customWidth="1"/>
    <col min="3593" max="3840" width="8.85840707964602" style="46"/>
    <col min="3841" max="3841" width="6.70796460176991" style="46" customWidth="1"/>
    <col min="3842" max="3842" width="35.858407079646" style="46" customWidth="1"/>
    <col min="3843" max="3844" width="14.283185840708" style="46" customWidth="1"/>
    <col min="3845" max="3848" width="19.5663716814159" style="46" customWidth="1"/>
    <col min="3849" max="4096" width="8.85840707964602" style="46"/>
    <col min="4097" max="4097" width="6.70796460176991" style="46" customWidth="1"/>
    <col min="4098" max="4098" width="35.858407079646" style="46" customWidth="1"/>
    <col min="4099" max="4100" width="14.283185840708" style="46" customWidth="1"/>
    <col min="4101" max="4104" width="19.5663716814159" style="46" customWidth="1"/>
    <col min="4105" max="4352" width="8.85840707964602" style="46"/>
    <col min="4353" max="4353" width="6.70796460176991" style="46" customWidth="1"/>
    <col min="4354" max="4354" width="35.858407079646" style="46" customWidth="1"/>
    <col min="4355" max="4356" width="14.283185840708" style="46" customWidth="1"/>
    <col min="4357" max="4360" width="19.5663716814159" style="46" customWidth="1"/>
    <col min="4361" max="4608" width="8.85840707964602" style="46"/>
    <col min="4609" max="4609" width="6.70796460176991" style="46" customWidth="1"/>
    <col min="4610" max="4610" width="35.858407079646" style="46" customWidth="1"/>
    <col min="4611" max="4612" width="14.283185840708" style="46" customWidth="1"/>
    <col min="4613" max="4616" width="19.5663716814159" style="46" customWidth="1"/>
    <col min="4617" max="4864" width="8.85840707964602" style="46"/>
    <col min="4865" max="4865" width="6.70796460176991" style="46" customWidth="1"/>
    <col min="4866" max="4866" width="35.858407079646" style="46" customWidth="1"/>
    <col min="4867" max="4868" width="14.283185840708" style="46" customWidth="1"/>
    <col min="4869" max="4872" width="19.5663716814159" style="46" customWidth="1"/>
    <col min="4873" max="5120" width="8.85840707964602" style="46"/>
    <col min="5121" max="5121" width="6.70796460176991" style="46" customWidth="1"/>
    <col min="5122" max="5122" width="35.858407079646" style="46" customWidth="1"/>
    <col min="5123" max="5124" width="14.283185840708" style="46" customWidth="1"/>
    <col min="5125" max="5128" width="19.5663716814159" style="46" customWidth="1"/>
    <col min="5129" max="5376" width="8.85840707964602" style="46"/>
    <col min="5377" max="5377" width="6.70796460176991" style="46" customWidth="1"/>
    <col min="5378" max="5378" width="35.858407079646" style="46" customWidth="1"/>
    <col min="5379" max="5380" width="14.283185840708" style="46" customWidth="1"/>
    <col min="5381" max="5384" width="19.5663716814159" style="46" customWidth="1"/>
    <col min="5385" max="5632" width="8.85840707964602" style="46"/>
    <col min="5633" max="5633" width="6.70796460176991" style="46" customWidth="1"/>
    <col min="5634" max="5634" width="35.858407079646" style="46" customWidth="1"/>
    <col min="5635" max="5636" width="14.283185840708" style="46" customWidth="1"/>
    <col min="5637" max="5640" width="19.5663716814159" style="46" customWidth="1"/>
    <col min="5641" max="5888" width="8.85840707964602" style="46"/>
    <col min="5889" max="5889" width="6.70796460176991" style="46" customWidth="1"/>
    <col min="5890" max="5890" width="35.858407079646" style="46" customWidth="1"/>
    <col min="5891" max="5892" width="14.283185840708" style="46" customWidth="1"/>
    <col min="5893" max="5896" width="19.5663716814159" style="46" customWidth="1"/>
    <col min="5897" max="6144" width="8.85840707964602" style="46"/>
    <col min="6145" max="6145" width="6.70796460176991" style="46" customWidth="1"/>
    <col min="6146" max="6146" width="35.858407079646" style="46" customWidth="1"/>
    <col min="6147" max="6148" width="14.283185840708" style="46" customWidth="1"/>
    <col min="6149" max="6152" width="19.5663716814159" style="46" customWidth="1"/>
    <col min="6153" max="6400" width="8.85840707964602" style="46"/>
    <col min="6401" max="6401" width="6.70796460176991" style="46" customWidth="1"/>
    <col min="6402" max="6402" width="35.858407079646" style="46" customWidth="1"/>
    <col min="6403" max="6404" width="14.283185840708" style="46" customWidth="1"/>
    <col min="6405" max="6408" width="19.5663716814159" style="46" customWidth="1"/>
    <col min="6409" max="6656" width="8.85840707964602" style="46"/>
    <col min="6657" max="6657" width="6.70796460176991" style="46" customWidth="1"/>
    <col min="6658" max="6658" width="35.858407079646" style="46" customWidth="1"/>
    <col min="6659" max="6660" width="14.283185840708" style="46" customWidth="1"/>
    <col min="6661" max="6664" width="19.5663716814159" style="46" customWidth="1"/>
    <col min="6665" max="6912" width="8.85840707964602" style="46"/>
    <col min="6913" max="6913" width="6.70796460176991" style="46" customWidth="1"/>
    <col min="6914" max="6914" width="35.858407079646" style="46" customWidth="1"/>
    <col min="6915" max="6916" width="14.283185840708" style="46" customWidth="1"/>
    <col min="6917" max="6920" width="19.5663716814159" style="46" customWidth="1"/>
    <col min="6921" max="7168" width="8.85840707964602" style="46"/>
    <col min="7169" max="7169" width="6.70796460176991" style="46" customWidth="1"/>
    <col min="7170" max="7170" width="35.858407079646" style="46" customWidth="1"/>
    <col min="7171" max="7172" width="14.283185840708" style="46" customWidth="1"/>
    <col min="7173" max="7176" width="19.5663716814159" style="46" customWidth="1"/>
    <col min="7177" max="7424" width="8.85840707964602" style="46"/>
    <col min="7425" max="7425" width="6.70796460176991" style="46" customWidth="1"/>
    <col min="7426" max="7426" width="35.858407079646" style="46" customWidth="1"/>
    <col min="7427" max="7428" width="14.283185840708" style="46" customWidth="1"/>
    <col min="7429" max="7432" width="19.5663716814159" style="46" customWidth="1"/>
    <col min="7433" max="7680" width="8.85840707964602" style="46"/>
    <col min="7681" max="7681" width="6.70796460176991" style="46" customWidth="1"/>
    <col min="7682" max="7682" width="35.858407079646" style="46" customWidth="1"/>
    <col min="7683" max="7684" width="14.283185840708" style="46" customWidth="1"/>
    <col min="7685" max="7688" width="19.5663716814159" style="46" customWidth="1"/>
    <col min="7689" max="7936" width="8.85840707964602" style="46"/>
    <col min="7937" max="7937" width="6.70796460176991" style="46" customWidth="1"/>
    <col min="7938" max="7938" width="35.858407079646" style="46" customWidth="1"/>
    <col min="7939" max="7940" width="14.283185840708" style="46" customWidth="1"/>
    <col min="7941" max="7944" width="19.5663716814159" style="46" customWidth="1"/>
    <col min="7945" max="8192" width="8.85840707964602" style="46"/>
    <col min="8193" max="8193" width="6.70796460176991" style="46" customWidth="1"/>
    <col min="8194" max="8194" width="35.858407079646" style="46" customWidth="1"/>
    <col min="8195" max="8196" width="14.283185840708" style="46" customWidth="1"/>
    <col min="8197" max="8200" width="19.5663716814159" style="46" customWidth="1"/>
    <col min="8201" max="8448" width="8.85840707964602" style="46"/>
    <col min="8449" max="8449" width="6.70796460176991" style="46" customWidth="1"/>
    <col min="8450" max="8450" width="35.858407079646" style="46" customWidth="1"/>
    <col min="8451" max="8452" width="14.283185840708" style="46" customWidth="1"/>
    <col min="8453" max="8456" width="19.5663716814159" style="46" customWidth="1"/>
    <col min="8457" max="8704" width="8.85840707964602" style="46"/>
    <col min="8705" max="8705" width="6.70796460176991" style="46" customWidth="1"/>
    <col min="8706" max="8706" width="35.858407079646" style="46" customWidth="1"/>
    <col min="8707" max="8708" width="14.283185840708" style="46" customWidth="1"/>
    <col min="8709" max="8712" width="19.5663716814159" style="46" customWidth="1"/>
    <col min="8713" max="8960" width="8.85840707964602" style="46"/>
    <col min="8961" max="8961" width="6.70796460176991" style="46" customWidth="1"/>
    <col min="8962" max="8962" width="35.858407079646" style="46" customWidth="1"/>
    <col min="8963" max="8964" width="14.283185840708" style="46" customWidth="1"/>
    <col min="8965" max="8968" width="19.5663716814159" style="46" customWidth="1"/>
    <col min="8969" max="9216" width="8.85840707964602" style="46"/>
    <col min="9217" max="9217" width="6.70796460176991" style="46" customWidth="1"/>
    <col min="9218" max="9218" width="35.858407079646" style="46" customWidth="1"/>
    <col min="9219" max="9220" width="14.283185840708" style="46" customWidth="1"/>
    <col min="9221" max="9224" width="19.5663716814159" style="46" customWidth="1"/>
    <col min="9225" max="9472" width="8.85840707964602" style="46"/>
    <col min="9473" max="9473" width="6.70796460176991" style="46" customWidth="1"/>
    <col min="9474" max="9474" width="35.858407079646" style="46" customWidth="1"/>
    <col min="9475" max="9476" width="14.283185840708" style="46" customWidth="1"/>
    <col min="9477" max="9480" width="19.5663716814159" style="46" customWidth="1"/>
    <col min="9481" max="9728" width="8.85840707964602" style="46"/>
    <col min="9729" max="9729" width="6.70796460176991" style="46" customWidth="1"/>
    <col min="9730" max="9730" width="35.858407079646" style="46" customWidth="1"/>
    <col min="9731" max="9732" width="14.283185840708" style="46" customWidth="1"/>
    <col min="9733" max="9736" width="19.5663716814159" style="46" customWidth="1"/>
    <col min="9737" max="9984" width="8.85840707964602" style="46"/>
    <col min="9985" max="9985" width="6.70796460176991" style="46" customWidth="1"/>
    <col min="9986" max="9986" width="35.858407079646" style="46" customWidth="1"/>
    <col min="9987" max="9988" width="14.283185840708" style="46" customWidth="1"/>
    <col min="9989" max="9992" width="19.5663716814159" style="46" customWidth="1"/>
    <col min="9993" max="10240" width="8.85840707964602" style="46"/>
    <col min="10241" max="10241" width="6.70796460176991" style="46" customWidth="1"/>
    <col min="10242" max="10242" width="35.858407079646" style="46" customWidth="1"/>
    <col min="10243" max="10244" width="14.283185840708" style="46" customWidth="1"/>
    <col min="10245" max="10248" width="19.5663716814159" style="46" customWidth="1"/>
    <col min="10249" max="10496" width="8.85840707964602" style="46"/>
    <col min="10497" max="10497" width="6.70796460176991" style="46" customWidth="1"/>
    <col min="10498" max="10498" width="35.858407079646" style="46" customWidth="1"/>
    <col min="10499" max="10500" width="14.283185840708" style="46" customWidth="1"/>
    <col min="10501" max="10504" width="19.5663716814159" style="46" customWidth="1"/>
    <col min="10505" max="10752" width="8.85840707964602" style="46"/>
    <col min="10753" max="10753" width="6.70796460176991" style="46" customWidth="1"/>
    <col min="10754" max="10754" width="35.858407079646" style="46" customWidth="1"/>
    <col min="10755" max="10756" width="14.283185840708" style="46" customWidth="1"/>
    <col min="10757" max="10760" width="19.5663716814159" style="46" customWidth="1"/>
    <col min="10761" max="11008" width="8.85840707964602" style="46"/>
    <col min="11009" max="11009" width="6.70796460176991" style="46" customWidth="1"/>
    <col min="11010" max="11010" width="35.858407079646" style="46" customWidth="1"/>
    <col min="11011" max="11012" width="14.283185840708" style="46" customWidth="1"/>
    <col min="11013" max="11016" width="19.5663716814159" style="46" customWidth="1"/>
    <col min="11017" max="11264" width="8.85840707964602" style="46"/>
    <col min="11265" max="11265" width="6.70796460176991" style="46" customWidth="1"/>
    <col min="11266" max="11266" width="35.858407079646" style="46" customWidth="1"/>
    <col min="11267" max="11268" width="14.283185840708" style="46" customWidth="1"/>
    <col min="11269" max="11272" width="19.5663716814159" style="46" customWidth="1"/>
    <col min="11273" max="11520" width="8.85840707964602" style="46"/>
    <col min="11521" max="11521" width="6.70796460176991" style="46" customWidth="1"/>
    <col min="11522" max="11522" width="35.858407079646" style="46" customWidth="1"/>
    <col min="11523" max="11524" width="14.283185840708" style="46" customWidth="1"/>
    <col min="11525" max="11528" width="19.5663716814159" style="46" customWidth="1"/>
    <col min="11529" max="11776" width="8.85840707964602" style="46"/>
    <col min="11777" max="11777" width="6.70796460176991" style="46" customWidth="1"/>
    <col min="11778" max="11778" width="35.858407079646" style="46" customWidth="1"/>
    <col min="11779" max="11780" width="14.283185840708" style="46" customWidth="1"/>
    <col min="11781" max="11784" width="19.5663716814159" style="46" customWidth="1"/>
    <col min="11785" max="12032" width="8.85840707964602" style="46"/>
    <col min="12033" max="12033" width="6.70796460176991" style="46" customWidth="1"/>
    <col min="12034" max="12034" width="35.858407079646" style="46" customWidth="1"/>
    <col min="12035" max="12036" width="14.283185840708" style="46" customWidth="1"/>
    <col min="12037" max="12040" width="19.5663716814159" style="46" customWidth="1"/>
    <col min="12041" max="12288" width="8.85840707964602" style="46"/>
    <col min="12289" max="12289" width="6.70796460176991" style="46" customWidth="1"/>
    <col min="12290" max="12290" width="35.858407079646" style="46" customWidth="1"/>
    <col min="12291" max="12292" width="14.283185840708" style="46" customWidth="1"/>
    <col min="12293" max="12296" width="19.5663716814159" style="46" customWidth="1"/>
    <col min="12297" max="12544" width="8.85840707964602" style="46"/>
    <col min="12545" max="12545" width="6.70796460176991" style="46" customWidth="1"/>
    <col min="12546" max="12546" width="35.858407079646" style="46" customWidth="1"/>
    <col min="12547" max="12548" width="14.283185840708" style="46" customWidth="1"/>
    <col min="12549" max="12552" width="19.5663716814159" style="46" customWidth="1"/>
    <col min="12553" max="12800" width="8.85840707964602" style="46"/>
    <col min="12801" max="12801" width="6.70796460176991" style="46" customWidth="1"/>
    <col min="12802" max="12802" width="35.858407079646" style="46" customWidth="1"/>
    <col min="12803" max="12804" width="14.283185840708" style="46" customWidth="1"/>
    <col min="12805" max="12808" width="19.5663716814159" style="46" customWidth="1"/>
    <col min="12809" max="13056" width="8.85840707964602" style="46"/>
    <col min="13057" max="13057" width="6.70796460176991" style="46" customWidth="1"/>
    <col min="13058" max="13058" width="35.858407079646" style="46" customWidth="1"/>
    <col min="13059" max="13060" width="14.283185840708" style="46" customWidth="1"/>
    <col min="13061" max="13064" width="19.5663716814159" style="46" customWidth="1"/>
    <col min="13065" max="13312" width="8.85840707964602" style="46"/>
    <col min="13313" max="13313" width="6.70796460176991" style="46" customWidth="1"/>
    <col min="13314" max="13314" width="35.858407079646" style="46" customWidth="1"/>
    <col min="13315" max="13316" width="14.283185840708" style="46" customWidth="1"/>
    <col min="13317" max="13320" width="19.5663716814159" style="46" customWidth="1"/>
    <col min="13321" max="13568" width="8.85840707964602" style="46"/>
    <col min="13569" max="13569" width="6.70796460176991" style="46" customWidth="1"/>
    <col min="13570" max="13570" width="35.858407079646" style="46" customWidth="1"/>
    <col min="13571" max="13572" width="14.283185840708" style="46" customWidth="1"/>
    <col min="13573" max="13576" width="19.5663716814159" style="46" customWidth="1"/>
    <col min="13577" max="13824" width="8.85840707964602" style="46"/>
    <col min="13825" max="13825" width="6.70796460176991" style="46" customWidth="1"/>
    <col min="13826" max="13826" width="35.858407079646" style="46" customWidth="1"/>
    <col min="13827" max="13828" width="14.283185840708" style="46" customWidth="1"/>
    <col min="13829" max="13832" width="19.5663716814159" style="46" customWidth="1"/>
    <col min="13833" max="14080" width="8.85840707964602" style="46"/>
    <col min="14081" max="14081" width="6.70796460176991" style="46" customWidth="1"/>
    <col min="14082" max="14082" width="35.858407079646" style="46" customWidth="1"/>
    <col min="14083" max="14084" width="14.283185840708" style="46" customWidth="1"/>
    <col min="14085" max="14088" width="19.5663716814159" style="46" customWidth="1"/>
    <col min="14089" max="14336" width="8.85840707964602" style="46"/>
    <col min="14337" max="14337" width="6.70796460176991" style="46" customWidth="1"/>
    <col min="14338" max="14338" width="35.858407079646" style="46" customWidth="1"/>
    <col min="14339" max="14340" width="14.283185840708" style="46" customWidth="1"/>
    <col min="14341" max="14344" width="19.5663716814159" style="46" customWidth="1"/>
    <col min="14345" max="14592" width="8.85840707964602" style="46"/>
    <col min="14593" max="14593" width="6.70796460176991" style="46" customWidth="1"/>
    <col min="14594" max="14594" width="35.858407079646" style="46" customWidth="1"/>
    <col min="14595" max="14596" width="14.283185840708" style="46" customWidth="1"/>
    <col min="14597" max="14600" width="19.5663716814159" style="46" customWidth="1"/>
    <col min="14601" max="14848" width="8.85840707964602" style="46"/>
    <col min="14849" max="14849" width="6.70796460176991" style="46" customWidth="1"/>
    <col min="14850" max="14850" width="35.858407079646" style="46" customWidth="1"/>
    <col min="14851" max="14852" width="14.283185840708" style="46" customWidth="1"/>
    <col min="14853" max="14856" width="19.5663716814159" style="46" customWidth="1"/>
    <col min="14857" max="15104" width="8.85840707964602" style="46"/>
    <col min="15105" max="15105" width="6.70796460176991" style="46" customWidth="1"/>
    <col min="15106" max="15106" width="35.858407079646" style="46" customWidth="1"/>
    <col min="15107" max="15108" width="14.283185840708" style="46" customWidth="1"/>
    <col min="15109" max="15112" width="19.5663716814159" style="46" customWidth="1"/>
    <col min="15113" max="15360" width="8.85840707964602" style="46"/>
    <col min="15361" max="15361" width="6.70796460176991" style="46" customWidth="1"/>
    <col min="15362" max="15362" width="35.858407079646" style="46" customWidth="1"/>
    <col min="15363" max="15364" width="14.283185840708" style="46" customWidth="1"/>
    <col min="15365" max="15368" width="19.5663716814159" style="46" customWidth="1"/>
    <col min="15369" max="15616" width="8.85840707964602" style="46"/>
    <col min="15617" max="15617" width="6.70796460176991" style="46" customWidth="1"/>
    <col min="15618" max="15618" width="35.858407079646" style="46" customWidth="1"/>
    <col min="15619" max="15620" width="14.283185840708" style="46" customWidth="1"/>
    <col min="15621" max="15624" width="19.5663716814159" style="46" customWidth="1"/>
    <col min="15625" max="15872" width="8.85840707964602" style="46"/>
    <col min="15873" max="15873" width="6.70796460176991" style="46" customWidth="1"/>
    <col min="15874" max="15874" width="35.858407079646" style="46" customWidth="1"/>
    <col min="15875" max="15876" width="14.283185840708" style="46" customWidth="1"/>
    <col min="15877" max="15880" width="19.5663716814159" style="46" customWidth="1"/>
    <col min="15881" max="16128" width="8.85840707964602" style="46"/>
    <col min="16129" max="16129" width="6.70796460176991" style="46" customWidth="1"/>
    <col min="16130" max="16130" width="35.858407079646" style="46" customWidth="1"/>
    <col min="16131" max="16132" width="14.283185840708" style="46" customWidth="1"/>
    <col min="16133" max="16136" width="19.5663716814159" style="46" customWidth="1"/>
    <col min="16137" max="16384" width="8.85840707964602" style="46"/>
  </cols>
  <sheetData>
    <row r="1" s="45" customFormat="1" ht="18.35" spans="1:9">
      <c r="A1" s="47"/>
      <c r="B1" s="48"/>
      <c r="C1" s="48"/>
      <c r="D1" s="48"/>
      <c r="E1" s="48"/>
      <c r="F1" s="48"/>
      <c r="G1" s="48"/>
      <c r="H1" s="48"/>
      <c r="I1" s="68"/>
    </row>
    <row r="2" s="45" customFormat="1" ht="17.6" spans="1:9">
      <c r="A2" s="49"/>
      <c r="B2" s="95" t="s">
        <v>48</v>
      </c>
      <c r="C2" s="95"/>
      <c r="D2" s="51"/>
      <c r="E2" s="51"/>
      <c r="F2" s="51"/>
      <c r="G2" s="51"/>
      <c r="H2" s="51"/>
      <c r="I2" s="69"/>
    </row>
    <row r="3" s="45" customFormat="1" ht="17.6" spans="1:12">
      <c r="A3" s="49"/>
      <c r="B3" s="52"/>
      <c r="C3" s="52"/>
      <c r="D3" s="52"/>
      <c r="E3" s="52"/>
      <c r="F3" s="52"/>
      <c r="G3" s="52"/>
      <c r="H3" s="52"/>
      <c r="I3" s="72"/>
      <c r="K3" s="84"/>
      <c r="L3" s="84"/>
    </row>
    <row r="4" s="45" customFormat="1" ht="17.6" spans="1:12">
      <c r="A4" s="49"/>
      <c r="B4" s="96" t="s">
        <v>49</v>
      </c>
      <c r="C4" s="96"/>
      <c r="D4" s="96"/>
      <c r="E4" s="96"/>
      <c r="F4" s="96"/>
      <c r="G4" s="96"/>
      <c r="H4" s="96"/>
      <c r="I4" s="69"/>
      <c r="L4" s="84"/>
    </row>
    <row r="5" s="45" customFormat="1" ht="17.6" spans="1:13">
      <c r="A5" s="49"/>
      <c r="B5" s="97" t="s">
        <v>50</v>
      </c>
      <c r="C5" s="96" t="s">
        <v>51</v>
      </c>
      <c r="D5" s="96"/>
      <c r="E5" s="96"/>
      <c r="F5" s="96"/>
      <c r="G5" s="96"/>
      <c r="H5" s="96"/>
      <c r="I5" s="69"/>
      <c r="M5" s="84"/>
    </row>
    <row r="6" s="45" customFormat="1" ht="17.6" spans="1:13">
      <c r="A6" s="49"/>
      <c r="B6" s="97" t="s">
        <v>52</v>
      </c>
      <c r="C6" s="96" t="s">
        <v>53</v>
      </c>
      <c r="D6" s="96"/>
      <c r="E6" s="96"/>
      <c r="F6" s="96"/>
      <c r="G6" s="96"/>
      <c r="H6" s="96"/>
      <c r="I6" s="69"/>
      <c r="M6" s="84"/>
    </row>
    <row r="7" s="45" customFormat="1" ht="18.75" customHeight="1" spans="1:13">
      <c r="A7" s="49"/>
      <c r="B7" s="97" t="s">
        <v>54</v>
      </c>
      <c r="C7" s="96" t="s">
        <v>55</v>
      </c>
      <c r="D7" s="96"/>
      <c r="E7" s="96"/>
      <c r="F7" s="96"/>
      <c r="G7" s="96"/>
      <c r="H7" s="96"/>
      <c r="I7" s="69"/>
      <c r="M7" s="84"/>
    </row>
    <row r="8" s="45" customFormat="1" ht="18.75" customHeight="1" spans="1:13">
      <c r="A8" s="49"/>
      <c r="B8" s="97"/>
      <c r="C8" s="55"/>
      <c r="D8" s="55"/>
      <c r="E8" s="55"/>
      <c r="F8" s="55"/>
      <c r="G8" s="55"/>
      <c r="H8" s="55"/>
      <c r="I8" s="69"/>
      <c r="M8" s="84"/>
    </row>
    <row r="9" s="45" customFormat="1" ht="18.75" customHeight="1" spans="1:13">
      <c r="A9" s="49"/>
      <c r="B9" s="97" t="s">
        <v>50</v>
      </c>
      <c r="C9" s="96" t="s">
        <v>51</v>
      </c>
      <c r="D9" s="96"/>
      <c r="E9" s="96"/>
      <c r="F9" s="96"/>
      <c r="G9" s="96"/>
      <c r="H9" s="96"/>
      <c r="I9" s="69"/>
      <c r="M9" s="84"/>
    </row>
    <row r="10" s="45" customFormat="1" ht="18.75" customHeight="1" spans="1:13">
      <c r="A10" s="49"/>
      <c r="B10" s="97"/>
      <c r="C10" s="55"/>
      <c r="D10" s="55"/>
      <c r="E10" s="55"/>
      <c r="F10" s="55"/>
      <c r="G10" s="55"/>
      <c r="H10" s="55"/>
      <c r="I10" s="69"/>
      <c r="M10" s="84"/>
    </row>
    <row r="11" s="45" customFormat="1" ht="17.6" spans="1:13">
      <c r="A11" s="49"/>
      <c r="B11" s="56"/>
      <c r="C11" s="57"/>
      <c r="D11" s="90">
        <v>2015</v>
      </c>
      <c r="E11" s="90">
        <v>2016</v>
      </c>
      <c r="F11" s="90">
        <v>2017</v>
      </c>
      <c r="G11" s="90">
        <v>2018</v>
      </c>
      <c r="H11" s="90">
        <v>2019</v>
      </c>
      <c r="I11" s="69"/>
      <c r="M11" s="84"/>
    </row>
    <row r="12" s="45" customFormat="1" ht="18.75" customHeight="1" spans="1:21">
      <c r="A12" s="49"/>
      <c r="B12" s="56"/>
      <c r="C12" s="52" t="s">
        <v>56</v>
      </c>
      <c r="D12" s="60">
        <f>'Mydeco Corp.'!D51*'Mydeco Corp.'!D16</f>
        <v>435.6</v>
      </c>
      <c r="E12" s="60">
        <f>'Mydeco Corp.'!E51*'Mydeco Corp.'!E16</f>
        <v>181.5</v>
      </c>
      <c r="F12" s="60">
        <f>'Mydeco Corp.'!F51*'Mydeco Corp.'!F16</f>
        <v>288.75</v>
      </c>
      <c r="G12" s="60">
        <f>'Mydeco Corp.'!G51*'Mydeco Corp.'!G16</f>
        <v>479.05</v>
      </c>
      <c r="H12" s="60">
        <f>'Mydeco Corp.'!H51*'Mydeco Corp.'!H16</f>
        <v>598.95</v>
      </c>
      <c r="I12" s="69"/>
      <c r="K12" s="99" t="s">
        <v>57</v>
      </c>
      <c r="L12" s="99"/>
      <c r="M12" s="99"/>
      <c r="N12" s="99"/>
      <c r="O12" s="99"/>
      <c r="P12" s="99"/>
      <c r="Q12" s="99"/>
      <c r="R12" s="99"/>
      <c r="S12" s="99"/>
      <c r="T12" s="99"/>
      <c r="U12" s="99"/>
    </row>
    <row r="13" s="45" customFormat="1" ht="17.6" spans="1:21">
      <c r="A13" s="49"/>
      <c r="B13" s="56"/>
      <c r="C13" s="57"/>
      <c r="D13" s="57"/>
      <c r="E13" s="57"/>
      <c r="F13" s="57"/>
      <c r="G13" s="57"/>
      <c r="H13" s="57"/>
      <c r="I13" s="69"/>
      <c r="K13" s="99"/>
      <c r="L13" s="99"/>
      <c r="M13" s="99"/>
      <c r="N13" s="99"/>
      <c r="O13" s="99"/>
      <c r="P13" s="99"/>
      <c r="Q13" s="99"/>
      <c r="R13" s="99"/>
      <c r="S13" s="99"/>
      <c r="T13" s="99"/>
      <c r="U13" s="99"/>
    </row>
    <row r="14" s="45" customFormat="1" ht="18.75" customHeight="1" spans="1:21">
      <c r="A14" s="49"/>
      <c r="B14" s="97" t="s">
        <v>52</v>
      </c>
      <c r="C14" s="96" t="s">
        <v>53</v>
      </c>
      <c r="D14" s="96"/>
      <c r="E14" s="96"/>
      <c r="F14" s="96"/>
      <c r="G14" s="96"/>
      <c r="H14" s="96"/>
      <c r="I14" s="69"/>
      <c r="K14" s="99"/>
      <c r="L14" s="99"/>
      <c r="M14" s="99"/>
      <c r="N14" s="99"/>
      <c r="O14" s="99"/>
      <c r="P14" s="99"/>
      <c r="Q14" s="99"/>
      <c r="R14" s="99"/>
      <c r="S14" s="99"/>
      <c r="T14" s="99"/>
      <c r="U14" s="99"/>
    </row>
    <row r="15" ht="16.5" customHeight="1" spans="1:9">
      <c r="A15" s="58"/>
      <c r="B15" s="59"/>
      <c r="C15" s="52"/>
      <c r="D15" s="61"/>
      <c r="E15" s="61"/>
      <c r="F15" s="61"/>
      <c r="G15" s="61"/>
      <c r="H15" s="61"/>
      <c r="I15" s="69"/>
    </row>
    <row r="16" ht="16.5" customHeight="1" spans="1:9">
      <c r="A16" s="58"/>
      <c r="B16" s="59"/>
      <c r="C16" s="52"/>
      <c r="D16" s="90">
        <v>2015</v>
      </c>
      <c r="E16" s="90">
        <v>2016</v>
      </c>
      <c r="F16" s="90">
        <v>2017</v>
      </c>
      <c r="G16" s="90">
        <v>2018</v>
      </c>
      <c r="H16" s="90">
        <v>2019</v>
      </c>
      <c r="I16" s="69"/>
    </row>
    <row r="17" ht="18.75" customHeight="1" spans="1:21">
      <c r="A17" s="58"/>
      <c r="B17" s="59"/>
      <c r="C17" s="52" t="s">
        <v>58</v>
      </c>
      <c r="D17" s="98">
        <f>D12/'Mydeco Corp.'!D34</f>
        <v>1.72378314206569</v>
      </c>
      <c r="E17" s="98">
        <f>E12/'Mydeco Corp.'!E34</f>
        <v>0.725158815773703</v>
      </c>
      <c r="F17" s="98">
        <f>F12/'Mydeco Corp.'!F34</f>
        <v>1.14950536435837</v>
      </c>
      <c r="G17" s="98">
        <f>G12/'Mydeco Corp.'!G34</f>
        <v>1.85294060765467</v>
      </c>
      <c r="H17" s="98">
        <f>H12/'Mydeco Corp.'!H34</f>
        <v>2.18798516867888</v>
      </c>
      <c r="I17" s="69"/>
      <c r="K17" s="100" t="s">
        <v>59</v>
      </c>
      <c r="L17" s="100"/>
      <c r="M17" s="100"/>
      <c r="N17" s="100"/>
      <c r="O17" s="100"/>
      <c r="P17" s="100"/>
      <c r="Q17" s="100"/>
      <c r="R17" s="100"/>
      <c r="S17" s="100"/>
      <c r="T17" s="100"/>
      <c r="U17" s="100"/>
    </row>
    <row r="18" ht="17.6" spans="1:21">
      <c r="A18" s="58"/>
      <c r="B18" s="59"/>
      <c r="C18" s="52"/>
      <c r="D18" s="64"/>
      <c r="E18" s="64"/>
      <c r="F18" s="64"/>
      <c r="G18" s="64"/>
      <c r="H18" s="64"/>
      <c r="I18" s="69"/>
      <c r="K18" s="100"/>
      <c r="L18" s="100"/>
      <c r="M18" s="100"/>
      <c r="N18" s="100"/>
      <c r="O18" s="100"/>
      <c r="P18" s="100"/>
      <c r="Q18" s="100"/>
      <c r="R18" s="100"/>
      <c r="S18" s="100"/>
      <c r="T18" s="100"/>
      <c r="U18" s="100"/>
    </row>
    <row r="19" s="45" customFormat="1" ht="17.6" spans="1:21">
      <c r="A19" s="49"/>
      <c r="B19" s="97" t="s">
        <v>54</v>
      </c>
      <c r="C19" s="96" t="s">
        <v>55</v>
      </c>
      <c r="D19" s="96"/>
      <c r="E19" s="96"/>
      <c r="F19" s="96"/>
      <c r="G19" s="96"/>
      <c r="H19" s="96"/>
      <c r="I19" s="69"/>
      <c r="K19" s="100"/>
      <c r="L19" s="100"/>
      <c r="M19" s="100"/>
      <c r="N19" s="100"/>
      <c r="O19" s="100"/>
      <c r="P19" s="100"/>
      <c r="Q19" s="100"/>
      <c r="R19" s="100"/>
      <c r="S19" s="100"/>
      <c r="T19" s="100"/>
      <c r="U19" s="100"/>
    </row>
    <row r="20" ht="17.6" spans="1:9">
      <c r="A20" s="58"/>
      <c r="B20" s="59"/>
      <c r="C20" s="52"/>
      <c r="D20" s="64"/>
      <c r="E20" s="64"/>
      <c r="F20" s="64"/>
      <c r="G20" s="64"/>
      <c r="H20" s="64"/>
      <c r="I20" s="69"/>
    </row>
    <row r="21" ht="17.6" spans="1:9">
      <c r="A21" s="58"/>
      <c r="B21" s="59"/>
      <c r="C21" s="52"/>
      <c r="D21" s="90">
        <v>2015</v>
      </c>
      <c r="E21" s="90">
        <v>2016</v>
      </c>
      <c r="F21" s="90">
        <v>2017</v>
      </c>
      <c r="G21" s="90">
        <v>2018</v>
      </c>
      <c r="H21" s="90">
        <v>2019</v>
      </c>
      <c r="I21" s="69"/>
    </row>
    <row r="22" ht="17.6" spans="1:21">
      <c r="A22" s="58"/>
      <c r="B22" s="59"/>
      <c r="C22" s="52" t="s">
        <v>60</v>
      </c>
      <c r="D22" s="60">
        <f>D12+'Mydeco Corp.'!D32-'Mydeco Corp.'!D21</f>
        <v>886.8</v>
      </c>
      <c r="E22" s="60">
        <f>E12+'Mydeco Corp.'!E32-'Mydeco Corp.'!E21</f>
        <v>612.6</v>
      </c>
      <c r="F22" s="60">
        <f>F12+'Mydeco Corp.'!F32-'Mydeco Corp.'!F21</f>
        <v>777.45</v>
      </c>
      <c r="G22" s="60">
        <f>G12+'Mydeco Corp.'!G32-'Mydeco Corp.'!G21</f>
        <v>1001.55</v>
      </c>
      <c r="H22" s="60">
        <f>H12+'Mydeco Corp.'!H32-'Mydeco Corp.'!H21</f>
        <v>1113.95</v>
      </c>
      <c r="I22" s="69"/>
      <c r="K22" s="100" t="s">
        <v>61</v>
      </c>
      <c r="L22" s="100"/>
      <c r="M22" s="100"/>
      <c r="N22" s="100"/>
      <c r="O22" s="100"/>
      <c r="P22" s="100"/>
      <c r="Q22" s="100"/>
      <c r="R22" s="100"/>
      <c r="S22" s="100"/>
      <c r="T22" s="100"/>
      <c r="U22" s="100"/>
    </row>
    <row r="23" ht="18.35" spans="1:21">
      <c r="A23" s="65"/>
      <c r="B23" s="66"/>
      <c r="C23" s="66"/>
      <c r="D23" s="66"/>
      <c r="E23" s="66"/>
      <c r="F23" s="67"/>
      <c r="G23" s="67"/>
      <c r="H23" s="67"/>
      <c r="I23" s="85"/>
      <c r="K23" s="100"/>
      <c r="L23" s="100"/>
      <c r="M23" s="100"/>
      <c r="N23" s="100"/>
      <c r="O23" s="100"/>
      <c r="P23" s="100"/>
      <c r="Q23" s="100"/>
      <c r="R23" s="100"/>
      <c r="S23" s="100"/>
      <c r="T23" s="100"/>
      <c r="U23" s="100"/>
    </row>
    <row r="24" ht="14.6" spans="11:21">
      <c r="K24" s="100"/>
      <c r="L24" s="100"/>
      <c r="M24" s="100"/>
      <c r="N24" s="100"/>
      <c r="O24" s="100"/>
      <c r="P24" s="100"/>
      <c r="Q24" s="100"/>
      <c r="R24" s="100"/>
      <c r="S24" s="100"/>
      <c r="T24" s="100"/>
      <c r="U24" s="100"/>
    </row>
  </sheetData>
  <mergeCells count="11">
    <mergeCell ref="B2:C2"/>
    <mergeCell ref="B4:H4"/>
    <mergeCell ref="C5:H5"/>
    <mergeCell ref="C6:H6"/>
    <mergeCell ref="C7:H7"/>
    <mergeCell ref="C9:H9"/>
    <mergeCell ref="C14:H14"/>
    <mergeCell ref="C19:H19"/>
    <mergeCell ref="K17:U19"/>
    <mergeCell ref="K12:U14"/>
    <mergeCell ref="K22:U24"/>
  </mergeCells>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zoomScale="80" zoomScaleNormal="80" topLeftCell="B1" workbookViewId="0">
      <selection activeCell="D26" sqref="D26"/>
    </sheetView>
  </sheetViews>
  <sheetFormatPr defaultColWidth="8.85840707964602" defaultRowHeight="13.85"/>
  <cols>
    <col min="1" max="1" width="8.70796460176991" style="46" customWidth="1"/>
    <col min="2" max="2" width="6.70796460176991" style="46" customWidth="1"/>
    <col min="3" max="3" width="40.7079646017699" style="46" customWidth="1"/>
    <col min="4" max="8" width="12.7079646017699" style="46" customWidth="1"/>
    <col min="9" max="9" width="8.85840707964602" style="46" customWidth="1"/>
    <col min="10" max="256" width="8.85840707964602" style="46"/>
    <col min="257" max="257" width="6.70796460176991" style="46" customWidth="1"/>
    <col min="258" max="258" width="35.858407079646" style="46" customWidth="1"/>
    <col min="259" max="260" width="14.283185840708" style="46" customWidth="1"/>
    <col min="261" max="264" width="19.5663716814159" style="46" customWidth="1"/>
    <col min="265" max="512" width="8.85840707964602" style="46"/>
    <col min="513" max="513" width="6.70796460176991" style="46" customWidth="1"/>
    <col min="514" max="514" width="35.858407079646" style="46" customWidth="1"/>
    <col min="515" max="516" width="14.283185840708" style="46" customWidth="1"/>
    <col min="517" max="520" width="19.5663716814159" style="46" customWidth="1"/>
    <col min="521" max="768" width="8.85840707964602" style="46"/>
    <col min="769" max="769" width="6.70796460176991" style="46" customWidth="1"/>
    <col min="770" max="770" width="35.858407079646" style="46" customWidth="1"/>
    <col min="771" max="772" width="14.283185840708" style="46" customWidth="1"/>
    <col min="773" max="776" width="19.5663716814159" style="46" customWidth="1"/>
    <col min="777" max="1024" width="8.85840707964602" style="46"/>
    <col min="1025" max="1025" width="6.70796460176991" style="46" customWidth="1"/>
    <col min="1026" max="1026" width="35.858407079646" style="46" customWidth="1"/>
    <col min="1027" max="1028" width="14.283185840708" style="46" customWidth="1"/>
    <col min="1029" max="1032" width="19.5663716814159" style="46" customWidth="1"/>
    <col min="1033" max="1280" width="8.85840707964602" style="46"/>
    <col min="1281" max="1281" width="6.70796460176991" style="46" customWidth="1"/>
    <col min="1282" max="1282" width="35.858407079646" style="46" customWidth="1"/>
    <col min="1283" max="1284" width="14.283185840708" style="46" customWidth="1"/>
    <col min="1285" max="1288" width="19.5663716814159" style="46" customWidth="1"/>
    <col min="1289" max="1536" width="8.85840707964602" style="46"/>
    <col min="1537" max="1537" width="6.70796460176991" style="46" customWidth="1"/>
    <col min="1538" max="1538" width="35.858407079646" style="46" customWidth="1"/>
    <col min="1539" max="1540" width="14.283185840708" style="46" customWidth="1"/>
    <col min="1541" max="1544" width="19.5663716814159" style="46" customWidth="1"/>
    <col min="1545" max="1792" width="8.85840707964602" style="46"/>
    <col min="1793" max="1793" width="6.70796460176991" style="46" customWidth="1"/>
    <col min="1794" max="1794" width="35.858407079646" style="46" customWidth="1"/>
    <col min="1795" max="1796" width="14.283185840708" style="46" customWidth="1"/>
    <col min="1797" max="1800" width="19.5663716814159" style="46" customWidth="1"/>
    <col min="1801" max="2048" width="8.85840707964602" style="46"/>
    <col min="2049" max="2049" width="6.70796460176991" style="46" customWidth="1"/>
    <col min="2050" max="2050" width="35.858407079646" style="46" customWidth="1"/>
    <col min="2051" max="2052" width="14.283185840708" style="46" customWidth="1"/>
    <col min="2053" max="2056" width="19.5663716814159" style="46" customWidth="1"/>
    <col min="2057" max="2304" width="8.85840707964602" style="46"/>
    <col min="2305" max="2305" width="6.70796460176991" style="46" customWidth="1"/>
    <col min="2306" max="2306" width="35.858407079646" style="46" customWidth="1"/>
    <col min="2307" max="2308" width="14.283185840708" style="46" customWidth="1"/>
    <col min="2309" max="2312" width="19.5663716814159" style="46" customWidth="1"/>
    <col min="2313" max="2560" width="8.85840707964602" style="46"/>
    <col min="2561" max="2561" width="6.70796460176991" style="46" customWidth="1"/>
    <col min="2562" max="2562" width="35.858407079646" style="46" customWidth="1"/>
    <col min="2563" max="2564" width="14.283185840708" style="46" customWidth="1"/>
    <col min="2565" max="2568" width="19.5663716814159" style="46" customWidth="1"/>
    <col min="2569" max="2816" width="8.85840707964602" style="46"/>
    <col min="2817" max="2817" width="6.70796460176991" style="46" customWidth="1"/>
    <col min="2818" max="2818" width="35.858407079646" style="46" customWidth="1"/>
    <col min="2819" max="2820" width="14.283185840708" style="46" customWidth="1"/>
    <col min="2821" max="2824" width="19.5663716814159" style="46" customWidth="1"/>
    <col min="2825" max="3072" width="8.85840707964602" style="46"/>
    <col min="3073" max="3073" width="6.70796460176991" style="46" customWidth="1"/>
    <col min="3074" max="3074" width="35.858407079646" style="46" customWidth="1"/>
    <col min="3075" max="3076" width="14.283185840708" style="46" customWidth="1"/>
    <col min="3077" max="3080" width="19.5663716814159" style="46" customWidth="1"/>
    <col min="3081" max="3328" width="8.85840707964602" style="46"/>
    <col min="3329" max="3329" width="6.70796460176991" style="46" customWidth="1"/>
    <col min="3330" max="3330" width="35.858407079646" style="46" customWidth="1"/>
    <col min="3331" max="3332" width="14.283185840708" style="46" customWidth="1"/>
    <col min="3333" max="3336" width="19.5663716814159" style="46" customWidth="1"/>
    <col min="3337" max="3584" width="8.85840707964602" style="46"/>
    <col min="3585" max="3585" width="6.70796460176991" style="46" customWidth="1"/>
    <col min="3586" max="3586" width="35.858407079646" style="46" customWidth="1"/>
    <col min="3587" max="3588" width="14.283185840708" style="46" customWidth="1"/>
    <col min="3589" max="3592" width="19.5663716814159" style="46" customWidth="1"/>
    <col min="3593" max="3840" width="8.85840707964602" style="46"/>
    <col min="3841" max="3841" width="6.70796460176991" style="46" customWidth="1"/>
    <col min="3842" max="3842" width="35.858407079646" style="46" customWidth="1"/>
    <col min="3843" max="3844" width="14.283185840708" style="46" customWidth="1"/>
    <col min="3845" max="3848" width="19.5663716814159" style="46" customWidth="1"/>
    <col min="3849" max="4096" width="8.85840707964602" style="46"/>
    <col min="4097" max="4097" width="6.70796460176991" style="46" customWidth="1"/>
    <col min="4098" max="4098" width="35.858407079646" style="46" customWidth="1"/>
    <col min="4099" max="4100" width="14.283185840708" style="46" customWidth="1"/>
    <col min="4101" max="4104" width="19.5663716814159" style="46" customWidth="1"/>
    <col min="4105" max="4352" width="8.85840707964602" style="46"/>
    <col min="4353" max="4353" width="6.70796460176991" style="46" customWidth="1"/>
    <col min="4354" max="4354" width="35.858407079646" style="46" customWidth="1"/>
    <col min="4355" max="4356" width="14.283185840708" style="46" customWidth="1"/>
    <col min="4357" max="4360" width="19.5663716814159" style="46" customWidth="1"/>
    <col min="4361" max="4608" width="8.85840707964602" style="46"/>
    <col min="4609" max="4609" width="6.70796460176991" style="46" customWidth="1"/>
    <col min="4610" max="4610" width="35.858407079646" style="46" customWidth="1"/>
    <col min="4611" max="4612" width="14.283185840708" style="46" customWidth="1"/>
    <col min="4613" max="4616" width="19.5663716814159" style="46" customWidth="1"/>
    <col min="4617" max="4864" width="8.85840707964602" style="46"/>
    <col min="4865" max="4865" width="6.70796460176991" style="46" customWidth="1"/>
    <col min="4866" max="4866" width="35.858407079646" style="46" customWidth="1"/>
    <col min="4867" max="4868" width="14.283185840708" style="46" customWidth="1"/>
    <col min="4869" max="4872" width="19.5663716814159" style="46" customWidth="1"/>
    <col min="4873" max="5120" width="8.85840707964602" style="46"/>
    <col min="5121" max="5121" width="6.70796460176991" style="46" customWidth="1"/>
    <col min="5122" max="5122" width="35.858407079646" style="46" customWidth="1"/>
    <col min="5123" max="5124" width="14.283185840708" style="46" customWidth="1"/>
    <col min="5125" max="5128" width="19.5663716814159" style="46" customWidth="1"/>
    <col min="5129" max="5376" width="8.85840707964602" style="46"/>
    <col min="5377" max="5377" width="6.70796460176991" style="46" customWidth="1"/>
    <col min="5378" max="5378" width="35.858407079646" style="46" customWidth="1"/>
    <col min="5379" max="5380" width="14.283185840708" style="46" customWidth="1"/>
    <col min="5381" max="5384" width="19.5663716814159" style="46" customWidth="1"/>
    <col min="5385" max="5632" width="8.85840707964602" style="46"/>
    <col min="5633" max="5633" width="6.70796460176991" style="46" customWidth="1"/>
    <col min="5634" max="5634" width="35.858407079646" style="46" customWidth="1"/>
    <col min="5635" max="5636" width="14.283185840708" style="46" customWidth="1"/>
    <col min="5637" max="5640" width="19.5663716814159" style="46" customWidth="1"/>
    <col min="5641" max="5888" width="8.85840707964602" style="46"/>
    <col min="5889" max="5889" width="6.70796460176991" style="46" customWidth="1"/>
    <col min="5890" max="5890" width="35.858407079646" style="46" customWidth="1"/>
    <col min="5891" max="5892" width="14.283185840708" style="46" customWidth="1"/>
    <col min="5893" max="5896" width="19.5663716814159" style="46" customWidth="1"/>
    <col min="5897" max="6144" width="8.85840707964602" style="46"/>
    <col min="6145" max="6145" width="6.70796460176991" style="46" customWidth="1"/>
    <col min="6146" max="6146" width="35.858407079646" style="46" customWidth="1"/>
    <col min="6147" max="6148" width="14.283185840708" style="46" customWidth="1"/>
    <col min="6149" max="6152" width="19.5663716814159" style="46" customWidth="1"/>
    <col min="6153" max="6400" width="8.85840707964602" style="46"/>
    <col min="6401" max="6401" width="6.70796460176991" style="46" customWidth="1"/>
    <col min="6402" max="6402" width="35.858407079646" style="46" customWidth="1"/>
    <col min="6403" max="6404" width="14.283185840708" style="46" customWidth="1"/>
    <col min="6405" max="6408" width="19.5663716814159" style="46" customWidth="1"/>
    <col min="6409" max="6656" width="8.85840707964602" style="46"/>
    <col min="6657" max="6657" width="6.70796460176991" style="46" customWidth="1"/>
    <col min="6658" max="6658" width="35.858407079646" style="46" customWidth="1"/>
    <col min="6659" max="6660" width="14.283185840708" style="46" customWidth="1"/>
    <col min="6661" max="6664" width="19.5663716814159" style="46" customWidth="1"/>
    <col min="6665" max="6912" width="8.85840707964602" style="46"/>
    <col min="6913" max="6913" width="6.70796460176991" style="46" customWidth="1"/>
    <col min="6914" max="6914" width="35.858407079646" style="46" customWidth="1"/>
    <col min="6915" max="6916" width="14.283185840708" style="46" customWidth="1"/>
    <col min="6917" max="6920" width="19.5663716814159" style="46" customWidth="1"/>
    <col min="6921" max="7168" width="8.85840707964602" style="46"/>
    <col min="7169" max="7169" width="6.70796460176991" style="46" customWidth="1"/>
    <col min="7170" max="7170" width="35.858407079646" style="46" customWidth="1"/>
    <col min="7171" max="7172" width="14.283185840708" style="46" customWidth="1"/>
    <col min="7173" max="7176" width="19.5663716814159" style="46" customWidth="1"/>
    <col min="7177" max="7424" width="8.85840707964602" style="46"/>
    <col min="7425" max="7425" width="6.70796460176991" style="46" customWidth="1"/>
    <col min="7426" max="7426" width="35.858407079646" style="46" customWidth="1"/>
    <col min="7427" max="7428" width="14.283185840708" style="46" customWidth="1"/>
    <col min="7429" max="7432" width="19.5663716814159" style="46" customWidth="1"/>
    <col min="7433" max="7680" width="8.85840707964602" style="46"/>
    <col min="7681" max="7681" width="6.70796460176991" style="46" customWidth="1"/>
    <col min="7682" max="7682" width="35.858407079646" style="46" customWidth="1"/>
    <col min="7683" max="7684" width="14.283185840708" style="46" customWidth="1"/>
    <col min="7685" max="7688" width="19.5663716814159" style="46" customWidth="1"/>
    <col min="7689" max="7936" width="8.85840707964602" style="46"/>
    <col min="7937" max="7937" width="6.70796460176991" style="46" customWidth="1"/>
    <col min="7938" max="7938" width="35.858407079646" style="46" customWidth="1"/>
    <col min="7939" max="7940" width="14.283185840708" style="46" customWidth="1"/>
    <col min="7941" max="7944" width="19.5663716814159" style="46" customWidth="1"/>
    <col min="7945" max="8192" width="8.85840707964602" style="46"/>
    <col min="8193" max="8193" width="6.70796460176991" style="46" customWidth="1"/>
    <col min="8194" max="8194" width="35.858407079646" style="46" customWidth="1"/>
    <col min="8195" max="8196" width="14.283185840708" style="46" customWidth="1"/>
    <col min="8197" max="8200" width="19.5663716814159" style="46" customWidth="1"/>
    <col min="8201" max="8448" width="8.85840707964602" style="46"/>
    <col min="8449" max="8449" width="6.70796460176991" style="46" customWidth="1"/>
    <col min="8450" max="8450" width="35.858407079646" style="46" customWidth="1"/>
    <col min="8451" max="8452" width="14.283185840708" style="46" customWidth="1"/>
    <col min="8453" max="8456" width="19.5663716814159" style="46" customWidth="1"/>
    <col min="8457" max="8704" width="8.85840707964602" style="46"/>
    <col min="8705" max="8705" width="6.70796460176991" style="46" customWidth="1"/>
    <col min="8706" max="8706" width="35.858407079646" style="46" customWidth="1"/>
    <col min="8707" max="8708" width="14.283185840708" style="46" customWidth="1"/>
    <col min="8709" max="8712" width="19.5663716814159" style="46" customWidth="1"/>
    <col min="8713" max="8960" width="8.85840707964602" style="46"/>
    <col min="8961" max="8961" width="6.70796460176991" style="46" customWidth="1"/>
    <col min="8962" max="8962" width="35.858407079646" style="46" customWidth="1"/>
    <col min="8963" max="8964" width="14.283185840708" style="46" customWidth="1"/>
    <col min="8965" max="8968" width="19.5663716814159" style="46" customWidth="1"/>
    <col min="8969" max="9216" width="8.85840707964602" style="46"/>
    <col min="9217" max="9217" width="6.70796460176991" style="46" customWidth="1"/>
    <col min="9218" max="9218" width="35.858407079646" style="46" customWidth="1"/>
    <col min="9219" max="9220" width="14.283185840708" style="46" customWidth="1"/>
    <col min="9221" max="9224" width="19.5663716814159" style="46" customWidth="1"/>
    <col min="9225" max="9472" width="8.85840707964602" style="46"/>
    <col min="9473" max="9473" width="6.70796460176991" style="46" customWidth="1"/>
    <col min="9474" max="9474" width="35.858407079646" style="46" customWidth="1"/>
    <col min="9475" max="9476" width="14.283185840708" style="46" customWidth="1"/>
    <col min="9477" max="9480" width="19.5663716814159" style="46" customWidth="1"/>
    <col min="9481" max="9728" width="8.85840707964602" style="46"/>
    <col min="9729" max="9729" width="6.70796460176991" style="46" customWidth="1"/>
    <col min="9730" max="9730" width="35.858407079646" style="46" customWidth="1"/>
    <col min="9731" max="9732" width="14.283185840708" style="46" customWidth="1"/>
    <col min="9733" max="9736" width="19.5663716814159" style="46" customWidth="1"/>
    <col min="9737" max="9984" width="8.85840707964602" style="46"/>
    <col min="9985" max="9985" width="6.70796460176991" style="46" customWidth="1"/>
    <col min="9986" max="9986" width="35.858407079646" style="46" customWidth="1"/>
    <col min="9987" max="9988" width="14.283185840708" style="46" customWidth="1"/>
    <col min="9989" max="9992" width="19.5663716814159" style="46" customWidth="1"/>
    <col min="9993" max="10240" width="8.85840707964602" style="46"/>
    <col min="10241" max="10241" width="6.70796460176991" style="46" customWidth="1"/>
    <col min="10242" max="10242" width="35.858407079646" style="46" customWidth="1"/>
    <col min="10243" max="10244" width="14.283185840708" style="46" customWidth="1"/>
    <col min="10245" max="10248" width="19.5663716814159" style="46" customWidth="1"/>
    <col min="10249" max="10496" width="8.85840707964602" style="46"/>
    <col min="10497" max="10497" width="6.70796460176991" style="46" customWidth="1"/>
    <col min="10498" max="10498" width="35.858407079646" style="46" customWidth="1"/>
    <col min="10499" max="10500" width="14.283185840708" style="46" customWidth="1"/>
    <col min="10501" max="10504" width="19.5663716814159" style="46" customWidth="1"/>
    <col min="10505" max="10752" width="8.85840707964602" style="46"/>
    <col min="10753" max="10753" width="6.70796460176991" style="46" customWidth="1"/>
    <col min="10754" max="10754" width="35.858407079646" style="46" customWidth="1"/>
    <col min="10755" max="10756" width="14.283185840708" style="46" customWidth="1"/>
    <col min="10757" max="10760" width="19.5663716814159" style="46" customWidth="1"/>
    <col min="10761" max="11008" width="8.85840707964602" style="46"/>
    <col min="11009" max="11009" width="6.70796460176991" style="46" customWidth="1"/>
    <col min="11010" max="11010" width="35.858407079646" style="46" customWidth="1"/>
    <col min="11011" max="11012" width="14.283185840708" style="46" customWidth="1"/>
    <col min="11013" max="11016" width="19.5663716814159" style="46" customWidth="1"/>
    <col min="11017" max="11264" width="8.85840707964602" style="46"/>
    <col min="11265" max="11265" width="6.70796460176991" style="46" customWidth="1"/>
    <col min="11266" max="11266" width="35.858407079646" style="46" customWidth="1"/>
    <col min="11267" max="11268" width="14.283185840708" style="46" customWidth="1"/>
    <col min="11269" max="11272" width="19.5663716814159" style="46" customWidth="1"/>
    <col min="11273" max="11520" width="8.85840707964602" style="46"/>
    <col min="11521" max="11521" width="6.70796460176991" style="46" customWidth="1"/>
    <col min="11522" max="11522" width="35.858407079646" style="46" customWidth="1"/>
    <col min="11523" max="11524" width="14.283185840708" style="46" customWidth="1"/>
    <col min="11525" max="11528" width="19.5663716814159" style="46" customWidth="1"/>
    <col min="11529" max="11776" width="8.85840707964602" style="46"/>
    <col min="11777" max="11777" width="6.70796460176991" style="46" customWidth="1"/>
    <col min="11778" max="11778" width="35.858407079646" style="46" customWidth="1"/>
    <col min="11779" max="11780" width="14.283185840708" style="46" customWidth="1"/>
    <col min="11781" max="11784" width="19.5663716814159" style="46" customWidth="1"/>
    <col min="11785" max="12032" width="8.85840707964602" style="46"/>
    <col min="12033" max="12033" width="6.70796460176991" style="46" customWidth="1"/>
    <col min="12034" max="12034" width="35.858407079646" style="46" customWidth="1"/>
    <col min="12035" max="12036" width="14.283185840708" style="46" customWidth="1"/>
    <col min="12037" max="12040" width="19.5663716814159" style="46" customWidth="1"/>
    <col min="12041" max="12288" width="8.85840707964602" style="46"/>
    <col min="12289" max="12289" width="6.70796460176991" style="46" customWidth="1"/>
    <col min="12290" max="12290" width="35.858407079646" style="46" customWidth="1"/>
    <col min="12291" max="12292" width="14.283185840708" style="46" customWidth="1"/>
    <col min="12293" max="12296" width="19.5663716814159" style="46" customWidth="1"/>
    <col min="12297" max="12544" width="8.85840707964602" style="46"/>
    <col min="12545" max="12545" width="6.70796460176991" style="46" customWidth="1"/>
    <col min="12546" max="12546" width="35.858407079646" style="46" customWidth="1"/>
    <col min="12547" max="12548" width="14.283185840708" style="46" customWidth="1"/>
    <col min="12549" max="12552" width="19.5663716814159" style="46" customWidth="1"/>
    <col min="12553" max="12800" width="8.85840707964602" style="46"/>
    <col min="12801" max="12801" width="6.70796460176991" style="46" customWidth="1"/>
    <col min="12802" max="12802" width="35.858407079646" style="46" customWidth="1"/>
    <col min="12803" max="12804" width="14.283185840708" style="46" customWidth="1"/>
    <col min="12805" max="12808" width="19.5663716814159" style="46" customWidth="1"/>
    <col min="12809" max="13056" width="8.85840707964602" style="46"/>
    <col min="13057" max="13057" width="6.70796460176991" style="46" customWidth="1"/>
    <col min="13058" max="13058" width="35.858407079646" style="46" customWidth="1"/>
    <col min="13059" max="13060" width="14.283185840708" style="46" customWidth="1"/>
    <col min="13061" max="13064" width="19.5663716814159" style="46" customWidth="1"/>
    <col min="13065" max="13312" width="8.85840707964602" style="46"/>
    <col min="13313" max="13313" width="6.70796460176991" style="46" customWidth="1"/>
    <col min="13314" max="13314" width="35.858407079646" style="46" customWidth="1"/>
    <col min="13315" max="13316" width="14.283185840708" style="46" customWidth="1"/>
    <col min="13317" max="13320" width="19.5663716814159" style="46" customWidth="1"/>
    <col min="13321" max="13568" width="8.85840707964602" style="46"/>
    <col min="13569" max="13569" width="6.70796460176991" style="46" customWidth="1"/>
    <col min="13570" max="13570" width="35.858407079646" style="46" customWidth="1"/>
    <col min="13571" max="13572" width="14.283185840708" style="46" customWidth="1"/>
    <col min="13573" max="13576" width="19.5663716814159" style="46" customWidth="1"/>
    <col min="13577" max="13824" width="8.85840707964602" style="46"/>
    <col min="13825" max="13825" width="6.70796460176991" style="46" customWidth="1"/>
    <col min="13826" max="13826" width="35.858407079646" style="46" customWidth="1"/>
    <col min="13827" max="13828" width="14.283185840708" style="46" customWidth="1"/>
    <col min="13829" max="13832" width="19.5663716814159" style="46" customWidth="1"/>
    <col min="13833" max="14080" width="8.85840707964602" style="46"/>
    <col min="14081" max="14081" width="6.70796460176991" style="46" customWidth="1"/>
    <col min="14082" max="14082" width="35.858407079646" style="46" customWidth="1"/>
    <col min="14083" max="14084" width="14.283185840708" style="46" customWidth="1"/>
    <col min="14085" max="14088" width="19.5663716814159" style="46" customWidth="1"/>
    <col min="14089" max="14336" width="8.85840707964602" style="46"/>
    <col min="14337" max="14337" width="6.70796460176991" style="46" customWidth="1"/>
    <col min="14338" max="14338" width="35.858407079646" style="46" customWidth="1"/>
    <col min="14339" max="14340" width="14.283185840708" style="46" customWidth="1"/>
    <col min="14341" max="14344" width="19.5663716814159" style="46" customWidth="1"/>
    <col min="14345" max="14592" width="8.85840707964602" style="46"/>
    <col min="14593" max="14593" width="6.70796460176991" style="46" customWidth="1"/>
    <col min="14594" max="14594" width="35.858407079646" style="46" customWidth="1"/>
    <col min="14595" max="14596" width="14.283185840708" style="46" customWidth="1"/>
    <col min="14597" max="14600" width="19.5663716814159" style="46" customWidth="1"/>
    <col min="14601" max="14848" width="8.85840707964602" style="46"/>
    <col min="14849" max="14849" width="6.70796460176991" style="46" customWidth="1"/>
    <col min="14850" max="14850" width="35.858407079646" style="46" customWidth="1"/>
    <col min="14851" max="14852" width="14.283185840708" style="46" customWidth="1"/>
    <col min="14853" max="14856" width="19.5663716814159" style="46" customWidth="1"/>
    <col min="14857" max="15104" width="8.85840707964602" style="46"/>
    <col min="15105" max="15105" width="6.70796460176991" style="46" customWidth="1"/>
    <col min="15106" max="15106" width="35.858407079646" style="46" customWidth="1"/>
    <col min="15107" max="15108" width="14.283185840708" style="46" customWidth="1"/>
    <col min="15109" max="15112" width="19.5663716814159" style="46" customWidth="1"/>
    <col min="15113" max="15360" width="8.85840707964602" style="46"/>
    <col min="15361" max="15361" width="6.70796460176991" style="46" customWidth="1"/>
    <col min="15362" max="15362" width="35.858407079646" style="46" customWidth="1"/>
    <col min="15363" max="15364" width="14.283185840708" style="46" customWidth="1"/>
    <col min="15365" max="15368" width="19.5663716814159" style="46" customWidth="1"/>
    <col min="15369" max="15616" width="8.85840707964602" style="46"/>
    <col min="15617" max="15617" width="6.70796460176991" style="46" customWidth="1"/>
    <col min="15618" max="15618" width="35.858407079646" style="46" customWidth="1"/>
    <col min="15619" max="15620" width="14.283185840708" style="46" customWidth="1"/>
    <col min="15621" max="15624" width="19.5663716814159" style="46" customWidth="1"/>
    <col min="15625" max="15872" width="8.85840707964602" style="46"/>
    <col min="15873" max="15873" width="6.70796460176991" style="46" customWidth="1"/>
    <col min="15874" max="15874" width="35.858407079646" style="46" customWidth="1"/>
    <col min="15875" max="15876" width="14.283185840708" style="46" customWidth="1"/>
    <col min="15877" max="15880" width="19.5663716814159" style="46" customWidth="1"/>
    <col min="15881" max="16128" width="8.85840707964602" style="46"/>
    <col min="16129" max="16129" width="6.70796460176991" style="46" customWidth="1"/>
    <col min="16130" max="16130" width="35.858407079646" style="46" customWidth="1"/>
    <col min="16131" max="16132" width="14.283185840708" style="46" customWidth="1"/>
    <col min="16133" max="16136" width="19.5663716814159" style="46" customWidth="1"/>
    <col min="16137" max="16384" width="8.85840707964602" style="46"/>
  </cols>
  <sheetData>
    <row r="1" s="45" customFormat="1" ht="18.35" spans="1:9">
      <c r="A1" s="47"/>
      <c r="B1" s="48"/>
      <c r="C1" s="48"/>
      <c r="D1" s="48"/>
      <c r="E1" s="48"/>
      <c r="F1" s="48"/>
      <c r="G1" s="48"/>
      <c r="H1" s="48"/>
      <c r="I1" s="68"/>
    </row>
    <row r="2" s="45" customFormat="1" ht="17.6" spans="1:9">
      <c r="A2" s="49"/>
      <c r="B2" s="87" t="s">
        <v>62</v>
      </c>
      <c r="C2" s="87"/>
      <c r="D2" s="51"/>
      <c r="E2" s="51"/>
      <c r="F2" s="51"/>
      <c r="G2" s="51"/>
      <c r="H2" s="51"/>
      <c r="I2" s="69"/>
    </row>
    <row r="3" s="45" customFormat="1" ht="17.6" spans="1:12">
      <c r="A3" s="49"/>
      <c r="B3" s="52"/>
      <c r="C3" s="52"/>
      <c r="D3" s="52"/>
      <c r="E3" s="52"/>
      <c r="F3" s="52"/>
      <c r="G3" s="52"/>
      <c r="H3" s="52"/>
      <c r="I3" s="72"/>
      <c r="K3" s="84"/>
      <c r="L3" s="84"/>
    </row>
    <row r="4" s="45" customFormat="1" ht="17.6" spans="1:12">
      <c r="A4" s="49"/>
      <c r="B4" s="88" t="s">
        <v>63</v>
      </c>
      <c r="C4" s="88"/>
      <c r="D4" s="88"/>
      <c r="E4" s="88"/>
      <c r="F4" s="88"/>
      <c r="G4" s="88"/>
      <c r="H4" s="88"/>
      <c r="I4" s="69"/>
      <c r="L4" s="84"/>
    </row>
    <row r="5" s="45" customFormat="1" ht="17.6" spans="1:13">
      <c r="A5" s="49"/>
      <c r="B5" s="89" t="s">
        <v>50</v>
      </c>
      <c r="C5" s="88" t="s">
        <v>64</v>
      </c>
      <c r="D5" s="88"/>
      <c r="E5" s="88"/>
      <c r="F5" s="88"/>
      <c r="G5" s="88"/>
      <c r="H5" s="88"/>
      <c r="I5" s="69"/>
      <c r="M5" s="84"/>
    </row>
    <row r="6" s="45" customFormat="1" ht="17.6" spans="1:13">
      <c r="A6" s="49"/>
      <c r="B6" s="89" t="s">
        <v>52</v>
      </c>
      <c r="C6" s="88" t="s">
        <v>65</v>
      </c>
      <c r="D6" s="88"/>
      <c r="E6" s="88"/>
      <c r="F6" s="88"/>
      <c r="G6" s="88"/>
      <c r="H6" s="88"/>
      <c r="I6" s="69"/>
      <c r="M6" s="84"/>
    </row>
    <row r="7" s="45" customFormat="1" ht="18.75" customHeight="1" spans="1:13">
      <c r="A7" s="49"/>
      <c r="B7" s="89"/>
      <c r="C7" s="55"/>
      <c r="D7" s="55"/>
      <c r="E7" s="55"/>
      <c r="F7" s="55"/>
      <c r="G7" s="55"/>
      <c r="H7" s="55"/>
      <c r="I7" s="69"/>
      <c r="M7" s="84"/>
    </row>
    <row r="8" s="45" customFormat="1" ht="18.75" customHeight="1" spans="1:13">
      <c r="A8" s="49"/>
      <c r="B8" s="89" t="s">
        <v>50</v>
      </c>
      <c r="C8" s="88" t="s">
        <v>64</v>
      </c>
      <c r="D8" s="88"/>
      <c r="E8" s="88"/>
      <c r="F8" s="88"/>
      <c r="G8" s="88"/>
      <c r="H8" s="88"/>
      <c r="I8" s="69"/>
      <c r="M8" s="84"/>
    </row>
    <row r="9" s="45" customFormat="1" ht="18.75" customHeight="1" spans="1:13">
      <c r="A9" s="49"/>
      <c r="B9" s="89"/>
      <c r="C9" s="55"/>
      <c r="D9" s="55"/>
      <c r="E9" s="55"/>
      <c r="F9" s="55"/>
      <c r="G9" s="55"/>
      <c r="H9" s="55"/>
      <c r="I9" s="69"/>
      <c r="M9" s="84"/>
    </row>
    <row r="10" s="45" customFormat="1" ht="17.6" spans="1:13">
      <c r="A10" s="49"/>
      <c r="B10" s="56"/>
      <c r="C10" s="57"/>
      <c r="D10" s="90">
        <v>2016</v>
      </c>
      <c r="E10" s="90">
        <v>2017</v>
      </c>
      <c r="F10" s="90">
        <v>2018</v>
      </c>
      <c r="G10" s="90">
        <v>2019</v>
      </c>
      <c r="H10" s="55"/>
      <c r="I10" s="69"/>
      <c r="M10" s="84"/>
    </row>
    <row r="11" s="45" customFormat="1" ht="17.6" spans="1:13">
      <c r="A11" s="49"/>
      <c r="B11" s="56"/>
      <c r="C11" s="52" t="s">
        <v>66</v>
      </c>
      <c r="D11" s="91">
        <f>('Mydeco Corp.'!E5-'Mydeco Corp.'!D5)/'Mydeco Corp.'!D5</f>
        <v>-0.100173138758348</v>
      </c>
      <c r="E11" s="91">
        <f>('Mydeco Corp.'!F5-'Mydeco Corp.'!E5)/'Mydeco Corp.'!E5</f>
        <v>0.167124793842771</v>
      </c>
      <c r="F11" s="91">
        <f>('Mydeco Corp.'!G5-'Mydeco Corp.'!F5)/'Mydeco Corp.'!F5</f>
        <v>0.202779086198775</v>
      </c>
      <c r="G11" s="91">
        <f>('Mydeco Corp.'!H5-'Mydeco Corp.'!G5)/'Mydeco Corp.'!G5</f>
        <v>0.182886234579988</v>
      </c>
      <c r="I11" s="69"/>
      <c r="M11" s="84"/>
    </row>
    <row r="12" s="45" customFormat="1" ht="17.6" spans="1:13">
      <c r="A12" s="49"/>
      <c r="B12" s="56"/>
      <c r="C12" s="57"/>
      <c r="D12" s="57"/>
      <c r="E12" s="57"/>
      <c r="F12" s="57"/>
      <c r="G12" s="57"/>
      <c r="H12" s="57"/>
      <c r="I12" s="69"/>
      <c r="M12" s="84"/>
    </row>
    <row r="13" s="45" customFormat="1" ht="18.75" customHeight="1" spans="1:13">
      <c r="A13" s="49"/>
      <c r="B13" s="89" t="s">
        <v>52</v>
      </c>
      <c r="C13" s="88" t="s">
        <v>65</v>
      </c>
      <c r="D13" s="88"/>
      <c r="E13" s="88"/>
      <c r="F13" s="88"/>
      <c r="G13" s="88"/>
      <c r="H13" s="88"/>
      <c r="I13" s="69"/>
      <c r="M13" s="84"/>
    </row>
    <row r="14" ht="16.5" customHeight="1" spans="1:9">
      <c r="A14" s="58"/>
      <c r="B14" s="59"/>
      <c r="C14" s="52"/>
      <c r="D14" s="61"/>
      <c r="E14" s="61"/>
      <c r="F14" s="61"/>
      <c r="G14" s="61"/>
      <c r="H14" s="61"/>
      <c r="I14" s="69"/>
    </row>
    <row r="15" ht="16.5" customHeight="1" spans="1:9">
      <c r="A15" s="58"/>
      <c r="B15" s="59"/>
      <c r="C15" s="52"/>
      <c r="D15" s="90">
        <v>2016</v>
      </c>
      <c r="E15" s="90">
        <v>2017</v>
      </c>
      <c r="F15" s="90">
        <v>2018</v>
      </c>
      <c r="G15" s="90">
        <v>2019</v>
      </c>
      <c r="H15" s="55"/>
      <c r="I15" s="69"/>
    </row>
    <row r="16" ht="17.6" spans="1:9">
      <c r="A16" s="58"/>
      <c r="B16" s="59"/>
      <c r="C16" s="52" t="s">
        <v>67</v>
      </c>
      <c r="D16" s="91">
        <f>('Mydeco Corp.'!E15-'Mydeco Corp.'!D15)/'Mydeco Corp.'!D15</f>
        <v>-0.833935018050541</v>
      </c>
      <c r="E16" s="91">
        <f>('Mydeco Corp.'!F15-'Mydeco Corp.'!E15)/'Mydeco Corp.'!E15</f>
        <v>1.10869565217392</v>
      </c>
      <c r="F16" s="91">
        <f>('Mydeco Corp.'!G15-'Mydeco Corp.'!F15)/'Mydeco Corp.'!F15</f>
        <v>1.02061855670103</v>
      </c>
      <c r="G16" s="91">
        <f>('Mydeco Corp.'!H15-'Mydeco Corp.'!G15)/'Mydeco Corp.'!G15</f>
        <v>0.704081632653065</v>
      </c>
      <c r="I16" s="69"/>
    </row>
    <row r="17" ht="18.35" spans="1:9">
      <c r="A17" s="65"/>
      <c r="B17" s="66"/>
      <c r="C17" s="66"/>
      <c r="D17" s="66"/>
      <c r="E17" s="66"/>
      <c r="F17" s="67"/>
      <c r="G17" s="67"/>
      <c r="H17" s="67"/>
      <c r="I17" s="85"/>
    </row>
    <row r="18" ht="14.6"/>
    <row r="19" ht="17.6" spans="2:7">
      <c r="B19" s="92" t="s">
        <v>54</v>
      </c>
      <c r="C19" s="93" t="s">
        <v>68</v>
      </c>
      <c r="D19" s="93"/>
      <c r="E19" s="93"/>
      <c r="F19" s="93"/>
      <c r="G19" s="93"/>
    </row>
    <row r="20" ht="17.6" spans="2:7">
      <c r="B20" s="93"/>
      <c r="C20" s="94" t="s">
        <v>69</v>
      </c>
      <c r="D20" s="94"/>
      <c r="E20" s="94"/>
      <c r="F20" s="94"/>
      <c r="G20" s="94"/>
    </row>
    <row r="21" ht="17.6" spans="2:7">
      <c r="B21" s="93"/>
      <c r="C21" s="94"/>
      <c r="D21" s="94"/>
      <c r="E21" s="94"/>
      <c r="F21" s="94"/>
      <c r="G21" s="94"/>
    </row>
    <row r="22" ht="17.6" spans="2:7">
      <c r="B22" s="93"/>
      <c r="C22" s="94"/>
      <c r="D22" s="94"/>
      <c r="E22" s="94"/>
      <c r="F22" s="94"/>
      <c r="G22" s="94"/>
    </row>
  </sheetData>
  <mergeCells count="7">
    <mergeCell ref="B2:C2"/>
    <mergeCell ref="B4:H4"/>
    <mergeCell ref="C5:H5"/>
    <mergeCell ref="C6:H6"/>
    <mergeCell ref="C8:H8"/>
    <mergeCell ref="C13:H13"/>
    <mergeCell ref="C20:G22"/>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
  <sheetViews>
    <sheetView tabSelected="1" zoomScale="70" zoomScaleNormal="70" workbookViewId="0">
      <selection activeCell="I24" sqref="I24"/>
    </sheetView>
  </sheetViews>
  <sheetFormatPr defaultColWidth="8.85840707964602" defaultRowHeight="13.85"/>
  <cols>
    <col min="1" max="1" width="8.70796460176991" style="46" customWidth="1"/>
    <col min="2" max="2" width="6.70796460176991" style="46" customWidth="1"/>
    <col min="3" max="3" width="40.7079646017699" style="46" customWidth="1"/>
    <col min="4" max="8" width="12.7079646017699" style="46" customWidth="1"/>
    <col min="9" max="9" width="8.85840707964602" style="46" customWidth="1"/>
    <col min="10" max="10" width="8.85840707964602" style="46"/>
    <col min="11" max="11" width="45.858407079646" style="46" customWidth="1"/>
    <col min="12" max="12" width="9.70796460176991" style="46" customWidth="1"/>
    <col min="13" max="16" width="8.56637168141593" style="46" customWidth="1"/>
    <col min="17" max="256" width="8.85840707964602" style="46"/>
    <col min="257" max="257" width="6.70796460176991" style="46" customWidth="1"/>
    <col min="258" max="258" width="35.858407079646" style="46" customWidth="1"/>
    <col min="259" max="260" width="14.283185840708" style="46" customWidth="1"/>
    <col min="261" max="264" width="19.5663716814159" style="46" customWidth="1"/>
    <col min="265" max="512" width="8.85840707964602" style="46"/>
    <col min="513" max="513" width="6.70796460176991" style="46" customWidth="1"/>
    <col min="514" max="514" width="35.858407079646" style="46" customWidth="1"/>
    <col min="515" max="516" width="14.283185840708" style="46" customWidth="1"/>
    <col min="517" max="520" width="19.5663716814159" style="46" customWidth="1"/>
    <col min="521" max="768" width="8.85840707964602" style="46"/>
    <col min="769" max="769" width="6.70796460176991" style="46" customWidth="1"/>
    <col min="770" max="770" width="35.858407079646" style="46" customWidth="1"/>
    <col min="771" max="772" width="14.283185840708" style="46" customWidth="1"/>
    <col min="773" max="776" width="19.5663716814159" style="46" customWidth="1"/>
    <col min="777" max="1024" width="8.85840707964602" style="46"/>
    <col min="1025" max="1025" width="6.70796460176991" style="46" customWidth="1"/>
    <col min="1026" max="1026" width="35.858407079646" style="46" customWidth="1"/>
    <col min="1027" max="1028" width="14.283185840708" style="46" customWidth="1"/>
    <col min="1029" max="1032" width="19.5663716814159" style="46" customWidth="1"/>
    <col min="1033" max="1280" width="8.85840707964602" style="46"/>
    <col min="1281" max="1281" width="6.70796460176991" style="46" customWidth="1"/>
    <col min="1282" max="1282" width="35.858407079646" style="46" customWidth="1"/>
    <col min="1283" max="1284" width="14.283185840708" style="46" customWidth="1"/>
    <col min="1285" max="1288" width="19.5663716814159" style="46" customWidth="1"/>
    <col min="1289" max="1536" width="8.85840707964602" style="46"/>
    <col min="1537" max="1537" width="6.70796460176991" style="46" customWidth="1"/>
    <col min="1538" max="1538" width="35.858407079646" style="46" customWidth="1"/>
    <col min="1539" max="1540" width="14.283185840708" style="46" customWidth="1"/>
    <col min="1541" max="1544" width="19.5663716814159" style="46" customWidth="1"/>
    <col min="1545" max="1792" width="8.85840707964602" style="46"/>
    <col min="1793" max="1793" width="6.70796460176991" style="46" customWidth="1"/>
    <col min="1794" max="1794" width="35.858407079646" style="46" customWidth="1"/>
    <col min="1795" max="1796" width="14.283185840708" style="46" customWidth="1"/>
    <col min="1797" max="1800" width="19.5663716814159" style="46" customWidth="1"/>
    <col min="1801" max="2048" width="8.85840707964602" style="46"/>
    <col min="2049" max="2049" width="6.70796460176991" style="46" customWidth="1"/>
    <col min="2050" max="2050" width="35.858407079646" style="46" customWidth="1"/>
    <col min="2051" max="2052" width="14.283185840708" style="46" customWidth="1"/>
    <col min="2053" max="2056" width="19.5663716814159" style="46" customWidth="1"/>
    <col min="2057" max="2304" width="8.85840707964602" style="46"/>
    <col min="2305" max="2305" width="6.70796460176991" style="46" customWidth="1"/>
    <col min="2306" max="2306" width="35.858407079646" style="46" customWidth="1"/>
    <col min="2307" max="2308" width="14.283185840708" style="46" customWidth="1"/>
    <col min="2309" max="2312" width="19.5663716814159" style="46" customWidth="1"/>
    <col min="2313" max="2560" width="8.85840707964602" style="46"/>
    <col min="2561" max="2561" width="6.70796460176991" style="46" customWidth="1"/>
    <col min="2562" max="2562" width="35.858407079646" style="46" customWidth="1"/>
    <col min="2563" max="2564" width="14.283185840708" style="46" customWidth="1"/>
    <col min="2565" max="2568" width="19.5663716814159" style="46" customWidth="1"/>
    <col min="2569" max="2816" width="8.85840707964602" style="46"/>
    <col min="2817" max="2817" width="6.70796460176991" style="46" customWidth="1"/>
    <col min="2818" max="2818" width="35.858407079646" style="46" customWidth="1"/>
    <col min="2819" max="2820" width="14.283185840708" style="46" customWidth="1"/>
    <col min="2821" max="2824" width="19.5663716814159" style="46" customWidth="1"/>
    <col min="2825" max="3072" width="8.85840707964602" style="46"/>
    <col min="3073" max="3073" width="6.70796460176991" style="46" customWidth="1"/>
    <col min="3074" max="3074" width="35.858407079646" style="46" customWidth="1"/>
    <col min="3075" max="3076" width="14.283185840708" style="46" customWidth="1"/>
    <col min="3077" max="3080" width="19.5663716814159" style="46" customWidth="1"/>
    <col min="3081" max="3328" width="8.85840707964602" style="46"/>
    <col min="3329" max="3329" width="6.70796460176991" style="46" customWidth="1"/>
    <col min="3330" max="3330" width="35.858407079646" style="46" customWidth="1"/>
    <col min="3331" max="3332" width="14.283185840708" style="46" customWidth="1"/>
    <col min="3333" max="3336" width="19.5663716814159" style="46" customWidth="1"/>
    <col min="3337" max="3584" width="8.85840707964602" style="46"/>
    <col min="3585" max="3585" width="6.70796460176991" style="46" customWidth="1"/>
    <col min="3586" max="3586" width="35.858407079646" style="46" customWidth="1"/>
    <col min="3587" max="3588" width="14.283185840708" style="46" customWidth="1"/>
    <col min="3589" max="3592" width="19.5663716814159" style="46" customWidth="1"/>
    <col min="3593" max="3840" width="8.85840707964602" style="46"/>
    <col min="3841" max="3841" width="6.70796460176991" style="46" customWidth="1"/>
    <col min="3842" max="3842" width="35.858407079646" style="46" customWidth="1"/>
    <col min="3843" max="3844" width="14.283185840708" style="46" customWidth="1"/>
    <col min="3845" max="3848" width="19.5663716814159" style="46" customWidth="1"/>
    <col min="3849" max="4096" width="8.85840707964602" style="46"/>
    <col min="4097" max="4097" width="6.70796460176991" style="46" customWidth="1"/>
    <col min="4098" max="4098" width="35.858407079646" style="46" customWidth="1"/>
    <col min="4099" max="4100" width="14.283185840708" style="46" customWidth="1"/>
    <col min="4101" max="4104" width="19.5663716814159" style="46" customWidth="1"/>
    <col min="4105" max="4352" width="8.85840707964602" style="46"/>
    <col min="4353" max="4353" width="6.70796460176991" style="46" customWidth="1"/>
    <col min="4354" max="4354" width="35.858407079646" style="46" customWidth="1"/>
    <col min="4355" max="4356" width="14.283185840708" style="46" customWidth="1"/>
    <col min="4357" max="4360" width="19.5663716814159" style="46" customWidth="1"/>
    <col min="4361" max="4608" width="8.85840707964602" style="46"/>
    <col min="4609" max="4609" width="6.70796460176991" style="46" customWidth="1"/>
    <col min="4610" max="4610" width="35.858407079646" style="46" customWidth="1"/>
    <col min="4611" max="4612" width="14.283185840708" style="46" customWidth="1"/>
    <col min="4613" max="4616" width="19.5663716814159" style="46" customWidth="1"/>
    <col min="4617" max="4864" width="8.85840707964602" style="46"/>
    <col min="4865" max="4865" width="6.70796460176991" style="46" customWidth="1"/>
    <col min="4866" max="4866" width="35.858407079646" style="46" customWidth="1"/>
    <col min="4867" max="4868" width="14.283185840708" style="46" customWidth="1"/>
    <col min="4869" max="4872" width="19.5663716814159" style="46" customWidth="1"/>
    <col min="4873" max="5120" width="8.85840707964602" style="46"/>
    <col min="5121" max="5121" width="6.70796460176991" style="46" customWidth="1"/>
    <col min="5122" max="5122" width="35.858407079646" style="46" customWidth="1"/>
    <col min="5123" max="5124" width="14.283185840708" style="46" customWidth="1"/>
    <col min="5125" max="5128" width="19.5663716814159" style="46" customWidth="1"/>
    <col min="5129" max="5376" width="8.85840707964602" style="46"/>
    <col min="5377" max="5377" width="6.70796460176991" style="46" customWidth="1"/>
    <col min="5378" max="5378" width="35.858407079646" style="46" customWidth="1"/>
    <col min="5379" max="5380" width="14.283185840708" style="46" customWidth="1"/>
    <col min="5381" max="5384" width="19.5663716814159" style="46" customWidth="1"/>
    <col min="5385" max="5632" width="8.85840707964602" style="46"/>
    <col min="5633" max="5633" width="6.70796460176991" style="46" customWidth="1"/>
    <col min="5634" max="5634" width="35.858407079646" style="46" customWidth="1"/>
    <col min="5635" max="5636" width="14.283185840708" style="46" customWidth="1"/>
    <col min="5637" max="5640" width="19.5663716814159" style="46" customWidth="1"/>
    <col min="5641" max="5888" width="8.85840707964602" style="46"/>
    <col min="5889" max="5889" width="6.70796460176991" style="46" customWidth="1"/>
    <col min="5890" max="5890" width="35.858407079646" style="46" customWidth="1"/>
    <col min="5891" max="5892" width="14.283185840708" style="46" customWidth="1"/>
    <col min="5893" max="5896" width="19.5663716814159" style="46" customWidth="1"/>
    <col min="5897" max="6144" width="8.85840707964602" style="46"/>
    <col min="6145" max="6145" width="6.70796460176991" style="46" customWidth="1"/>
    <col min="6146" max="6146" width="35.858407079646" style="46" customWidth="1"/>
    <col min="6147" max="6148" width="14.283185840708" style="46" customWidth="1"/>
    <col min="6149" max="6152" width="19.5663716814159" style="46" customWidth="1"/>
    <col min="6153" max="6400" width="8.85840707964602" style="46"/>
    <col min="6401" max="6401" width="6.70796460176991" style="46" customWidth="1"/>
    <col min="6402" max="6402" width="35.858407079646" style="46" customWidth="1"/>
    <col min="6403" max="6404" width="14.283185840708" style="46" customWidth="1"/>
    <col min="6405" max="6408" width="19.5663716814159" style="46" customWidth="1"/>
    <col min="6409" max="6656" width="8.85840707964602" style="46"/>
    <col min="6657" max="6657" width="6.70796460176991" style="46" customWidth="1"/>
    <col min="6658" max="6658" width="35.858407079646" style="46" customWidth="1"/>
    <col min="6659" max="6660" width="14.283185840708" style="46" customWidth="1"/>
    <col min="6661" max="6664" width="19.5663716814159" style="46" customWidth="1"/>
    <col min="6665" max="6912" width="8.85840707964602" style="46"/>
    <col min="6913" max="6913" width="6.70796460176991" style="46" customWidth="1"/>
    <col min="6914" max="6914" width="35.858407079646" style="46" customWidth="1"/>
    <col min="6915" max="6916" width="14.283185840708" style="46" customWidth="1"/>
    <col min="6917" max="6920" width="19.5663716814159" style="46" customWidth="1"/>
    <col min="6921" max="7168" width="8.85840707964602" style="46"/>
    <col min="7169" max="7169" width="6.70796460176991" style="46" customWidth="1"/>
    <col min="7170" max="7170" width="35.858407079646" style="46" customWidth="1"/>
    <col min="7171" max="7172" width="14.283185840708" style="46" customWidth="1"/>
    <col min="7173" max="7176" width="19.5663716814159" style="46" customWidth="1"/>
    <col min="7177" max="7424" width="8.85840707964602" style="46"/>
    <col min="7425" max="7425" width="6.70796460176991" style="46" customWidth="1"/>
    <col min="7426" max="7426" width="35.858407079646" style="46" customWidth="1"/>
    <col min="7427" max="7428" width="14.283185840708" style="46" customWidth="1"/>
    <col min="7429" max="7432" width="19.5663716814159" style="46" customWidth="1"/>
    <col min="7433" max="7680" width="8.85840707964602" style="46"/>
    <col min="7681" max="7681" width="6.70796460176991" style="46" customWidth="1"/>
    <col min="7682" max="7682" width="35.858407079646" style="46" customWidth="1"/>
    <col min="7683" max="7684" width="14.283185840708" style="46" customWidth="1"/>
    <col min="7685" max="7688" width="19.5663716814159" style="46" customWidth="1"/>
    <col min="7689" max="7936" width="8.85840707964602" style="46"/>
    <col min="7937" max="7937" width="6.70796460176991" style="46" customWidth="1"/>
    <col min="7938" max="7938" width="35.858407079646" style="46" customWidth="1"/>
    <col min="7939" max="7940" width="14.283185840708" style="46" customWidth="1"/>
    <col min="7941" max="7944" width="19.5663716814159" style="46" customWidth="1"/>
    <col min="7945" max="8192" width="8.85840707964602" style="46"/>
    <col min="8193" max="8193" width="6.70796460176991" style="46" customWidth="1"/>
    <col min="8194" max="8194" width="35.858407079646" style="46" customWidth="1"/>
    <col min="8195" max="8196" width="14.283185840708" style="46" customWidth="1"/>
    <col min="8197" max="8200" width="19.5663716814159" style="46" customWidth="1"/>
    <col min="8201" max="8448" width="8.85840707964602" style="46"/>
    <col min="8449" max="8449" width="6.70796460176991" style="46" customWidth="1"/>
    <col min="8450" max="8450" width="35.858407079646" style="46" customWidth="1"/>
    <col min="8451" max="8452" width="14.283185840708" style="46" customWidth="1"/>
    <col min="8453" max="8456" width="19.5663716814159" style="46" customWidth="1"/>
    <col min="8457" max="8704" width="8.85840707964602" style="46"/>
    <col min="8705" max="8705" width="6.70796460176991" style="46" customWidth="1"/>
    <col min="8706" max="8706" width="35.858407079646" style="46" customWidth="1"/>
    <col min="8707" max="8708" width="14.283185840708" style="46" customWidth="1"/>
    <col min="8709" max="8712" width="19.5663716814159" style="46" customWidth="1"/>
    <col min="8713" max="8960" width="8.85840707964602" style="46"/>
    <col min="8961" max="8961" width="6.70796460176991" style="46" customWidth="1"/>
    <col min="8962" max="8962" width="35.858407079646" style="46" customWidth="1"/>
    <col min="8963" max="8964" width="14.283185840708" style="46" customWidth="1"/>
    <col min="8965" max="8968" width="19.5663716814159" style="46" customWidth="1"/>
    <col min="8969" max="9216" width="8.85840707964602" style="46"/>
    <col min="9217" max="9217" width="6.70796460176991" style="46" customWidth="1"/>
    <col min="9218" max="9218" width="35.858407079646" style="46" customWidth="1"/>
    <col min="9219" max="9220" width="14.283185840708" style="46" customWidth="1"/>
    <col min="9221" max="9224" width="19.5663716814159" style="46" customWidth="1"/>
    <col min="9225" max="9472" width="8.85840707964602" style="46"/>
    <col min="9473" max="9473" width="6.70796460176991" style="46" customWidth="1"/>
    <col min="9474" max="9474" width="35.858407079646" style="46" customWidth="1"/>
    <col min="9475" max="9476" width="14.283185840708" style="46" customWidth="1"/>
    <col min="9477" max="9480" width="19.5663716814159" style="46" customWidth="1"/>
    <col min="9481" max="9728" width="8.85840707964602" style="46"/>
    <col min="9729" max="9729" width="6.70796460176991" style="46" customWidth="1"/>
    <col min="9730" max="9730" width="35.858407079646" style="46" customWidth="1"/>
    <col min="9731" max="9732" width="14.283185840708" style="46" customWidth="1"/>
    <col min="9733" max="9736" width="19.5663716814159" style="46" customWidth="1"/>
    <col min="9737" max="9984" width="8.85840707964602" style="46"/>
    <col min="9985" max="9985" width="6.70796460176991" style="46" customWidth="1"/>
    <col min="9986" max="9986" width="35.858407079646" style="46" customWidth="1"/>
    <col min="9987" max="9988" width="14.283185840708" style="46" customWidth="1"/>
    <col min="9989" max="9992" width="19.5663716814159" style="46" customWidth="1"/>
    <col min="9993" max="10240" width="8.85840707964602" style="46"/>
    <col min="10241" max="10241" width="6.70796460176991" style="46" customWidth="1"/>
    <col min="10242" max="10242" width="35.858407079646" style="46" customWidth="1"/>
    <col min="10243" max="10244" width="14.283185840708" style="46" customWidth="1"/>
    <col min="10245" max="10248" width="19.5663716814159" style="46" customWidth="1"/>
    <col min="10249" max="10496" width="8.85840707964602" style="46"/>
    <col min="10497" max="10497" width="6.70796460176991" style="46" customWidth="1"/>
    <col min="10498" max="10498" width="35.858407079646" style="46" customWidth="1"/>
    <col min="10499" max="10500" width="14.283185840708" style="46" customWidth="1"/>
    <col min="10501" max="10504" width="19.5663716814159" style="46" customWidth="1"/>
    <col min="10505" max="10752" width="8.85840707964602" style="46"/>
    <col min="10753" max="10753" width="6.70796460176991" style="46" customWidth="1"/>
    <col min="10754" max="10754" width="35.858407079646" style="46" customWidth="1"/>
    <col min="10755" max="10756" width="14.283185840708" style="46" customWidth="1"/>
    <col min="10757" max="10760" width="19.5663716814159" style="46" customWidth="1"/>
    <col min="10761" max="11008" width="8.85840707964602" style="46"/>
    <col min="11009" max="11009" width="6.70796460176991" style="46" customWidth="1"/>
    <col min="11010" max="11010" width="35.858407079646" style="46" customWidth="1"/>
    <col min="11011" max="11012" width="14.283185840708" style="46" customWidth="1"/>
    <col min="11013" max="11016" width="19.5663716814159" style="46" customWidth="1"/>
    <col min="11017" max="11264" width="8.85840707964602" style="46"/>
    <col min="11265" max="11265" width="6.70796460176991" style="46" customWidth="1"/>
    <col min="11266" max="11266" width="35.858407079646" style="46" customWidth="1"/>
    <col min="11267" max="11268" width="14.283185840708" style="46" customWidth="1"/>
    <col min="11269" max="11272" width="19.5663716814159" style="46" customWidth="1"/>
    <col min="11273" max="11520" width="8.85840707964602" style="46"/>
    <col min="11521" max="11521" width="6.70796460176991" style="46" customWidth="1"/>
    <col min="11522" max="11522" width="35.858407079646" style="46" customWidth="1"/>
    <col min="11523" max="11524" width="14.283185840708" style="46" customWidth="1"/>
    <col min="11525" max="11528" width="19.5663716814159" style="46" customWidth="1"/>
    <col min="11529" max="11776" width="8.85840707964602" style="46"/>
    <col min="11777" max="11777" width="6.70796460176991" style="46" customWidth="1"/>
    <col min="11778" max="11778" width="35.858407079646" style="46" customWidth="1"/>
    <col min="11779" max="11780" width="14.283185840708" style="46" customWidth="1"/>
    <col min="11781" max="11784" width="19.5663716814159" style="46" customWidth="1"/>
    <col min="11785" max="12032" width="8.85840707964602" style="46"/>
    <col min="12033" max="12033" width="6.70796460176991" style="46" customWidth="1"/>
    <col min="12034" max="12034" width="35.858407079646" style="46" customWidth="1"/>
    <col min="12035" max="12036" width="14.283185840708" style="46" customWidth="1"/>
    <col min="12037" max="12040" width="19.5663716814159" style="46" customWidth="1"/>
    <col min="12041" max="12288" width="8.85840707964602" style="46"/>
    <col min="12289" max="12289" width="6.70796460176991" style="46" customWidth="1"/>
    <col min="12290" max="12290" width="35.858407079646" style="46" customWidth="1"/>
    <col min="12291" max="12292" width="14.283185840708" style="46" customWidth="1"/>
    <col min="12293" max="12296" width="19.5663716814159" style="46" customWidth="1"/>
    <col min="12297" max="12544" width="8.85840707964602" style="46"/>
    <col min="12545" max="12545" width="6.70796460176991" style="46" customWidth="1"/>
    <col min="12546" max="12546" width="35.858407079646" style="46" customWidth="1"/>
    <col min="12547" max="12548" width="14.283185840708" style="46" customWidth="1"/>
    <col min="12549" max="12552" width="19.5663716814159" style="46" customWidth="1"/>
    <col min="12553" max="12800" width="8.85840707964602" style="46"/>
    <col min="12801" max="12801" width="6.70796460176991" style="46" customWidth="1"/>
    <col min="12802" max="12802" width="35.858407079646" style="46" customWidth="1"/>
    <col min="12803" max="12804" width="14.283185840708" style="46" customWidth="1"/>
    <col min="12805" max="12808" width="19.5663716814159" style="46" customWidth="1"/>
    <col min="12809" max="13056" width="8.85840707964602" style="46"/>
    <col min="13057" max="13057" width="6.70796460176991" style="46" customWidth="1"/>
    <col min="13058" max="13058" width="35.858407079646" style="46" customWidth="1"/>
    <col min="13059" max="13060" width="14.283185840708" style="46" customWidth="1"/>
    <col min="13061" max="13064" width="19.5663716814159" style="46" customWidth="1"/>
    <col min="13065" max="13312" width="8.85840707964602" style="46"/>
    <col min="13313" max="13313" width="6.70796460176991" style="46" customWidth="1"/>
    <col min="13314" max="13314" width="35.858407079646" style="46" customWidth="1"/>
    <col min="13315" max="13316" width="14.283185840708" style="46" customWidth="1"/>
    <col min="13317" max="13320" width="19.5663716814159" style="46" customWidth="1"/>
    <col min="13321" max="13568" width="8.85840707964602" style="46"/>
    <col min="13569" max="13569" width="6.70796460176991" style="46" customWidth="1"/>
    <col min="13570" max="13570" width="35.858407079646" style="46" customWidth="1"/>
    <col min="13571" max="13572" width="14.283185840708" style="46" customWidth="1"/>
    <col min="13573" max="13576" width="19.5663716814159" style="46" customWidth="1"/>
    <col min="13577" max="13824" width="8.85840707964602" style="46"/>
    <col min="13825" max="13825" width="6.70796460176991" style="46" customWidth="1"/>
    <col min="13826" max="13826" width="35.858407079646" style="46" customWidth="1"/>
    <col min="13827" max="13828" width="14.283185840708" style="46" customWidth="1"/>
    <col min="13829" max="13832" width="19.5663716814159" style="46" customWidth="1"/>
    <col min="13833" max="14080" width="8.85840707964602" style="46"/>
    <col min="14081" max="14081" width="6.70796460176991" style="46" customWidth="1"/>
    <col min="14082" max="14082" width="35.858407079646" style="46" customWidth="1"/>
    <col min="14083" max="14084" width="14.283185840708" style="46" customWidth="1"/>
    <col min="14085" max="14088" width="19.5663716814159" style="46" customWidth="1"/>
    <col min="14089" max="14336" width="8.85840707964602" style="46"/>
    <col min="14337" max="14337" width="6.70796460176991" style="46" customWidth="1"/>
    <col min="14338" max="14338" width="35.858407079646" style="46" customWidth="1"/>
    <col min="14339" max="14340" width="14.283185840708" style="46" customWidth="1"/>
    <col min="14341" max="14344" width="19.5663716814159" style="46" customWidth="1"/>
    <col min="14345" max="14592" width="8.85840707964602" style="46"/>
    <col min="14593" max="14593" width="6.70796460176991" style="46" customWidth="1"/>
    <col min="14594" max="14594" width="35.858407079646" style="46" customWidth="1"/>
    <col min="14595" max="14596" width="14.283185840708" style="46" customWidth="1"/>
    <col min="14597" max="14600" width="19.5663716814159" style="46" customWidth="1"/>
    <col min="14601" max="14848" width="8.85840707964602" style="46"/>
    <col min="14849" max="14849" width="6.70796460176991" style="46" customWidth="1"/>
    <col min="14850" max="14850" width="35.858407079646" style="46" customWidth="1"/>
    <col min="14851" max="14852" width="14.283185840708" style="46" customWidth="1"/>
    <col min="14853" max="14856" width="19.5663716814159" style="46" customWidth="1"/>
    <col min="14857" max="15104" width="8.85840707964602" style="46"/>
    <col min="15105" max="15105" width="6.70796460176991" style="46" customWidth="1"/>
    <col min="15106" max="15106" width="35.858407079646" style="46" customWidth="1"/>
    <col min="15107" max="15108" width="14.283185840708" style="46" customWidth="1"/>
    <col min="15109" max="15112" width="19.5663716814159" style="46" customWidth="1"/>
    <col min="15113" max="15360" width="8.85840707964602" style="46"/>
    <col min="15361" max="15361" width="6.70796460176991" style="46" customWidth="1"/>
    <col min="15362" max="15362" width="35.858407079646" style="46" customWidth="1"/>
    <col min="15363" max="15364" width="14.283185840708" style="46" customWidth="1"/>
    <col min="15365" max="15368" width="19.5663716814159" style="46" customWidth="1"/>
    <col min="15369" max="15616" width="8.85840707964602" style="46"/>
    <col min="15617" max="15617" width="6.70796460176991" style="46" customWidth="1"/>
    <col min="15618" max="15618" width="35.858407079646" style="46" customWidth="1"/>
    <col min="15619" max="15620" width="14.283185840708" style="46" customWidth="1"/>
    <col min="15621" max="15624" width="19.5663716814159" style="46" customWidth="1"/>
    <col min="15625" max="15872" width="8.85840707964602" style="46"/>
    <col min="15873" max="15873" width="6.70796460176991" style="46" customWidth="1"/>
    <col min="15874" max="15874" width="35.858407079646" style="46" customWidth="1"/>
    <col min="15875" max="15876" width="14.283185840708" style="46" customWidth="1"/>
    <col min="15877" max="15880" width="19.5663716814159" style="46" customWidth="1"/>
    <col min="15881" max="16128" width="8.85840707964602" style="46"/>
    <col min="16129" max="16129" width="6.70796460176991" style="46" customWidth="1"/>
    <col min="16130" max="16130" width="35.858407079646" style="46" customWidth="1"/>
    <col min="16131" max="16132" width="14.283185840708" style="46" customWidth="1"/>
    <col min="16133" max="16136" width="19.5663716814159" style="46" customWidth="1"/>
    <col min="16137" max="16384" width="8.85840707964602" style="46"/>
  </cols>
  <sheetData>
    <row r="1" s="45" customFormat="1" ht="18.35" spans="1:9">
      <c r="A1" s="47"/>
      <c r="B1" s="48"/>
      <c r="C1" s="48"/>
      <c r="D1" s="48"/>
      <c r="E1" s="48"/>
      <c r="F1" s="48"/>
      <c r="G1" s="48"/>
      <c r="H1" s="48"/>
      <c r="I1" s="68"/>
    </row>
    <row r="2" s="45" customFormat="1" ht="17.6" spans="1:16">
      <c r="A2" s="49"/>
      <c r="B2" s="50" t="s">
        <v>70</v>
      </c>
      <c r="C2" s="50"/>
      <c r="D2" s="51"/>
      <c r="E2" s="51"/>
      <c r="F2" s="51"/>
      <c r="G2" s="51"/>
      <c r="H2" s="51"/>
      <c r="I2" s="69"/>
      <c r="K2" s="70" t="s">
        <v>33</v>
      </c>
      <c r="L2" s="71">
        <v>2015</v>
      </c>
      <c r="M2" s="71">
        <v>2016</v>
      </c>
      <c r="N2" s="71">
        <v>2017</v>
      </c>
      <c r="O2" s="71">
        <v>2018</v>
      </c>
      <c r="P2" s="71">
        <v>2019</v>
      </c>
    </row>
    <row r="3" s="45" customFormat="1" ht="17.6" spans="1:16">
      <c r="A3" s="49"/>
      <c r="B3" s="52"/>
      <c r="C3" s="52"/>
      <c r="D3" s="52"/>
      <c r="E3" s="52"/>
      <c r="F3" s="52"/>
      <c r="G3" s="52"/>
      <c r="H3" s="52"/>
      <c r="I3" s="72"/>
      <c r="K3" s="73" t="s">
        <v>34</v>
      </c>
      <c r="L3" s="74">
        <f>'Mydeco Corp.'!D15</f>
        <v>18.005</v>
      </c>
      <c r="M3" s="74">
        <f>'Mydeco Corp.'!E15</f>
        <v>2.99</v>
      </c>
      <c r="N3" s="74">
        <f>'Mydeco Corp.'!F15</f>
        <v>6.30500000000001</v>
      </c>
      <c r="O3" s="74">
        <f>'Mydeco Corp.'!G15</f>
        <v>12.74</v>
      </c>
      <c r="P3" s="74">
        <f>'Mydeco Corp.'!H15</f>
        <v>21.71</v>
      </c>
    </row>
    <row r="4" s="45" customFormat="1" ht="17.6" spans="1:16">
      <c r="A4" s="49"/>
      <c r="B4" s="53" t="s">
        <v>63</v>
      </c>
      <c r="C4" s="53"/>
      <c r="D4" s="53"/>
      <c r="E4" s="53"/>
      <c r="F4" s="53"/>
      <c r="G4" s="53"/>
      <c r="H4" s="53"/>
      <c r="I4" s="69"/>
      <c r="K4" s="73" t="s">
        <v>35</v>
      </c>
      <c r="L4" s="74">
        <f>-'Mydeco Corp.'!D10</f>
        <v>27.3</v>
      </c>
      <c r="M4" s="74">
        <f>-'Mydeco Corp.'!E10</f>
        <v>27</v>
      </c>
      <c r="N4" s="74">
        <f>-'Mydeco Corp.'!F10</f>
        <v>34.3</v>
      </c>
      <c r="O4" s="74">
        <f>-'Mydeco Corp.'!G10</f>
        <v>38.4</v>
      </c>
      <c r="P4" s="74">
        <f>-'Mydeco Corp.'!H10</f>
        <v>38.6</v>
      </c>
    </row>
    <row r="5" s="45" customFormat="1" ht="17.6" spans="1:16">
      <c r="A5" s="49"/>
      <c r="B5" s="54" t="s">
        <v>50</v>
      </c>
      <c r="C5" s="53" t="s">
        <v>71</v>
      </c>
      <c r="D5" s="53"/>
      <c r="E5" s="53"/>
      <c r="F5" s="53"/>
      <c r="G5" s="53"/>
      <c r="H5" s="53"/>
      <c r="I5" s="69"/>
      <c r="K5" s="73" t="s">
        <v>36</v>
      </c>
      <c r="L5" s="75">
        <v>3.9</v>
      </c>
      <c r="M5" s="74">
        <f>-('Mydeco Corp.'!E22-'Mydeco Corp.'!D22)</f>
        <v>18.8</v>
      </c>
      <c r="N5" s="74">
        <f>-('Mydeco Corp.'!F22-'Mydeco Corp.'!E22)</f>
        <v>0</v>
      </c>
      <c r="O5" s="74">
        <f>-('Mydeco Corp.'!G22-'Mydeco Corp.'!F22)</f>
        <v>-7.10000000000001</v>
      </c>
      <c r="P5" s="74">
        <f>-('Mydeco Corp.'!H22-'Mydeco Corp.'!G22)</f>
        <v>-9.19999999999999</v>
      </c>
    </row>
    <row r="6" s="45" customFormat="1" ht="17.6" spans="1:16">
      <c r="A6" s="49"/>
      <c r="B6" s="54" t="s">
        <v>52</v>
      </c>
      <c r="C6" s="53" t="s">
        <v>72</v>
      </c>
      <c r="D6" s="53"/>
      <c r="E6" s="53"/>
      <c r="F6" s="53"/>
      <c r="G6" s="53"/>
      <c r="H6" s="53"/>
      <c r="I6" s="69"/>
      <c r="K6" s="73" t="s">
        <v>37</v>
      </c>
      <c r="L6" s="75">
        <v>-2.9</v>
      </c>
      <c r="M6" s="74">
        <f>-('Mydeco Corp.'!E23-'Mydeco Corp.'!D23)</f>
        <v>2.8</v>
      </c>
      <c r="N6" s="74">
        <f>-('Mydeco Corp.'!F23-'Mydeco Corp.'!E23)</f>
        <v>2.5</v>
      </c>
      <c r="O6" s="74">
        <f>-('Mydeco Corp.'!G23-'Mydeco Corp.'!F23)</f>
        <v>-3.3</v>
      </c>
      <c r="P6" s="74">
        <f>-('Mydeco Corp.'!H23-'Mydeco Corp.'!G23)</f>
        <v>-3.6</v>
      </c>
    </row>
    <row r="7" s="45" customFormat="1" ht="18.75" customHeight="1" spans="1:16">
      <c r="A7" s="49"/>
      <c r="B7" s="54" t="s">
        <v>54</v>
      </c>
      <c r="C7" s="53" t="s">
        <v>73</v>
      </c>
      <c r="D7" s="53"/>
      <c r="E7" s="53"/>
      <c r="F7" s="53"/>
      <c r="G7" s="53"/>
      <c r="H7" s="53"/>
      <c r="I7" s="69"/>
      <c r="K7" s="76" t="s">
        <v>38</v>
      </c>
      <c r="L7" s="77">
        <v>2.2</v>
      </c>
      <c r="M7" s="78">
        <f>'Mydeco Corp.'!E29-'Mydeco Corp.'!D29+'Mydeco Corp.'!E30-'Mydeco Corp.'!D30</f>
        <v>-1.1</v>
      </c>
      <c r="N7" s="78">
        <f>'Mydeco Corp.'!F29-'Mydeco Corp.'!E29+'Mydeco Corp.'!F30-'Mydeco Corp.'!E30</f>
        <v>4.7</v>
      </c>
      <c r="O7" s="78">
        <f>'Mydeco Corp.'!G29-'Mydeco Corp.'!F29+'Mydeco Corp.'!G30-'Mydeco Corp.'!F30</f>
        <v>5.9</v>
      </c>
      <c r="P7" s="78">
        <f>'Mydeco Corp.'!H29-'Mydeco Corp.'!G29+'Mydeco Corp.'!H30-'Mydeco Corp.'!G30</f>
        <v>6.5</v>
      </c>
    </row>
    <row r="8" s="45" customFormat="1" ht="18.75" customHeight="1" spans="1:16">
      <c r="A8" s="49"/>
      <c r="B8" s="54" t="s">
        <v>74</v>
      </c>
      <c r="C8" s="53" t="s">
        <v>75</v>
      </c>
      <c r="D8" s="53"/>
      <c r="E8" s="53"/>
      <c r="F8" s="53"/>
      <c r="G8" s="53"/>
      <c r="H8" s="53"/>
      <c r="I8" s="69"/>
      <c r="K8" s="79" t="s">
        <v>39</v>
      </c>
      <c r="L8" s="74">
        <f>SUM(L3:L7)</f>
        <v>48.505</v>
      </c>
      <c r="M8" s="74">
        <f t="shared" ref="M8:P8" si="0">SUM(M3:M7)</f>
        <v>50.49</v>
      </c>
      <c r="N8" s="74">
        <f t="shared" si="0"/>
        <v>47.805</v>
      </c>
      <c r="O8" s="74">
        <f t="shared" si="0"/>
        <v>46.64</v>
      </c>
      <c r="P8" s="74">
        <f t="shared" si="0"/>
        <v>54.01</v>
      </c>
    </row>
    <row r="9" s="45" customFormat="1" ht="18.75" customHeight="1" spans="1:16">
      <c r="A9" s="49"/>
      <c r="B9" s="54"/>
      <c r="C9" s="55"/>
      <c r="D9" s="55"/>
      <c r="E9" s="55"/>
      <c r="F9" s="55"/>
      <c r="G9" s="55"/>
      <c r="H9" s="55"/>
      <c r="I9" s="69"/>
      <c r="K9" s="76" t="s">
        <v>40</v>
      </c>
      <c r="L9" s="78">
        <v>-25</v>
      </c>
      <c r="M9" s="78">
        <f>-('Mydeco Corp.'!E25-'Mydeco Corp.'!D25+M4)</f>
        <v>-25</v>
      </c>
      <c r="N9" s="78">
        <f>-('Mydeco Corp.'!F25-'Mydeco Corp.'!E25+N4)</f>
        <v>-100</v>
      </c>
      <c r="O9" s="78">
        <f>-('Mydeco Corp.'!G25-'Mydeco Corp.'!F25+O4)</f>
        <v>-75</v>
      </c>
      <c r="P9" s="78">
        <f>-('Mydeco Corp.'!H25-'Mydeco Corp.'!G25+P4)</f>
        <v>-40</v>
      </c>
    </row>
    <row r="10" s="45" customFormat="1" ht="18.75" customHeight="1" spans="1:16">
      <c r="A10" s="49"/>
      <c r="B10" s="54" t="s">
        <v>50</v>
      </c>
      <c r="C10" s="53" t="s">
        <v>71</v>
      </c>
      <c r="D10" s="53"/>
      <c r="E10" s="53"/>
      <c r="F10" s="53"/>
      <c r="G10" s="53"/>
      <c r="H10" s="53"/>
      <c r="I10" s="69"/>
      <c r="K10" s="79" t="s">
        <v>41</v>
      </c>
      <c r="L10" s="74">
        <f>L9</f>
        <v>-25</v>
      </c>
      <c r="M10" s="74">
        <f t="shared" ref="M10:P10" si="1">M9</f>
        <v>-25</v>
      </c>
      <c r="N10" s="74">
        <f t="shared" si="1"/>
        <v>-100</v>
      </c>
      <c r="O10" s="74">
        <f t="shared" si="1"/>
        <v>-75</v>
      </c>
      <c r="P10" s="74">
        <f t="shared" si="1"/>
        <v>-40</v>
      </c>
    </row>
    <row r="11" s="45" customFormat="1" ht="17.6" spans="1:16">
      <c r="A11" s="49"/>
      <c r="B11" s="56"/>
      <c r="C11" s="57"/>
      <c r="D11" s="57"/>
      <c r="E11" s="57"/>
      <c r="F11" s="57"/>
      <c r="G11" s="57"/>
      <c r="H11" s="57"/>
      <c r="I11" s="69"/>
      <c r="K11" s="73" t="s">
        <v>42</v>
      </c>
      <c r="L11" s="75">
        <v>-5.4</v>
      </c>
      <c r="M11" s="74">
        <f>-(M3-M18)</f>
        <v>-5.4</v>
      </c>
      <c r="N11" s="74">
        <f t="shared" ref="N11:P11" si="2">-(N3-N18)</f>
        <v>-5.39999999999998</v>
      </c>
      <c r="O11" s="74">
        <f t="shared" si="2"/>
        <v>-5.39999999999998</v>
      </c>
      <c r="P11" s="74">
        <f t="shared" si="2"/>
        <v>-6.49999999999999</v>
      </c>
    </row>
    <row r="12" ht="17.6" spans="1:17">
      <c r="A12" s="58"/>
      <c r="B12" s="59"/>
      <c r="C12" s="52" t="s">
        <v>76</v>
      </c>
      <c r="E12" s="60">
        <f>SUM(L8:P8)</f>
        <v>247.45</v>
      </c>
      <c r="F12" s="61"/>
      <c r="G12" s="61"/>
      <c r="H12" s="61"/>
      <c r="I12" s="69"/>
      <c r="K12" s="73" t="s">
        <v>43</v>
      </c>
      <c r="L12" s="75">
        <v>0</v>
      </c>
      <c r="M12" s="74">
        <f>'Mydeco Corp.'!E16-'Mydeco Corp.'!D16</f>
        <v>0</v>
      </c>
      <c r="N12" s="74">
        <f>'Mydeco Corp.'!F16-'Mydeco Corp.'!E16</f>
        <v>0</v>
      </c>
      <c r="O12" s="74">
        <f>'Mydeco Corp.'!G16-'Mydeco Corp.'!F16</f>
        <v>0</v>
      </c>
      <c r="P12" s="74">
        <f>'Mydeco Corp.'!H16-'Mydeco Corp.'!G16</f>
        <v>0</v>
      </c>
      <c r="Q12" s="86"/>
    </row>
    <row r="13" ht="17.6" spans="1:16">
      <c r="A13" s="58"/>
      <c r="B13" s="59"/>
      <c r="C13" s="52"/>
      <c r="D13" s="61"/>
      <c r="E13" s="61"/>
      <c r="F13" s="61"/>
      <c r="G13" s="61"/>
      <c r="H13" s="61"/>
      <c r="I13" s="69"/>
      <c r="K13" s="76" t="s">
        <v>44</v>
      </c>
      <c r="L13" s="77">
        <v>0</v>
      </c>
      <c r="M13" s="78">
        <f>'Mydeco Corp.'!E32-'Mydeco Corp.'!D32</f>
        <v>0</v>
      </c>
      <c r="N13" s="78">
        <f>'Mydeco Corp.'!F32-'Mydeco Corp.'!E32</f>
        <v>75</v>
      </c>
      <c r="O13" s="78">
        <f>'Mydeco Corp.'!G32-'Mydeco Corp.'!F32</f>
        <v>25</v>
      </c>
      <c r="P13" s="78">
        <f>'Mydeco Corp.'!H32-'Mydeco Corp.'!G32</f>
        <v>0</v>
      </c>
    </row>
    <row r="14" s="45" customFormat="1" ht="18.75" customHeight="1" spans="1:16">
      <c r="A14" s="49"/>
      <c r="B14" s="54" t="s">
        <v>52</v>
      </c>
      <c r="C14" s="53" t="s">
        <v>72</v>
      </c>
      <c r="D14" s="53"/>
      <c r="E14" s="53"/>
      <c r="F14" s="53"/>
      <c r="G14" s="53"/>
      <c r="H14" s="53"/>
      <c r="I14" s="69"/>
      <c r="K14" s="79" t="s">
        <v>45</v>
      </c>
      <c r="L14" s="74">
        <f>SUM(L11:L13)</f>
        <v>-5.4</v>
      </c>
      <c r="M14" s="74">
        <f t="shared" ref="M14:P14" si="3">SUM(M11:M13)</f>
        <v>-5.4</v>
      </c>
      <c r="N14" s="74">
        <f t="shared" si="3"/>
        <v>69.6</v>
      </c>
      <c r="O14" s="74">
        <f t="shared" si="3"/>
        <v>19.6</v>
      </c>
      <c r="P14" s="74">
        <f t="shared" si="3"/>
        <v>-6.49999999999999</v>
      </c>
    </row>
    <row r="15" ht="16.5" customHeight="1" spans="1:16">
      <c r="A15" s="58"/>
      <c r="B15" s="59"/>
      <c r="C15" s="52"/>
      <c r="D15" s="61"/>
      <c r="E15" s="61"/>
      <c r="F15" s="61"/>
      <c r="G15" s="61"/>
      <c r="H15" s="61"/>
      <c r="I15" s="69"/>
      <c r="K15" s="80" t="s">
        <v>46</v>
      </c>
      <c r="L15" s="74">
        <f>L8+L10+L14</f>
        <v>18.105</v>
      </c>
      <c r="M15" s="74">
        <f t="shared" ref="M15:P15" si="4">M8+M10+M14</f>
        <v>20.09</v>
      </c>
      <c r="N15" s="74">
        <f t="shared" si="4"/>
        <v>17.4050000000001</v>
      </c>
      <c r="O15" s="74">
        <f t="shared" si="4"/>
        <v>-8.76000000000003</v>
      </c>
      <c r="P15" s="74">
        <f t="shared" si="4"/>
        <v>7.51000000000008</v>
      </c>
    </row>
    <row r="16" ht="17.6" spans="1:9">
      <c r="A16" s="58"/>
      <c r="B16" s="59"/>
      <c r="C16" s="52" t="s">
        <v>77</v>
      </c>
      <c r="D16" s="61"/>
      <c r="E16" s="62">
        <f>-SUM(L9:P9)</f>
        <v>265</v>
      </c>
      <c r="F16" s="61"/>
      <c r="G16" s="61"/>
      <c r="H16" s="61"/>
      <c r="I16" s="69"/>
    </row>
    <row r="17" ht="17.6" spans="1:9">
      <c r="A17" s="58"/>
      <c r="B17" s="59"/>
      <c r="C17" s="52" t="s">
        <v>78</v>
      </c>
      <c r="E17" s="63">
        <f>E16/E12</f>
        <v>1.0709234188725</v>
      </c>
      <c r="F17" s="64"/>
      <c r="G17" s="64"/>
      <c r="H17" s="64"/>
      <c r="I17" s="69"/>
    </row>
    <row r="18" ht="17.6" spans="1:16">
      <c r="A18" s="58"/>
      <c r="B18" s="59"/>
      <c r="C18" s="52"/>
      <c r="D18" s="64"/>
      <c r="E18" s="64"/>
      <c r="F18" s="64"/>
      <c r="G18" s="64"/>
      <c r="H18" s="64"/>
      <c r="I18" s="69"/>
      <c r="K18" s="81" t="s">
        <v>79</v>
      </c>
      <c r="L18" s="82">
        <f>L3+L11</f>
        <v>12.605</v>
      </c>
      <c r="M18" s="82">
        <f>'Mydeco Corp.'!E34-'Mydeco Corp.'!D34</f>
        <v>-2.41</v>
      </c>
      <c r="N18" s="82">
        <f>'Mydeco Corp.'!F34-'Mydeco Corp.'!E34</f>
        <v>0.90500000000003</v>
      </c>
      <c r="O18" s="82">
        <f>'Mydeco Corp.'!G34-'Mydeco Corp.'!F34</f>
        <v>7.34</v>
      </c>
      <c r="P18" s="82">
        <f>'Mydeco Corp.'!H34-'Mydeco Corp.'!G34</f>
        <v>15.21</v>
      </c>
    </row>
    <row r="19" s="45" customFormat="1" ht="18.75" customHeight="1" spans="1:16">
      <c r="A19" s="49"/>
      <c r="B19" s="54" t="s">
        <v>54</v>
      </c>
      <c r="C19" s="53" t="s">
        <v>73</v>
      </c>
      <c r="D19" s="53"/>
      <c r="E19" s="53"/>
      <c r="F19" s="53"/>
      <c r="G19" s="53"/>
      <c r="H19" s="53"/>
      <c r="I19" s="69"/>
      <c r="K19" s="83" t="s">
        <v>80</v>
      </c>
      <c r="L19" s="83"/>
      <c r="M19" s="74">
        <f>'Mydeco Corp.'!E21-'Mydeco Corp.'!D21</f>
        <v>20.1</v>
      </c>
      <c r="N19" s="74">
        <f>'Mydeco Corp.'!F21-'Mydeco Corp.'!E21</f>
        <v>17.4</v>
      </c>
      <c r="O19" s="74">
        <f>'Mydeco Corp.'!G21-'Mydeco Corp.'!F21</f>
        <v>-8.8</v>
      </c>
      <c r="P19" s="74">
        <f>'Mydeco Corp.'!H21-'Mydeco Corp.'!G21</f>
        <v>7.5</v>
      </c>
    </row>
    <row r="20" ht="17.6" spans="1:9">
      <c r="A20" s="58"/>
      <c r="B20" s="59"/>
      <c r="C20" s="52"/>
      <c r="D20" s="64"/>
      <c r="E20" s="64"/>
      <c r="F20" s="64"/>
      <c r="G20" s="64"/>
      <c r="H20" s="64"/>
      <c r="I20" s="69"/>
    </row>
    <row r="21" ht="17.6" spans="1:9">
      <c r="A21" s="58"/>
      <c r="B21" s="59"/>
      <c r="C21" s="52" t="s">
        <v>81</v>
      </c>
      <c r="D21" s="64"/>
      <c r="E21" s="62">
        <f>-SUM(L11:P11)</f>
        <v>28.1</v>
      </c>
      <c r="F21" s="64"/>
      <c r="G21" s="64"/>
      <c r="H21" s="64"/>
      <c r="I21" s="69"/>
    </row>
    <row r="22" ht="17.6" spans="1:9">
      <c r="A22" s="58"/>
      <c r="B22" s="59"/>
      <c r="C22" s="52" t="s">
        <v>82</v>
      </c>
      <c r="E22" s="63">
        <f>E21/E12</f>
        <v>0.11355829460497</v>
      </c>
      <c r="F22" s="64"/>
      <c r="G22" s="64"/>
      <c r="H22" s="64"/>
      <c r="I22" s="69"/>
    </row>
    <row r="23" ht="17.6" spans="1:9">
      <c r="A23" s="58"/>
      <c r="B23" s="59"/>
      <c r="C23" s="52"/>
      <c r="D23" s="64"/>
      <c r="E23" s="64"/>
      <c r="F23" s="64"/>
      <c r="G23" s="64"/>
      <c r="H23" s="64"/>
      <c r="I23" s="69"/>
    </row>
    <row r="24" s="45" customFormat="1" ht="18.75" customHeight="1" spans="1:13">
      <c r="A24" s="49"/>
      <c r="B24" s="54" t="s">
        <v>74</v>
      </c>
      <c r="C24" s="53" t="s">
        <v>75</v>
      </c>
      <c r="D24" s="53"/>
      <c r="E24" s="53"/>
      <c r="F24" s="53"/>
      <c r="G24" s="53"/>
      <c r="H24" s="53"/>
      <c r="I24" s="69"/>
      <c r="M24" s="84"/>
    </row>
    <row r="25" ht="17.6" spans="1:9">
      <c r="A25" s="58"/>
      <c r="B25" s="59"/>
      <c r="C25" s="52"/>
      <c r="D25" s="64"/>
      <c r="E25" s="64"/>
      <c r="F25" s="64"/>
      <c r="G25" s="64"/>
      <c r="H25" s="64"/>
      <c r="I25" s="69"/>
    </row>
    <row r="26" ht="17.6" spans="1:9">
      <c r="A26" s="58"/>
      <c r="B26" s="59"/>
      <c r="C26" s="52" t="s">
        <v>83</v>
      </c>
      <c r="D26" s="64"/>
      <c r="E26" s="62">
        <f>SUM(L3:P3)</f>
        <v>61.75</v>
      </c>
      <c r="F26" s="64"/>
      <c r="G26" s="64"/>
      <c r="H26" s="64"/>
      <c r="I26" s="69"/>
    </row>
    <row r="27" ht="17.6" spans="1:9">
      <c r="A27" s="58"/>
      <c r="B27" s="59"/>
      <c r="C27" s="52" t="s">
        <v>84</v>
      </c>
      <c r="E27" s="60">
        <f>E26+SUM(L11:P11)</f>
        <v>33.6500000000001</v>
      </c>
      <c r="F27" s="61">
        <f>SUM(L18:P18)</f>
        <v>33.65</v>
      </c>
      <c r="G27" s="61"/>
      <c r="H27" s="61"/>
      <c r="I27" s="69"/>
    </row>
    <row r="28" ht="18.35" spans="1:9">
      <c r="A28" s="65"/>
      <c r="B28" s="66"/>
      <c r="C28" s="66"/>
      <c r="D28" s="66"/>
      <c r="E28" s="66"/>
      <c r="F28" s="67"/>
      <c r="G28" s="67"/>
      <c r="H28" s="67"/>
      <c r="I28" s="85"/>
    </row>
    <row r="29" ht="14.6"/>
  </sheetData>
  <mergeCells count="10">
    <mergeCell ref="B2:C2"/>
    <mergeCell ref="B4:H4"/>
    <mergeCell ref="C5:H5"/>
    <mergeCell ref="C6:H6"/>
    <mergeCell ref="C7:H7"/>
    <mergeCell ref="C8:H8"/>
    <mergeCell ref="C10:H10"/>
    <mergeCell ref="C14:H14"/>
    <mergeCell ref="C19:H19"/>
    <mergeCell ref="C24:H24"/>
  </mergeCells>
  <dataValidations count="2">
    <dataValidation allowBlank="1" showInputMessage="1" showErrorMessage="1" prompt="A negative value is expected." sqref="E16 E21"/>
    <dataValidation allowBlank="1" showInputMessage="1" showErrorMessage="1" prompt="A positive value is expected." sqref="E17 E22"/>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5"/>
  <sheetViews>
    <sheetView topLeftCell="A8" workbookViewId="0">
      <selection activeCell="L23" sqref="L23"/>
    </sheetView>
  </sheetViews>
  <sheetFormatPr defaultColWidth="9" defaultRowHeight="13.85"/>
  <cols>
    <col min="2" max="2" width="40.7079646017699" customWidth="1"/>
    <col min="3" max="4" width="16.7079646017699" customWidth="1"/>
    <col min="5" max="5" width="1.70796460176991" customWidth="1"/>
    <col min="6" max="7" width="16.7079646017699" customWidth="1"/>
    <col min="8" max="8" width="1.70796460176991" customWidth="1"/>
    <col min="9" max="10" width="16.7079646017699" customWidth="1"/>
    <col min="12" max="13" width="16.7079646017699" customWidth="1"/>
    <col min="14" max="14" width="1.70796460176991" customWidth="1"/>
    <col min="15" max="16" width="16.7079646017699" customWidth="1"/>
    <col min="17" max="17" width="1.70796460176991" customWidth="1"/>
    <col min="18" max="19" width="16.7079646017699" customWidth="1"/>
  </cols>
  <sheetData>
    <row r="1" ht="17.6" spans="1:10">
      <c r="A1"/>
      <c r="B1" s="3" t="s">
        <v>85</v>
      </c>
      <c r="C1" s="3"/>
      <c r="D1" s="3"/>
      <c r="E1" s="3"/>
      <c r="F1" s="3"/>
      <c r="G1" s="3"/>
      <c r="H1" s="3"/>
      <c r="I1" s="3"/>
      <c r="J1" s="3"/>
    </row>
    <row r="2" ht="15" spans="2:10">
      <c r="B2" s="31"/>
      <c r="C2" s="32">
        <v>44804</v>
      </c>
      <c r="D2" s="32"/>
      <c r="E2" s="33"/>
      <c r="F2" s="32">
        <v>44439</v>
      </c>
      <c r="G2" s="32"/>
      <c r="H2" s="33"/>
      <c r="I2" s="44" t="s">
        <v>86</v>
      </c>
      <c r="J2" s="44"/>
    </row>
    <row r="3" ht="15" spans="2:10">
      <c r="B3" s="34" t="s">
        <v>87</v>
      </c>
      <c r="C3" s="32" t="s">
        <v>88</v>
      </c>
      <c r="D3" s="32" t="s">
        <v>89</v>
      </c>
      <c r="E3" s="32"/>
      <c r="F3" s="32" t="s">
        <v>88</v>
      </c>
      <c r="G3" s="32" t="s">
        <v>89</v>
      </c>
      <c r="H3" s="32"/>
      <c r="I3" s="32" t="s">
        <v>88</v>
      </c>
      <c r="J3" s="32" t="s">
        <v>89</v>
      </c>
    </row>
    <row r="4" ht="17.6" spans="2:10">
      <c r="B4" s="1" t="s">
        <v>90</v>
      </c>
      <c r="C4" s="10">
        <v>9369</v>
      </c>
      <c r="D4" s="11">
        <f t="shared" ref="D4:D11" si="0">C4/$C$12</f>
        <v>0.379557608167234</v>
      </c>
      <c r="E4" s="35"/>
      <c r="F4" s="10">
        <v>9711</v>
      </c>
      <c r="G4" s="11">
        <f t="shared" ref="G4:G11" si="1">F4/$F$12</f>
        <v>0.453636660905311</v>
      </c>
      <c r="H4" s="35"/>
      <c r="I4" s="10">
        <f t="shared" ref="I4:I12" si="2">C4-F4</f>
        <v>-342</v>
      </c>
      <c r="J4" s="11">
        <f t="shared" ref="J4:J12" si="3">I4/F4</f>
        <v>-0.0352177942539388</v>
      </c>
    </row>
    <row r="5" ht="17.6" spans="2:10">
      <c r="B5" s="1" t="s">
        <v>91</v>
      </c>
      <c r="C5" s="10">
        <v>1661</v>
      </c>
      <c r="D5" s="11">
        <f t="shared" si="0"/>
        <v>0.0672905525846702</v>
      </c>
      <c r="E5" s="35"/>
      <c r="F5" s="10">
        <v>1702</v>
      </c>
      <c r="G5" s="11">
        <f t="shared" si="1"/>
        <v>0.0795067034147709</v>
      </c>
      <c r="H5" s="35"/>
      <c r="I5" s="10">
        <f t="shared" si="2"/>
        <v>-41</v>
      </c>
      <c r="J5" s="11">
        <f t="shared" si="3"/>
        <v>-0.0240893066980024</v>
      </c>
    </row>
    <row r="6" ht="17.6" spans="2:10">
      <c r="B6" s="1" t="s">
        <v>92</v>
      </c>
      <c r="C6" s="10">
        <v>270</v>
      </c>
      <c r="D6" s="11">
        <f t="shared" si="0"/>
        <v>0.0109382596013612</v>
      </c>
      <c r="E6" s="35"/>
      <c r="F6" s="10">
        <v>251</v>
      </c>
      <c r="G6" s="11">
        <f t="shared" si="1"/>
        <v>0.0117251366375485</v>
      </c>
      <c r="H6" s="35"/>
      <c r="I6" s="10">
        <f t="shared" si="2"/>
        <v>19</v>
      </c>
      <c r="J6" s="11">
        <f t="shared" si="3"/>
        <v>0.0756972111553785</v>
      </c>
    </row>
    <row r="7" ht="17.6" spans="2:10">
      <c r="B7" s="36" t="s">
        <v>93</v>
      </c>
      <c r="C7" s="37">
        <f>SUM(C4:C6)</f>
        <v>11300</v>
      </c>
      <c r="D7" s="38">
        <f t="shared" si="0"/>
        <v>0.457786420353265</v>
      </c>
      <c r="E7" s="39"/>
      <c r="F7" s="37">
        <f>SUM(F4:F6)</f>
        <v>11664</v>
      </c>
      <c r="G7" s="38">
        <f t="shared" si="1"/>
        <v>0.544868500957631</v>
      </c>
      <c r="H7" s="39"/>
      <c r="I7" s="37">
        <f t="shared" si="2"/>
        <v>-364</v>
      </c>
      <c r="J7" s="38">
        <f t="shared" si="3"/>
        <v>-0.0312071330589849</v>
      </c>
    </row>
    <row r="8" ht="17.6" spans="2:10">
      <c r="B8" s="1" t="s">
        <v>94</v>
      </c>
      <c r="C8" s="10">
        <v>6294</v>
      </c>
      <c r="D8" s="11">
        <f t="shared" si="0"/>
        <v>0.254982984929509</v>
      </c>
      <c r="E8" s="35"/>
      <c r="F8" s="10">
        <v>3752</v>
      </c>
      <c r="G8" s="11">
        <f t="shared" si="1"/>
        <v>0.175269771570047</v>
      </c>
      <c r="H8" s="35"/>
      <c r="I8" s="10">
        <f t="shared" si="2"/>
        <v>2542</v>
      </c>
      <c r="J8" s="11">
        <f t="shared" si="3"/>
        <v>0.677505330490405</v>
      </c>
    </row>
    <row r="9" ht="17.6" spans="2:10">
      <c r="B9" s="1" t="s">
        <v>95</v>
      </c>
      <c r="C9" s="10">
        <v>6906</v>
      </c>
      <c r="D9" s="11">
        <f t="shared" si="0"/>
        <v>0.279776373359261</v>
      </c>
      <c r="E9" s="35"/>
      <c r="F9" s="10">
        <v>5831</v>
      </c>
      <c r="G9" s="11">
        <f t="shared" si="1"/>
        <v>0.272387536787032</v>
      </c>
      <c r="H9" s="35"/>
      <c r="I9" s="10">
        <f t="shared" si="2"/>
        <v>1075</v>
      </c>
      <c r="J9" s="11">
        <f t="shared" si="3"/>
        <v>0.184359458068942</v>
      </c>
    </row>
    <row r="10" ht="17.6" spans="2:10">
      <c r="B10" s="1" t="s">
        <v>96</v>
      </c>
      <c r="C10" s="10">
        <v>184</v>
      </c>
      <c r="D10" s="11">
        <f t="shared" si="0"/>
        <v>0.00745422135796467</v>
      </c>
      <c r="E10" s="35"/>
      <c r="F10" s="10">
        <v>160</v>
      </c>
      <c r="G10" s="11">
        <f t="shared" si="1"/>
        <v>0.00747419068528986</v>
      </c>
      <c r="H10" s="35"/>
      <c r="I10" s="10">
        <f t="shared" si="2"/>
        <v>24</v>
      </c>
      <c r="J10" s="11">
        <f t="shared" si="3"/>
        <v>0.15</v>
      </c>
    </row>
    <row r="11" ht="17.6" spans="2:10">
      <c r="B11" s="36" t="s">
        <v>97</v>
      </c>
      <c r="C11" s="37">
        <f>SUM(C8:C10)</f>
        <v>13384</v>
      </c>
      <c r="D11" s="38">
        <f t="shared" si="0"/>
        <v>0.542213579646735</v>
      </c>
      <c r="E11" s="39"/>
      <c r="F11" s="37">
        <f>SUM(F8:F10)</f>
        <v>9743</v>
      </c>
      <c r="G11" s="38">
        <f t="shared" si="1"/>
        <v>0.455131499042369</v>
      </c>
      <c r="H11" s="39"/>
      <c r="I11" s="37">
        <f t="shared" si="2"/>
        <v>3641</v>
      </c>
      <c r="J11" s="38">
        <f t="shared" si="3"/>
        <v>0.373704197885662</v>
      </c>
    </row>
    <row r="12" ht="17.6" spans="2:10">
      <c r="B12" s="40" t="s">
        <v>98</v>
      </c>
      <c r="C12" s="41">
        <f>SUM(C7,C11)</f>
        <v>24684</v>
      </c>
      <c r="D12" s="42">
        <f>C12/C12</f>
        <v>1</v>
      </c>
      <c r="E12" s="43"/>
      <c r="F12" s="41">
        <f>SUM(F7,F11)</f>
        <v>21407</v>
      </c>
      <c r="G12" s="42">
        <f>F12/F12</f>
        <v>1</v>
      </c>
      <c r="H12" s="43"/>
      <c r="I12" s="41">
        <f t="shared" si="2"/>
        <v>3277</v>
      </c>
      <c r="J12" s="42">
        <f t="shared" si="3"/>
        <v>0.153080767973093</v>
      </c>
    </row>
    <row r="13" ht="17.6" spans="2:10">
      <c r="B13" s="1"/>
      <c r="C13" s="10"/>
      <c r="D13" s="10"/>
      <c r="E13" s="35"/>
      <c r="F13" s="10"/>
      <c r="G13" s="10"/>
      <c r="H13" s="35"/>
      <c r="I13" s="10"/>
      <c r="J13" s="10"/>
    </row>
    <row r="14" ht="17.6" spans="2:10">
      <c r="B14" s="36" t="s">
        <v>99</v>
      </c>
      <c r="C14" s="37">
        <v>9847</v>
      </c>
      <c r="D14" s="38">
        <f>C14/$C$12</f>
        <v>0.398922378868903</v>
      </c>
      <c r="E14" s="39"/>
      <c r="F14" s="37">
        <v>10115</v>
      </c>
      <c r="G14" s="38">
        <f>F14/$F$12</f>
        <v>0.472508992385668</v>
      </c>
      <c r="H14" s="39"/>
      <c r="I14" s="37">
        <f t="shared" ref="I14:I19" si="4">C14-F14</f>
        <v>-268</v>
      </c>
      <c r="J14" s="38">
        <f t="shared" ref="J14:J19" si="5">I14/F14</f>
        <v>-0.0264953040039545</v>
      </c>
    </row>
    <row r="15" ht="17.6" spans="2:10">
      <c r="B15" s="1" t="s">
        <v>100</v>
      </c>
      <c r="C15" s="10">
        <v>124</v>
      </c>
      <c r="D15" s="11">
        <f>C15/$C$12</f>
        <v>0.00502349700210663</v>
      </c>
      <c r="E15" s="35"/>
      <c r="F15" s="10">
        <v>255</v>
      </c>
      <c r="G15" s="11">
        <f>F15/$F$12</f>
        <v>0.0119119914046807</v>
      </c>
      <c r="H15" s="35"/>
      <c r="I15" s="10">
        <f t="shared" si="4"/>
        <v>-131</v>
      </c>
      <c r="J15" s="11">
        <f t="shared" si="5"/>
        <v>-0.513725490196078</v>
      </c>
    </row>
    <row r="16" ht="17.6" spans="2:19">
      <c r="B16" s="1" t="s">
        <v>101</v>
      </c>
      <c r="C16" s="10">
        <v>5533</v>
      </c>
      <c r="D16" s="11">
        <f>C16/$C$12</f>
        <v>0.224153297682709</v>
      </c>
      <c r="E16" s="35"/>
      <c r="F16" s="10">
        <v>5429</v>
      </c>
      <c r="G16" s="11">
        <f>F16/$F$12</f>
        <v>0.253608632690242</v>
      </c>
      <c r="H16" s="35"/>
      <c r="I16" s="10">
        <f t="shared" si="4"/>
        <v>104</v>
      </c>
      <c r="J16" s="11">
        <f t="shared" si="5"/>
        <v>0.0191563823908639</v>
      </c>
      <c r="L16" s="35"/>
      <c r="M16" s="35"/>
      <c r="N16" s="35"/>
      <c r="O16" s="35"/>
      <c r="P16" s="35"/>
      <c r="Q16" s="35"/>
      <c r="R16" s="35"/>
      <c r="S16" s="35"/>
    </row>
    <row r="17" ht="17.6" spans="2:10">
      <c r="B17" s="1" t="s">
        <v>102</v>
      </c>
      <c r="C17" s="10">
        <v>9180</v>
      </c>
      <c r="D17" s="11">
        <f>C17/$C$12</f>
        <v>0.371900826446281</v>
      </c>
      <c r="E17" s="35"/>
      <c r="F17" s="10">
        <v>5608</v>
      </c>
      <c r="G17" s="11">
        <f>F17/$F$12</f>
        <v>0.26197038351941</v>
      </c>
      <c r="H17" s="35"/>
      <c r="I17" s="10">
        <f t="shared" si="4"/>
        <v>3572</v>
      </c>
      <c r="J17" s="11">
        <f t="shared" si="5"/>
        <v>0.636947218259629</v>
      </c>
    </row>
    <row r="18" ht="17.6" spans="2:10">
      <c r="B18" s="36" t="s">
        <v>103</v>
      </c>
      <c r="C18" s="37">
        <f>SUM(C15:C17)</f>
        <v>14837</v>
      </c>
      <c r="D18" s="38">
        <f>C18/$C$12</f>
        <v>0.601077621131097</v>
      </c>
      <c r="E18" s="39"/>
      <c r="F18" s="37">
        <f>SUM(F15:F17)</f>
        <v>11292</v>
      </c>
      <c r="G18" s="38">
        <f>F18/$F$12</f>
        <v>0.527491007614332</v>
      </c>
      <c r="H18" s="39"/>
      <c r="I18" s="37">
        <f t="shared" si="4"/>
        <v>3545</v>
      </c>
      <c r="J18" s="38">
        <f t="shared" si="5"/>
        <v>0.313939071909316</v>
      </c>
    </row>
    <row r="19" ht="17.6" spans="2:10">
      <c r="B19" s="40" t="s">
        <v>104</v>
      </c>
      <c r="C19" s="41">
        <f>C18+C14</f>
        <v>24684</v>
      </c>
      <c r="D19" s="42">
        <f>C19/C19</f>
        <v>1</v>
      </c>
      <c r="E19" s="43"/>
      <c r="F19" s="41">
        <f>F18+F14</f>
        <v>21407</v>
      </c>
      <c r="G19" s="42">
        <f>F19/F19</f>
        <v>1</v>
      </c>
      <c r="H19" s="43"/>
      <c r="I19" s="41">
        <f t="shared" si="4"/>
        <v>3277</v>
      </c>
      <c r="J19" s="42">
        <f t="shared" si="5"/>
        <v>0.153080767973093</v>
      </c>
    </row>
    <row r="21" ht="17.6" spans="2:10">
      <c r="B21" s="3" t="s">
        <v>105</v>
      </c>
      <c r="C21" s="3"/>
      <c r="D21" s="3"/>
      <c r="E21" s="3"/>
      <c r="F21" s="3"/>
      <c r="G21" s="3"/>
      <c r="H21" s="3"/>
      <c r="I21" s="3"/>
      <c r="J21" s="3"/>
    </row>
    <row r="22" ht="15" spans="2:10">
      <c r="B22" s="31"/>
      <c r="C22" s="32" t="s">
        <v>106</v>
      </c>
      <c r="D22" s="32"/>
      <c r="E22" s="33"/>
      <c r="F22" s="32" t="s">
        <v>107</v>
      </c>
      <c r="G22" s="32"/>
      <c r="H22" s="33"/>
      <c r="I22" s="44" t="s">
        <v>86</v>
      </c>
      <c r="J22" s="44"/>
    </row>
    <row r="23" ht="15" spans="2:10">
      <c r="B23" s="34" t="s">
        <v>87</v>
      </c>
      <c r="C23" s="32" t="s">
        <v>88</v>
      </c>
      <c r="D23" s="32" t="s">
        <v>89</v>
      </c>
      <c r="E23" s="32"/>
      <c r="F23" s="32" t="s">
        <v>88</v>
      </c>
      <c r="G23" s="32" t="s">
        <v>89</v>
      </c>
      <c r="H23" s="32"/>
      <c r="I23" s="32" t="s">
        <v>88</v>
      </c>
      <c r="J23" s="32" t="s">
        <v>89</v>
      </c>
    </row>
    <row r="24" ht="17.6" spans="2:10">
      <c r="B24" s="1" t="s">
        <v>108</v>
      </c>
      <c r="C24" s="10">
        <v>26148</v>
      </c>
      <c r="D24" s="16">
        <f t="shared" ref="D24:D35" si="6">C24/$C$27</f>
        <v>0.948147073754442</v>
      </c>
      <c r="E24" s="35"/>
      <c r="F24" s="10">
        <v>24282</v>
      </c>
      <c r="G24" s="16">
        <f t="shared" ref="G24:G35" si="7">F24/$F$27</f>
        <v>0.947960179582276</v>
      </c>
      <c r="H24" s="35"/>
      <c r="I24" s="10">
        <f>C24-F24</f>
        <v>1866</v>
      </c>
      <c r="J24" s="16">
        <f>I24/F24</f>
        <v>0.0768470471954534</v>
      </c>
    </row>
    <row r="25" ht="17.6" spans="2:10">
      <c r="B25" s="1" t="s">
        <v>109</v>
      </c>
      <c r="C25" s="10">
        <v>1285</v>
      </c>
      <c r="D25" s="16">
        <f t="shared" si="6"/>
        <v>0.0465951120458336</v>
      </c>
      <c r="E25" s="35"/>
      <c r="F25" s="10">
        <v>1273</v>
      </c>
      <c r="G25" s="16">
        <f t="shared" si="7"/>
        <v>0.0496974429045481</v>
      </c>
      <c r="H25" s="35"/>
      <c r="I25" s="10">
        <f t="shared" ref="I25:I35" si="8">C25-F25</f>
        <v>12</v>
      </c>
      <c r="J25" s="16">
        <f t="shared" ref="J25:J35" si="9">I25/F25</f>
        <v>0.00942655145326002</v>
      </c>
    </row>
    <row r="26" ht="17.6" spans="2:10">
      <c r="B26" s="1" t="s">
        <v>110</v>
      </c>
      <c r="C26" s="10">
        <v>145</v>
      </c>
      <c r="D26" s="16">
        <f t="shared" si="6"/>
        <v>0.00525781419972442</v>
      </c>
      <c r="E26" s="35"/>
      <c r="F26" s="10">
        <v>60</v>
      </c>
      <c r="G26" s="16">
        <f t="shared" si="7"/>
        <v>0.00234237751317587</v>
      </c>
      <c r="H26" s="35"/>
      <c r="I26" s="10">
        <f t="shared" si="8"/>
        <v>85</v>
      </c>
      <c r="J26" s="16">
        <f t="shared" si="9"/>
        <v>1.41666666666667</v>
      </c>
    </row>
    <row r="27" ht="17.6" spans="2:10">
      <c r="B27" s="40" t="s">
        <v>111</v>
      </c>
      <c r="C27" s="41">
        <f>SUM(C24:C26)</f>
        <v>27578</v>
      </c>
      <c r="D27" s="42">
        <f t="shared" si="6"/>
        <v>1</v>
      </c>
      <c r="E27" s="43"/>
      <c r="F27" s="41">
        <f>SUM(F24:F26)</f>
        <v>25615</v>
      </c>
      <c r="G27" s="42">
        <f t="shared" si="7"/>
        <v>1</v>
      </c>
      <c r="H27" s="43"/>
      <c r="I27" s="41">
        <f t="shared" si="8"/>
        <v>1963</v>
      </c>
      <c r="J27" s="42">
        <f t="shared" si="9"/>
        <v>0.0766347843060707</v>
      </c>
    </row>
    <row r="28" ht="17.6" spans="2:10">
      <c r="B28" s="1" t="s">
        <v>112</v>
      </c>
      <c r="C28" s="10">
        <v>23404</v>
      </c>
      <c r="D28" s="16">
        <f t="shared" si="6"/>
        <v>0.848647472623105</v>
      </c>
      <c r="E28" s="35"/>
      <c r="F28" s="10">
        <v>21137</v>
      </c>
      <c r="G28" s="16">
        <f t="shared" si="7"/>
        <v>0.825180558266641</v>
      </c>
      <c r="H28" s="35"/>
      <c r="I28" s="10">
        <f t="shared" si="8"/>
        <v>2267</v>
      </c>
      <c r="J28" s="16">
        <f t="shared" si="9"/>
        <v>0.107252684865402</v>
      </c>
    </row>
    <row r="29" ht="17.6" spans="2:10">
      <c r="B29" s="36" t="s">
        <v>113</v>
      </c>
      <c r="C29" s="37">
        <f>C27-C28</f>
        <v>4174</v>
      </c>
      <c r="D29" s="38">
        <f t="shared" si="6"/>
        <v>0.151352527376895</v>
      </c>
      <c r="E29" s="39"/>
      <c r="F29" s="37">
        <f>F27-F28</f>
        <v>4478</v>
      </c>
      <c r="G29" s="38">
        <f t="shared" si="7"/>
        <v>0.174819441733359</v>
      </c>
      <c r="H29" s="39"/>
      <c r="I29" s="37">
        <f t="shared" si="8"/>
        <v>-304</v>
      </c>
      <c r="J29" s="38">
        <f t="shared" si="9"/>
        <v>-0.0678874497543546</v>
      </c>
    </row>
    <row r="30" ht="17.6" spans="2:10">
      <c r="B30" s="1" t="s">
        <v>114</v>
      </c>
      <c r="C30" s="10">
        <v>3140</v>
      </c>
      <c r="D30" s="16">
        <f t="shared" si="6"/>
        <v>0.113858873014722</v>
      </c>
      <c r="E30" s="35"/>
      <c r="F30" s="10">
        <v>2622</v>
      </c>
      <c r="G30" s="16">
        <f t="shared" si="7"/>
        <v>0.102361897325786</v>
      </c>
      <c r="H30" s="35"/>
      <c r="I30" s="10">
        <f t="shared" si="8"/>
        <v>518</v>
      </c>
      <c r="J30" s="16">
        <f t="shared" si="9"/>
        <v>0.197559115179252</v>
      </c>
    </row>
    <row r="31" ht="17.6" spans="2:10">
      <c r="B31" s="40" t="s">
        <v>115</v>
      </c>
      <c r="C31" s="41">
        <f>C29-C30</f>
        <v>1034</v>
      </c>
      <c r="D31" s="42">
        <f t="shared" si="6"/>
        <v>0.0374936543621727</v>
      </c>
      <c r="E31" s="43"/>
      <c r="F31" s="41">
        <f>F29-F30</f>
        <v>1856</v>
      </c>
      <c r="G31" s="42">
        <f t="shared" si="7"/>
        <v>0.0724575444075737</v>
      </c>
      <c r="H31" s="43"/>
      <c r="I31" s="41">
        <f t="shared" si="8"/>
        <v>-822</v>
      </c>
      <c r="J31" s="42">
        <f t="shared" si="9"/>
        <v>-0.442887931034483</v>
      </c>
    </row>
    <row r="32" ht="17.6" spans="2:10">
      <c r="B32" s="1" t="s">
        <v>116</v>
      </c>
      <c r="C32" s="10">
        <v>103</v>
      </c>
      <c r="D32" s="16">
        <f t="shared" si="6"/>
        <v>0.00373486112118355</v>
      </c>
      <c r="E32" s="35"/>
      <c r="F32" s="10">
        <v>151</v>
      </c>
      <c r="G32" s="16">
        <f t="shared" si="7"/>
        <v>0.00589498340815928</v>
      </c>
      <c r="H32" s="35"/>
      <c r="I32" s="10">
        <f t="shared" si="8"/>
        <v>-48</v>
      </c>
      <c r="J32" s="16">
        <f t="shared" si="9"/>
        <v>-0.317880794701987</v>
      </c>
    </row>
    <row r="33" ht="17.6" spans="2:10">
      <c r="B33" s="36" t="s">
        <v>117</v>
      </c>
      <c r="C33" s="37">
        <f>C31-C32</f>
        <v>931</v>
      </c>
      <c r="D33" s="38">
        <f t="shared" si="6"/>
        <v>0.0337587932409892</v>
      </c>
      <c r="E33" s="39"/>
      <c r="F33" s="37">
        <f>F31-F32</f>
        <v>1705</v>
      </c>
      <c r="G33" s="38">
        <f t="shared" si="7"/>
        <v>0.0665625609994144</v>
      </c>
      <c r="H33" s="39"/>
      <c r="I33" s="37">
        <f t="shared" si="8"/>
        <v>-774</v>
      </c>
      <c r="J33" s="38">
        <f t="shared" si="9"/>
        <v>-0.453958944281525</v>
      </c>
    </row>
    <row r="34" ht="17.6" spans="2:10">
      <c r="B34" s="1" t="s">
        <v>118</v>
      </c>
      <c r="C34" s="10">
        <v>221</v>
      </c>
      <c r="D34" s="16">
        <f t="shared" si="6"/>
        <v>0.0080136340561317</v>
      </c>
      <c r="E34" s="35"/>
      <c r="F34" s="10">
        <v>272</v>
      </c>
      <c r="G34" s="16">
        <f t="shared" si="7"/>
        <v>0.0106187780597306</v>
      </c>
      <c r="H34" s="35"/>
      <c r="I34" s="10">
        <f t="shared" si="8"/>
        <v>-51</v>
      </c>
      <c r="J34" s="16">
        <f t="shared" si="9"/>
        <v>-0.1875</v>
      </c>
    </row>
    <row r="35" ht="17.6" spans="2:10">
      <c r="B35" s="40" t="s">
        <v>119</v>
      </c>
      <c r="C35" s="41">
        <f>C33-C34</f>
        <v>710</v>
      </c>
      <c r="D35" s="42">
        <f t="shared" si="6"/>
        <v>0.0257451591848575</v>
      </c>
      <c r="E35" s="43"/>
      <c r="F35" s="41">
        <f>F33-F34</f>
        <v>1433</v>
      </c>
      <c r="G35" s="42">
        <f t="shared" si="7"/>
        <v>0.0559437829396838</v>
      </c>
      <c r="H35" s="43"/>
      <c r="I35" s="41">
        <f t="shared" si="8"/>
        <v>-723</v>
      </c>
      <c r="J35" s="42">
        <f t="shared" si="9"/>
        <v>-0.50453593859037</v>
      </c>
    </row>
  </sheetData>
  <mergeCells count="8">
    <mergeCell ref="B1:J1"/>
    <mergeCell ref="C2:D2"/>
    <mergeCell ref="F2:G2"/>
    <mergeCell ref="I2:J2"/>
    <mergeCell ref="B21:J21"/>
    <mergeCell ref="C22:D22"/>
    <mergeCell ref="F22:G22"/>
    <mergeCell ref="I22:J22"/>
  </mergeCells>
  <pageMargins left="0.7" right="0.7" top="0.75" bottom="0.75" header="0.3" footer="0.3"/>
  <pageSetup paperSize="9" orientation="portrait"/>
  <headerFooter/>
  <ignoredErrors>
    <ignoredError sqref="C18 F18"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zoomScale="85" zoomScaleNormal="85" workbookViewId="0">
      <selection activeCell="C23" sqref="C23"/>
    </sheetView>
  </sheetViews>
  <sheetFormatPr defaultColWidth="9" defaultRowHeight="17.6"/>
  <cols>
    <col min="1" max="1" width="9.14159292035398" style="2"/>
    <col min="2" max="2" width="40.7079646017699" style="2" customWidth="1"/>
    <col min="3" max="3" width="16.7079646017699" style="2" customWidth="1"/>
    <col min="4" max="4" width="1.70796460176991" style="2" customWidth="1"/>
    <col min="5" max="6" width="16.7079646017699" style="2" customWidth="1"/>
    <col min="7" max="7" width="1.70796460176991" style="2" customWidth="1"/>
    <col min="8" max="9" width="16.7079646017699" style="2" customWidth="1"/>
    <col min="10" max="16384" width="9.14159292035398" style="2"/>
  </cols>
  <sheetData>
    <row r="1" s="1" customFormat="1" spans="2:9">
      <c r="B1" s="3" t="s">
        <v>120</v>
      </c>
      <c r="C1" s="3"/>
      <c r="D1" s="3"/>
      <c r="E1" s="3"/>
      <c r="F1" s="3"/>
      <c r="G1" s="3"/>
      <c r="H1" s="3"/>
      <c r="I1" s="3"/>
    </row>
    <row r="2" s="1" customFormat="1" spans="3:9">
      <c r="C2" s="4">
        <v>2022</v>
      </c>
      <c r="D2" s="5"/>
      <c r="E2" s="4">
        <v>2021</v>
      </c>
      <c r="F2" s="4"/>
      <c r="G2" s="5"/>
      <c r="H2" s="6" t="s">
        <v>121</v>
      </c>
      <c r="I2" s="6"/>
    </row>
    <row r="3" s="1" customFormat="1" spans="2:9">
      <c r="B3" s="7"/>
      <c r="C3" s="8" t="s">
        <v>122</v>
      </c>
      <c r="D3" s="8"/>
      <c r="E3" s="8" t="s">
        <v>122</v>
      </c>
      <c r="F3" s="8" t="s">
        <v>123</v>
      </c>
      <c r="G3" s="8"/>
      <c r="H3" s="8" t="s">
        <v>124</v>
      </c>
      <c r="I3" s="8" t="s">
        <v>123</v>
      </c>
    </row>
    <row r="4" s="1" customFormat="1" spans="2:9">
      <c r="B4" s="9" t="s">
        <v>125</v>
      </c>
      <c r="C4" s="10"/>
      <c r="D4" s="10"/>
      <c r="E4" s="10"/>
      <c r="F4" s="11"/>
      <c r="G4" s="10"/>
      <c r="H4" s="10"/>
      <c r="I4" s="11"/>
    </row>
    <row r="5" s="1" customFormat="1" spans="2:9">
      <c r="B5" s="1" t="s">
        <v>126</v>
      </c>
      <c r="C5" s="12">
        <f>'Inter IKEA Group'!C11/'Inter IKEA Group'!C17</f>
        <v>1.45795206971678</v>
      </c>
      <c r="D5" s="11"/>
      <c r="E5" s="13">
        <f>'Inter IKEA Group'!F11/'Inter IKEA Group'!F17</f>
        <v>1.7373395149786</v>
      </c>
      <c r="F5" s="13">
        <v>1.35</v>
      </c>
      <c r="G5" s="10"/>
      <c r="H5" s="14"/>
      <c r="I5" s="28"/>
    </row>
    <row r="6" s="1" customFormat="1" spans="2:9">
      <c r="B6" s="1" t="s">
        <v>127</v>
      </c>
      <c r="C6" s="13">
        <f>('Inter IKEA Group'!C11-'Inter IKEA Group'!C8)/'Inter IKEA Group'!C17</f>
        <v>0.772331154684096</v>
      </c>
      <c r="D6" s="11"/>
      <c r="E6" s="13">
        <f>('Inter IKEA Group'!F11-'Inter IKEA Group'!F8)/'Inter IKEA Group'!F17</f>
        <v>1.06829529243937</v>
      </c>
      <c r="F6" s="13">
        <v>0.58</v>
      </c>
      <c r="G6" s="10"/>
      <c r="H6" s="14"/>
      <c r="I6" s="28"/>
    </row>
    <row r="7" s="1" customFormat="1" spans="2:9">
      <c r="B7" s="1" t="s">
        <v>128</v>
      </c>
      <c r="C7" s="15">
        <f>'Inter IKEA Group'!C10/'Inter IKEA Group'!C17</f>
        <v>0.0200435729847495</v>
      </c>
      <c r="D7" s="16"/>
      <c r="E7" s="15">
        <f>'Inter IKEA Group'!F10/'Inter IKEA Group'!F17</f>
        <v>0.0285306704707561</v>
      </c>
      <c r="F7" s="15">
        <v>0.27</v>
      </c>
      <c r="H7" s="17"/>
      <c r="I7" s="19"/>
    </row>
    <row r="8" s="1" customFormat="1"/>
    <row r="9" s="1" customFormat="1" spans="2:2">
      <c r="B9" s="9" t="s">
        <v>129</v>
      </c>
    </row>
    <row r="10" s="1" customFormat="1" spans="2:6">
      <c r="B10" s="1" t="s">
        <v>130</v>
      </c>
      <c r="C10" s="15">
        <f>'Inter IKEA Group'!C18/'Inter IKEA Group'!C19</f>
        <v>0.601077621131097</v>
      </c>
      <c r="D10" s="16"/>
      <c r="E10" s="15">
        <f>'Inter IKEA Group'!F18/'Inter IKEA Group'!F19</f>
        <v>0.527491007614332</v>
      </c>
      <c r="F10" s="1">
        <v>0.61</v>
      </c>
    </row>
    <row r="11" s="1" customFormat="1" spans="2:6">
      <c r="B11" s="1" t="s">
        <v>131</v>
      </c>
      <c r="C11" s="15">
        <f>'Inter IKEA Group'!C18/'Inter IKEA Group'!C14</f>
        <v>1.50675332588606</v>
      </c>
      <c r="D11" s="16"/>
      <c r="E11" s="15">
        <f>'Inter IKEA Group'!F18/'Inter IKEA Group'!F14</f>
        <v>1.11636183885319</v>
      </c>
      <c r="F11" s="12">
        <v>1.5</v>
      </c>
    </row>
    <row r="12" s="1" customFormat="1" spans="2:5">
      <c r="B12" s="1" t="s">
        <v>132</v>
      </c>
      <c r="C12" s="15">
        <f>'Inter IKEA Group'!C12/'Inter IKEA Group'!C14</f>
        <v>2.50675332588606</v>
      </c>
      <c r="D12" s="16"/>
      <c r="E12" s="15">
        <f>'Inter IKEA Group'!F12/'Inter IKEA Group'!F14</f>
        <v>2.11636183885319</v>
      </c>
    </row>
    <row r="13" s="1" customFormat="1"/>
    <row r="14" s="1" customFormat="1" spans="2:2">
      <c r="B14" s="9" t="s">
        <v>133</v>
      </c>
    </row>
    <row r="15" s="1" customFormat="1" spans="2:9">
      <c r="B15" s="1" t="s">
        <v>134</v>
      </c>
      <c r="C15" s="12">
        <f>'Inter IKEA Group'!C31/'Inter IKEA Group'!C32</f>
        <v>10.0388349514563</v>
      </c>
      <c r="E15" s="12">
        <f>'Inter IKEA Group'!F31/'Inter IKEA Group'!F32</f>
        <v>12.2913907284768</v>
      </c>
      <c r="F15" s="1">
        <v>9.88</v>
      </c>
      <c r="H15" s="14"/>
      <c r="I15" s="28"/>
    </row>
    <row r="16" s="1" customFormat="1"/>
    <row r="17" s="1" customFormat="1" spans="2:2">
      <c r="B17" s="9" t="s">
        <v>135</v>
      </c>
    </row>
    <row r="18" s="1" customFormat="1" spans="2:5">
      <c r="B18" s="1" t="s">
        <v>136</v>
      </c>
      <c r="C18" s="12">
        <f>'Inter IKEA Group'!C24/'Inter IKEA Group'!C12</f>
        <v>1.05930967428294</v>
      </c>
      <c r="E18" s="12">
        <f>'Inter IKEA Group'!F24/'Inter IKEA Group'!F12</f>
        <v>1.1343018638763</v>
      </c>
    </row>
    <row r="19" s="1" customFormat="1" spans="2:9">
      <c r="B19" s="1" t="s">
        <v>137</v>
      </c>
      <c r="C19" s="18">
        <f>'Inter IKEA Group'!C9/('Inter IKEA Group'!C24/365)</f>
        <v>96.4008719596145</v>
      </c>
      <c r="E19" s="18">
        <f>'Inter IKEA Group'!F9/('Inter IKEA Group'!F24/365)</f>
        <v>87.649905279631</v>
      </c>
      <c r="F19" s="1">
        <v>30</v>
      </c>
      <c r="H19" s="19"/>
      <c r="I19" s="19"/>
    </row>
    <row r="20" s="1" customFormat="1" spans="2:9">
      <c r="B20" s="1" t="s">
        <v>138</v>
      </c>
      <c r="C20" s="18">
        <f>'Inter IKEA Group'!C8/('Inter IKEA Group'!C28/365)</f>
        <v>98.1588617330371</v>
      </c>
      <c r="E20" s="18">
        <f>'Inter IKEA Group'!F8/('Inter IKEA Group'!F28/365)</f>
        <v>64.790651464257</v>
      </c>
      <c r="F20" s="1">
        <v>70</v>
      </c>
      <c r="H20" s="19"/>
      <c r="I20" s="28"/>
    </row>
    <row r="21" s="1" customFormat="1"/>
    <row r="22" s="1" customFormat="1" spans="2:2">
      <c r="B22" s="9" t="s">
        <v>139</v>
      </c>
    </row>
    <row r="23" s="1" customFormat="1" spans="2:9">
      <c r="B23" s="1" t="s">
        <v>140</v>
      </c>
      <c r="C23" s="20">
        <f>'Inter IKEA Group'!C35/'Inter IKEA Group'!C27</f>
        <v>0.0257451591848575</v>
      </c>
      <c r="D23" s="21"/>
      <c r="E23" s="20">
        <f>'Inter IKEA Group'!F35/'Inter IKEA Group'!F27</f>
        <v>0.0559437829396838</v>
      </c>
      <c r="F23" s="21">
        <v>0.037</v>
      </c>
      <c r="H23" s="22"/>
      <c r="I23" s="29"/>
    </row>
    <row r="24" s="1" customFormat="1" spans="2:9">
      <c r="B24" s="1" t="s">
        <v>141</v>
      </c>
      <c r="C24" s="23">
        <f>('Inter IKEA Group'!C35+'Inter IKEA Group'!C32)/'Inter IKEA Group'!C12</f>
        <v>0.0329363150218765</v>
      </c>
      <c r="D24" s="21"/>
      <c r="E24" s="23">
        <f>('Inter IKEA Group'!F35+'Inter IKEA Group'!F32)/'Inter IKEA Group'!F12</f>
        <v>0.0739944877843696</v>
      </c>
      <c r="F24" s="21">
        <v>0.041</v>
      </c>
      <c r="H24" s="22"/>
      <c r="I24" s="29"/>
    </row>
    <row r="25" s="1" customFormat="1" spans="2:9">
      <c r="B25" s="24" t="s">
        <v>142</v>
      </c>
      <c r="C25" s="25">
        <f>'Inter IKEA Group'!C35/'Inter IKEA Group'!C14</f>
        <v>0.0721031786330862</v>
      </c>
      <c r="D25" s="26"/>
      <c r="E25" s="25">
        <f>'Inter IKEA Group'!F35/'Inter IKEA Group'!F14</f>
        <v>0.141670785961443</v>
      </c>
      <c r="F25" s="26">
        <v>0.069</v>
      </c>
      <c r="G25" s="24"/>
      <c r="H25" s="27"/>
      <c r="I25" s="30"/>
    </row>
  </sheetData>
  <mergeCells count="3">
    <mergeCell ref="B1:I1"/>
    <mergeCell ref="E2:F2"/>
    <mergeCell ref="H2:I2"/>
  </mergeCell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Mydeco Corp.</vt:lpstr>
      <vt:lpstr>W1-1</vt:lpstr>
      <vt:lpstr>W1-2</vt:lpstr>
      <vt:lpstr>W1-3</vt:lpstr>
      <vt:lpstr>Inter IKEA Group</vt:lpstr>
      <vt:lpstr>W1-4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Aleksandrina Ralcheva</dc:creator>
  <cp:lastModifiedBy>Yuxiao Ma</cp:lastModifiedBy>
  <dcterms:created xsi:type="dcterms:W3CDTF">2015-06-05T18:17:00Z</dcterms:created>
  <dcterms:modified xsi:type="dcterms:W3CDTF">2023-11-08T11:00:50Z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697DAB7018B3426AA0AF449AF6744B25_12</vt:lpwstr>
  </property>
  <property fmtid="{D5CDD505-2E9C-101B-9397-08002B2CF9AE}" pid="3" name="KSOProductBuildVer">
    <vt:lpwstr>2052-12.1.0.15712</vt:lpwstr>
  </property>
</Properties>
</file>