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7" windowHeight="11775" firstSheet="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<sst xmlns="http://schemas.openxmlformats.org/spreadsheetml/2006/main" count="64" uniqueCount="46">
  <si>
    <t>P0</t>
  </si>
  <si>
    <t>Div1</t>
  </si>
  <si>
    <t>re</t>
  </si>
  <si>
    <t>re=(Div1+P1)/P0-1</t>
  </si>
  <si>
    <t>P1</t>
  </si>
  <si>
    <t>price</t>
  </si>
  <si>
    <t>div1</t>
  </si>
  <si>
    <t>p1</t>
  </si>
  <si>
    <t>expected div yield</t>
  </si>
  <si>
    <t>expected capital gain rate</t>
  </si>
  <si>
    <t>expected euity cost of capital</t>
  </si>
  <si>
    <t>div2</t>
  </si>
  <si>
    <t>p2</t>
  </si>
  <si>
    <t>p0</t>
  </si>
  <si>
    <t>It's the same, otherwise there will be an arbitrage.</t>
  </si>
  <si>
    <t>year</t>
  </si>
  <si>
    <t>div</t>
  </si>
  <si>
    <t>g</t>
  </si>
  <si>
    <t>expect earnings</t>
  </si>
  <si>
    <t>retain</t>
  </si>
  <si>
    <t>return on new insestment</t>
  </si>
  <si>
    <t>retention rate</t>
  </si>
  <si>
    <t>PV</t>
  </si>
  <si>
    <t>p5</t>
  </si>
  <si>
    <t>price 1yago</t>
  </si>
  <si>
    <t>price today</t>
  </si>
  <si>
    <t>div today</t>
  </si>
  <si>
    <t>realized return</t>
  </si>
  <si>
    <t>div return</t>
  </si>
  <si>
    <t>capital return</t>
  </si>
  <si>
    <t>company</t>
  </si>
  <si>
    <t>total</t>
  </si>
  <si>
    <t>invest</t>
  </si>
  <si>
    <t>shares</t>
  </si>
  <si>
    <t>new price</t>
  </si>
  <si>
    <t>portfolio</t>
  </si>
  <si>
    <t>earn return</t>
  </si>
  <si>
    <t>weight</t>
  </si>
  <si>
    <t>portfilio weight</t>
  </si>
  <si>
    <t>beta</t>
  </si>
  <si>
    <t>expect return</t>
  </si>
  <si>
    <t>expected return of the portfolio</t>
  </si>
  <si>
    <t>beta of portfio</t>
  </si>
  <si>
    <t>mkt portfolio</t>
  </si>
  <si>
    <t>risk free rate</t>
  </si>
  <si>
    <r>
      <rPr>
        <b/>
        <sz val="11.25"/>
        <color rgb="FF000000"/>
        <rFont val="CIDFont"/>
        <charset val="134"/>
      </rPr>
      <t>expected return of the portfolio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</si>
</sst>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000000"/>
      <name val="CIDFont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3.5" outlineLevelRow="5" outlineLevelCol="1"/>
  <sheetData>
    <row r="1" spans="1:2">
      <c r="A1" t="s">
        <v>0</v>
      </c>
      <c r="B1">
        <v>45</v>
      </c>
    </row>
    <row r="2" spans="1:2">
      <c r="A2" t="s">
        <v>1</v>
      </c>
      <c r="B2">
        <v>2.05</v>
      </c>
    </row>
    <row r="3" spans="1:2">
      <c r="A3" t="s">
        <v>2</v>
      </c>
      <c r="B3">
        <v>0.16</v>
      </c>
    </row>
    <row r="5" spans="1:1">
      <c r="A5" s="3" t="s">
        <v>3</v>
      </c>
    </row>
    <row r="6" spans="1:2">
      <c r="A6" t="s">
        <v>4</v>
      </c>
      <c r="B6">
        <f>B1*B3-B2+B1</f>
        <v>50.15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1" max="1" width="28.212389380531" customWidth="1"/>
    <col min="2" max="2" width="12.7964601769912"/>
  </cols>
  <sheetData>
    <row r="1" spans="1:2">
      <c r="A1" t="s">
        <v>5</v>
      </c>
      <c r="B1">
        <v>27</v>
      </c>
    </row>
    <row r="2" spans="1:2">
      <c r="A2" t="s">
        <v>6</v>
      </c>
      <c r="B2">
        <v>2</v>
      </c>
    </row>
    <row r="3" spans="1:2">
      <c r="A3" t="s">
        <v>7</v>
      </c>
      <c r="B3">
        <v>28</v>
      </c>
    </row>
    <row r="5" spans="1:2">
      <c r="A5" t="s">
        <v>8</v>
      </c>
      <c r="B5">
        <f>B2/B1</f>
        <v>0.0740740740740741</v>
      </c>
    </row>
    <row r="7" spans="1:2">
      <c r="A7" t="s">
        <v>9</v>
      </c>
      <c r="B7">
        <f>(B3-B1)/B1</f>
        <v>0.037037037037037</v>
      </c>
    </row>
    <row r="9" spans="1:2">
      <c r="A9" t="s">
        <v>10</v>
      </c>
      <c r="B9">
        <f>(B2+B3)/B1-1</f>
        <v>0.111111111111111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2" sqref="B12"/>
    </sheetView>
  </sheetViews>
  <sheetFormatPr defaultColWidth="9" defaultRowHeight="13.5" outlineLevelCol="1"/>
  <cols>
    <col min="2" max="2" width="12.7964601769912"/>
  </cols>
  <sheetData>
    <row r="1" spans="1:2">
      <c r="A1" t="s">
        <v>6</v>
      </c>
      <c r="B1">
        <v>2.72</v>
      </c>
    </row>
    <row r="2" spans="1:2">
      <c r="A2" t="s">
        <v>11</v>
      </c>
      <c r="B2">
        <v>2.99</v>
      </c>
    </row>
    <row r="3" spans="1:2">
      <c r="A3" t="s">
        <v>12</v>
      </c>
      <c r="B3">
        <v>53.72</v>
      </c>
    </row>
    <row r="4" spans="1:2">
      <c r="A4" t="s">
        <v>2</v>
      </c>
      <c r="B4">
        <v>0.111</v>
      </c>
    </row>
    <row r="6" spans="1:2">
      <c r="A6" t="s">
        <v>13</v>
      </c>
      <c r="B6">
        <f>B1/(1+B4)+(B2+B3)/(1+B4)^2</f>
        <v>48.3925332227192</v>
      </c>
    </row>
    <row r="8" spans="1:2">
      <c r="A8" t="s">
        <v>7</v>
      </c>
      <c r="B8">
        <f>(B3+B2)/(1+B4)</f>
        <v>51.044104410441</v>
      </c>
    </row>
    <row r="10" spans="1:2">
      <c r="A10" t="s">
        <v>13</v>
      </c>
      <c r="B10">
        <f>(B1+B8)/(1+B4)</f>
        <v>48.3925332227192</v>
      </c>
    </row>
    <row r="11" spans="2:2">
      <c r="B11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5" sqref="C15"/>
    </sheetView>
  </sheetViews>
  <sheetFormatPr defaultColWidth="9.02654867256637" defaultRowHeight="13.5" outlineLevelRow="5" outlineLevelCol="4"/>
  <sheetData>
    <row r="1" spans="1:4">
      <c r="A1" t="s">
        <v>15</v>
      </c>
      <c r="B1">
        <v>0</v>
      </c>
      <c r="C1">
        <v>1</v>
      </c>
      <c r="D1">
        <v>2</v>
      </c>
    </row>
    <row r="2" spans="1:5">
      <c r="A2" t="s">
        <v>16</v>
      </c>
      <c r="C2">
        <v>0.25</v>
      </c>
      <c r="D2">
        <f>C2*($B3+1)</f>
        <v>0.255</v>
      </c>
      <c r="E2">
        <f>D2*($B3+1)</f>
        <v>0.2601</v>
      </c>
    </row>
    <row r="3" spans="1:2">
      <c r="A3" t="s">
        <v>17</v>
      </c>
      <c r="B3">
        <v>0.02</v>
      </c>
    </row>
    <row r="4" spans="1:2">
      <c r="A4" t="s">
        <v>2</v>
      </c>
      <c r="B4">
        <v>0.1</v>
      </c>
    </row>
    <row r="5" spans="1:2">
      <c r="A5" t="s">
        <v>12</v>
      </c>
      <c r="B5">
        <f>E2/(B4-B3)</f>
        <v>3.25125</v>
      </c>
    </row>
    <row r="6" spans="1:2">
      <c r="A6" t="s">
        <v>13</v>
      </c>
      <c r="B6">
        <f>C2/(1+B4)+(D2+B5)/(1+B4)^2</f>
        <v>3.125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1" sqref="B11"/>
    </sheetView>
  </sheetViews>
  <sheetFormatPr defaultColWidth="9.02654867256637" defaultRowHeight="13.5" outlineLevelCol="1"/>
  <cols>
    <col min="1" max="1" width="29.6106194690265" customWidth="1"/>
    <col min="2" max="2" width="12.7964601769912"/>
  </cols>
  <sheetData>
    <row r="1" spans="1:2">
      <c r="A1" t="s">
        <v>18</v>
      </c>
      <c r="B1">
        <v>4.01</v>
      </c>
    </row>
    <row r="2" spans="1:2">
      <c r="A2" t="s">
        <v>16</v>
      </c>
      <c r="B2">
        <v>2.09</v>
      </c>
    </row>
    <row r="3" spans="1:2">
      <c r="A3" t="s">
        <v>19</v>
      </c>
      <c r="B3">
        <v>1.92</v>
      </c>
    </row>
    <row r="4" spans="1:2">
      <c r="A4" t="s">
        <v>20</v>
      </c>
      <c r="B4">
        <v>0.151</v>
      </c>
    </row>
    <row r="6" spans="1:2">
      <c r="A6" t="s">
        <v>21</v>
      </c>
      <c r="B6">
        <f>B3/B1</f>
        <v>0.478802992518703</v>
      </c>
    </row>
    <row r="7" spans="1:2">
      <c r="A7" t="s">
        <v>17</v>
      </c>
      <c r="B7">
        <f>B6*B4</f>
        <v>0.0722992518703242</v>
      </c>
    </row>
    <row r="9" spans="1:2">
      <c r="A9" t="s">
        <v>2</v>
      </c>
      <c r="B9">
        <v>0.128</v>
      </c>
    </row>
    <row r="10" spans="1:2">
      <c r="A10" t="s">
        <v>13</v>
      </c>
      <c r="B10">
        <f>B2/(B9-B7)</f>
        <v>37.5219376790831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6" sqref="C16"/>
    </sheetView>
  </sheetViews>
  <sheetFormatPr defaultColWidth="9.02654867256637" defaultRowHeight="13.5" outlineLevelCol="7"/>
  <cols>
    <col min="2" max="7" width="12.7964601769912"/>
  </cols>
  <sheetData>
    <row r="1" spans="1:7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8">
      <c r="A2" t="s">
        <v>16</v>
      </c>
      <c r="B2">
        <v>1.5</v>
      </c>
      <c r="C2">
        <f>B2+0.12</f>
        <v>1.62</v>
      </c>
      <c r="D2">
        <f>C2+0.12</f>
        <v>1.74</v>
      </c>
      <c r="E2">
        <f>D2+0.12</f>
        <v>1.86</v>
      </c>
      <c r="F2">
        <f>E2+0.12</f>
        <v>1.98</v>
      </c>
      <c r="G2">
        <f>F2+0.12</f>
        <v>2.1</v>
      </c>
      <c r="H2">
        <f>G2*(1+H3)</f>
        <v>2.226</v>
      </c>
    </row>
    <row r="3" spans="1:8">
      <c r="A3" t="s">
        <v>17</v>
      </c>
      <c r="H3" s="2">
        <v>0.06</v>
      </c>
    </row>
    <row r="4" spans="1:2">
      <c r="A4" t="s">
        <v>2</v>
      </c>
      <c r="B4">
        <v>0.085</v>
      </c>
    </row>
    <row r="6" spans="1:7">
      <c r="A6" t="s">
        <v>22</v>
      </c>
      <c r="B6">
        <f>SUM(C6:G6)</f>
        <v>7.25266129146848</v>
      </c>
      <c r="C6">
        <f>C2/(1+$B4)^C1</f>
        <v>1.49308755760369</v>
      </c>
      <c r="D6">
        <f>D2/(1+$B4)^D1</f>
        <v>1.47805219902737</v>
      </c>
      <c r="E6">
        <f>E2/(1+$B4)^E1</f>
        <v>1.45620906308116</v>
      </c>
      <c r="F6">
        <f>F2/(1+$B4)^F1</f>
        <v>1.42871708285055</v>
      </c>
      <c r="G6">
        <f>G2/(1+$B4)^G1</f>
        <v>1.39659538890572</v>
      </c>
    </row>
    <row r="8" spans="1:2">
      <c r="A8" t="s">
        <v>23</v>
      </c>
      <c r="B8">
        <f>H2/(B4-H3)</f>
        <v>89.04</v>
      </c>
    </row>
    <row r="9" spans="1:2">
      <c r="A9" t="s">
        <v>0</v>
      </c>
      <c r="B9">
        <f>B6+B8/(1+B4)^5</f>
        <v>66.4683057810709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9" sqref="B9"/>
    </sheetView>
  </sheetViews>
  <sheetFormatPr defaultColWidth="9.02654867256637" defaultRowHeight="13.5" outlineLevelRow="7" outlineLevelCol="1"/>
  <cols>
    <col min="1" max="1" width="17.3982300884956" customWidth="1"/>
  </cols>
  <sheetData>
    <row r="1" spans="1:2">
      <c r="A1" t="s">
        <v>24</v>
      </c>
      <c r="B1">
        <v>50</v>
      </c>
    </row>
    <row r="2" spans="1:2">
      <c r="A2" t="s">
        <v>25</v>
      </c>
      <c r="B2">
        <v>55</v>
      </c>
    </row>
    <row r="3" spans="1:2">
      <c r="A3" t="s">
        <v>26</v>
      </c>
      <c r="B3">
        <v>1</v>
      </c>
    </row>
    <row r="5" spans="1:2">
      <c r="A5" t="s">
        <v>27</v>
      </c>
      <c r="B5">
        <f>(B2-B1+B3)/B1</f>
        <v>0.12</v>
      </c>
    </row>
    <row r="7" spans="1:2">
      <c r="A7" t="s">
        <v>28</v>
      </c>
      <c r="B7">
        <f>B3/B1</f>
        <v>0.02</v>
      </c>
    </row>
    <row r="8" spans="1:2">
      <c r="A8" t="s">
        <v>29</v>
      </c>
      <c r="B8">
        <f>(B2-B1)/B1</f>
        <v>0.1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8" sqref="D18"/>
    </sheetView>
  </sheetViews>
  <sheetFormatPr defaultColWidth="9.02654867256637" defaultRowHeight="13.5" outlineLevelCol="6"/>
  <cols>
    <col min="1" max="1" width="12.9557522123894" customWidth="1"/>
    <col min="2" max="4" width="12.7964601769912"/>
    <col min="6" max="6" width="12.7964601769912"/>
  </cols>
  <sheetData>
    <row r="1" spans="1:7">
      <c r="A1" t="s">
        <v>30</v>
      </c>
      <c r="B1">
        <v>1</v>
      </c>
      <c r="C1">
        <v>2</v>
      </c>
      <c r="D1">
        <v>3</v>
      </c>
      <c r="F1" t="s">
        <v>31</v>
      </c>
      <c r="G1">
        <v>300000</v>
      </c>
    </row>
    <row r="2" spans="1:4">
      <c r="A2" t="s">
        <v>32</v>
      </c>
      <c r="B2">
        <f>$G1*0.6</f>
        <v>180000</v>
      </c>
      <c r="C2">
        <f>$G1*0.3</f>
        <v>90000</v>
      </c>
      <c r="D2">
        <f>$G1*0.1</f>
        <v>30000</v>
      </c>
    </row>
    <row r="3" spans="1:4">
      <c r="A3" t="s">
        <v>5</v>
      </c>
      <c r="B3">
        <v>23</v>
      </c>
      <c r="C3">
        <v>71</v>
      </c>
      <c r="D3">
        <v>4</v>
      </c>
    </row>
    <row r="4" spans="1:4">
      <c r="A4" t="s">
        <v>33</v>
      </c>
      <c r="B4">
        <f>B2/B3</f>
        <v>7826.08695652174</v>
      </c>
      <c r="C4">
        <f>C2/C3</f>
        <v>1267.60563380282</v>
      </c>
      <c r="D4">
        <f>D2/D3</f>
        <v>7500</v>
      </c>
    </row>
    <row r="6" spans="1:4">
      <c r="A6" t="s">
        <v>34</v>
      </c>
      <c r="B6">
        <v>40</v>
      </c>
      <c r="C6">
        <v>60</v>
      </c>
      <c r="D6">
        <v>14</v>
      </c>
    </row>
    <row r="7" spans="1:6">
      <c r="A7" t="s">
        <v>35</v>
      </c>
      <c r="B7">
        <f>B6*B4</f>
        <v>313043.47826087</v>
      </c>
      <c r="C7">
        <f>C6*C4</f>
        <v>76056.338028169</v>
      </c>
      <c r="D7">
        <f>D6*D4</f>
        <v>105000</v>
      </c>
      <c r="F7">
        <f>SUM(B7:D7)</f>
        <v>494099.816289039</v>
      </c>
    </row>
    <row r="9" spans="1:2">
      <c r="A9" t="s">
        <v>36</v>
      </c>
      <c r="B9">
        <f>(F7-G1)/G1</f>
        <v>0.646999387630129</v>
      </c>
    </row>
    <row r="11" spans="1:4">
      <c r="A11" t="s">
        <v>37</v>
      </c>
      <c r="B11">
        <f>B7/$F7</f>
        <v>0.63356323548549</v>
      </c>
      <c r="C11">
        <f>C7/$F7</f>
        <v>0.153929095945418</v>
      </c>
      <c r="D11">
        <f>D7/$F7</f>
        <v>0.212507668569091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15" sqref="E15"/>
    </sheetView>
  </sheetViews>
  <sheetFormatPr defaultColWidth="9.02654867256637" defaultRowHeight="13.5" outlineLevelRow="6" outlineLevelCol="6"/>
  <cols>
    <col min="1" max="1" width="20.3185840707965" customWidth="1"/>
    <col min="2" max="2" width="18.5929203539823" customWidth="1"/>
    <col min="5" max="5" width="16.6637168141593" customWidth="1"/>
    <col min="6" max="6" width="9.53097345132743"/>
  </cols>
  <sheetData>
    <row r="1" ht="13.85" spans="2:7">
      <c r="B1" t="s">
        <v>38</v>
      </c>
      <c r="C1" t="s">
        <v>39</v>
      </c>
      <c r="E1" t="s">
        <v>40</v>
      </c>
      <c r="F1" s="1" t="s">
        <v>41</v>
      </c>
      <c r="G1" t="s">
        <v>42</v>
      </c>
    </row>
    <row r="2" spans="1:7">
      <c r="A2">
        <v>1</v>
      </c>
      <c r="B2">
        <v>0.26</v>
      </c>
      <c r="C2">
        <v>0.455</v>
      </c>
      <c r="E2">
        <f>$B$7+C2*($B$6-$B$7)</f>
        <v>0.05275</v>
      </c>
      <c r="F2">
        <f>B2*E2</f>
        <v>0.013715</v>
      </c>
      <c r="G2">
        <f>B2*C2</f>
        <v>0.1183</v>
      </c>
    </row>
    <row r="3" spans="1:7">
      <c r="A3">
        <v>2</v>
      </c>
      <c r="B3">
        <v>0.29</v>
      </c>
      <c r="C3">
        <v>1.456</v>
      </c>
      <c r="E3">
        <f>$B$7+C3*($B$6-$B$7)</f>
        <v>0.1028</v>
      </c>
      <c r="F3">
        <f>B3*E3</f>
        <v>0.029812</v>
      </c>
      <c r="G3">
        <f>B3*C3</f>
        <v>0.42224</v>
      </c>
    </row>
    <row r="4" spans="1:7">
      <c r="A4">
        <v>3</v>
      </c>
      <c r="B4">
        <v>0.45</v>
      </c>
      <c r="C4">
        <v>0.594</v>
      </c>
      <c r="E4">
        <f>$B$7+C4*($B$6-$B$7)</f>
        <v>0.0597</v>
      </c>
      <c r="F4">
        <f>B4*E4</f>
        <v>0.026865</v>
      </c>
      <c r="G4">
        <f>B4*C4</f>
        <v>0.2673</v>
      </c>
    </row>
    <row r="5" spans="1:7">
      <c r="A5" t="s">
        <v>43</v>
      </c>
      <c r="B5">
        <v>0.1</v>
      </c>
      <c r="F5">
        <f>SUM(F2:F4)</f>
        <v>0.070392</v>
      </c>
      <c r="G5">
        <f>SUM(G2:G4)</f>
        <v>0.80784</v>
      </c>
    </row>
    <row r="6" spans="1:2">
      <c r="A6" t="s">
        <v>40</v>
      </c>
      <c r="B6">
        <v>0.08</v>
      </c>
    </row>
    <row r="7" ht="13.9" spans="1:6">
      <c r="A7" t="s">
        <v>44</v>
      </c>
      <c r="B7">
        <v>0.03</v>
      </c>
      <c r="E7" s="1" t="s">
        <v>45</v>
      </c>
      <c r="F7">
        <f>B7+G5*(B6-B7)</f>
        <v>0.070392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4" sqref="E14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Yuxiao Ma</cp:lastModifiedBy>
  <dcterms:created xsi:type="dcterms:W3CDTF">2023-05-12T11:15:00Z</dcterms:created>
  <dcterms:modified xsi:type="dcterms:W3CDTF">2023-10-23T10:59:26Z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