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667" windowHeight="1177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<sst xmlns="http://schemas.openxmlformats.org/spreadsheetml/2006/main" count="56" uniqueCount="51">
  <si>
    <t>Q7</t>
  </si>
  <si>
    <t>shares</t>
  </si>
  <si>
    <t>Debt</t>
  </si>
  <si>
    <t>current price</t>
  </si>
  <si>
    <t>re</t>
  </si>
  <si>
    <t>Debt(announced)</t>
  </si>
  <si>
    <t>Div</t>
  </si>
  <si>
    <t>price(after ann, before trans</t>
  </si>
  <si>
    <t>EV(initial</t>
  </si>
  <si>
    <t>E</t>
  </si>
  <si>
    <t>price(after trans</t>
  </si>
  <si>
    <t>rd</t>
  </si>
  <si>
    <t>rd new</t>
  </si>
  <si>
    <t>ru</t>
  </si>
  <si>
    <t>re new</t>
  </si>
  <si>
    <t>Q8</t>
  </si>
  <si>
    <t>price current</t>
  </si>
  <si>
    <t>expect earning nxt year</t>
  </si>
  <si>
    <t>raise by selling new shares</t>
  </si>
  <si>
    <t>Δshares</t>
  </si>
  <si>
    <t>eps next year</t>
  </si>
  <si>
    <t>raise by new debt</t>
  </si>
  <si>
    <t>interest expense on debt</t>
  </si>
  <si>
    <t>earning</t>
  </si>
  <si>
    <t>Because of MM1, price per share stays the same</t>
  </si>
  <si>
    <t>P/E ratio equity</t>
  </si>
  <si>
    <t>P/E ratio debt</t>
  </si>
  <si>
    <r>
      <rPr>
        <sz val="9.35"/>
        <color rgb="FF000000"/>
        <rFont val="CIDFont"/>
        <charset val="134"/>
      </rPr>
      <t>The higher PE ratio with debt is justified because with leverage, EPS will grow at a faster rate</t>
    </r>
  </si>
  <si>
    <t>Q10</t>
  </si>
  <si>
    <t>price</t>
  </si>
  <si>
    <t>debt announced</t>
  </si>
  <si>
    <t>t</t>
  </si>
  <si>
    <t>mv before ann</t>
  </si>
  <si>
    <t>Vu(mv after ann bf repurchased</t>
  </si>
  <si>
    <t>Vl</t>
  </si>
  <si>
    <t>E before repurchased</t>
  </si>
  <si>
    <t>price before repurchased</t>
  </si>
  <si>
    <t>shares repurcahsed</t>
  </si>
  <si>
    <t>after repurchase</t>
  </si>
  <si>
    <t>Vu = mv before ann</t>
  </si>
  <si>
    <t>Vl = Vu+PV(its)</t>
  </si>
  <si>
    <t>E = Vl-D</t>
  </si>
  <si>
    <t>price = E/(shares-repurchaesd)</t>
  </si>
  <si>
    <t>balance sheet</t>
  </si>
  <si>
    <t>Q11</t>
  </si>
  <si>
    <t>D</t>
  </si>
  <si>
    <t>tc</t>
  </si>
  <si>
    <t>Interest tex shield</t>
  </si>
  <si>
    <t>ti</t>
  </si>
  <si>
    <t>te</t>
  </si>
  <si>
    <t>t*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</si>
</sst>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9.35"/>
      <color rgb="FF000000"/>
      <name val="CIDFont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C32" sqref="C32"/>
    </sheetView>
  </sheetViews>
  <sheetFormatPr defaultColWidth="9" defaultRowHeight="13.85" outlineLevelCol="1"/>
  <cols>
    <col min="1" max="1" width="26.353982300885" customWidth="1"/>
    <col min="2" max="2" width="12.7964601769912"/>
  </cols>
  <sheetData>
    <row r="1" spans="1:1">
      <c r="A1" t="s">
        <v>0</v>
      </c>
    </row>
    <row r="2" spans="1:2">
      <c r="A2" t="s">
        <v>1</v>
      </c>
      <c r="B2">
        <v>10</v>
      </c>
    </row>
    <row r="3" spans="1:2">
      <c r="A3" t="s">
        <v>2</v>
      </c>
      <c r="B3">
        <v>84</v>
      </c>
    </row>
    <row r="4" spans="1:2">
      <c r="A4" t="s">
        <v>3</v>
      </c>
      <c r="B4">
        <v>73</v>
      </c>
    </row>
    <row r="5" spans="1:2">
      <c r="A5" t="s">
        <v>4</v>
      </c>
      <c r="B5">
        <v>0.085</v>
      </c>
    </row>
    <row r="6" spans="1:2">
      <c r="A6" t="s">
        <v>5</v>
      </c>
      <c r="B6">
        <v>354</v>
      </c>
    </row>
    <row r="7" spans="1:2">
      <c r="A7" t="s">
        <v>6</v>
      </c>
      <c r="B7">
        <v>270</v>
      </c>
    </row>
    <row r="10" spans="1:2">
      <c r="A10" t="s">
        <v>7</v>
      </c>
      <c r="B10">
        <f>B4</f>
        <v>73</v>
      </c>
    </row>
    <row r="12" spans="1:2">
      <c r="A12" t="s">
        <v>8</v>
      </c>
      <c r="B12">
        <f>B2*B4+B3</f>
        <v>814</v>
      </c>
    </row>
    <row r="13" spans="1:2">
      <c r="A13" t="s">
        <v>9</v>
      </c>
      <c r="B13">
        <f>B12-B6</f>
        <v>460</v>
      </c>
    </row>
    <row r="14" spans="1:2">
      <c r="A14" t="s">
        <v>10</v>
      </c>
      <c r="B14">
        <f>B13/B2</f>
        <v>46</v>
      </c>
    </row>
    <row r="16" spans="1:2">
      <c r="A16" t="s">
        <v>11</v>
      </c>
      <c r="B16">
        <v>0.0439</v>
      </c>
    </row>
    <row r="17" spans="1:2">
      <c r="A17" t="s">
        <v>12</v>
      </c>
      <c r="B17">
        <v>0.0493</v>
      </c>
    </row>
    <row r="18" spans="1:2">
      <c r="A18" t="s">
        <v>13</v>
      </c>
      <c r="B18">
        <f>(B2*B4)/B12*B5+B3/B12*B16</f>
        <v>0.0807587223587224</v>
      </c>
    </row>
    <row r="19" spans="1:2">
      <c r="A19" t="s">
        <v>14</v>
      </c>
      <c r="B19">
        <f>B18+B6/B13*(B18-B17)</f>
        <v>0.104968260869565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D23" sqref="D23"/>
    </sheetView>
  </sheetViews>
  <sheetFormatPr defaultColWidth="9.02654867256637" defaultRowHeight="13.85" outlineLevelCol="1"/>
  <cols>
    <col min="1" max="1" width="28.212389380531" customWidth="1"/>
    <col min="2" max="2" width="12.7964601769912"/>
  </cols>
  <sheetData>
    <row r="1" spans="1:1">
      <c r="A1" t="s">
        <v>15</v>
      </c>
    </row>
    <row r="2" spans="1:2">
      <c r="A2" t="s">
        <v>1</v>
      </c>
      <c r="B2">
        <v>9</v>
      </c>
    </row>
    <row r="3" spans="1:2">
      <c r="A3" t="s">
        <v>16</v>
      </c>
      <c r="B3">
        <v>67</v>
      </c>
    </row>
    <row r="4" spans="1:2">
      <c r="A4" t="s">
        <v>17</v>
      </c>
      <c r="B4">
        <v>31</v>
      </c>
    </row>
    <row r="6" spans="1:2">
      <c r="A6" t="s">
        <v>18</v>
      </c>
      <c r="B6">
        <v>160</v>
      </c>
    </row>
    <row r="7" spans="1:2">
      <c r="A7" t="s">
        <v>19</v>
      </c>
      <c r="B7">
        <f>B6/B3</f>
        <v>2.38805970149254</v>
      </c>
    </row>
    <row r="8" spans="1:2">
      <c r="A8" t="s">
        <v>20</v>
      </c>
      <c r="B8">
        <f>B4/(B2+B7)</f>
        <v>2.7221494102228</v>
      </c>
    </row>
    <row r="10" spans="1:2">
      <c r="A10" t="s">
        <v>21</v>
      </c>
      <c r="B10">
        <v>160</v>
      </c>
    </row>
    <row r="11" spans="1:2">
      <c r="A11" t="s">
        <v>11</v>
      </c>
      <c r="B11">
        <v>0.08</v>
      </c>
    </row>
    <row r="12" spans="1:2">
      <c r="A12" t="s">
        <v>22</v>
      </c>
      <c r="B12">
        <f>B10*B11</f>
        <v>12.8</v>
      </c>
    </row>
    <row r="13" spans="1:2">
      <c r="A13" t="s">
        <v>23</v>
      </c>
      <c r="B13">
        <f>B4-B12</f>
        <v>18.2</v>
      </c>
    </row>
    <row r="14" spans="1:2">
      <c r="A14" t="s">
        <v>20</v>
      </c>
      <c r="B14">
        <f>B13/B2</f>
        <v>2.02222222222222</v>
      </c>
    </row>
    <row r="16" spans="1:1">
      <c r="A16" s="1" t="s">
        <v>24</v>
      </c>
    </row>
    <row r="17" spans="1:2">
      <c r="A17" t="s">
        <v>25</v>
      </c>
      <c r="B17">
        <f>B3/B8</f>
        <v>24.6129032258064</v>
      </c>
    </row>
    <row r="18" spans="1:2">
      <c r="A18" t="s">
        <v>26</v>
      </c>
      <c r="B18">
        <f>B3/B14</f>
        <v>33.1318681318681</v>
      </c>
    </row>
    <row r="19" spans="1:1">
      <c r="A19" s="2" t="s">
        <v>27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tabSelected="1" workbookViewId="0">
      <selection activeCell="A24" sqref="A24"/>
    </sheetView>
  </sheetViews>
  <sheetFormatPr defaultColWidth="9.02654867256637" defaultRowHeight="13.85" outlineLevelCol="1"/>
  <cols>
    <col min="1" max="1" width="27.8141592920354" customWidth="1"/>
    <col min="2" max="2" width="12.7964601769912"/>
  </cols>
  <sheetData>
    <row r="1" spans="1:1">
      <c r="A1" t="s">
        <v>28</v>
      </c>
    </row>
    <row r="2" spans="1:2">
      <c r="A2" t="s">
        <v>1</v>
      </c>
      <c r="B2">
        <v>27</v>
      </c>
    </row>
    <row r="3" spans="1:2">
      <c r="A3" t="s">
        <v>29</v>
      </c>
      <c r="B3">
        <v>15</v>
      </c>
    </row>
    <row r="4" spans="1:2">
      <c r="A4" t="s">
        <v>30</v>
      </c>
      <c r="B4">
        <v>65</v>
      </c>
    </row>
    <row r="5" spans="1:2">
      <c r="A5" t="s">
        <v>31</v>
      </c>
      <c r="B5">
        <v>0.38</v>
      </c>
    </row>
    <row r="7" spans="1:2">
      <c r="A7" t="s">
        <v>32</v>
      </c>
      <c r="B7">
        <f>B2*B3</f>
        <v>405</v>
      </c>
    </row>
    <row r="9" spans="1:2">
      <c r="A9" t="s">
        <v>33</v>
      </c>
      <c r="B9">
        <f>B7+B4</f>
        <v>470</v>
      </c>
    </row>
    <row r="10" spans="1:2">
      <c r="A10" t="s">
        <v>34</v>
      </c>
      <c r="B10">
        <f>B9+B4*B5</f>
        <v>494.7</v>
      </c>
    </row>
    <row r="12" spans="1:2">
      <c r="A12" t="s">
        <v>35</v>
      </c>
      <c r="B12">
        <f>B10-B4</f>
        <v>429.7</v>
      </c>
    </row>
    <row r="13" spans="1:2">
      <c r="A13" t="s">
        <v>36</v>
      </c>
      <c r="B13">
        <f>B12/B2</f>
        <v>15.9148148148148</v>
      </c>
    </row>
    <row r="15" spans="1:2">
      <c r="A15" t="s">
        <v>37</v>
      </c>
      <c r="B15">
        <f>B4/B13</f>
        <v>4.08424482196882</v>
      </c>
    </row>
    <row r="17" spans="1:1">
      <c r="A17" t="s">
        <v>38</v>
      </c>
    </row>
    <row r="18" spans="1:2">
      <c r="A18" t="s">
        <v>39</v>
      </c>
      <c r="B18">
        <f>B7</f>
        <v>405</v>
      </c>
    </row>
    <row r="19" spans="1:2">
      <c r="A19" t="s">
        <v>40</v>
      </c>
      <c r="B19">
        <f>B18+B4*B5</f>
        <v>429.7</v>
      </c>
    </row>
    <row r="20" spans="1:2">
      <c r="A20" t="s">
        <v>41</v>
      </c>
      <c r="B20">
        <f>B19-B4</f>
        <v>364.7</v>
      </c>
    </row>
    <row r="21" spans="1:2">
      <c r="A21" t="s">
        <v>42</v>
      </c>
      <c r="B21">
        <f>B20/(B2-B15)</f>
        <v>15.9148148148148</v>
      </c>
    </row>
    <row r="23" spans="1:1">
      <c r="A23" t="s">
        <v>43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D20" sqref="D20"/>
    </sheetView>
  </sheetViews>
  <sheetFormatPr defaultColWidth="9.02654867256637" defaultRowHeight="13.85" outlineLevelCol="1"/>
  <cols>
    <col min="1" max="1" width="18.2566371681416" customWidth="1"/>
    <col min="2" max="2" width="12.7964601769912"/>
  </cols>
  <sheetData>
    <row r="1" spans="1:1">
      <c r="A1" t="s">
        <v>44</v>
      </c>
    </row>
    <row r="2" spans="1:2">
      <c r="A2" t="s">
        <v>45</v>
      </c>
      <c r="B2">
        <v>127</v>
      </c>
    </row>
    <row r="3" spans="1:2">
      <c r="A3" t="s">
        <v>46</v>
      </c>
      <c r="B3">
        <v>0.4</v>
      </c>
    </row>
    <row r="5" spans="1:2">
      <c r="A5" t="s">
        <v>47</v>
      </c>
      <c r="B5">
        <f>B2*B3</f>
        <v>50.8</v>
      </c>
    </row>
    <row r="7" spans="1:2">
      <c r="A7" t="s">
        <v>48</v>
      </c>
      <c r="B7">
        <v>0.35</v>
      </c>
    </row>
    <row r="8" spans="1:2">
      <c r="A8" t="s">
        <v>49</v>
      </c>
      <c r="B8">
        <v>0.25</v>
      </c>
    </row>
    <row r="9" spans="1:2">
      <c r="A9" t="s">
        <v>50</v>
      </c>
      <c r="B9">
        <f>1-(1-B3)*(1-B8)/(1-B7)</f>
        <v>0.307692307692308</v>
      </c>
    </row>
    <row r="10" spans="1:2">
      <c r="A10" t="s">
        <v>47</v>
      </c>
      <c r="B10">
        <f>B2*B9</f>
        <v>39.0769230769231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Yuxiao Ma</cp:lastModifiedBy>
  <dcterms:created xsi:type="dcterms:W3CDTF">2015-06-05T18:19:00Z</dcterms:created>
  <dcterms:modified xsi:type="dcterms:W3CDTF">2023-10-22T14:30:03Z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F011521FD98D43C59DAFF951FAE4AEFE_12</vt:lpwstr>
  </property>
  <property fmtid="{D5CDD505-2E9C-101B-9397-08002B2CF9AE}" pid="3" name="KSOProductBuildVer">
    <vt:lpwstr>2052-12.1.0.15712</vt:lpwstr>
  </property>
</Properties>
</file>