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25" windowHeight="11775" firstSheet="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<sst xmlns="http://schemas.openxmlformats.org/spreadsheetml/2006/main" count="74" uniqueCount="62">
  <si>
    <t>year</t>
  </si>
  <si>
    <t>cash</t>
  </si>
  <si>
    <t>D/E</t>
  </si>
  <si>
    <t>re</t>
  </si>
  <si>
    <t>rd</t>
  </si>
  <si>
    <t>tax</t>
  </si>
  <si>
    <t>Rwacc</t>
  </si>
  <si>
    <t>P</t>
  </si>
  <si>
    <t>NPV</t>
  </si>
  <si>
    <t>E</t>
  </si>
  <si>
    <t>E+D</t>
  </si>
  <si>
    <t>betae</t>
  </si>
  <si>
    <t>betad</t>
  </si>
  <si>
    <t>betau</t>
  </si>
  <si>
    <t>g</t>
  </si>
  <si>
    <t>Rwacc(pretex)</t>
  </si>
  <si>
    <t>Vu</t>
  </si>
  <si>
    <t>Vl</t>
  </si>
  <si>
    <t>PVits</t>
  </si>
  <si>
    <t>EBIT</t>
  </si>
  <si>
    <t>shares</t>
  </si>
  <si>
    <t>price</t>
  </si>
  <si>
    <t>debt</t>
  </si>
  <si>
    <t>EBIT per share</t>
  </si>
  <si>
    <t>repurchase shares</t>
  </si>
  <si>
    <t>dividents</t>
  </si>
  <si>
    <t>outstanding after</t>
  </si>
  <si>
    <t>EBIT per share after</t>
  </si>
  <si>
    <t>stock price after</t>
  </si>
  <si>
    <t>P = dv/ru= eps/ru</t>
  </si>
  <si>
    <t>ru=eps/p</t>
  </si>
  <si>
    <t>re=ru+D/E*(ru-rd)</t>
  </si>
  <si>
    <t>Pafter=divafter/re</t>
  </si>
  <si>
    <t>1.32/0.11</t>
  </si>
  <si>
    <r>
      <rPr>
        <b/>
        <sz val="12"/>
        <color rgb="FF000000"/>
        <rFont val="Calibri-Bold"/>
        <charset val="134"/>
      </rPr>
      <t>Year</t>
    </r>
  </si>
  <si>
    <r>
      <rPr>
        <sz val="12"/>
        <color rgb="FF000000"/>
        <rFont val="Calibri"/>
        <charset val="134"/>
      </rPr>
      <t>Total sales</t>
    </r>
  </si>
  <si>
    <r>
      <rPr>
        <sz val="12"/>
        <color rgb="FF000000"/>
        <rFont val="Calibri"/>
        <charset val="134"/>
      </rPr>
      <t>Cost of goods sold</t>
    </r>
  </si>
  <si>
    <r>
      <rPr>
        <sz val="12"/>
        <color rgb="FF000000"/>
        <rFont val="Calibri"/>
        <charset val="134"/>
      </rPr>
      <t>Selling, general &amp; admin expenses</t>
    </r>
  </si>
  <si>
    <r>
      <rPr>
        <sz val="12"/>
        <color rgb="FF000000"/>
        <rFont val="Calibri"/>
        <charset val="134"/>
      </rPr>
      <t>Depreciation</t>
    </r>
  </si>
  <si>
    <r>
      <rPr>
        <sz val="12"/>
        <color rgb="FF000000"/>
        <rFont val="Calibri"/>
        <charset val="134"/>
      </rPr>
      <t>EBIT</t>
    </r>
  </si>
  <si>
    <r>
      <rPr>
        <sz val="12"/>
        <color rgb="FF000000"/>
        <rFont val="Calibri"/>
        <charset val="134"/>
      </rPr>
      <t>Interest expense</t>
    </r>
  </si>
  <si>
    <r>
      <rPr>
        <sz val="12"/>
        <color rgb="FF000000"/>
        <rFont val="Calibri"/>
        <charset val="134"/>
      </rPr>
      <t>Earnings before tax</t>
    </r>
  </si>
  <si>
    <r>
      <rPr>
        <sz val="12"/>
        <color rgb="FF000000"/>
        <rFont val="Calibri"/>
        <charset val="134"/>
      </rPr>
      <t>Taxes (35%)</t>
    </r>
  </si>
  <si>
    <r>
      <rPr>
        <sz val="12"/>
        <color rgb="FF000000"/>
        <rFont val="Calibri"/>
        <charset val="134"/>
      </rPr>
      <t>Net income</t>
    </r>
  </si>
  <si>
    <t>Interest tex shield</t>
  </si>
  <si>
    <t>Total Cash Flows to All Investors</t>
  </si>
  <si>
    <t>equity holder's income</t>
  </si>
  <si>
    <t>current share price</t>
  </si>
  <si>
    <t>share outstanding</t>
  </si>
  <si>
    <t>tex</t>
  </si>
  <si>
    <t>price after</t>
  </si>
  <si>
    <t>Tex shield</t>
  </si>
  <si>
    <t>share repurchsae</t>
  </si>
  <si>
    <t>new share otstd</t>
  </si>
  <si>
    <t>EV before = total equity</t>
  </si>
  <si>
    <t>EV after = eq aft + debt</t>
  </si>
  <si>
    <t>change ev</t>
  </si>
  <si>
    <t>PV financial distress costs</t>
  </si>
  <si>
    <t>Vu=MVe</t>
  </si>
  <si>
    <t>Vl=Vu+D*tc (without distress costs)</t>
  </si>
  <si>
    <t>Vafter</t>
  </si>
  <si>
    <t>they only announced(before really repurchased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</si>
</sst>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000000"/>
      <name val="Calibri-Bold"/>
      <charset val="134"/>
    </font>
    <font>
      <sz val="12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8" sqref="B8"/>
    </sheetView>
  </sheetViews>
  <sheetFormatPr defaultColWidth="9" defaultRowHeight="13.5" outlineLevelCol="6"/>
  <cols>
    <col min="2" max="2" width="12.7964601769912"/>
    <col min="3" max="3" width="11.6637168141593"/>
    <col min="4" max="7" width="12.7964601769912"/>
  </cols>
  <sheetData>
    <row r="1" spans="1:7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1</v>
      </c>
      <c r="B2">
        <v>-25</v>
      </c>
      <c r="C2">
        <v>7</v>
      </c>
      <c r="D2">
        <v>7</v>
      </c>
      <c r="E2">
        <v>7</v>
      </c>
      <c r="F2">
        <v>7</v>
      </c>
      <c r="G2">
        <v>7</v>
      </c>
    </row>
    <row r="3" spans="1:2">
      <c r="A3" t="s">
        <v>2</v>
      </c>
      <c r="B3">
        <v>0.75</v>
      </c>
    </row>
    <row r="4" spans="1:2">
      <c r="A4" t="s">
        <v>3</v>
      </c>
      <c r="B4">
        <v>0.15</v>
      </c>
    </row>
    <row r="5" spans="1:2">
      <c r="A5" t="s">
        <v>4</v>
      </c>
      <c r="B5">
        <v>0.09</v>
      </c>
    </row>
    <row r="6" spans="1:2">
      <c r="A6" t="s">
        <v>5</v>
      </c>
      <c r="B6">
        <v>0.35</v>
      </c>
    </row>
    <row r="8" spans="1:2">
      <c r="A8" t="s">
        <v>6</v>
      </c>
      <c r="B8">
        <f>(1/(1+B3))*B4+(B3/(1+B3))*B5*(1-B6)</f>
        <v>0.110785714285714</v>
      </c>
    </row>
    <row r="9" spans="1:7">
      <c r="A9" t="s">
        <v>7</v>
      </c>
      <c r="B9">
        <f>B2/(1+$B8)^B1</f>
        <v>-25</v>
      </c>
      <c r="C9">
        <f>C2/(1+$B8)^C1</f>
        <v>6.30184554047971</v>
      </c>
      <c r="D9">
        <f>D2/(1+$B8)^D1</f>
        <v>5.67332245943772</v>
      </c>
      <c r="E9">
        <f>E2/(1+$B8)^E1</f>
        <v>5.10748597724443</v>
      </c>
      <c r="F9">
        <f>F2/(1+$B8)^F1</f>
        <v>4.59808396125149</v>
      </c>
      <c r="G9">
        <f>G2/(1+$B8)^G1</f>
        <v>4.13948784370914</v>
      </c>
    </row>
    <row r="10" spans="1:2">
      <c r="A10" t="s">
        <v>8</v>
      </c>
      <c r="B10">
        <f>SUM(B9:G9)</f>
        <v>0.820225782122494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H25" sqref="H25"/>
    </sheetView>
  </sheetViews>
  <sheetFormatPr defaultColWidth="9" defaultRowHeight="13.5" outlineLevelRow="5" outlineLevelCol="1"/>
  <sheetData>
    <row r="1" spans="1:2">
      <c r="A1" t="s">
        <v>9</v>
      </c>
      <c r="B1">
        <v>4.5</v>
      </c>
    </row>
    <row r="2" spans="1:2">
      <c r="A2" t="s">
        <v>10</v>
      </c>
      <c r="B2">
        <v>8</v>
      </c>
    </row>
    <row r="3" spans="1:2">
      <c r="A3" t="s">
        <v>11</v>
      </c>
      <c r="B3">
        <v>1.1</v>
      </c>
    </row>
    <row r="4" spans="1:2">
      <c r="A4" t="s">
        <v>12</v>
      </c>
      <c r="B4">
        <v>0.1</v>
      </c>
    </row>
    <row r="6" spans="1:2">
      <c r="A6" t="s">
        <v>13</v>
      </c>
      <c r="B6">
        <f>B1/B2*B3+(B2-B1)/B2*B4</f>
        <v>0.6625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18" sqref="B18"/>
    </sheetView>
  </sheetViews>
  <sheetFormatPr defaultColWidth="9" defaultRowHeight="13.5" outlineLevelCol="5"/>
  <cols>
    <col min="1" max="1" width="18.858407079646" customWidth="1"/>
    <col min="2" max="2" width="12.7964601769912"/>
  </cols>
  <sheetData>
    <row r="1" spans="1:6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3">
      <c r="A2" t="s">
        <v>1</v>
      </c>
      <c r="C2">
        <v>8</v>
      </c>
    </row>
    <row r="3" spans="1:2">
      <c r="A3" t="s">
        <v>14</v>
      </c>
      <c r="B3">
        <v>0.03</v>
      </c>
    </row>
    <row r="4" spans="1:2">
      <c r="A4" t="s">
        <v>3</v>
      </c>
      <c r="B4">
        <v>0.13</v>
      </c>
    </row>
    <row r="5" spans="1:2">
      <c r="A5" t="s">
        <v>4</v>
      </c>
      <c r="B5">
        <v>0.07</v>
      </c>
    </row>
    <row r="6" spans="1:2">
      <c r="A6" t="s">
        <v>5</v>
      </c>
      <c r="B6">
        <v>0.35</v>
      </c>
    </row>
    <row r="7" spans="1:2">
      <c r="A7" t="s">
        <v>2</v>
      </c>
      <c r="B7">
        <v>0.5</v>
      </c>
    </row>
    <row r="9" spans="1:2">
      <c r="A9" t="s">
        <v>15</v>
      </c>
      <c r="B9">
        <f>1/(1+B7)*B4+B7/(1+B7)*B5</f>
        <v>0.11</v>
      </c>
    </row>
    <row r="10" spans="1:2">
      <c r="A10" t="s">
        <v>6</v>
      </c>
      <c r="B10">
        <f>1/(1+B7)*B4+B7/(1+B7)*B5*(1-B6)</f>
        <v>0.101833333333333</v>
      </c>
    </row>
    <row r="11" spans="1:2">
      <c r="A11" t="s">
        <v>16</v>
      </c>
      <c r="B11">
        <f>C2/(B9-B3)</f>
        <v>100</v>
      </c>
    </row>
    <row r="12" spans="1:2">
      <c r="A12" t="s">
        <v>17</v>
      </c>
      <c r="B12">
        <f>C2/(B10-B3)</f>
        <v>111.368909512761</v>
      </c>
    </row>
    <row r="15" spans="1:2">
      <c r="A15" t="s">
        <v>18</v>
      </c>
      <c r="B15">
        <f>B12-B11</f>
        <v>11.368909512761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1" sqref="B11"/>
    </sheetView>
  </sheetViews>
  <sheetFormatPr defaultColWidth="9.02654867256637" defaultRowHeight="13.5" outlineLevelCol="2"/>
  <cols>
    <col min="1" max="1" width="19.787610619469" customWidth="1"/>
  </cols>
  <sheetData>
    <row r="1" spans="1:3">
      <c r="A1" t="s">
        <v>0</v>
      </c>
      <c r="B1">
        <v>0</v>
      </c>
      <c r="C1">
        <v>1</v>
      </c>
    </row>
    <row r="2" spans="1:3">
      <c r="A2" t="s">
        <v>19</v>
      </c>
      <c r="C2">
        <v>6</v>
      </c>
    </row>
    <row r="3" spans="1:2">
      <c r="A3" t="s">
        <v>20</v>
      </c>
      <c r="B3">
        <v>5</v>
      </c>
    </row>
    <row r="4" spans="1:2">
      <c r="A4" t="s">
        <v>21</v>
      </c>
      <c r="B4">
        <v>12</v>
      </c>
    </row>
    <row r="5" spans="1:2">
      <c r="A5" t="s">
        <v>22</v>
      </c>
      <c r="B5">
        <v>12</v>
      </c>
    </row>
    <row r="6" spans="1:2">
      <c r="A6" t="s">
        <v>4</v>
      </c>
      <c r="B6">
        <v>0.06</v>
      </c>
    </row>
    <row r="8" spans="1:2">
      <c r="A8" t="s">
        <v>23</v>
      </c>
      <c r="B8">
        <f>C2/B3</f>
        <v>1.2</v>
      </c>
    </row>
    <row r="9" spans="1:2">
      <c r="A9" t="s">
        <v>24</v>
      </c>
      <c r="B9">
        <f>B5/B4</f>
        <v>1</v>
      </c>
    </row>
    <row r="10" spans="1:2">
      <c r="A10" t="s">
        <v>16</v>
      </c>
      <c r="B10">
        <f>B4*B3</f>
        <v>60</v>
      </c>
    </row>
    <row r="11" spans="1:2">
      <c r="A11" t="s">
        <v>25</v>
      </c>
      <c r="B11">
        <f>C2-B5*B6</f>
        <v>5.28</v>
      </c>
    </row>
    <row r="12" spans="1:2">
      <c r="A12" t="s">
        <v>26</v>
      </c>
      <c r="B12">
        <f>B3-B9</f>
        <v>4</v>
      </c>
    </row>
    <row r="13" spans="1:2">
      <c r="A13" t="s">
        <v>27</v>
      </c>
      <c r="B13">
        <f>B11/B12</f>
        <v>1.32</v>
      </c>
    </row>
    <row r="14" spans="1:2">
      <c r="A14" t="s">
        <v>28</v>
      </c>
      <c r="B14">
        <f>B4*B13/B8</f>
        <v>13.2</v>
      </c>
    </row>
    <row r="16" spans="1:1">
      <c r="A16" s="2" t="s">
        <v>29</v>
      </c>
    </row>
    <row r="17" spans="1:2">
      <c r="A17" s="2" t="s">
        <v>30</v>
      </c>
      <c r="B17">
        <f>C2/B3/B4</f>
        <v>0.1</v>
      </c>
    </row>
    <row r="18" spans="1:2">
      <c r="A18" s="2" t="s">
        <v>31</v>
      </c>
      <c r="B18">
        <f>B17+B5/(B3*B4-B5)*(B17-B6)</f>
        <v>0.11</v>
      </c>
    </row>
    <row r="19" spans="1:3">
      <c r="A19" s="1" t="s">
        <v>32</v>
      </c>
      <c r="B19" s="1">
        <f>(C2-B5*B6)/(B3-B5/B4)/B18</f>
        <v>12</v>
      </c>
      <c r="C19" t="s">
        <v>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4" sqref="B14"/>
    </sheetView>
  </sheetViews>
  <sheetFormatPr defaultColWidth="9.02654867256637" defaultRowHeight="13.5" outlineLevelCol="1"/>
  <cols>
    <col min="1" max="1" width="30.5398230088496" customWidth="1"/>
  </cols>
  <sheetData>
    <row r="1" ht="15" spans="1:2">
      <c r="A1" s="3" t="s">
        <v>34</v>
      </c>
      <c r="B1" s="3">
        <v>2022</v>
      </c>
    </row>
    <row r="2" ht="15.75" spans="1:2">
      <c r="A2" s="4" t="s">
        <v>35</v>
      </c>
      <c r="B2" s="5">
        <v>60553</v>
      </c>
    </row>
    <row r="3" ht="15.75" spans="1:2">
      <c r="A3" s="4" t="s">
        <v>36</v>
      </c>
      <c r="B3" s="5">
        <v>45565</v>
      </c>
    </row>
    <row r="4" ht="15.75" spans="1:2">
      <c r="A4" s="4" t="s">
        <v>37</v>
      </c>
      <c r="B4" s="5">
        <v>11688</v>
      </c>
    </row>
    <row r="5" ht="15.75" spans="1:2">
      <c r="A5" s="4" t="s">
        <v>38</v>
      </c>
      <c r="B5" s="5">
        <v>1265</v>
      </c>
    </row>
    <row r="6" ht="15.75" spans="1:2">
      <c r="A6" s="4" t="s">
        <v>39</v>
      </c>
      <c r="B6" s="5">
        <v>2035</v>
      </c>
    </row>
    <row r="7" ht="15.75" spans="1:2">
      <c r="A7" s="4" t="s">
        <v>40</v>
      </c>
      <c r="B7" s="4">
        <v>510</v>
      </c>
    </row>
    <row r="8" ht="15.75" spans="1:2">
      <c r="A8" s="4" t="s">
        <v>41</v>
      </c>
      <c r="B8" s="5">
        <v>1525</v>
      </c>
    </row>
    <row r="9" ht="15.75" spans="1:2">
      <c r="A9" s="4" t="s">
        <v>42</v>
      </c>
      <c r="B9" s="4">
        <v>533.75</v>
      </c>
    </row>
    <row r="10" ht="15.75" spans="1:2">
      <c r="A10" s="4" t="s">
        <v>43</v>
      </c>
      <c r="B10" s="4">
        <v>991.25</v>
      </c>
    </row>
    <row r="12" spans="1:2">
      <c r="A12" t="s">
        <v>44</v>
      </c>
      <c r="B12">
        <f>B7*0.35</f>
        <v>178.5</v>
      </c>
    </row>
    <row r="13" spans="1:2">
      <c r="A13" t="s">
        <v>45</v>
      </c>
      <c r="B13">
        <f>B10+B7</f>
        <v>1501.25</v>
      </c>
    </row>
    <row r="14" spans="1:2">
      <c r="A14" t="s">
        <v>46</v>
      </c>
      <c r="B14">
        <f>B6*(1-0.35)</f>
        <v>1322.75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A21" sqref="A21"/>
    </sheetView>
  </sheetViews>
  <sheetFormatPr defaultColWidth="9.02654867256637" defaultRowHeight="13.5" outlineLevelCol="2"/>
  <cols>
    <col min="1" max="1" width="28.6725663716814" customWidth="1"/>
  </cols>
  <sheetData>
    <row r="1" spans="1:2">
      <c r="A1" t="s">
        <v>47</v>
      </c>
      <c r="B1">
        <v>10</v>
      </c>
    </row>
    <row r="2" spans="1:2">
      <c r="A2" t="s">
        <v>48</v>
      </c>
      <c r="B2">
        <v>25</v>
      </c>
    </row>
    <row r="3" spans="1:2">
      <c r="A3" t="s">
        <v>22</v>
      </c>
      <c r="B3">
        <v>100</v>
      </c>
    </row>
    <row r="4" spans="1:2">
      <c r="A4" t="s">
        <v>49</v>
      </c>
      <c r="B4">
        <v>0.35</v>
      </c>
    </row>
    <row r="5" spans="1:2">
      <c r="A5" t="s">
        <v>50</v>
      </c>
      <c r="B5">
        <v>10.85</v>
      </c>
    </row>
    <row r="7" spans="1:2">
      <c r="A7" t="s">
        <v>51</v>
      </c>
      <c r="B7">
        <f>B3*B4</f>
        <v>35</v>
      </c>
    </row>
    <row r="8" spans="1:2">
      <c r="A8" t="s">
        <v>52</v>
      </c>
      <c r="B8">
        <f>B3/B1</f>
        <v>10</v>
      </c>
    </row>
    <row r="9" spans="1:2">
      <c r="A9" t="s">
        <v>53</v>
      </c>
      <c r="B9">
        <f>B2-B8</f>
        <v>15</v>
      </c>
    </row>
    <row r="10" spans="1:2">
      <c r="A10" t="s">
        <v>54</v>
      </c>
      <c r="B10">
        <f>B2*B1</f>
        <v>250</v>
      </c>
    </row>
    <row r="11" spans="1:2">
      <c r="A11" t="s">
        <v>55</v>
      </c>
      <c r="B11">
        <f>B5*B9+B3</f>
        <v>262.75</v>
      </c>
    </row>
    <row r="12" spans="1:2">
      <c r="A12" t="s">
        <v>56</v>
      </c>
      <c r="B12">
        <f>B11-B10</f>
        <v>12.75</v>
      </c>
    </row>
    <row r="13" spans="1:2">
      <c r="A13" t="s">
        <v>57</v>
      </c>
      <c r="B13">
        <f>-(B12-B7)</f>
        <v>22.25</v>
      </c>
    </row>
    <row r="15" spans="1:2">
      <c r="A15" s="1" t="s">
        <v>58</v>
      </c>
      <c r="B15">
        <f>B1*B2</f>
        <v>250</v>
      </c>
    </row>
    <row r="16" spans="1:2">
      <c r="A16" s="2" t="s">
        <v>59</v>
      </c>
      <c r="B16">
        <f>B15+B3*B4</f>
        <v>285</v>
      </c>
    </row>
    <row r="17" spans="1:3">
      <c r="A17" s="1" t="s">
        <v>60</v>
      </c>
      <c r="B17">
        <f>B5*B2</f>
        <v>271.25</v>
      </c>
      <c r="C17" s="2" t="s">
        <v>61</v>
      </c>
    </row>
    <row r="18" spans="1:2">
      <c r="A18" s="2" t="s">
        <v>57</v>
      </c>
      <c r="B18">
        <f>-(B17-B16)</f>
        <v>13.75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6" sqref="B36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Yuxiao Ma</cp:lastModifiedBy>
  <dcterms:created xsi:type="dcterms:W3CDTF">2023-05-12T11:15:00Z</dcterms:created>
  <dcterms:modified xsi:type="dcterms:W3CDTF">2023-10-19T10:02:22Z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