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480" yWindow="0" windowWidth="18600" windowHeight="17560" tabRatio="500"/>
  </bookViews>
  <sheets>
    <sheet name="工作表1" sheetId="1" r:id="rId1"/>
    <sheet name="工作表2" sheetId="2" r:id="rId2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0" i="1" l="1"/>
  <c r="Q90" i="1"/>
  <c r="P33" i="1"/>
  <c r="P39" i="1"/>
  <c r="P62" i="1"/>
  <c r="P90" i="1"/>
  <c r="O33" i="1"/>
  <c r="O39" i="1"/>
  <c r="O62" i="1"/>
  <c r="O90" i="1"/>
  <c r="N20" i="1"/>
  <c r="N32" i="1"/>
  <c r="N33" i="1"/>
  <c r="N39" i="1"/>
  <c r="N62" i="1"/>
  <c r="N90" i="1"/>
  <c r="M20" i="1"/>
  <c r="M33" i="1"/>
  <c r="M39" i="1"/>
  <c r="M61" i="1"/>
  <c r="M62" i="1"/>
  <c r="M90" i="1"/>
  <c r="L20" i="1"/>
  <c r="L33" i="1"/>
  <c r="L39" i="1"/>
  <c r="L62" i="1"/>
  <c r="L90" i="1"/>
  <c r="K89" i="1"/>
  <c r="K20" i="1"/>
  <c r="K33" i="1"/>
  <c r="K39" i="1"/>
  <c r="K62" i="1"/>
  <c r="K90" i="1"/>
  <c r="J20" i="1"/>
  <c r="J32" i="1"/>
  <c r="J33" i="1"/>
  <c r="J39" i="1"/>
  <c r="J62" i="1"/>
  <c r="J90" i="1"/>
  <c r="I89" i="1"/>
  <c r="I20" i="1"/>
  <c r="I33" i="1"/>
  <c r="I39" i="1"/>
  <c r="I62" i="1"/>
  <c r="I90" i="1"/>
  <c r="H20" i="1"/>
  <c r="H33" i="1"/>
  <c r="H39" i="1"/>
  <c r="H62" i="1"/>
  <c r="H90" i="1"/>
  <c r="G20" i="1"/>
  <c r="G32" i="1"/>
  <c r="G33" i="1"/>
  <c r="G38" i="1"/>
  <c r="G39" i="1"/>
  <c r="G61" i="1"/>
  <c r="G62" i="1"/>
  <c r="G90" i="1"/>
  <c r="F20" i="1"/>
  <c r="F33" i="1"/>
  <c r="F38" i="1"/>
  <c r="F39" i="1"/>
  <c r="F62" i="1"/>
  <c r="F90" i="1"/>
  <c r="E89" i="1"/>
  <c r="E20" i="1"/>
  <c r="E33" i="1"/>
  <c r="E38" i="1"/>
  <c r="E39" i="1"/>
  <c r="E62" i="1"/>
  <c r="E90" i="1"/>
  <c r="D89" i="1"/>
  <c r="D20" i="1"/>
  <c r="D32" i="1"/>
  <c r="D33" i="1"/>
  <c r="D38" i="1"/>
  <c r="D39" i="1"/>
  <c r="D62" i="1"/>
  <c r="D90" i="1"/>
  <c r="C89" i="1"/>
  <c r="C20" i="1"/>
  <c r="C33" i="1"/>
  <c r="C38" i="1"/>
  <c r="C39" i="1"/>
  <c r="C62" i="1"/>
  <c r="C90" i="1"/>
  <c r="B102" i="1"/>
  <c r="B105" i="1"/>
  <c r="B104" i="1"/>
  <c r="B97" i="1"/>
  <c r="B109" i="1"/>
  <c r="B110" i="1"/>
  <c r="B111" i="1"/>
  <c r="B108" i="1"/>
  <c r="B107" i="1"/>
  <c r="B101" i="1"/>
  <c r="B95" i="1"/>
  <c r="B94" i="1"/>
  <c r="B103" i="1"/>
  <c r="B100" i="1"/>
  <c r="B93" i="1"/>
  <c r="B99" i="1"/>
  <c r="B106" i="1"/>
  <c r="B92" i="1"/>
  <c r="B96" i="1"/>
  <c r="B9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</calcChain>
</file>

<file path=xl/sharedStrings.xml><?xml version="1.0" encoding="utf-8"?>
<sst xmlns="http://schemas.openxmlformats.org/spreadsheetml/2006/main" count="125" uniqueCount="123">
  <si>
    <t>葱绿江南</t>
  </si>
  <si>
    <t>瑞士</t>
    <phoneticPr fontId="1" type="noConversion"/>
  </si>
  <si>
    <t xml:space="preserve">BYCZ </t>
    <phoneticPr fontId="1" type="noConversion"/>
  </si>
  <si>
    <t>didihu1</t>
  </si>
  <si>
    <t>入金</t>
    <phoneticPr fontId="1" type="noConversion"/>
  </si>
  <si>
    <t>入金</t>
    <phoneticPr fontId="1" type="noConversion"/>
  </si>
  <si>
    <t>下克罗</t>
    <phoneticPr fontId="1" type="noConversion"/>
  </si>
  <si>
    <t>梅西</t>
    <phoneticPr fontId="1" type="noConversion"/>
  </si>
  <si>
    <t>阿昆</t>
    <phoneticPr fontId="1" type="noConversion"/>
  </si>
  <si>
    <t>维多利亚</t>
    <phoneticPr fontId="1" type="noConversion"/>
  </si>
  <si>
    <t>安东内拉</t>
    <phoneticPr fontId="1" type="noConversion"/>
  </si>
  <si>
    <t>智利-1.0@1.900</t>
  </si>
  <si>
    <t>西班牙-0.5@1.825</t>
    <phoneticPr fontId="1" type="noConversion"/>
  </si>
  <si>
    <t>西班牙-0.5-1.0@2.100</t>
    <phoneticPr fontId="1" type="noConversion"/>
  </si>
  <si>
    <t>智利-1.0@1.850</t>
    <phoneticPr fontId="1" type="noConversion"/>
  </si>
  <si>
    <t>荷兰+0.5@2.175</t>
    <phoneticPr fontId="1" type="noConversion"/>
  </si>
  <si>
    <t>思考人生的巴神</t>
    <phoneticPr fontId="1" type="noConversion"/>
  </si>
  <si>
    <t>墨西哥0.0,-0.5@1.875</t>
    <phoneticPr fontId="1" type="noConversion"/>
  </si>
  <si>
    <t>墨西哥vs喀麦隆&gt;2.0@1.950</t>
    <phoneticPr fontId="1" type="noConversion"/>
  </si>
  <si>
    <t>奖金</t>
    <phoneticPr fontId="1" type="noConversion"/>
  </si>
  <si>
    <t>小结</t>
    <phoneticPr fontId="1" type="noConversion"/>
  </si>
  <si>
    <t>坎通纳</t>
    <phoneticPr fontId="1" type="noConversion"/>
  </si>
  <si>
    <t>入金</t>
    <phoneticPr fontId="1" type="noConversion"/>
  </si>
  <si>
    <t>乌拉圭 -1.0@1.825</t>
    <phoneticPr fontId="1" type="noConversion"/>
  </si>
  <si>
    <t>乌拉圭 -1.0,-1.5@2.150</t>
    <phoneticPr fontId="1" type="noConversion"/>
  </si>
  <si>
    <t>意大利 0.0@1.975</t>
    <phoneticPr fontId="1" type="noConversion"/>
  </si>
  <si>
    <t>罗本</t>
    <phoneticPr fontId="1" type="noConversion"/>
  </si>
  <si>
    <t>鲁尼</t>
    <phoneticPr fontId="1" type="noConversion"/>
  </si>
  <si>
    <t>意大利 0.0@2.050</t>
    <phoneticPr fontId="1" type="noConversion"/>
  </si>
  <si>
    <t>英格兰 0.0@1.875</t>
    <phoneticPr fontId="1" type="noConversion"/>
  </si>
  <si>
    <t>哥伦比亚 -0.5@1.875</t>
    <phoneticPr fontId="1" type="noConversion"/>
  </si>
  <si>
    <t>哥伦比亚 -0.5@1.85</t>
    <phoneticPr fontId="1" type="noConversion"/>
  </si>
  <si>
    <t>科特迪瓦 0.0@1.900</t>
    <phoneticPr fontId="1" type="noConversion"/>
  </si>
  <si>
    <t>乌拉圭3:1,2:0,3:0,4:0</t>
    <phoneticPr fontId="1" type="noConversion"/>
  </si>
  <si>
    <t>科特迪瓦 0.0@1.975</t>
    <phoneticPr fontId="1" type="noConversion"/>
  </si>
  <si>
    <t>奖金</t>
    <phoneticPr fontId="1" type="noConversion"/>
  </si>
  <si>
    <t>小结</t>
    <phoneticPr fontId="1" type="noConversion"/>
  </si>
  <si>
    <t>入金</t>
    <phoneticPr fontId="1" type="noConversion"/>
  </si>
  <si>
    <t>英格兰 v 意大利&gt;2.0@1.900</t>
    <phoneticPr fontId="1" type="noConversion"/>
  </si>
  <si>
    <t>科特迪瓦 v 日本 &gt;2.0 2.5@1.8</t>
    <phoneticPr fontId="1" type="noConversion"/>
  </si>
  <si>
    <t>奖金</t>
    <phoneticPr fontId="1" type="noConversion"/>
  </si>
  <si>
    <t>小结</t>
    <phoneticPr fontId="1" type="noConversion"/>
  </si>
  <si>
    <t>总入金</t>
    <phoneticPr fontId="1" type="noConversion"/>
  </si>
  <si>
    <t>范佩西</t>
    <phoneticPr fontId="1" type="noConversion"/>
  </si>
  <si>
    <t>总战绩</t>
    <phoneticPr fontId="1" type="noConversion"/>
  </si>
  <si>
    <t>瑞士 v 厄瓜多尔 &lt;2.0,2.5@1.875</t>
    <phoneticPr fontId="1" type="noConversion"/>
  </si>
  <si>
    <t>阿圭罗 进球手 任意时刻 @1.9</t>
    <phoneticPr fontId="1" type="noConversion"/>
  </si>
  <si>
    <t>法国 v 洪都拉斯 &lt; 2.5,3.0@1.900</t>
    <phoneticPr fontId="1" type="noConversion"/>
  </si>
  <si>
    <t>梅西 进球手 任意时刻 @1.61</t>
    <phoneticPr fontId="1" type="noConversion"/>
  </si>
  <si>
    <t>阿根廷-1.5@2.000</t>
    <phoneticPr fontId="1" type="noConversion"/>
  </si>
  <si>
    <t>阿根廷-1.5@2.050</t>
    <phoneticPr fontId="1" type="noConversion"/>
  </si>
  <si>
    <t>法国 -1.5@1.925</t>
    <phoneticPr fontId="1" type="noConversion"/>
  </si>
  <si>
    <t>法国 -1.5@1.975</t>
    <phoneticPr fontId="1" type="noConversion"/>
  </si>
  <si>
    <t>法国1:0@6.5</t>
    <phoneticPr fontId="1" type="noConversion"/>
  </si>
  <si>
    <t>阿根廷1:0@7.5</t>
    <phoneticPr fontId="1" type="noConversion"/>
  </si>
  <si>
    <t>阿根廷2:0@6.5</t>
    <phoneticPr fontId="1" type="noConversion"/>
  </si>
  <si>
    <t>阿根廷 v 波黑 &lt;2.5,3.0@2.100</t>
    <phoneticPr fontId="1" type="noConversion"/>
  </si>
  <si>
    <t>阿根廷 v 波黑 &lt;2.5,3.0@2.075</t>
    <phoneticPr fontId="1" type="noConversion"/>
  </si>
  <si>
    <t>阿根廷 v 波黑 &gt;2.5,3.0@1.800</t>
    <phoneticPr fontId="1" type="noConversion"/>
  </si>
  <si>
    <t>瑞士 v 厄瓜多尔 &lt;2.0,2.5@1.900</t>
    <phoneticPr fontId="1" type="noConversion"/>
  </si>
  <si>
    <t>当前余额</t>
    <phoneticPr fontId="1" type="noConversion"/>
  </si>
  <si>
    <t>最后更新</t>
    <phoneticPr fontId="1" type="noConversion"/>
  </si>
  <si>
    <t>波黑+1.5@1.900</t>
    <phoneticPr fontId="1" type="noConversion"/>
  </si>
  <si>
    <t>瑞士 v 厄瓜多尔 &lt;2.0,2.5@1.925</t>
    <phoneticPr fontId="1" type="noConversion"/>
  </si>
  <si>
    <t>阿根廷-1.5@2.025</t>
    <phoneticPr fontId="1" type="noConversion"/>
  </si>
  <si>
    <t>阿根廷3:1@11.0</t>
    <phoneticPr fontId="1" type="noConversion"/>
  </si>
  <si>
    <t>阿根廷4:2@41.0</t>
    <phoneticPr fontId="1" type="noConversion"/>
  </si>
  <si>
    <t>奖金</t>
    <phoneticPr fontId="1" type="noConversion"/>
  </si>
  <si>
    <t>小结</t>
    <phoneticPr fontId="1" type="noConversion"/>
  </si>
  <si>
    <t>德国 -0.5 @1.900</t>
    <phoneticPr fontId="1" type="noConversion"/>
  </si>
  <si>
    <t>美国 0.0,+0.5@1.825</t>
    <phoneticPr fontId="1" type="noConversion"/>
  </si>
  <si>
    <t>德国 -0.5 @2.000</t>
    <phoneticPr fontId="1" type="noConversion"/>
  </si>
  <si>
    <t>尼日利亚 -0.5@1.900</t>
    <phoneticPr fontId="1" type="noConversion"/>
  </si>
  <si>
    <t>加纳 0.0,-0.5@2.100</t>
    <phoneticPr fontId="1" type="noConversion"/>
  </si>
  <si>
    <t>加纳 0.0,-0.5@2.100（对赌）</t>
    <phoneticPr fontId="1" type="noConversion"/>
  </si>
  <si>
    <t>美国 0.0,+0.5@2.000（对赌）</t>
    <phoneticPr fontId="1" type="noConversion"/>
  </si>
  <si>
    <t>德国@1.95</t>
    <phoneticPr fontId="1" type="noConversion"/>
  </si>
  <si>
    <t>美国@3.10</t>
    <phoneticPr fontId="1" type="noConversion"/>
  </si>
  <si>
    <t>葡萄牙@4.00</t>
    <phoneticPr fontId="1" type="noConversion"/>
  </si>
  <si>
    <t>德国2:1@8.50</t>
    <phoneticPr fontId="1" type="noConversion"/>
  </si>
  <si>
    <t>海棠</t>
    <phoneticPr fontId="1" type="noConversion"/>
  </si>
  <si>
    <t>美国 0.0,+0.5@1.85</t>
    <phoneticPr fontId="1" type="noConversion"/>
  </si>
  <si>
    <t>德国 -0.5 @2.025</t>
    <phoneticPr fontId="1" type="noConversion"/>
  </si>
  <si>
    <t>美国v加纳&gt;2.5@2.000</t>
    <phoneticPr fontId="1" type="noConversion"/>
  </si>
  <si>
    <t>尼日利亚 -0.5@1.875</t>
    <phoneticPr fontId="1" type="noConversion"/>
  </si>
  <si>
    <t>德国1:2@13.00</t>
    <phoneticPr fontId="1" type="noConversion"/>
  </si>
  <si>
    <t>德国3:1@15.00</t>
    <phoneticPr fontId="1" type="noConversion"/>
  </si>
  <si>
    <t>德国2:1@8.50</t>
    <phoneticPr fontId="1" type="noConversion"/>
  </si>
  <si>
    <t>德国@2.05</t>
    <phoneticPr fontId="1" type="noConversion"/>
  </si>
  <si>
    <t>尼日利亚@1.90</t>
    <phoneticPr fontId="1" type="noConversion"/>
  </si>
  <si>
    <t>加纳@2.45</t>
    <phoneticPr fontId="1" type="noConversion"/>
  </si>
  <si>
    <t>葡萄牙@3.8</t>
    <phoneticPr fontId="1" type="noConversion"/>
  </si>
  <si>
    <t>fj</t>
    <phoneticPr fontId="1" type="noConversion"/>
  </si>
  <si>
    <t>葡萄牙@3.75</t>
    <phoneticPr fontId="1" type="noConversion"/>
  </si>
  <si>
    <t>奖金</t>
    <phoneticPr fontId="1" type="noConversion"/>
  </si>
  <si>
    <t>小结</t>
    <phoneticPr fontId="1" type="noConversion"/>
  </si>
  <si>
    <t>入金</t>
    <phoneticPr fontId="1" type="noConversion"/>
  </si>
  <si>
    <t>总计</t>
    <phoneticPr fontId="1" type="noConversion"/>
  </si>
  <si>
    <t>比利时@1.33</t>
    <phoneticPr fontId="1" type="noConversion"/>
  </si>
  <si>
    <t>巴西@1.33</t>
    <phoneticPr fontId="1" type="noConversion"/>
  </si>
  <si>
    <t>俄罗斯@1.85</t>
    <phoneticPr fontId="1" type="noConversion"/>
  </si>
  <si>
    <t>俄罗斯@1.80</t>
    <phoneticPr fontId="1" type="noConversion"/>
  </si>
  <si>
    <t>巴西 v 墨西哥&gt;2.5,3.0@1.875</t>
    <phoneticPr fontId="1" type="noConversion"/>
  </si>
  <si>
    <t>俄罗斯-0.5,-1.0@2.075</t>
    <phoneticPr fontId="1" type="noConversion"/>
  </si>
  <si>
    <t>比利时@1.36</t>
    <phoneticPr fontId="1" type="noConversion"/>
  </si>
  <si>
    <t>比利时v阿尔及利亚&gt;2.5,3.0@1.950</t>
    <phoneticPr fontId="1" type="noConversion"/>
  </si>
  <si>
    <t>巴西-1.5@2.100</t>
    <phoneticPr fontId="1" type="noConversion"/>
  </si>
  <si>
    <t>比利时-1.5@2.075</t>
    <phoneticPr fontId="1" type="noConversion"/>
  </si>
  <si>
    <t>俄罗斯-0.5,-1.0@2.100</t>
    <phoneticPr fontId="1" type="noConversion"/>
  </si>
  <si>
    <t>巴西 v 墨西哥&gt;2.5,3.0@1.950</t>
    <phoneticPr fontId="1" type="noConversion"/>
  </si>
  <si>
    <t>比利时1-0@7.00</t>
    <phoneticPr fontId="1" type="noConversion"/>
  </si>
  <si>
    <t>俄罗斯2:0@7.50</t>
    <phoneticPr fontId="1" type="noConversion"/>
  </si>
  <si>
    <t>比利时3:0@8.50</t>
    <phoneticPr fontId="1" type="noConversion"/>
  </si>
  <si>
    <t>巴西2:0@6.50</t>
    <phoneticPr fontId="1" type="noConversion"/>
  </si>
  <si>
    <t>C罗</t>
    <phoneticPr fontId="1" type="noConversion"/>
  </si>
  <si>
    <t>巴西@1.36</t>
    <phoneticPr fontId="1" type="noConversion"/>
  </si>
  <si>
    <t>比利时v阿尔及利亚&lt;2.5,3.0@1.950</t>
    <phoneticPr fontId="1" type="noConversion"/>
  </si>
  <si>
    <t>巴西 v 墨西哥&lt;2.5,3.0@1.950</t>
    <phoneticPr fontId="1" type="noConversion"/>
  </si>
  <si>
    <t>俄罗斯-0.5,-1.0@2.150</t>
    <phoneticPr fontId="1" type="noConversion"/>
  </si>
  <si>
    <t>奖金</t>
    <phoneticPr fontId="1" type="noConversion"/>
  </si>
  <si>
    <t>小结</t>
    <phoneticPr fontId="1" type="noConversion"/>
  </si>
  <si>
    <t>入金</t>
    <phoneticPr fontId="1" type="noConversion"/>
  </si>
  <si>
    <t>20140618_0057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</si>
</sst>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theme="1" tint="0.499984740745262"/>
      <name val="宋体"/>
      <charset val="134"/>
      <scheme val="minor"/>
    </font>
    <font>
      <sz val="16"/>
      <color theme="0" tint="-0.499984740745262"/>
      <name val="宋体"/>
      <charset val="134"/>
      <scheme val="minor"/>
    </font>
    <font>
      <b/>
      <sz val="12"/>
      <color rgb="FF006100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4" borderId="0" xfId="0" applyFill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2" borderId="1" xfId="9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2" borderId="1" xfId="9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35">
    <cellStyle name="好" xfId="9" builtinId="26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12">
    <dxf>
      <font>
        <strike val="0"/>
        <color theme="6" tint="-0.249977111117893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workbookViewId="0">
      <pane xSplit="1" ySplit="89" topLeftCell="B90" activePane="bottomRight" state="frozenSplit"/>
      <selection sqref="A1:A1048576"/>
      <selection pane="topRight" activeCell="E1" sqref="E1"/>
      <selection pane="bottomLeft" activeCell="A90" sqref="A90"/>
      <selection pane="bottomRight" activeCell="B2" sqref="B2"/>
    </sheetView>
  </sheetViews>
  <sheetFormatPr baseColWidth="10" defaultRowHeight="19" x14ac:dyDescent="0"/>
  <cols>
    <col min="1" max="1" width="32.83203125" style="2" bestFit="1" customWidth="1"/>
    <col min="2" max="2" width="11" style="3" bestFit="1" customWidth="1"/>
    <col min="3" max="3" width="10.83203125" style="3" bestFit="1" customWidth="1"/>
    <col min="4" max="4" width="15.33203125" style="3" bestFit="1" customWidth="1"/>
    <col min="5" max="5" width="11" style="3" bestFit="1" customWidth="1"/>
    <col min="6" max="6" width="15.33203125" style="3" bestFit="1" customWidth="1"/>
    <col min="7" max="7" width="11" style="3" bestFit="1" customWidth="1"/>
    <col min="8" max="8" width="8.6640625" style="3" bestFit="1" customWidth="1"/>
    <col min="9" max="9" width="15.33203125" style="3" bestFit="1" customWidth="1"/>
    <col min="10" max="10" width="11" style="3" bestFit="1" customWidth="1"/>
    <col min="11" max="11" width="13.6640625" style="3" bestFit="1" customWidth="1"/>
    <col min="12" max="12" width="11" style="3" bestFit="1" customWidth="1"/>
    <col min="13" max="14" width="15.5" style="3" bestFit="1" customWidth="1"/>
    <col min="15" max="16384" width="10.83203125" style="3"/>
  </cols>
  <sheetData>
    <row r="1" spans="1:18" ht="31" customHeight="1">
      <c r="A1" s="2" t="s">
        <v>61</v>
      </c>
      <c r="B1" s="41" t="s">
        <v>122</v>
      </c>
      <c r="C1" s="41"/>
      <c r="D1" s="41"/>
    </row>
    <row r="2" spans="1:18" s="4" customFormat="1" ht="15">
      <c r="B2" s="38" t="s">
        <v>97</v>
      </c>
      <c r="C2" s="4" t="s">
        <v>7</v>
      </c>
      <c r="D2" s="4" t="s">
        <v>43</v>
      </c>
      <c r="E2" s="4" t="s">
        <v>10</v>
      </c>
      <c r="F2" s="4" t="s">
        <v>8</v>
      </c>
      <c r="G2" s="4" t="s">
        <v>0</v>
      </c>
      <c r="H2" s="4" t="s">
        <v>27</v>
      </c>
      <c r="I2" s="4" t="s">
        <v>1</v>
      </c>
      <c r="J2" s="4" t="s">
        <v>9</v>
      </c>
      <c r="K2" s="4" t="s">
        <v>2</v>
      </c>
      <c r="L2" s="4" t="s">
        <v>3</v>
      </c>
      <c r="M2" s="4" t="s">
        <v>114</v>
      </c>
      <c r="N2" s="4" t="s">
        <v>16</v>
      </c>
      <c r="O2" s="4" t="s">
        <v>21</v>
      </c>
      <c r="P2" s="4" t="s">
        <v>26</v>
      </c>
      <c r="Q2" s="4" t="s">
        <v>80</v>
      </c>
      <c r="R2" s="4" t="s">
        <v>92</v>
      </c>
    </row>
    <row r="3" spans="1:18">
      <c r="A3" s="2" t="s">
        <v>44</v>
      </c>
      <c r="B3" s="36">
        <f>SUM(C3:R3)</f>
        <v>205.57999999999993</v>
      </c>
      <c r="C3" s="3">
        <f>C4-C5</f>
        <v>240</v>
      </c>
      <c r="D3" s="3">
        <f t="shared" ref="D3:R3" si="0">D4-D5</f>
        <v>2485</v>
      </c>
      <c r="E3" s="3">
        <f t="shared" si="0"/>
        <v>130.57999999999993</v>
      </c>
      <c r="F3" s="3">
        <f t="shared" si="0"/>
        <v>225</v>
      </c>
      <c r="G3" s="3">
        <f t="shared" si="0"/>
        <v>-470</v>
      </c>
      <c r="H3" s="3">
        <f t="shared" si="0"/>
        <v>-10</v>
      </c>
      <c r="I3" s="3">
        <f t="shared" si="0"/>
        <v>410</v>
      </c>
      <c r="J3" s="3">
        <f t="shared" si="0"/>
        <v>-3115</v>
      </c>
      <c r="K3" s="3">
        <f t="shared" si="0"/>
        <v>155</v>
      </c>
      <c r="L3" s="3">
        <f t="shared" si="0"/>
        <v>-200</v>
      </c>
      <c r="M3" s="3">
        <f t="shared" si="0"/>
        <v>-415</v>
      </c>
      <c r="N3" s="3">
        <f t="shared" si="0"/>
        <v>227.49999999999994</v>
      </c>
      <c r="O3" s="3">
        <f t="shared" si="0"/>
        <v>-102.5</v>
      </c>
      <c r="P3" s="3">
        <f t="shared" si="0"/>
        <v>-100</v>
      </c>
      <c r="Q3" s="30">
        <f t="shared" si="0"/>
        <v>425</v>
      </c>
      <c r="R3" s="35">
        <f t="shared" si="0"/>
        <v>320</v>
      </c>
    </row>
    <row r="4" spans="1:18">
      <c r="A4" s="2" t="s">
        <v>60</v>
      </c>
      <c r="B4" s="36">
        <f t="shared" ref="B4:B67" si="1">SUM(C4:R4)</f>
        <v>8006.58</v>
      </c>
      <c r="C4" s="3">
        <f>C90</f>
        <v>440</v>
      </c>
      <c r="D4" s="31">
        <f t="shared" ref="D4:R4" si="2">D90</f>
        <v>2185</v>
      </c>
      <c r="E4" s="31">
        <f t="shared" si="2"/>
        <v>1130.58</v>
      </c>
      <c r="F4" s="31">
        <f t="shared" si="2"/>
        <v>326</v>
      </c>
      <c r="G4" s="31">
        <f t="shared" si="2"/>
        <v>730</v>
      </c>
      <c r="H4" s="31">
        <f t="shared" si="2"/>
        <v>490</v>
      </c>
      <c r="I4" s="31">
        <f t="shared" si="2"/>
        <v>610</v>
      </c>
      <c r="J4" s="31">
        <f t="shared" si="2"/>
        <v>385</v>
      </c>
      <c r="K4" s="31">
        <f t="shared" si="2"/>
        <v>355</v>
      </c>
      <c r="L4" s="31">
        <f t="shared" si="2"/>
        <v>0</v>
      </c>
      <c r="M4" s="31">
        <f t="shared" si="2"/>
        <v>-215</v>
      </c>
      <c r="N4" s="31">
        <f t="shared" si="2"/>
        <v>227.49999999999994</v>
      </c>
      <c r="O4" s="31">
        <f t="shared" si="2"/>
        <v>97.5</v>
      </c>
      <c r="P4" s="31">
        <f t="shared" si="2"/>
        <v>0</v>
      </c>
      <c r="Q4" s="31">
        <f t="shared" si="2"/>
        <v>925</v>
      </c>
      <c r="R4" s="31">
        <f t="shared" si="2"/>
        <v>320</v>
      </c>
    </row>
    <row r="5" spans="1:18" s="7" customFormat="1">
      <c r="A5" s="5" t="s">
        <v>42</v>
      </c>
      <c r="B5" s="36">
        <f t="shared" si="1"/>
        <v>7801</v>
      </c>
      <c r="C5" s="6">
        <f t="shared" ref="C5:R5" si="3">C7+C10+C21+C34+C63+C91</f>
        <v>200</v>
      </c>
      <c r="D5" s="6">
        <f t="shared" si="3"/>
        <v>-300</v>
      </c>
      <c r="E5" s="6">
        <f t="shared" si="3"/>
        <v>1000</v>
      </c>
      <c r="F5" s="6">
        <f t="shared" si="3"/>
        <v>101</v>
      </c>
      <c r="G5" s="6">
        <f t="shared" si="3"/>
        <v>1200</v>
      </c>
      <c r="H5" s="6">
        <f t="shared" si="3"/>
        <v>500</v>
      </c>
      <c r="I5" s="6">
        <f t="shared" si="3"/>
        <v>200</v>
      </c>
      <c r="J5" s="6">
        <f t="shared" si="3"/>
        <v>3500</v>
      </c>
      <c r="K5" s="6">
        <f t="shared" si="3"/>
        <v>200</v>
      </c>
      <c r="L5" s="6">
        <f t="shared" si="3"/>
        <v>200</v>
      </c>
      <c r="M5" s="6">
        <f t="shared" si="3"/>
        <v>200</v>
      </c>
      <c r="N5" s="6">
        <f t="shared" si="3"/>
        <v>0</v>
      </c>
      <c r="O5" s="6">
        <f t="shared" si="3"/>
        <v>200</v>
      </c>
      <c r="P5" s="6">
        <f t="shared" si="3"/>
        <v>100</v>
      </c>
      <c r="Q5" s="6">
        <f t="shared" si="3"/>
        <v>500</v>
      </c>
      <c r="R5" s="6">
        <f t="shared" si="3"/>
        <v>0</v>
      </c>
    </row>
    <row r="6" spans="1:18" hidden="1">
      <c r="A6" s="8">
        <v>20140612</v>
      </c>
      <c r="B6" s="36">
        <f t="shared" si="1"/>
        <v>0</v>
      </c>
    </row>
    <row r="7" spans="1:18" s="7" customFormat="1" hidden="1">
      <c r="A7" s="5" t="s">
        <v>4</v>
      </c>
      <c r="B7" s="36">
        <f t="shared" si="1"/>
        <v>1500</v>
      </c>
      <c r="E7" s="9">
        <v>1000</v>
      </c>
      <c r="F7" s="9"/>
      <c r="G7" s="9"/>
      <c r="H7" s="9">
        <v>500</v>
      </c>
    </row>
    <row r="8" spans="1:18" s="12" customFormat="1" hidden="1">
      <c r="A8" s="10" t="s">
        <v>6</v>
      </c>
      <c r="B8" s="36">
        <f t="shared" si="1"/>
        <v>-1900</v>
      </c>
      <c r="C8" s="11">
        <v>-200</v>
      </c>
      <c r="D8" s="11">
        <v>-200</v>
      </c>
      <c r="E8" s="11">
        <v>-200</v>
      </c>
      <c r="F8" s="11">
        <v>-100</v>
      </c>
      <c r="G8" s="11">
        <v>-200</v>
      </c>
      <c r="H8" s="11">
        <v>-100</v>
      </c>
      <c r="I8" s="11">
        <v>-200</v>
      </c>
      <c r="J8" s="11">
        <v>-200</v>
      </c>
      <c r="K8" s="11">
        <v>-100</v>
      </c>
      <c r="L8" s="11">
        <v>-200</v>
      </c>
      <c r="M8" s="11">
        <v>-200</v>
      </c>
    </row>
    <row r="9" spans="1:18" hidden="1">
      <c r="A9" s="8">
        <v>20140613</v>
      </c>
      <c r="B9" s="36">
        <f t="shared" si="1"/>
        <v>0</v>
      </c>
    </row>
    <row r="10" spans="1:18" s="7" customFormat="1" hidden="1">
      <c r="A10" s="5" t="s">
        <v>5</v>
      </c>
      <c r="B10" s="36">
        <f t="shared" si="1"/>
        <v>1901</v>
      </c>
      <c r="C10" s="9">
        <v>200</v>
      </c>
      <c r="D10" s="9">
        <v>200</v>
      </c>
      <c r="E10" s="9"/>
      <c r="F10" s="9">
        <v>101</v>
      </c>
      <c r="G10" s="9">
        <v>200</v>
      </c>
      <c r="H10" s="9"/>
      <c r="I10" s="9">
        <v>200</v>
      </c>
      <c r="J10" s="9">
        <v>500</v>
      </c>
      <c r="K10" s="9">
        <v>100</v>
      </c>
      <c r="L10" s="9">
        <v>200</v>
      </c>
      <c r="M10" s="9">
        <v>200</v>
      </c>
    </row>
    <row r="11" spans="1:18" s="12" customFormat="1" hidden="1">
      <c r="A11" s="10" t="s">
        <v>13</v>
      </c>
      <c r="B11" s="36">
        <f t="shared" si="1"/>
        <v>0</v>
      </c>
    </row>
    <row r="12" spans="1:18" s="14" customFormat="1" hidden="1">
      <c r="A12" s="13" t="s">
        <v>11</v>
      </c>
      <c r="B12" s="36">
        <f t="shared" si="1"/>
        <v>-500</v>
      </c>
      <c r="E12" s="15">
        <v>-200</v>
      </c>
      <c r="G12" s="15">
        <v>-200</v>
      </c>
      <c r="J12" s="15">
        <v>-100</v>
      </c>
    </row>
    <row r="13" spans="1:18" s="12" customFormat="1" hidden="1">
      <c r="A13" s="10" t="s">
        <v>12</v>
      </c>
      <c r="B13" s="36">
        <f t="shared" si="1"/>
        <v>-500</v>
      </c>
      <c r="E13" s="11">
        <v>-200</v>
      </c>
      <c r="F13" s="11"/>
      <c r="G13" s="11">
        <v>-100</v>
      </c>
      <c r="H13" s="11"/>
      <c r="I13" s="11"/>
      <c r="J13" s="11">
        <v>-200</v>
      </c>
    </row>
    <row r="14" spans="1:18" s="14" customFormat="1" hidden="1">
      <c r="A14" s="13" t="s">
        <v>14</v>
      </c>
      <c r="B14" s="36">
        <f t="shared" si="1"/>
        <v>-200</v>
      </c>
      <c r="C14" s="15">
        <v>-200</v>
      </c>
    </row>
    <row r="15" spans="1:18" s="14" customFormat="1" hidden="1">
      <c r="A15" s="13" t="s">
        <v>15</v>
      </c>
      <c r="B15" s="36">
        <f t="shared" si="1"/>
        <v>-100</v>
      </c>
      <c r="N15" s="15">
        <v>-100</v>
      </c>
    </row>
    <row r="16" spans="1:18" s="14" customFormat="1" hidden="1">
      <c r="A16" s="13" t="s">
        <v>17</v>
      </c>
      <c r="B16" s="36">
        <f t="shared" si="1"/>
        <v>-200</v>
      </c>
      <c r="M16" s="15">
        <v>-200</v>
      </c>
    </row>
    <row r="17" spans="1:16" s="12" customFormat="1" hidden="1">
      <c r="A17" s="10" t="s">
        <v>18</v>
      </c>
      <c r="B17" s="36">
        <f t="shared" si="1"/>
        <v>-200</v>
      </c>
      <c r="M17" s="11">
        <v>-200</v>
      </c>
    </row>
    <row r="18" spans="1:16" hidden="1">
      <c r="A18" s="8">
        <v>20140614</v>
      </c>
      <c r="B18" s="36">
        <f t="shared" si="1"/>
        <v>0</v>
      </c>
    </row>
    <row r="19" spans="1:16" hidden="1">
      <c r="A19" s="2" t="s">
        <v>19</v>
      </c>
      <c r="B19" s="36">
        <f t="shared" si="1"/>
        <v>1912.5</v>
      </c>
      <c r="C19" s="16">
        <v>370</v>
      </c>
      <c r="D19" s="16"/>
      <c r="E19" s="16">
        <v>380</v>
      </c>
      <c r="F19" s="16"/>
      <c r="G19" s="16">
        <v>380</v>
      </c>
      <c r="H19" s="16"/>
      <c r="I19" s="16"/>
      <c r="J19" s="16">
        <v>190</v>
      </c>
      <c r="K19" s="16"/>
      <c r="L19" s="16"/>
      <c r="M19" s="16">
        <v>375</v>
      </c>
      <c r="N19" s="16">
        <v>217.5</v>
      </c>
    </row>
    <row r="20" spans="1:16" s="19" customFormat="1" hidden="1">
      <c r="A20" s="17" t="s">
        <v>20</v>
      </c>
      <c r="B20" s="36">
        <f t="shared" si="1"/>
        <v>1713.5</v>
      </c>
      <c r="C20" s="18">
        <f>SUM(C7:C19)</f>
        <v>170</v>
      </c>
      <c r="D20" s="18">
        <f t="shared" ref="D20:N20" si="4">SUM(D7:D19)</f>
        <v>0</v>
      </c>
      <c r="E20" s="18">
        <f t="shared" si="4"/>
        <v>780</v>
      </c>
      <c r="F20" s="18">
        <f t="shared" si="4"/>
        <v>1</v>
      </c>
      <c r="G20" s="18">
        <f t="shared" si="4"/>
        <v>80</v>
      </c>
      <c r="H20" s="18">
        <f t="shared" si="4"/>
        <v>400</v>
      </c>
      <c r="I20" s="18">
        <f t="shared" si="4"/>
        <v>0</v>
      </c>
      <c r="J20" s="18">
        <f t="shared" si="4"/>
        <v>190</v>
      </c>
      <c r="K20" s="18">
        <f t="shared" si="4"/>
        <v>0</v>
      </c>
      <c r="L20" s="18">
        <f t="shared" si="4"/>
        <v>0</v>
      </c>
      <c r="M20" s="18">
        <f t="shared" si="4"/>
        <v>-25</v>
      </c>
      <c r="N20" s="18">
        <f t="shared" si="4"/>
        <v>117.5</v>
      </c>
    </row>
    <row r="21" spans="1:16" s="7" customFormat="1" hidden="1">
      <c r="A21" s="5" t="s">
        <v>22</v>
      </c>
      <c r="B21" s="36">
        <f t="shared" si="1"/>
        <v>2300</v>
      </c>
      <c r="G21" s="9">
        <v>1000</v>
      </c>
      <c r="J21" s="9">
        <v>1000</v>
      </c>
      <c r="O21" s="9">
        <v>200</v>
      </c>
      <c r="P21" s="6">
        <v>100</v>
      </c>
    </row>
    <row r="22" spans="1:16" s="12" customFormat="1" hidden="1">
      <c r="A22" s="10" t="s">
        <v>23</v>
      </c>
      <c r="B22" s="36">
        <f t="shared" si="1"/>
        <v>-1200</v>
      </c>
      <c r="C22" s="20">
        <v>-200</v>
      </c>
      <c r="D22" s="20">
        <v>-300</v>
      </c>
      <c r="E22" s="20">
        <v>-200</v>
      </c>
      <c r="G22" s="20">
        <v>-300</v>
      </c>
      <c r="O22" s="11">
        <v>-100</v>
      </c>
      <c r="P22" s="20">
        <v>-100</v>
      </c>
    </row>
    <row r="23" spans="1:16" s="12" customFormat="1" hidden="1">
      <c r="A23" s="10" t="s">
        <v>24</v>
      </c>
      <c r="B23" s="36">
        <f t="shared" si="1"/>
        <v>-200</v>
      </c>
      <c r="J23" s="11">
        <v>-200</v>
      </c>
    </row>
    <row r="24" spans="1:16" s="14" customFormat="1" hidden="1">
      <c r="A24" s="13" t="s">
        <v>25</v>
      </c>
      <c r="B24" s="36">
        <f t="shared" si="1"/>
        <v>-200</v>
      </c>
      <c r="J24" s="15">
        <v>-200</v>
      </c>
    </row>
    <row r="25" spans="1:16" s="14" customFormat="1" hidden="1">
      <c r="A25" s="13" t="s">
        <v>28</v>
      </c>
      <c r="B25" s="36">
        <f t="shared" si="1"/>
        <v>-900</v>
      </c>
      <c r="C25" s="21">
        <v>-200</v>
      </c>
      <c r="D25" s="21">
        <v>-300</v>
      </c>
      <c r="F25" s="21">
        <v>-100</v>
      </c>
      <c r="G25" s="21">
        <v>-100</v>
      </c>
      <c r="N25" s="21">
        <v>-200</v>
      </c>
    </row>
    <row r="26" spans="1:16" s="12" customFormat="1" hidden="1">
      <c r="A26" s="10" t="s">
        <v>29</v>
      </c>
      <c r="B26" s="36">
        <f t="shared" si="1"/>
        <v>-200</v>
      </c>
      <c r="D26" s="20"/>
      <c r="E26" s="20">
        <v>-200</v>
      </c>
    </row>
    <row r="27" spans="1:16" s="14" customFormat="1" hidden="1">
      <c r="A27" s="13" t="s">
        <v>30</v>
      </c>
      <c r="B27" s="36">
        <f t="shared" si="1"/>
        <v>-300</v>
      </c>
      <c r="D27" s="21">
        <v>-300</v>
      </c>
    </row>
    <row r="28" spans="1:16" s="14" customFormat="1" hidden="1">
      <c r="A28" s="13" t="s">
        <v>31</v>
      </c>
      <c r="B28" s="36">
        <f t="shared" si="1"/>
        <v>-200</v>
      </c>
      <c r="G28" s="21">
        <v>-200</v>
      </c>
    </row>
    <row r="29" spans="1:16" s="12" customFormat="1" hidden="1">
      <c r="A29" s="10" t="s">
        <v>33</v>
      </c>
      <c r="B29" s="36">
        <f t="shared" si="1"/>
        <v>-400</v>
      </c>
      <c r="J29" s="20">
        <v>-400</v>
      </c>
    </row>
    <row r="30" spans="1:16" s="14" customFormat="1" hidden="1">
      <c r="A30" s="13" t="s">
        <v>38</v>
      </c>
      <c r="B30" s="36">
        <f t="shared" si="1"/>
        <v>-100</v>
      </c>
      <c r="M30" s="21">
        <v>-100</v>
      </c>
    </row>
    <row r="31" spans="1:16" hidden="1">
      <c r="A31" s="8">
        <v>20140615</v>
      </c>
      <c r="B31" s="36">
        <f t="shared" si="1"/>
        <v>0</v>
      </c>
    </row>
    <row r="32" spans="1:16" hidden="1">
      <c r="A32" s="2" t="s">
        <v>35</v>
      </c>
      <c r="B32" s="36">
        <f t="shared" si="1"/>
        <v>3362.5</v>
      </c>
      <c r="C32" s="22">
        <v>410</v>
      </c>
      <c r="D32" s="22">
        <f>(D25*2.05+D27*1.875)*-1</f>
        <v>1177.5</v>
      </c>
      <c r="E32" s="22">
        <v>0</v>
      </c>
      <c r="F32" s="22">
        <v>205</v>
      </c>
      <c r="G32" s="22">
        <f>-1*(G25*2.05+G28*1.85)</f>
        <v>575</v>
      </c>
      <c r="H32" s="22"/>
      <c r="I32" s="22"/>
      <c r="J32" s="22">
        <f>200*1.975</f>
        <v>395</v>
      </c>
      <c r="K32" s="22"/>
      <c r="L32" s="22"/>
      <c r="M32" s="22">
        <v>190</v>
      </c>
      <c r="N32" s="22">
        <f>200*2.05</f>
        <v>409.99999999999994</v>
      </c>
      <c r="O32" s="22"/>
      <c r="P32" s="22"/>
    </row>
    <row r="33" spans="1:16" s="19" customFormat="1" hidden="1">
      <c r="A33" s="17" t="s">
        <v>36</v>
      </c>
      <c r="B33" s="36">
        <f t="shared" si="1"/>
        <v>3676</v>
      </c>
      <c r="C33" s="23">
        <f>SUM(C20:C32)</f>
        <v>180</v>
      </c>
      <c r="D33" s="23">
        <f t="shared" ref="D33:P33" si="5">SUM(D20:D32)</f>
        <v>277.5</v>
      </c>
      <c r="E33" s="23">
        <f t="shared" si="5"/>
        <v>380</v>
      </c>
      <c r="F33" s="23">
        <f t="shared" si="5"/>
        <v>106</v>
      </c>
      <c r="G33" s="23">
        <f t="shared" si="5"/>
        <v>1055</v>
      </c>
      <c r="H33" s="23">
        <f t="shared" si="5"/>
        <v>400</v>
      </c>
      <c r="I33" s="23">
        <f t="shared" si="5"/>
        <v>0</v>
      </c>
      <c r="J33" s="23">
        <f t="shared" si="5"/>
        <v>785</v>
      </c>
      <c r="K33" s="23">
        <f t="shared" si="5"/>
        <v>0</v>
      </c>
      <c r="L33" s="23">
        <f t="shared" si="5"/>
        <v>0</v>
      </c>
      <c r="M33" s="23">
        <f t="shared" si="5"/>
        <v>65</v>
      </c>
      <c r="N33" s="23">
        <f t="shared" si="5"/>
        <v>327.49999999999994</v>
      </c>
      <c r="O33" s="23">
        <f t="shared" si="5"/>
        <v>100</v>
      </c>
      <c r="P33" s="23">
        <f t="shared" si="5"/>
        <v>0</v>
      </c>
    </row>
    <row r="34" spans="1:16" s="7" customFormat="1" hidden="1">
      <c r="A34" s="5" t="s">
        <v>37</v>
      </c>
      <c r="B34" s="36">
        <f t="shared" si="1"/>
        <v>1000</v>
      </c>
      <c r="J34" s="6">
        <v>1000</v>
      </c>
    </row>
    <row r="35" spans="1:16" s="14" customFormat="1" hidden="1">
      <c r="A35" s="13" t="s">
        <v>32</v>
      </c>
      <c r="B35" s="36">
        <f t="shared" si="1"/>
        <v>-500</v>
      </c>
      <c r="D35" s="21">
        <v>-500</v>
      </c>
    </row>
    <row r="36" spans="1:16" s="14" customFormat="1" hidden="1">
      <c r="A36" s="13" t="s">
        <v>34</v>
      </c>
      <c r="B36" s="36">
        <f t="shared" si="1"/>
        <v>-800</v>
      </c>
      <c r="C36" s="21">
        <v>-300</v>
      </c>
      <c r="D36" s="21">
        <v>-200</v>
      </c>
      <c r="E36" s="21">
        <v>-100</v>
      </c>
      <c r="F36" s="21">
        <v>-100</v>
      </c>
      <c r="G36" s="21">
        <v>-100</v>
      </c>
    </row>
    <row r="37" spans="1:16" s="14" customFormat="1" hidden="1">
      <c r="A37" s="13" t="s">
        <v>39</v>
      </c>
      <c r="B37" s="36">
        <f t="shared" si="1"/>
        <v>-100</v>
      </c>
      <c r="M37" s="21">
        <v>-100</v>
      </c>
    </row>
    <row r="38" spans="1:16" hidden="1">
      <c r="A38" s="2" t="s">
        <v>40</v>
      </c>
      <c r="B38" s="36">
        <f t="shared" si="1"/>
        <v>2710</v>
      </c>
      <c r="C38" s="22">
        <f>300*1.975</f>
        <v>592.5</v>
      </c>
      <c r="D38" s="22">
        <f>500*1.9+200*1.975</f>
        <v>1345</v>
      </c>
      <c r="E38" s="22">
        <f>100*1.975</f>
        <v>197.5</v>
      </c>
      <c r="F38" s="22">
        <f>100*1.975</f>
        <v>197.5</v>
      </c>
      <c r="G38" s="22">
        <f>100*1.975</f>
        <v>197.5</v>
      </c>
      <c r="H38" s="22"/>
      <c r="I38" s="22"/>
      <c r="J38" s="22"/>
      <c r="K38" s="22"/>
      <c r="L38" s="22"/>
      <c r="M38" s="22">
        <v>180</v>
      </c>
      <c r="N38" s="22"/>
      <c r="O38" s="22"/>
      <c r="P38" s="22"/>
    </row>
    <row r="39" spans="1:16" s="19" customFormat="1" hidden="1">
      <c r="A39" s="17" t="s">
        <v>41</v>
      </c>
      <c r="B39" s="36">
        <f t="shared" si="1"/>
        <v>5986</v>
      </c>
      <c r="C39" s="23">
        <f>SUM(C33:C38)</f>
        <v>472.5</v>
      </c>
      <c r="D39" s="23">
        <f>SUM(D33:D38)</f>
        <v>922.5</v>
      </c>
      <c r="E39" s="23">
        <f>SUM(E33:E38)</f>
        <v>477.5</v>
      </c>
      <c r="F39" s="23">
        <f>SUM(F33:F38)</f>
        <v>203.5</v>
      </c>
      <c r="G39" s="23">
        <f>SUM(G33:G38)</f>
        <v>1152.5</v>
      </c>
      <c r="H39" s="23">
        <f t="shared" ref="H39:I39" si="6">SUM(H33:H38)</f>
        <v>400</v>
      </c>
      <c r="I39" s="23">
        <f t="shared" si="6"/>
        <v>0</v>
      </c>
      <c r="J39" s="23">
        <f t="shared" ref="J39" si="7">SUM(J33:J38)</f>
        <v>1785</v>
      </c>
      <c r="K39" s="23">
        <f t="shared" ref="K39" si="8">SUM(K33:K38)</f>
        <v>0</v>
      </c>
      <c r="L39" s="23">
        <f t="shared" ref="L39" si="9">SUM(L33:L38)</f>
        <v>0</v>
      </c>
      <c r="M39" s="23">
        <f>SUM(M33:M38)</f>
        <v>145</v>
      </c>
      <c r="N39" s="23">
        <f t="shared" ref="N39:P39" si="10">SUM(N33:N38)</f>
        <v>327.49999999999994</v>
      </c>
      <c r="O39" s="23">
        <f t="shared" si="10"/>
        <v>100</v>
      </c>
      <c r="P39" s="23">
        <f t="shared" si="10"/>
        <v>0</v>
      </c>
    </row>
    <row r="40" spans="1:16" s="14" customFormat="1" hidden="1">
      <c r="A40" s="13" t="s">
        <v>48</v>
      </c>
      <c r="B40" s="36">
        <f t="shared" si="1"/>
        <v>-200</v>
      </c>
      <c r="D40" s="21"/>
      <c r="E40" s="21">
        <v>-200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6" s="12" customFormat="1" hidden="1">
      <c r="A41" s="10" t="s">
        <v>46</v>
      </c>
      <c r="B41" s="36">
        <f t="shared" si="1"/>
        <v>-100</v>
      </c>
      <c r="E41" s="20">
        <v>-100</v>
      </c>
    </row>
    <row r="42" spans="1:16" s="12" customFormat="1" hidden="1">
      <c r="A42" s="10" t="s">
        <v>49</v>
      </c>
      <c r="B42" s="36">
        <f t="shared" si="1"/>
        <v>-200</v>
      </c>
      <c r="G42" s="20">
        <v>-200</v>
      </c>
      <c r="J42" s="20"/>
    </row>
    <row r="43" spans="1:16" s="12" customFormat="1" hidden="1">
      <c r="A43" s="10" t="s">
        <v>64</v>
      </c>
      <c r="B43" s="36">
        <f t="shared" si="1"/>
        <v>-200</v>
      </c>
      <c r="G43" s="20"/>
      <c r="J43" s="20">
        <v>-200</v>
      </c>
    </row>
    <row r="44" spans="1:16" s="12" customFormat="1" hidden="1">
      <c r="A44" s="10" t="s">
        <v>50</v>
      </c>
      <c r="B44" s="36">
        <f t="shared" si="1"/>
        <v>-200</v>
      </c>
      <c r="C44" s="20">
        <v>-200</v>
      </c>
      <c r="J44" s="20"/>
    </row>
    <row r="45" spans="1:16" s="14" customFormat="1" hidden="1">
      <c r="A45" s="13" t="s">
        <v>51</v>
      </c>
      <c r="B45" s="36">
        <f t="shared" si="1"/>
        <v>-100</v>
      </c>
      <c r="C45" s="21"/>
      <c r="G45" s="21">
        <v>-100</v>
      </c>
      <c r="J45" s="21"/>
    </row>
    <row r="46" spans="1:16" s="14" customFormat="1" hidden="1">
      <c r="A46" s="13" t="s">
        <v>52</v>
      </c>
      <c r="B46" s="36">
        <f t="shared" si="1"/>
        <v>-100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>
        <v>-100</v>
      </c>
    </row>
    <row r="47" spans="1:16" s="12" customFormat="1" hidden="1">
      <c r="A47" s="10" t="s">
        <v>53</v>
      </c>
      <c r="B47" s="36">
        <f t="shared" si="1"/>
        <v>-100</v>
      </c>
      <c r="C47" s="20"/>
      <c r="D47" s="20">
        <v>-100</v>
      </c>
      <c r="J47" s="20"/>
    </row>
    <row r="48" spans="1:16" s="12" customFormat="1" hidden="1">
      <c r="A48" s="10" t="s">
        <v>54</v>
      </c>
      <c r="B48" s="36">
        <f t="shared" si="1"/>
        <v>-100</v>
      </c>
      <c r="C48" s="20"/>
      <c r="D48" s="20">
        <v>-100</v>
      </c>
      <c r="J48" s="20"/>
    </row>
    <row r="49" spans="1:17" s="12" customFormat="1" hidden="1">
      <c r="A49" s="10" t="s">
        <v>55</v>
      </c>
      <c r="B49" s="36">
        <f t="shared" si="1"/>
        <v>-100</v>
      </c>
      <c r="C49" s="20"/>
      <c r="D49" s="20">
        <v>-100</v>
      </c>
      <c r="J49" s="20"/>
    </row>
    <row r="50" spans="1:17" s="12" customFormat="1" hidden="1">
      <c r="A50" s="10" t="s">
        <v>65</v>
      </c>
      <c r="B50" s="36">
        <f t="shared" si="1"/>
        <v>-100</v>
      </c>
      <c r="J50" s="20">
        <v>-100</v>
      </c>
    </row>
    <row r="51" spans="1:17" s="12" customFormat="1" hidden="1">
      <c r="A51" s="10" t="s">
        <v>66</v>
      </c>
      <c r="B51" s="36">
        <f t="shared" si="1"/>
        <v>-100</v>
      </c>
      <c r="J51" s="20">
        <v>-100</v>
      </c>
    </row>
    <row r="52" spans="1:17" s="26" customFormat="1" hidden="1">
      <c r="A52" s="24" t="s">
        <v>56</v>
      </c>
      <c r="B52" s="36">
        <f t="shared" si="1"/>
        <v>-100</v>
      </c>
      <c r="C52" s="25"/>
      <c r="J52" s="25"/>
      <c r="K52" s="25">
        <v>-100</v>
      </c>
    </row>
    <row r="53" spans="1:17" s="26" customFormat="1" hidden="1">
      <c r="A53" s="24" t="s">
        <v>57</v>
      </c>
      <c r="B53" s="36">
        <f t="shared" si="1"/>
        <v>-300</v>
      </c>
      <c r="C53" s="25"/>
      <c r="D53" s="25">
        <v>-300</v>
      </c>
      <c r="J53" s="25"/>
    </row>
    <row r="54" spans="1:17" s="29" customFormat="1" hidden="1">
      <c r="A54" s="27" t="s">
        <v>58</v>
      </c>
      <c r="B54" s="36">
        <f t="shared" si="1"/>
        <v>-300</v>
      </c>
      <c r="C54" s="28"/>
      <c r="F54" s="28">
        <v>-100</v>
      </c>
      <c r="G54" s="28">
        <v>-200</v>
      </c>
      <c r="J54" s="28"/>
    </row>
    <row r="55" spans="1:17" s="12" customFormat="1" hidden="1">
      <c r="A55" s="10" t="s">
        <v>45</v>
      </c>
      <c r="B55" s="36">
        <f t="shared" si="1"/>
        <v>-600</v>
      </c>
      <c r="C55" s="20"/>
      <c r="D55" s="20">
        <v>-300</v>
      </c>
      <c r="E55" s="20"/>
      <c r="F55" s="20"/>
      <c r="G55" s="20">
        <v>-200</v>
      </c>
      <c r="H55" s="20"/>
      <c r="I55" s="20"/>
      <c r="J55" s="20"/>
      <c r="K55" s="20"/>
      <c r="L55" s="20"/>
      <c r="M55" s="20"/>
      <c r="N55" s="20"/>
      <c r="O55" s="20">
        <v>-100</v>
      </c>
    </row>
    <row r="56" spans="1:17" s="12" customFormat="1" hidden="1">
      <c r="A56" s="10" t="s">
        <v>59</v>
      </c>
      <c r="B56" s="36">
        <f t="shared" si="1"/>
        <v>-300</v>
      </c>
      <c r="C56" s="20">
        <v>-300</v>
      </c>
      <c r="J56" s="20"/>
    </row>
    <row r="57" spans="1:17" s="12" customFormat="1" hidden="1">
      <c r="A57" s="10" t="s">
        <v>63</v>
      </c>
      <c r="B57" s="36">
        <f t="shared" si="1"/>
        <v>-300</v>
      </c>
      <c r="J57" s="20">
        <v>-200</v>
      </c>
      <c r="M57" s="20">
        <v>-100</v>
      </c>
    </row>
    <row r="58" spans="1:17" s="26" customFormat="1" hidden="1">
      <c r="A58" s="24" t="s">
        <v>47</v>
      </c>
      <c r="B58" s="36">
        <f t="shared" si="1"/>
        <v>-600</v>
      </c>
      <c r="C58" s="25">
        <v>-300</v>
      </c>
      <c r="J58" s="25">
        <v>-200</v>
      </c>
      <c r="M58" s="25">
        <v>-100</v>
      </c>
    </row>
    <row r="59" spans="1:17" s="14" customFormat="1" hidden="1">
      <c r="A59" s="13" t="s">
        <v>62</v>
      </c>
      <c r="B59" s="36">
        <f t="shared" si="1"/>
        <v>-100</v>
      </c>
      <c r="C59" s="21"/>
      <c r="J59" s="21"/>
      <c r="M59" s="21">
        <v>-100</v>
      </c>
    </row>
    <row r="60" spans="1:17" hidden="1">
      <c r="A60" s="8">
        <v>20140616</v>
      </c>
      <c r="B60" s="36">
        <f t="shared" si="1"/>
        <v>0</v>
      </c>
    </row>
    <row r="61" spans="1:17" hidden="1">
      <c r="A61" s="2" t="s">
        <v>67</v>
      </c>
      <c r="B61" s="36">
        <f t="shared" si="1"/>
        <v>1823.08</v>
      </c>
      <c r="C61" s="22">
        <v>150</v>
      </c>
      <c r="D61" s="22">
        <v>150</v>
      </c>
      <c r="E61" s="22">
        <v>323.08</v>
      </c>
      <c r="F61" s="22">
        <v>140</v>
      </c>
      <c r="G61" s="22">
        <f>280+192.5</f>
        <v>472.5</v>
      </c>
      <c r="H61" s="22"/>
      <c r="I61" s="22"/>
      <c r="J61" s="22">
        <v>100</v>
      </c>
      <c r="K61" s="22">
        <v>50</v>
      </c>
      <c r="L61" s="22"/>
      <c r="M61" s="22">
        <f>50+190</f>
        <v>240</v>
      </c>
      <c r="N61" s="22"/>
      <c r="O61" s="22">
        <v>197.5</v>
      </c>
      <c r="P61" s="22"/>
    </row>
    <row r="62" spans="1:17" s="19" customFormat="1" hidden="1">
      <c r="A62" s="17" t="s">
        <v>68</v>
      </c>
      <c r="B62" s="36">
        <f t="shared" si="1"/>
        <v>3609.08</v>
      </c>
      <c r="C62" s="23">
        <f t="shared" ref="C62:P62" si="11">SUM(C39:C61)</f>
        <v>-177.5</v>
      </c>
      <c r="D62" s="23">
        <f t="shared" si="11"/>
        <v>172.5</v>
      </c>
      <c r="E62" s="23">
        <f t="shared" si="11"/>
        <v>500.58</v>
      </c>
      <c r="F62" s="23">
        <f t="shared" si="11"/>
        <v>243.5</v>
      </c>
      <c r="G62" s="23">
        <f t="shared" si="11"/>
        <v>925</v>
      </c>
      <c r="H62" s="23">
        <f t="shared" si="11"/>
        <v>400</v>
      </c>
      <c r="I62" s="23">
        <f t="shared" si="11"/>
        <v>0</v>
      </c>
      <c r="J62" s="23">
        <f t="shared" si="11"/>
        <v>1085</v>
      </c>
      <c r="K62" s="23">
        <f t="shared" si="11"/>
        <v>-50</v>
      </c>
      <c r="L62" s="23">
        <f t="shared" si="11"/>
        <v>0</v>
      </c>
      <c r="M62" s="23">
        <f t="shared" si="11"/>
        <v>85</v>
      </c>
      <c r="N62" s="23">
        <f t="shared" si="11"/>
        <v>327.49999999999994</v>
      </c>
      <c r="O62" s="23">
        <f t="shared" si="11"/>
        <v>97.5</v>
      </c>
      <c r="P62" s="23">
        <f t="shared" si="11"/>
        <v>0</v>
      </c>
    </row>
    <row r="63" spans="1:17" s="7" customFormat="1" hidden="1">
      <c r="A63" s="5" t="s">
        <v>4</v>
      </c>
      <c r="B63" s="36">
        <f t="shared" si="1"/>
        <v>600</v>
      </c>
      <c r="G63" s="9"/>
      <c r="J63" s="9"/>
      <c r="K63" s="6">
        <v>100</v>
      </c>
      <c r="O63" s="9"/>
      <c r="P63" s="6"/>
      <c r="Q63" s="6">
        <v>500</v>
      </c>
    </row>
    <row r="64" spans="1:17" s="14" customFormat="1" hidden="1">
      <c r="A64" s="13" t="s">
        <v>69</v>
      </c>
      <c r="B64" s="36">
        <f t="shared" si="1"/>
        <v>-100</v>
      </c>
      <c r="H64" s="21">
        <v>-100</v>
      </c>
    </row>
    <row r="65" spans="1:18" s="14" customFormat="1" hidden="1">
      <c r="A65" s="13" t="s">
        <v>71</v>
      </c>
      <c r="B65" s="36">
        <f t="shared" si="1"/>
        <v>0</v>
      </c>
    </row>
    <row r="66" spans="1:18" s="14" customFormat="1" hidden="1">
      <c r="A66" s="13" t="s">
        <v>82</v>
      </c>
      <c r="B66" s="36">
        <f t="shared" si="1"/>
        <v>-400</v>
      </c>
      <c r="C66" s="21">
        <v>-200</v>
      </c>
      <c r="E66" s="21">
        <v>-200</v>
      </c>
    </row>
    <row r="67" spans="1:18" s="14" customFormat="1" hidden="1">
      <c r="A67" s="13" t="s">
        <v>71</v>
      </c>
      <c r="B67" s="36">
        <f t="shared" si="1"/>
        <v>-1300</v>
      </c>
      <c r="D67" s="21">
        <v>-1100</v>
      </c>
      <c r="J67" s="21">
        <v>-200</v>
      </c>
    </row>
    <row r="68" spans="1:18" s="14" customFormat="1" hidden="1">
      <c r="A68" s="13" t="s">
        <v>76</v>
      </c>
      <c r="B68" s="36">
        <f t="shared" ref="B68:B92" si="12">SUM(C68:R68)</f>
        <v>-500</v>
      </c>
      <c r="G68" s="21">
        <v>-200</v>
      </c>
      <c r="I68" s="21">
        <v>-200</v>
      </c>
      <c r="K68" s="21">
        <v>-100</v>
      </c>
    </row>
    <row r="69" spans="1:18" s="14" customFormat="1" hidden="1">
      <c r="A69" s="13" t="s">
        <v>88</v>
      </c>
      <c r="B69" s="36">
        <f t="shared" si="12"/>
        <v>-300</v>
      </c>
      <c r="G69" s="21">
        <v>-300</v>
      </c>
    </row>
    <row r="70" spans="1:18" s="14" customFormat="1" hidden="1">
      <c r="A70" s="13" t="s">
        <v>70</v>
      </c>
      <c r="B70" s="36">
        <f t="shared" si="12"/>
        <v>-1100</v>
      </c>
      <c r="C70" s="21">
        <v>-500</v>
      </c>
      <c r="D70" s="21">
        <v>-500</v>
      </c>
      <c r="E70" s="21"/>
      <c r="F70" s="21">
        <v>-100</v>
      </c>
    </row>
    <row r="71" spans="1:18" s="14" customFormat="1" hidden="1">
      <c r="A71" s="13" t="s">
        <v>81</v>
      </c>
      <c r="B71" s="36">
        <f t="shared" si="12"/>
        <v>-1000</v>
      </c>
      <c r="E71" s="21">
        <v>-500</v>
      </c>
      <c r="Q71" s="21">
        <v>-500</v>
      </c>
    </row>
    <row r="72" spans="1:18" s="12" customFormat="1" hidden="1">
      <c r="A72" s="10" t="s">
        <v>72</v>
      </c>
      <c r="B72" s="36">
        <f t="shared" si="12"/>
        <v>-200</v>
      </c>
      <c r="J72" s="20">
        <v>-200</v>
      </c>
    </row>
    <row r="73" spans="1:18" s="12" customFormat="1" hidden="1">
      <c r="A73" s="10" t="s">
        <v>73</v>
      </c>
      <c r="B73" s="36">
        <f t="shared" si="12"/>
        <v>-200</v>
      </c>
      <c r="J73" s="20">
        <v>-200</v>
      </c>
    </row>
    <row r="74" spans="1:18" s="14" customFormat="1" hidden="1">
      <c r="A74" s="13" t="s">
        <v>77</v>
      </c>
      <c r="B74" s="36">
        <f t="shared" si="12"/>
        <v>-500</v>
      </c>
      <c r="G74" s="21"/>
      <c r="I74" s="21">
        <v>-200</v>
      </c>
      <c r="K74" s="21">
        <v>-100</v>
      </c>
      <c r="R74" s="21">
        <v>-200</v>
      </c>
    </row>
    <row r="75" spans="1:18" s="12" customFormat="1" hidden="1">
      <c r="A75" s="10" t="s">
        <v>78</v>
      </c>
      <c r="B75" s="36">
        <f t="shared" si="12"/>
        <v>-100</v>
      </c>
      <c r="G75" s="20">
        <v>-100</v>
      </c>
    </row>
    <row r="76" spans="1:18" s="12" customFormat="1" hidden="1">
      <c r="A76" s="10" t="s">
        <v>93</v>
      </c>
      <c r="B76" s="36">
        <f t="shared" si="12"/>
        <v>-100</v>
      </c>
      <c r="G76" s="20">
        <v>-100</v>
      </c>
    </row>
    <row r="77" spans="1:18" s="12" customFormat="1" hidden="1">
      <c r="A77" s="10" t="s">
        <v>89</v>
      </c>
      <c r="B77" s="36">
        <f t="shared" si="12"/>
        <v>-200</v>
      </c>
      <c r="G77" s="20">
        <v>-200</v>
      </c>
    </row>
    <row r="78" spans="1:18" s="12" customFormat="1" hidden="1">
      <c r="A78" s="10" t="s">
        <v>90</v>
      </c>
      <c r="B78" s="36">
        <f t="shared" si="12"/>
        <v>-200</v>
      </c>
      <c r="G78" s="20">
        <v>-200</v>
      </c>
    </row>
    <row r="79" spans="1:18" s="12" customFormat="1" hidden="1">
      <c r="A79" s="10" t="s">
        <v>79</v>
      </c>
      <c r="B79" s="36">
        <f t="shared" si="12"/>
        <v>-100</v>
      </c>
      <c r="G79" s="20">
        <v>-100</v>
      </c>
    </row>
    <row r="80" spans="1:18" s="14" customFormat="1" hidden="1">
      <c r="A80" s="13" t="s">
        <v>83</v>
      </c>
      <c r="B80" s="36">
        <f t="shared" si="12"/>
        <v>-200</v>
      </c>
      <c r="M80" s="21">
        <v>-200</v>
      </c>
    </row>
    <row r="81" spans="1:18" s="12" customFormat="1" hidden="1">
      <c r="A81" s="10" t="s">
        <v>84</v>
      </c>
      <c r="B81" s="36">
        <f t="shared" si="12"/>
        <v>-200</v>
      </c>
      <c r="M81" s="20">
        <v>-200</v>
      </c>
    </row>
    <row r="82" spans="1:18" s="12" customFormat="1" hidden="1">
      <c r="A82" s="10" t="s">
        <v>87</v>
      </c>
      <c r="B82" s="36">
        <f t="shared" si="12"/>
        <v>-100</v>
      </c>
      <c r="M82" s="20">
        <v>-100</v>
      </c>
    </row>
    <row r="83" spans="1:18" s="12" customFormat="1" hidden="1">
      <c r="A83" s="10" t="s">
        <v>86</v>
      </c>
      <c r="B83" s="36">
        <f t="shared" si="12"/>
        <v>-100</v>
      </c>
      <c r="M83" s="20">
        <v>-100</v>
      </c>
    </row>
    <row r="84" spans="1:18" s="12" customFormat="1" hidden="1">
      <c r="A84" s="10" t="s">
        <v>85</v>
      </c>
      <c r="B84" s="36">
        <f t="shared" si="12"/>
        <v>-100</v>
      </c>
      <c r="M84" s="20">
        <v>-100</v>
      </c>
    </row>
    <row r="85" spans="1:18" s="12" customFormat="1" hidden="1">
      <c r="A85" s="10" t="s">
        <v>91</v>
      </c>
      <c r="B85" s="36">
        <f t="shared" si="12"/>
        <v>-200</v>
      </c>
      <c r="N85" s="20">
        <v>-100</v>
      </c>
      <c r="R85" s="20">
        <v>-100</v>
      </c>
    </row>
    <row r="86" spans="1:18" s="33" customFormat="1" hidden="1">
      <c r="A86" s="32" t="s">
        <v>74</v>
      </c>
      <c r="B86" s="36">
        <f t="shared" si="12"/>
        <v>-500</v>
      </c>
      <c r="J86" s="34">
        <v>-500</v>
      </c>
    </row>
    <row r="87" spans="1:18" s="33" customFormat="1" hidden="1">
      <c r="A87" s="32" t="s">
        <v>75</v>
      </c>
      <c r="B87" s="36">
        <f t="shared" si="12"/>
        <v>-500</v>
      </c>
      <c r="D87" s="34">
        <v>-500</v>
      </c>
      <c r="J87" s="34"/>
    </row>
    <row r="88" spans="1:18" hidden="1">
      <c r="A88" s="8">
        <v>20140617</v>
      </c>
      <c r="B88" s="36">
        <f t="shared" si="12"/>
        <v>0</v>
      </c>
    </row>
    <row r="89" spans="1:18" hidden="1">
      <c r="A89" s="2" t="s">
        <v>94</v>
      </c>
      <c r="B89" s="36">
        <f t="shared" si="12"/>
        <v>11997.5</v>
      </c>
      <c r="C89" s="22">
        <f>200*2.025+500*1.825</f>
        <v>1317.5</v>
      </c>
      <c r="D89" s="22">
        <f>2200+500*1.825+2*500</f>
        <v>4112.5</v>
      </c>
      <c r="E89" s="22">
        <f>405+500*1.85</f>
        <v>1330</v>
      </c>
      <c r="F89" s="22">
        <v>182.5</v>
      </c>
      <c r="G89" s="22">
        <v>1005</v>
      </c>
      <c r="H89" s="22">
        <v>190</v>
      </c>
      <c r="I89" s="22">
        <f>390+620</f>
        <v>1010</v>
      </c>
      <c r="J89" s="22">
        <v>400</v>
      </c>
      <c r="K89" s="22">
        <f>195+310</f>
        <v>505</v>
      </c>
      <c r="L89" s="22"/>
      <c r="M89" s="22">
        <v>400</v>
      </c>
      <c r="N89" s="22"/>
      <c r="O89" s="22"/>
      <c r="P89" s="22"/>
      <c r="Q89" s="22">
        <v>925</v>
      </c>
      <c r="R89" s="22">
        <v>620</v>
      </c>
    </row>
    <row r="90" spans="1:18" s="19" customFormat="1">
      <c r="A90" s="17" t="s">
        <v>95</v>
      </c>
      <c r="B90" s="36">
        <f t="shared" si="12"/>
        <v>8006.58</v>
      </c>
      <c r="C90" s="23">
        <f t="shared" ref="C90:R90" si="13">SUM(C62:C89)</f>
        <v>440</v>
      </c>
      <c r="D90" s="23">
        <f t="shared" si="13"/>
        <v>2185</v>
      </c>
      <c r="E90" s="23">
        <f t="shared" si="13"/>
        <v>1130.58</v>
      </c>
      <c r="F90" s="23">
        <f t="shared" si="13"/>
        <v>326</v>
      </c>
      <c r="G90" s="23">
        <f t="shared" si="13"/>
        <v>730</v>
      </c>
      <c r="H90" s="23">
        <f t="shared" si="13"/>
        <v>490</v>
      </c>
      <c r="I90" s="23">
        <f t="shared" si="13"/>
        <v>610</v>
      </c>
      <c r="J90" s="23">
        <f t="shared" si="13"/>
        <v>385</v>
      </c>
      <c r="K90" s="23">
        <f t="shared" si="13"/>
        <v>355</v>
      </c>
      <c r="L90" s="23">
        <f t="shared" si="13"/>
        <v>0</v>
      </c>
      <c r="M90" s="23">
        <f t="shared" si="13"/>
        <v>-215</v>
      </c>
      <c r="N90" s="23">
        <f t="shared" si="13"/>
        <v>227.49999999999994</v>
      </c>
      <c r="O90" s="23">
        <f t="shared" si="13"/>
        <v>97.5</v>
      </c>
      <c r="P90" s="23">
        <f t="shared" si="13"/>
        <v>0</v>
      </c>
      <c r="Q90" s="23">
        <f t="shared" si="13"/>
        <v>925</v>
      </c>
      <c r="R90" s="23">
        <f t="shared" si="13"/>
        <v>320</v>
      </c>
    </row>
    <row r="91" spans="1:18" s="7" customFormat="1">
      <c r="A91" s="5" t="s">
        <v>96</v>
      </c>
      <c r="B91" s="36">
        <f t="shared" si="12"/>
        <v>500</v>
      </c>
      <c r="D91" s="6">
        <v>-500</v>
      </c>
      <c r="E91" s="6"/>
      <c r="F91" s="6"/>
      <c r="G91" s="6"/>
      <c r="H91" s="6"/>
      <c r="I91" s="6"/>
      <c r="J91" s="6">
        <v>1000</v>
      </c>
      <c r="K91" s="6"/>
    </row>
    <row r="92" spans="1:18">
      <c r="A92" s="40" t="s">
        <v>98</v>
      </c>
      <c r="B92" s="37">
        <f t="shared" si="12"/>
        <v>-400</v>
      </c>
      <c r="D92" s="22"/>
      <c r="E92" s="22"/>
      <c r="F92" s="22"/>
      <c r="G92" s="22"/>
      <c r="H92" s="22"/>
      <c r="I92" s="22"/>
      <c r="J92" s="22"/>
      <c r="K92" s="22">
        <v>-100</v>
      </c>
      <c r="Q92" s="22">
        <v>-100</v>
      </c>
      <c r="R92" s="22">
        <v>-200</v>
      </c>
    </row>
    <row r="93" spans="1:18">
      <c r="A93" s="40" t="s">
        <v>104</v>
      </c>
      <c r="B93" s="37">
        <f>SUM(C93:R93)</f>
        <v>-600</v>
      </c>
      <c r="G93" s="22"/>
      <c r="H93" s="22"/>
      <c r="I93" s="22">
        <v>-600</v>
      </c>
    </row>
    <row r="94" spans="1:18">
      <c r="A94" s="40" t="s">
        <v>107</v>
      </c>
      <c r="B94" s="37">
        <f>SUM(C94:R94)</f>
        <v>-1000</v>
      </c>
      <c r="E94" s="22">
        <v>-200</v>
      </c>
      <c r="G94" s="22">
        <v>-300</v>
      </c>
      <c r="H94" s="22"/>
      <c r="M94" s="22">
        <v>-300</v>
      </c>
      <c r="N94" s="22">
        <v>-200</v>
      </c>
    </row>
    <row r="95" spans="1:18">
      <c r="A95" s="40" t="s">
        <v>106</v>
      </c>
      <c r="B95" s="37">
        <f>SUM(C95:R95)</f>
        <v>-3800</v>
      </c>
      <c r="C95" s="22">
        <v>-500</v>
      </c>
      <c r="D95" s="22">
        <v>-500</v>
      </c>
      <c r="E95" s="22">
        <v>-500</v>
      </c>
      <c r="F95" s="22"/>
      <c r="G95" s="22">
        <v>-500</v>
      </c>
      <c r="H95" s="22"/>
      <c r="I95" s="22"/>
      <c r="J95" s="22">
        <v>-500</v>
      </c>
      <c r="K95" s="22"/>
      <c r="L95" s="22"/>
      <c r="M95" s="22">
        <v>-500</v>
      </c>
      <c r="N95" s="22">
        <v>-300</v>
      </c>
      <c r="O95" s="22"/>
      <c r="P95" s="22"/>
      <c r="Q95" s="22">
        <v>-500</v>
      </c>
    </row>
    <row r="96" spans="1:18">
      <c r="A96" s="40" t="s">
        <v>99</v>
      </c>
      <c r="B96" s="37">
        <f>SUM(C96:R96)</f>
        <v>-100</v>
      </c>
      <c r="D96" s="22"/>
      <c r="E96" s="22"/>
      <c r="F96" s="22"/>
      <c r="G96" s="22"/>
      <c r="H96" s="22"/>
      <c r="I96" s="22"/>
      <c r="J96" s="22"/>
      <c r="K96" s="22">
        <v>-100</v>
      </c>
      <c r="R96" s="22"/>
    </row>
    <row r="97" spans="1:18">
      <c r="A97" s="40" t="s">
        <v>115</v>
      </c>
      <c r="B97" s="37">
        <f>SUM(C97:R97)</f>
        <v>-200</v>
      </c>
      <c r="R97" s="22">
        <v>-200</v>
      </c>
    </row>
    <row r="98" spans="1:18">
      <c r="A98" s="40" t="s">
        <v>100</v>
      </c>
      <c r="B98" s="37">
        <f>SUM(C98:R98)</f>
        <v>-500</v>
      </c>
      <c r="D98" s="22"/>
      <c r="E98" s="22"/>
      <c r="F98" s="22"/>
      <c r="G98" s="22">
        <v>-400</v>
      </c>
      <c r="H98" s="22"/>
      <c r="I98" s="22"/>
      <c r="J98" s="22"/>
      <c r="K98" s="22">
        <v>-100</v>
      </c>
    </row>
    <row r="99" spans="1:18">
      <c r="A99" s="40" t="s">
        <v>101</v>
      </c>
      <c r="B99" s="37">
        <f>SUM(C99:R99)</f>
        <v>-100</v>
      </c>
      <c r="G99" s="22">
        <v>-100</v>
      </c>
      <c r="H99" s="22"/>
    </row>
    <row r="100" spans="1:18">
      <c r="A100" s="2" t="s">
        <v>103</v>
      </c>
      <c r="B100" s="37">
        <f>SUM(C100:R100)</f>
        <v>-100</v>
      </c>
      <c r="G100" s="22"/>
      <c r="H100" s="22">
        <v>-100</v>
      </c>
    </row>
    <row r="101" spans="1:18">
      <c r="A101" s="2" t="s">
        <v>108</v>
      </c>
      <c r="B101" s="37">
        <f t="shared" ref="B101:B102" si="14">SUM(C101:R101)</f>
        <v>-600</v>
      </c>
      <c r="D101" s="22">
        <v>-300</v>
      </c>
      <c r="G101" s="22"/>
      <c r="H101" s="22"/>
      <c r="M101" s="22">
        <v>-200</v>
      </c>
      <c r="N101" s="22">
        <v>-100</v>
      </c>
    </row>
    <row r="102" spans="1:18">
      <c r="A102" s="2" t="s">
        <v>118</v>
      </c>
      <c r="B102" s="39">
        <f t="shared" si="14"/>
        <v>-700</v>
      </c>
      <c r="D102" s="22">
        <v>-200</v>
      </c>
      <c r="J102" s="22">
        <v>-200</v>
      </c>
      <c r="M102" s="22">
        <v>-300</v>
      </c>
    </row>
    <row r="103" spans="1:18">
      <c r="A103" s="2" t="s">
        <v>105</v>
      </c>
      <c r="B103" s="37">
        <f>SUM(C103:R103)</f>
        <v>-100</v>
      </c>
      <c r="F103" s="22">
        <v>-100</v>
      </c>
      <c r="G103" s="22"/>
      <c r="H103" s="22"/>
    </row>
    <row r="104" spans="1:18">
      <c r="A104" s="2" t="s">
        <v>116</v>
      </c>
      <c r="B104" s="39">
        <f>SUM(C104:R104)</f>
        <v>-300</v>
      </c>
      <c r="D104" s="22">
        <v>-300</v>
      </c>
      <c r="G104" s="22"/>
      <c r="H104" s="22"/>
    </row>
    <row r="105" spans="1:18">
      <c r="A105" s="2" t="s">
        <v>117</v>
      </c>
      <c r="B105" s="39">
        <f t="shared" ref="B105" si="15">SUM(C105:R105)</f>
        <v>-300</v>
      </c>
      <c r="D105" s="22">
        <v>-300</v>
      </c>
      <c r="G105" s="22"/>
      <c r="H105" s="22"/>
    </row>
    <row r="106" spans="1:18">
      <c r="A106" s="2" t="s">
        <v>102</v>
      </c>
      <c r="B106" s="37">
        <f>SUM(C106:R106)</f>
        <v>-100</v>
      </c>
      <c r="G106" s="22">
        <v>-100</v>
      </c>
      <c r="H106" s="22"/>
    </row>
    <row r="107" spans="1:18">
      <c r="A107" s="2" t="s">
        <v>109</v>
      </c>
      <c r="B107" s="37">
        <f>SUM(C107:R107)</f>
        <v>-200</v>
      </c>
      <c r="G107" s="22">
        <v>-200</v>
      </c>
    </row>
    <row r="108" spans="1:18" s="12" customFormat="1">
      <c r="A108" s="42" t="s">
        <v>110</v>
      </c>
      <c r="B108" s="12">
        <f>SUM(C108:R108)</f>
        <v>-200</v>
      </c>
      <c r="C108" s="20">
        <v>-100</v>
      </c>
      <c r="D108" s="20">
        <v>-100</v>
      </c>
      <c r="G108" s="20"/>
      <c r="H108" s="20"/>
      <c r="M108" s="20"/>
    </row>
    <row r="109" spans="1:18">
      <c r="A109" s="2" t="s">
        <v>111</v>
      </c>
      <c r="B109" s="37">
        <f>SUM(C109:R109)</f>
        <v>-100</v>
      </c>
      <c r="G109" s="22"/>
      <c r="H109" s="22"/>
      <c r="M109" s="22">
        <v>-100</v>
      </c>
    </row>
    <row r="110" spans="1:18" s="12" customFormat="1">
      <c r="A110" s="10" t="s">
        <v>112</v>
      </c>
      <c r="B110" s="12">
        <f>SUM(C110:R110)</f>
        <v>-100</v>
      </c>
      <c r="G110" s="20"/>
      <c r="H110" s="20"/>
      <c r="M110" s="20">
        <v>-100</v>
      </c>
    </row>
    <row r="111" spans="1:18">
      <c r="A111" s="2" t="s">
        <v>113</v>
      </c>
      <c r="B111" s="37">
        <f>SUM(C111:R111)</f>
        <v>-200</v>
      </c>
      <c r="D111" s="22">
        <v>-100</v>
      </c>
      <c r="G111" s="22"/>
      <c r="H111" s="22"/>
      <c r="M111" s="22">
        <v>-100</v>
      </c>
    </row>
    <row r="112" spans="1:18">
      <c r="A112" s="8">
        <v>20140618</v>
      </c>
    </row>
    <row r="113" spans="1:1">
      <c r="A113" s="2" t="s">
        <v>119</v>
      </c>
    </row>
    <row r="114" spans="1:1" s="26" customFormat="1">
      <c r="A114" s="24" t="s">
        <v>120</v>
      </c>
    </row>
    <row r="115" spans="1:1" s="7" customFormat="1">
      <c r="A115" s="5" t="s">
        <v>121</v>
      </c>
    </row>
  </sheetData>
  <mergeCells count="1">
    <mergeCell ref="B1:D1"/>
  </mergeCells>
  <phoneticPr fontId="1" type="noConversion"/>
  <conditionalFormatting sqref="B3:R3 B4:B111">
    <cfRule type="cellIs" dxfId="3" priority="6" operator="greaterThan">
      <formula>0</formula>
    </cfRule>
  </conditionalFormatting>
  <conditionalFormatting sqref="A3:XFD3 B4:B111">
    <cfRule type="cellIs" dxfId="2" priority="5" operator="lessThan">
      <formula>0</formula>
    </cfRule>
  </conditionalFormatting>
  <conditionalFormatting sqref="C4:R4">
    <cfRule type="cellIs" dxfId="1" priority="3" operator="lessThanOrEqual">
      <formula>0</formula>
    </cfRule>
    <cfRule type="cellIs" dxfId="0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cols>
    <col min="1" max="16384" width="10.83203125" style="1"/>
  </cols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Yuxin</dc:creator>
  <cp:keywords/>
  <cp:lastModifiedBy>Yuxin</cp:lastModifiedBy>
  <dcterms:created xsi:type="dcterms:W3CDTF">2014-06-12T14:53:55Z</dcterms:created>
  <dcterms:modified xsi:type="dcterms:W3CDTF">2014-06-17T16:58:16Z</dcterms:modified>
</cp:coreProperties>
</file>