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rion959/Jupyter/codes/exp2_work7/"/>
    </mc:Choice>
  </mc:AlternateContent>
  <xr:revisionPtr revIDLastSave="0" documentId="12_ncr:500000_{74131030-B207-0C43-892E-B80412F070A8}" xr6:coauthVersionLast="31" xr6:coauthVersionMax="31" xr10:uidLastSave="{00000000-0000-0000-0000-000000000000}"/>
  <bookViews>
    <workbookView xWindow="0" yWindow="460" windowWidth="21140" windowHeight="16500" firstSheet="2" activeTab="3" xr2:uid="{00000000-000D-0000-FFFF-FFFF00000000}"/>
  </bookViews>
  <sheets>
    <sheet name="Data" sheetId="1" r:id="rId1"/>
    <sheet name="Cs137" sheetId="2" r:id="rId2"/>
    <sheet name="Co60_left" sheetId="3" r:id="rId3"/>
    <sheet name="Co60_right" sheetId="4" r:id="rId4"/>
    <sheet name="Au" sheetId="5" r:id="rId5"/>
    <sheet name="resul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16" i="4"/>
  <c r="B17" i="4"/>
  <c r="B18" i="4"/>
  <c r="B19" i="4"/>
  <c r="B20" i="4"/>
  <c r="B21" i="4"/>
  <c r="B22" i="4"/>
  <c r="B23" i="4"/>
  <c r="B24" i="4"/>
  <c r="B15" i="4"/>
  <c r="B3" i="4"/>
  <c r="B4" i="4"/>
  <c r="B5" i="4"/>
  <c r="B7" i="4"/>
  <c r="B8" i="4"/>
  <c r="B9" i="4"/>
  <c r="B10" i="4"/>
  <c r="B11" i="4"/>
  <c r="B2" i="4"/>
  <c r="B16" i="3"/>
  <c r="B17" i="3"/>
  <c r="B18" i="3"/>
  <c r="B19" i="3"/>
  <c r="B20" i="3"/>
  <c r="B21" i="3"/>
  <c r="B22" i="3"/>
  <c r="B23" i="3"/>
  <c r="B24" i="3"/>
  <c r="B15" i="3"/>
  <c r="B3" i="3"/>
  <c r="B4" i="3"/>
  <c r="B5" i="3"/>
  <c r="B6" i="3"/>
  <c r="B7" i="3"/>
  <c r="B8" i="3"/>
  <c r="B9" i="3"/>
  <c r="B10" i="3"/>
  <c r="B11" i="3"/>
  <c r="B2" i="3"/>
  <c r="B3" i="2"/>
  <c r="B4" i="2"/>
  <c r="B5" i="2"/>
  <c r="B6" i="2"/>
  <c r="B7" i="2"/>
  <c r="B8" i="2"/>
  <c r="B9" i="2"/>
  <c r="B10" i="2"/>
  <c r="B11" i="2"/>
  <c r="B2" i="2"/>
  <c r="B16" i="2"/>
  <c r="B17" i="2"/>
  <c r="B18" i="2"/>
  <c r="B19" i="2"/>
  <c r="B20" i="2"/>
  <c r="B21" i="2"/>
  <c r="B22" i="2"/>
  <c r="B23" i="2"/>
  <c r="B24" i="2"/>
  <c r="B15" i="2"/>
  <c r="F33" i="2"/>
  <c r="B16" i="5"/>
  <c r="B17" i="5"/>
  <c r="B18" i="5"/>
  <c r="B15" i="5"/>
  <c r="B3" i="5"/>
  <c r="B4" i="5"/>
  <c r="B5" i="5"/>
  <c r="B2" i="5"/>
  <c r="D26" i="5"/>
  <c r="D25" i="5"/>
  <c r="C27" i="5"/>
  <c r="C28" i="5" s="1"/>
  <c r="D28" i="5" s="1"/>
  <c r="C16" i="5"/>
  <c r="C17" i="5"/>
  <c r="C18" i="5"/>
  <c r="C15" i="5"/>
  <c r="C61" i="1"/>
  <c r="E60" i="1"/>
  <c r="C60" i="1"/>
  <c r="H60" i="1"/>
  <c r="H61" i="1"/>
  <c r="H62" i="1"/>
  <c r="H64" i="1" s="1"/>
  <c r="H66" i="1" s="1"/>
  <c r="H68" i="1" s="1"/>
  <c r="H70" i="1" s="1"/>
  <c r="H72" i="1" s="1"/>
  <c r="H74" i="1" s="1"/>
  <c r="H76" i="1" s="1"/>
  <c r="H78" i="1" s="1"/>
  <c r="H80" i="1" s="1"/>
  <c r="H82" i="1" s="1"/>
  <c r="H84" i="1" s="1"/>
  <c r="H86" i="1" s="1"/>
  <c r="H88" i="1" s="1"/>
  <c r="H63" i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A88" i="1"/>
  <c r="A89" i="1"/>
  <c r="A85" i="1"/>
  <c r="A86" i="1"/>
  <c r="A87" i="1"/>
  <c r="A76" i="1"/>
  <c r="A77" i="1"/>
  <c r="A79" i="1" s="1"/>
  <c r="A81" i="1" s="1"/>
  <c r="A83" i="1" s="1"/>
  <c r="A78" i="1"/>
  <c r="A80" i="1" s="1"/>
  <c r="A82" i="1" s="1"/>
  <c r="A84" i="1" s="1"/>
  <c r="A60" i="1"/>
  <c r="A61" i="1"/>
  <c r="A62" i="1"/>
  <c r="A64" i="1" s="1"/>
  <c r="A66" i="1" s="1"/>
  <c r="A68" i="1" s="1"/>
  <c r="A70" i="1" s="1"/>
  <c r="A72" i="1" s="1"/>
  <c r="A74" i="1" s="1"/>
  <c r="A63" i="1"/>
  <c r="A65" i="1" s="1"/>
  <c r="A67" i="1" s="1"/>
  <c r="A69" i="1" s="1"/>
  <c r="A71" i="1" s="1"/>
  <c r="A73" i="1" s="1"/>
  <c r="A75" i="1" s="1"/>
  <c r="B2" i="1"/>
  <c r="D27" i="5" l="1"/>
  <c r="C16" i="2"/>
  <c r="C17" i="2"/>
  <c r="C18" i="2"/>
  <c r="C19" i="2"/>
  <c r="C20" i="2"/>
  <c r="C21" i="2"/>
  <c r="C22" i="2"/>
  <c r="C23" i="2"/>
  <c r="C24" i="2"/>
  <c r="C15" i="2"/>
  <c r="E33" i="4" l="1"/>
  <c r="E34" i="4" s="1"/>
  <c r="E28" i="4"/>
  <c r="E29" i="4" s="1"/>
  <c r="C24" i="4"/>
  <c r="C23" i="4"/>
  <c r="C22" i="4"/>
  <c r="C21" i="4"/>
  <c r="C20" i="4"/>
  <c r="C19" i="4"/>
  <c r="C18" i="4"/>
  <c r="C17" i="4"/>
  <c r="C16" i="4"/>
  <c r="C15" i="4"/>
  <c r="E33" i="3"/>
  <c r="E34" i="3" s="1"/>
  <c r="E28" i="3"/>
  <c r="E29" i="3" s="1"/>
  <c r="C24" i="3"/>
  <c r="C23" i="3"/>
  <c r="C22" i="3"/>
  <c r="C21" i="3"/>
  <c r="C20" i="3"/>
  <c r="C19" i="3"/>
  <c r="C18" i="3"/>
  <c r="C17" i="3"/>
  <c r="C16" i="3"/>
  <c r="C15" i="3"/>
  <c r="F29" i="4" l="1"/>
  <c r="E30" i="4"/>
  <c r="F34" i="4"/>
  <c r="E35" i="4"/>
  <c r="F28" i="4"/>
  <c r="F33" i="4"/>
  <c r="F29" i="3"/>
  <c r="E30" i="3"/>
  <c r="F34" i="3"/>
  <c r="E35" i="3"/>
  <c r="F33" i="3"/>
  <c r="F28" i="3"/>
  <c r="E36" i="4" l="1"/>
  <c r="F36" i="4" s="1"/>
  <c r="F35" i="4"/>
  <c r="E31" i="4"/>
  <c r="F31" i="4" s="1"/>
  <c r="F30" i="4"/>
  <c r="E36" i="3"/>
  <c r="F36" i="3" s="1"/>
  <c r="F35" i="3"/>
  <c r="F30" i="3"/>
  <c r="E31" i="3"/>
  <c r="F31" i="3" s="1"/>
  <c r="F28" i="2"/>
  <c r="E33" i="2"/>
  <c r="E34" i="2" s="1"/>
  <c r="E35" i="2" s="1"/>
  <c r="E36" i="2" s="1"/>
  <c r="F36" i="2" s="1"/>
  <c r="E28" i="2"/>
  <c r="F35" i="2" l="1"/>
  <c r="E29" i="2"/>
  <c r="F34" i="2"/>
  <c r="A16" i="2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F29" i="2" l="1"/>
  <c r="E30" i="2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54" i="1"/>
  <c r="C55" i="1"/>
  <c r="C56" i="1"/>
  <c r="C57" i="1"/>
  <c r="C58" i="1"/>
  <c r="C5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23" i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24" i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E5" i="1"/>
  <c r="F5" i="1"/>
  <c r="H28" i="1"/>
  <c r="H29" i="1"/>
  <c r="H30" i="1"/>
  <c r="H32" i="1" s="1"/>
  <c r="H34" i="1" s="1"/>
  <c r="H36" i="1" s="1"/>
  <c r="H38" i="1" s="1"/>
  <c r="H40" i="1" s="1"/>
  <c r="H42" i="1" s="1"/>
  <c r="H44" i="1" s="1"/>
  <c r="H46" i="1" s="1"/>
  <c r="H48" i="1" s="1"/>
  <c r="H50" i="1" s="1"/>
  <c r="H52" i="1" s="1"/>
  <c r="H54" i="1" s="1"/>
  <c r="H56" i="1" s="1"/>
  <c r="H58" i="1" s="1"/>
  <c r="H31" i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E31" i="2" l="1"/>
  <c r="F31" i="2" s="1"/>
  <c r="F30" i="2"/>
  <c r="E3" i="1"/>
  <c r="F3" i="1" s="1"/>
  <c r="E4" i="1"/>
  <c r="F4" i="1" s="1"/>
  <c r="E2" i="1"/>
  <c r="F2" i="1" s="1"/>
  <c r="H1" i="1"/>
  <c r="C4" i="1"/>
  <c r="C5" i="1"/>
  <c r="H5" i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4" i="1"/>
  <c r="H6" i="1" s="1"/>
  <c r="H8" i="1" s="1"/>
  <c r="H10" i="1" s="1"/>
  <c r="H12" i="1" s="1"/>
  <c r="H14" i="1" s="1"/>
  <c r="H16" i="1" s="1"/>
  <c r="H18" i="1" s="1"/>
  <c r="H20" i="1" s="1"/>
  <c r="H22" i="1" s="1"/>
  <c r="H24" i="1" s="1"/>
  <c r="H26" i="1" s="1"/>
  <c r="A5" i="1"/>
  <c r="A7" i="1" s="1"/>
  <c r="A9" i="1" s="1"/>
  <c r="A11" i="1" s="1"/>
  <c r="A13" i="1" s="1"/>
  <c r="A15" i="1" s="1"/>
  <c r="A17" i="1" s="1"/>
  <c r="A19" i="1" s="1"/>
  <c r="A21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C3" i="1"/>
  <c r="B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<sst xmlns="http://schemas.openxmlformats.org/spreadsheetml/2006/main" count="193" uniqueCount="68">
  <si>
    <t>channel</t>
    <phoneticPr fontId="1"/>
  </si>
  <si>
    <t>count</t>
    <phoneticPr fontId="1"/>
  </si>
  <si>
    <t>sigma</t>
    <phoneticPr fontId="1"/>
  </si>
  <si>
    <t>const</t>
    <phoneticPr fontId="1"/>
  </si>
  <si>
    <t>count(F)</t>
    <phoneticPr fontId="1"/>
  </si>
  <si>
    <t>c1</t>
    <phoneticPr fontId="1"/>
  </si>
  <si>
    <t>c0</t>
    <phoneticPr fontId="1"/>
  </si>
  <si>
    <t>R</t>
    <phoneticPr fontId="1"/>
  </si>
  <si>
    <t>energy</t>
    <phoneticPr fontId="1"/>
  </si>
  <si>
    <t>delta_E(MeV)</t>
    <phoneticPr fontId="1"/>
  </si>
  <si>
    <t>delta_E(Ch)</t>
    <phoneticPr fontId="1"/>
  </si>
  <si>
    <t>S</t>
    <phoneticPr fontId="1"/>
  </si>
  <si>
    <t>a</t>
    <phoneticPr fontId="1"/>
  </si>
  <si>
    <t>c</t>
    <phoneticPr fontId="1"/>
  </si>
  <si>
    <t>run</t>
    <phoneticPr fontId="1"/>
  </si>
  <si>
    <t>a_err</t>
    <phoneticPr fontId="1"/>
  </si>
  <si>
    <t>c_err</t>
    <phoneticPr fontId="1"/>
  </si>
  <si>
    <t>b_err</t>
    <phoneticPr fontId="1"/>
  </si>
  <si>
    <t>cov(a,c)</t>
    <phoneticPr fontId="1"/>
  </si>
  <si>
    <t>crr(a,c)</t>
    <phoneticPr fontId="1"/>
  </si>
  <si>
    <t>thickness</t>
  </si>
  <si>
    <t>厚さ</t>
    <rPh sb="0" eb="1">
      <t>アツs</t>
    </rPh>
    <phoneticPr fontId="1"/>
  </si>
  <si>
    <t>ら</t>
    <phoneticPr fontId="1"/>
  </si>
  <si>
    <t>り</t>
    <phoneticPr fontId="1"/>
  </si>
  <si>
    <t>ゑ</t>
    <rPh sb="0" eb="1">
      <t>ウェ</t>
    </rPh>
    <phoneticPr fontId="1"/>
  </si>
  <si>
    <t>か</t>
    <phoneticPr fontId="1"/>
  </si>
  <si>
    <t>ム</t>
    <rPh sb="0" eb="1">
      <t>ム</t>
    </rPh>
    <phoneticPr fontId="1"/>
  </si>
  <si>
    <t>チ</t>
    <rPh sb="0" eb="1">
      <t>チ</t>
    </rPh>
    <phoneticPr fontId="1"/>
  </si>
  <si>
    <t>ソ</t>
    <phoneticPr fontId="1"/>
  </si>
  <si>
    <t>ウ</t>
    <phoneticPr fontId="1"/>
  </si>
  <si>
    <t>Al</t>
    <phoneticPr fontId="1"/>
  </si>
  <si>
    <t>Pb</t>
    <phoneticPr fontId="1"/>
  </si>
  <si>
    <t>密度(Al)</t>
    <rPh sb="0" eb="2">
      <t>ミツd</t>
    </rPh>
    <phoneticPr fontId="1"/>
  </si>
  <si>
    <t>密度(Pb)</t>
    <rPh sb="0" eb="2">
      <t>ミツd</t>
    </rPh>
    <phoneticPr fontId="1"/>
  </si>
  <si>
    <t>S_err</t>
    <phoneticPr fontId="1"/>
  </si>
  <si>
    <t>2018/6/7/13:19</t>
  </si>
  <si>
    <t>2018/6/13/13:20</t>
    <phoneticPr fontId="1"/>
  </si>
  <si>
    <t>2018/6/14/13:20</t>
  </si>
  <si>
    <t>018/6/6/15:20</t>
    <phoneticPr fontId="1"/>
  </si>
  <si>
    <t>018/6/6/16:21</t>
    <phoneticPr fontId="1"/>
  </si>
  <si>
    <t>時間[day]</t>
    <phoneticPr fontId="1"/>
  </si>
  <si>
    <t>時間[hour]</t>
    <rPh sb="0" eb="2">
      <t>ジカn</t>
    </rPh>
    <phoneticPr fontId="1"/>
  </si>
  <si>
    <t>cond</t>
  </si>
  <si>
    <t>run</t>
  </si>
  <si>
    <t>count_err</t>
  </si>
  <si>
    <t>Pb*4</t>
  </si>
  <si>
    <t>Pb*3</t>
  </si>
  <si>
    <t>Pb*2</t>
  </si>
  <si>
    <t>Pb*1</t>
  </si>
  <si>
    <t>Pb*0</t>
  </si>
  <si>
    <t>Al*4</t>
  </si>
  <si>
    <t>Al*3</t>
  </si>
  <si>
    <t>Al*2</t>
  </si>
  <si>
    <t>Al*1</t>
  </si>
  <si>
    <t>Al*0</t>
  </si>
  <si>
    <t>cond</t>
    <rPh sb="0" eb="1">
      <t>ソk</t>
    </rPh>
    <phoneticPr fontId="1"/>
  </si>
  <si>
    <t>count/min</t>
    <phoneticPr fontId="1"/>
  </si>
  <si>
    <t>S/min</t>
    <phoneticPr fontId="1"/>
  </si>
  <si>
    <t>S_err/min</t>
    <phoneticPr fontId="1"/>
  </si>
  <si>
    <t>Au</t>
  </si>
  <si>
    <t>time</t>
    <phoneticPr fontId="1"/>
  </si>
  <si>
    <t>$\mu$</t>
    <phoneticPr fontId="1"/>
  </si>
  <si>
    <t>誤差</t>
    <rPh sb="0" eb="2">
      <t>ゴサ</t>
    </rPh>
    <phoneticPr fontId="1"/>
  </si>
  <si>
    <t>reduced-chisquare</t>
    <phoneticPr fontId="1"/>
  </si>
  <si>
    <t>吸収体</t>
    <rPh sb="0" eb="1">
      <t>キュ</t>
    </rPh>
    <phoneticPr fontId="1"/>
  </si>
  <si>
    <t>2018/6/6/15:20</t>
    <phoneticPr fontId="1"/>
  </si>
  <si>
    <t>2018/6/6/16:21</t>
    <phoneticPr fontId="1"/>
  </si>
  <si>
    <t>err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</si>
</sst>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1"/>
      <color rgb="FF000000"/>
      <name val="Helvetica"/>
      <family val="2"/>
    </font>
    <font>
      <sz val="10"/>
      <color theme="1"/>
      <name val="ＭＳ Ｐゴシック"/>
      <family val="2"/>
      <charset val="128"/>
      <scheme val="minor"/>
    </font>
    <font>
      <sz val="10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opLeftCell="I52" workbookViewId="0">
      <selection activeCell="N82" sqref="N82:Q89"/>
    </sheetView>
  </sheetViews>
  <sheetFormatPr baseColWidth="10" defaultColWidth="8.83203125" defaultRowHeight="14"/>
  <cols>
    <col min="4" max="4" width="12" customWidth="1"/>
    <col min="5" max="5" width="10.5" customWidth="1"/>
    <col min="11" max="11" width="9" customWidth="1"/>
  </cols>
  <sheetData>
    <row r="1" spans="1:20">
      <c r="B1" t="s">
        <v>1</v>
      </c>
      <c r="C1" t="s">
        <v>8</v>
      </c>
      <c r="D1" t="s">
        <v>9</v>
      </c>
      <c r="E1" t="s">
        <v>10</v>
      </c>
      <c r="F1" t="s">
        <v>7</v>
      </c>
      <c r="H1" t="e">
        <f>+E24D1E1E1:H27</f>
        <v>#NAME?</v>
      </c>
      <c r="I1" t="s">
        <v>4</v>
      </c>
      <c r="J1" t="s">
        <v>0</v>
      </c>
      <c r="K1" t="s">
        <v>2</v>
      </c>
      <c r="L1" t="s">
        <v>3</v>
      </c>
      <c r="N1" t="s">
        <v>4</v>
      </c>
      <c r="O1" t="s">
        <v>0</v>
      </c>
      <c r="P1" t="s">
        <v>2</v>
      </c>
      <c r="Q1" t="s">
        <v>3</v>
      </c>
      <c r="S1" t="s">
        <v>5</v>
      </c>
      <c r="T1">
        <v>1.74193E-3</v>
      </c>
    </row>
    <row r="2" spans="1:20">
      <c r="A2">
        <v>2.1</v>
      </c>
      <c r="B2">
        <f>I2-L2</f>
        <v>1583.5460000000003</v>
      </c>
      <c r="C2">
        <f>$T$1*J2+$T$2</f>
        <v>2.7469411949999994E-2</v>
      </c>
      <c r="E2">
        <f>2.355*K2</f>
        <v>5.0155377000000003</v>
      </c>
      <c r="F2">
        <f>E2/J2*100</f>
        <v>21.698194678780016</v>
      </c>
      <c r="H2">
        <v>2.1</v>
      </c>
      <c r="I2">
        <v>2048.7800000000002</v>
      </c>
      <c r="J2">
        <v>23.114999999999998</v>
      </c>
      <c r="K2">
        <v>2.12974</v>
      </c>
      <c r="L2">
        <v>465.23399999999998</v>
      </c>
      <c r="S2" t="s">
        <v>6</v>
      </c>
      <c r="T2">
        <v>-1.2795300000000001E-2</v>
      </c>
    </row>
    <row r="3" spans="1:20">
      <c r="A3">
        <v>2.2000000000000002</v>
      </c>
      <c r="B3">
        <f t="shared" ref="B3:B59" si="0">I3-L3</f>
        <v>40535.300000000003</v>
      </c>
      <c r="C3">
        <f>$T$1*J3+$T$2</f>
        <v>0.67493434137000008</v>
      </c>
      <c r="E3">
        <f t="shared" ref="E3:E4" si="1">2.355*K3</f>
        <v>33.080920499999998</v>
      </c>
      <c r="F3">
        <f>E3/J3*100</f>
        <v>8.3789681846158501</v>
      </c>
      <c r="H3">
        <v>2.2000000000000002</v>
      </c>
      <c r="I3">
        <v>40535.300000000003</v>
      </c>
      <c r="J3">
        <v>394.80900000000003</v>
      </c>
      <c r="K3">
        <v>14.0471</v>
      </c>
      <c r="L3">
        <v>0</v>
      </c>
    </row>
    <row r="4" spans="1:20">
      <c r="A4">
        <f>A2+1</f>
        <v>3.1</v>
      </c>
      <c r="B4">
        <f t="shared" si="0"/>
        <v>456.39400000000001</v>
      </c>
      <c r="C4">
        <f>$T$1*J4+$T$2</f>
        <v>1.1712485208299999</v>
      </c>
      <c r="E4">
        <f t="shared" si="1"/>
        <v>42.811780499999998</v>
      </c>
      <c r="F4">
        <f>E4/J4*100</f>
        <v>6.2983416233774836</v>
      </c>
      <c r="H4">
        <f>H2+1</f>
        <v>3.1</v>
      </c>
      <c r="I4">
        <v>456.39400000000001</v>
      </c>
      <c r="J4">
        <v>679.73099999999999</v>
      </c>
      <c r="K4">
        <v>18.179099999999998</v>
      </c>
    </row>
    <row r="5" spans="1:20">
      <c r="A5">
        <f t="shared" ref="A5:A68" si="2">A3+1</f>
        <v>3.2</v>
      </c>
      <c r="B5">
        <f t="shared" si="0"/>
        <v>391.673</v>
      </c>
      <c r="C5">
        <f>$T$1*J5+$T$2</f>
        <v>1.32558351883</v>
      </c>
      <c r="E5">
        <f>2.355*K5</f>
        <v>45.260038499999993</v>
      </c>
      <c r="F5">
        <f>E5/J5*100</f>
        <v>5.890695351352476</v>
      </c>
      <c r="H5">
        <f t="shared" ref="H5:H68" si="3">H3+1</f>
        <v>3.2</v>
      </c>
      <c r="I5">
        <v>391.673</v>
      </c>
      <c r="J5">
        <v>768.33100000000002</v>
      </c>
      <c r="K5">
        <v>19.218699999999998</v>
      </c>
    </row>
    <row r="6" spans="1:20">
      <c r="A6">
        <f t="shared" si="2"/>
        <v>4.0999999999999996</v>
      </c>
      <c r="B6">
        <f t="shared" si="0"/>
        <v>185.45699999999999</v>
      </c>
      <c r="C6">
        <f t="shared" ref="C6:C61" si="4">$T$1*J6+$T$2</f>
        <v>1.16639724578</v>
      </c>
      <c r="E6">
        <f t="shared" ref="E6:E60" si="5">2.355*K6</f>
        <v>41.854472999999999</v>
      </c>
      <c r="H6">
        <f t="shared" si="3"/>
        <v>4.0999999999999996</v>
      </c>
      <c r="I6">
        <v>185.45699999999999</v>
      </c>
      <c r="J6">
        <v>676.94600000000003</v>
      </c>
      <c r="K6">
        <v>17.772600000000001</v>
      </c>
      <c r="N6">
        <v>3.3820000000000001</v>
      </c>
      <c r="O6">
        <v>0.30399999999999999</v>
      </c>
      <c r="P6">
        <v>0.30520000000000003</v>
      </c>
    </row>
    <row r="7" spans="1:20">
      <c r="A7">
        <f t="shared" si="2"/>
        <v>4.2</v>
      </c>
      <c r="B7">
        <f t="shared" si="0"/>
        <v>169.309</v>
      </c>
      <c r="C7">
        <f t="shared" si="4"/>
        <v>1.3192463774899998</v>
      </c>
      <c r="E7">
        <f t="shared" si="5"/>
        <v>44.032141499999994</v>
      </c>
      <c r="H7">
        <f t="shared" si="3"/>
        <v>4.2</v>
      </c>
      <c r="I7">
        <v>169.309</v>
      </c>
      <c r="J7">
        <v>764.69299999999998</v>
      </c>
      <c r="K7">
        <v>18.697299999999998</v>
      </c>
      <c r="N7">
        <v>2.76</v>
      </c>
      <c r="O7">
        <v>0.27960000000000002</v>
      </c>
      <c r="P7">
        <v>0.30959999999999999</v>
      </c>
    </row>
    <row r="8" spans="1:20">
      <c r="A8">
        <f t="shared" si="2"/>
        <v>5.0999999999999996</v>
      </c>
      <c r="B8">
        <f t="shared" si="0"/>
        <v>125.821</v>
      </c>
      <c r="C8">
        <f t="shared" si="4"/>
        <v>1.1624413227499999</v>
      </c>
      <c r="E8">
        <f t="shared" si="5"/>
        <v>42.250112999999999</v>
      </c>
      <c r="H8">
        <f>H6+1</f>
        <v>5.0999999999999996</v>
      </c>
      <c r="I8">
        <v>125.821</v>
      </c>
      <c r="J8">
        <v>674.67499999999995</v>
      </c>
      <c r="K8">
        <v>17.9406</v>
      </c>
      <c r="N8">
        <v>2.9119999999999999</v>
      </c>
      <c r="O8">
        <v>0.39550000000000002</v>
      </c>
      <c r="P8">
        <v>0.3911</v>
      </c>
    </row>
    <row r="9" spans="1:20">
      <c r="A9">
        <f t="shared" si="2"/>
        <v>5.2</v>
      </c>
      <c r="B9">
        <f t="shared" si="0"/>
        <v>119.268</v>
      </c>
      <c r="C9">
        <f t="shared" si="4"/>
        <v>1.31614225823</v>
      </c>
      <c r="E9">
        <f t="shared" si="5"/>
        <v>41.496513</v>
      </c>
      <c r="H9">
        <f>H7+1</f>
        <v>5.2</v>
      </c>
      <c r="I9">
        <v>119.268</v>
      </c>
      <c r="J9">
        <v>762.91099999999994</v>
      </c>
      <c r="K9">
        <v>17.6206</v>
      </c>
      <c r="N9">
        <v>2.5190000000000001</v>
      </c>
      <c r="O9">
        <v>0.34560000000000002</v>
      </c>
      <c r="P9">
        <v>0.36170000000000002</v>
      </c>
    </row>
    <row r="10" spans="1:20">
      <c r="A10">
        <f t="shared" si="2"/>
        <v>6.1</v>
      </c>
      <c r="B10">
        <f t="shared" si="0"/>
        <v>102.381</v>
      </c>
      <c r="C10">
        <f t="shared" si="4"/>
        <v>1.1629969984199999</v>
      </c>
      <c r="E10">
        <f t="shared" si="5"/>
        <v>42.239280000000001</v>
      </c>
      <c r="H10">
        <f t="shared" si="3"/>
        <v>6.1</v>
      </c>
      <c r="I10">
        <v>102.381</v>
      </c>
      <c r="J10">
        <v>674.99400000000003</v>
      </c>
      <c r="K10">
        <v>17.936</v>
      </c>
      <c r="N10">
        <v>2.37</v>
      </c>
      <c r="O10">
        <v>0.39</v>
      </c>
      <c r="P10">
        <v>0.38469999999999999</v>
      </c>
    </row>
    <row r="11" spans="1:20">
      <c r="A11">
        <f t="shared" si="2"/>
        <v>6.2</v>
      </c>
      <c r="B11">
        <f t="shared" si="0"/>
        <v>91.125500000000002</v>
      </c>
      <c r="C11">
        <f t="shared" si="4"/>
        <v>1.31576077556</v>
      </c>
      <c r="E11">
        <f t="shared" si="5"/>
        <v>42.787053</v>
      </c>
      <c r="H11">
        <f t="shared" si="3"/>
        <v>6.2</v>
      </c>
      <c r="I11">
        <v>91.125500000000002</v>
      </c>
      <c r="J11">
        <v>762.69200000000001</v>
      </c>
      <c r="K11">
        <v>18.168600000000001</v>
      </c>
      <c r="N11">
        <v>1.9610000000000001</v>
      </c>
      <c r="O11">
        <v>0.36209999999999998</v>
      </c>
      <c r="P11">
        <v>0.38269999999999998</v>
      </c>
    </row>
    <row r="12" spans="1:20">
      <c r="A12">
        <f t="shared" si="2"/>
        <v>7.1</v>
      </c>
      <c r="B12">
        <f t="shared" si="0"/>
        <v>81.665499999999994</v>
      </c>
      <c r="C12">
        <f t="shared" si="4"/>
        <v>1.16265209628</v>
      </c>
      <c r="E12">
        <f t="shared" si="5"/>
        <v>40.287691499999994</v>
      </c>
      <c r="H12">
        <f t="shared" si="3"/>
        <v>7.1</v>
      </c>
      <c r="I12">
        <v>81.665499999999994</v>
      </c>
      <c r="J12">
        <v>674.79600000000005</v>
      </c>
      <c r="K12">
        <v>17.107299999999999</v>
      </c>
      <c r="N12">
        <v>2.4489999999999998</v>
      </c>
      <c r="O12">
        <v>0.48299999999999998</v>
      </c>
      <c r="P12">
        <v>0.47510000000000002</v>
      </c>
    </row>
    <row r="13" spans="1:20">
      <c r="A13">
        <f t="shared" si="2"/>
        <v>7.2</v>
      </c>
      <c r="B13">
        <f t="shared" si="0"/>
        <v>74.147999999999996</v>
      </c>
      <c r="C13">
        <f t="shared" si="4"/>
        <v>1.3166839984599998</v>
      </c>
      <c r="E13">
        <f t="shared" si="5"/>
        <v>42.431212499999994</v>
      </c>
      <c r="H13">
        <f t="shared" si="3"/>
        <v>7.2</v>
      </c>
      <c r="I13">
        <v>74.147999999999996</v>
      </c>
      <c r="J13">
        <v>763.22199999999998</v>
      </c>
      <c r="K13">
        <v>18.017499999999998</v>
      </c>
      <c r="N13">
        <v>2.024</v>
      </c>
      <c r="O13">
        <v>0.44769999999999999</v>
      </c>
      <c r="P13">
        <v>0.47120000000000001</v>
      </c>
    </row>
    <row r="14" spans="1:20">
      <c r="A14">
        <f t="shared" si="2"/>
        <v>8.1</v>
      </c>
      <c r="B14">
        <f t="shared" si="0"/>
        <v>80.509799999999998</v>
      </c>
      <c r="C14">
        <f t="shared" si="4"/>
        <v>1.1622200976399999</v>
      </c>
      <c r="E14">
        <f t="shared" si="5"/>
        <v>40.319719499999998</v>
      </c>
      <c r="H14">
        <f t="shared" si="3"/>
        <v>8.1</v>
      </c>
      <c r="I14">
        <v>80.509799999999998</v>
      </c>
      <c r="J14">
        <v>674.548</v>
      </c>
      <c r="K14">
        <v>17.120899999999999</v>
      </c>
      <c r="N14">
        <v>2.0449999999999999</v>
      </c>
      <c r="O14">
        <v>0.41120000000000001</v>
      </c>
      <c r="P14">
        <v>0.40110000000000001</v>
      </c>
    </row>
    <row r="15" spans="1:20">
      <c r="A15">
        <f t="shared" si="2"/>
        <v>8.1999999999999993</v>
      </c>
      <c r="B15">
        <f t="shared" si="0"/>
        <v>69.8215</v>
      </c>
      <c r="C15">
        <f t="shared" si="4"/>
        <v>1.3139247813400001</v>
      </c>
      <c r="E15">
        <f t="shared" si="5"/>
        <v>43.073892000000001</v>
      </c>
      <c r="H15">
        <f t="shared" si="3"/>
        <v>8.1999999999999993</v>
      </c>
      <c r="I15">
        <v>69.8215</v>
      </c>
      <c r="J15">
        <v>761.63800000000003</v>
      </c>
      <c r="K15">
        <v>18.290400000000002</v>
      </c>
      <c r="N15">
        <v>1.653</v>
      </c>
      <c r="O15">
        <v>0.39679999999999999</v>
      </c>
      <c r="P15">
        <v>0.41689999999999999</v>
      </c>
    </row>
    <row r="16" spans="1:20">
      <c r="A16">
        <f t="shared" si="2"/>
        <v>9.1</v>
      </c>
      <c r="B16">
        <f t="shared" si="0"/>
        <v>0</v>
      </c>
      <c r="C16">
        <f t="shared" si="4"/>
        <v>-1.2795300000000001E-2</v>
      </c>
      <c r="E16">
        <f t="shared" si="5"/>
        <v>0</v>
      </c>
      <c r="H16">
        <f t="shared" si="3"/>
        <v>9.1</v>
      </c>
    </row>
    <row r="17" spans="1:17">
      <c r="A17">
        <f t="shared" si="2"/>
        <v>9.1999999999999993</v>
      </c>
      <c r="B17">
        <f t="shared" si="0"/>
        <v>0</v>
      </c>
      <c r="C17">
        <f t="shared" si="4"/>
        <v>-1.2795300000000001E-2</v>
      </c>
      <c r="E17">
        <f t="shared" si="5"/>
        <v>0</v>
      </c>
      <c r="H17">
        <f t="shared" si="3"/>
        <v>9.1999999999999993</v>
      </c>
    </row>
    <row r="18" spans="1:17">
      <c r="A18">
        <f t="shared" si="2"/>
        <v>10.1</v>
      </c>
      <c r="B18">
        <f t="shared" si="0"/>
        <v>0</v>
      </c>
      <c r="C18">
        <f t="shared" si="4"/>
        <v>-1.2795300000000001E-2</v>
      </c>
      <c r="E18">
        <f t="shared" si="5"/>
        <v>0</v>
      </c>
      <c r="H18">
        <f t="shared" si="3"/>
        <v>10.1</v>
      </c>
    </row>
    <row r="19" spans="1:17">
      <c r="A19">
        <f t="shared" si="2"/>
        <v>10.199999999999999</v>
      </c>
      <c r="B19">
        <f t="shared" si="0"/>
        <v>0</v>
      </c>
      <c r="C19">
        <f t="shared" si="4"/>
        <v>-1.2795300000000001E-2</v>
      </c>
      <c r="E19">
        <f t="shared" si="5"/>
        <v>0</v>
      </c>
      <c r="H19">
        <f t="shared" si="3"/>
        <v>10.199999999999999</v>
      </c>
    </row>
    <row r="20" spans="1:17">
      <c r="A20">
        <f t="shared" si="2"/>
        <v>11.1</v>
      </c>
      <c r="B20">
        <f t="shared" si="0"/>
        <v>128.34700000000001</v>
      </c>
      <c r="C20">
        <f t="shared" si="4"/>
        <v>1.1648364764999999</v>
      </c>
      <c r="E20">
        <f t="shared" si="5"/>
        <v>41.429866500000003</v>
      </c>
      <c r="H20">
        <f t="shared" si="3"/>
        <v>11.1</v>
      </c>
      <c r="I20">
        <v>128.34700000000001</v>
      </c>
      <c r="J20">
        <v>676.05</v>
      </c>
      <c r="K20">
        <v>17.592300000000002</v>
      </c>
      <c r="N20">
        <v>3.3690000000000002</v>
      </c>
      <c r="O20">
        <v>0.40450000000000003</v>
      </c>
      <c r="P20">
        <v>0.58840000000000003</v>
      </c>
    </row>
    <row r="21" spans="1:17">
      <c r="A21">
        <f t="shared" si="2"/>
        <v>11.2</v>
      </c>
      <c r="B21">
        <f t="shared" si="0"/>
        <v>122.464</v>
      </c>
      <c r="C21">
        <f t="shared" si="4"/>
        <v>1.3193108289</v>
      </c>
      <c r="E21">
        <f t="shared" si="5"/>
        <v>42.439690499999998</v>
      </c>
      <c r="H21">
        <f t="shared" si="3"/>
        <v>11.2</v>
      </c>
      <c r="I21">
        <v>122.464</v>
      </c>
      <c r="J21">
        <v>764.73</v>
      </c>
      <c r="K21">
        <v>18.021100000000001</v>
      </c>
      <c r="N21">
        <v>3.8580000000000001</v>
      </c>
      <c r="O21">
        <v>0.33560000000000001</v>
      </c>
      <c r="P21">
        <v>0.7208</v>
      </c>
    </row>
    <row r="22" spans="1:17">
      <c r="A22">
        <f t="shared" si="2"/>
        <v>12.1</v>
      </c>
      <c r="B22">
        <f t="shared" si="0"/>
        <v>164.55099999999999</v>
      </c>
      <c r="C22">
        <f t="shared" si="4"/>
        <v>1.16583982818</v>
      </c>
      <c r="E22">
        <f t="shared" si="5"/>
        <v>41.144675999999997</v>
      </c>
      <c r="H22">
        <f t="shared" si="3"/>
        <v>12.1</v>
      </c>
      <c r="I22">
        <v>164.55099999999999</v>
      </c>
      <c r="J22">
        <v>676.62599999999998</v>
      </c>
      <c r="K22">
        <v>17.4712</v>
      </c>
      <c r="N22">
        <v>4.0289999999999999</v>
      </c>
      <c r="O22">
        <v>0.36070000000000002</v>
      </c>
      <c r="P22">
        <v>0.5423</v>
      </c>
    </row>
    <row r="23" spans="1:17">
      <c r="A23">
        <f t="shared" si="2"/>
        <v>12.2</v>
      </c>
      <c r="B23">
        <f t="shared" si="0"/>
        <v>155.084</v>
      </c>
      <c r="C23">
        <f t="shared" si="4"/>
        <v>1.31881612078</v>
      </c>
      <c r="E23">
        <f t="shared" si="5"/>
        <v>43.160320500000005</v>
      </c>
      <c r="H23">
        <f t="shared" si="3"/>
        <v>12.2</v>
      </c>
      <c r="I23">
        <v>155.084</v>
      </c>
      <c r="J23">
        <v>764.44600000000003</v>
      </c>
      <c r="K23">
        <v>18.327100000000002</v>
      </c>
      <c r="N23">
        <v>4.5039999999999996</v>
      </c>
      <c r="O23">
        <v>0.31040000000000001</v>
      </c>
      <c r="P23">
        <v>0.65869999999999995</v>
      </c>
    </row>
    <row r="24" spans="1:17">
      <c r="A24">
        <f t="shared" si="2"/>
        <v>13.1</v>
      </c>
      <c r="B24">
        <f t="shared" si="0"/>
        <v>170.124</v>
      </c>
      <c r="C24">
        <f t="shared" si="4"/>
        <v>1.1655750548200001</v>
      </c>
      <c r="E24">
        <f t="shared" si="5"/>
        <v>40.985007000000003</v>
      </c>
      <c r="H24">
        <f t="shared" si="3"/>
        <v>13.1</v>
      </c>
      <c r="I24">
        <v>170.124</v>
      </c>
      <c r="J24">
        <v>676.47400000000005</v>
      </c>
      <c r="K24">
        <v>17.403400000000001</v>
      </c>
      <c r="N24">
        <v>3.68</v>
      </c>
      <c r="O24">
        <v>0.3286</v>
      </c>
      <c r="P24">
        <v>0.47939999999999999</v>
      </c>
    </row>
    <row r="25" spans="1:17">
      <c r="A25">
        <f t="shared" si="2"/>
        <v>13.2</v>
      </c>
      <c r="B25">
        <f t="shared" si="0"/>
        <v>155.49600000000001</v>
      </c>
      <c r="C25">
        <f t="shared" si="4"/>
        <v>1.31881612078</v>
      </c>
      <c r="E25">
        <f t="shared" si="5"/>
        <v>42.483493500000002</v>
      </c>
      <c r="H25">
        <f t="shared" si="3"/>
        <v>13.2</v>
      </c>
      <c r="I25">
        <v>155.49600000000001</v>
      </c>
      <c r="J25">
        <v>764.44600000000003</v>
      </c>
      <c r="K25">
        <v>18.0397</v>
      </c>
      <c r="N25">
        <v>4.2869999999999999</v>
      </c>
      <c r="O25">
        <v>0.28710000000000002</v>
      </c>
      <c r="P25">
        <v>0.63690000000000002</v>
      </c>
    </row>
    <row r="26" spans="1:17">
      <c r="A26">
        <f t="shared" si="2"/>
        <v>14.1</v>
      </c>
      <c r="B26">
        <f t="shared" si="0"/>
        <v>200.72200000000001</v>
      </c>
      <c r="C26">
        <f t="shared" si="4"/>
        <v>1.16403344677</v>
      </c>
      <c r="E26">
        <f t="shared" si="5"/>
        <v>42.544017000000004</v>
      </c>
      <c r="H26">
        <f t="shared" si="3"/>
        <v>14.1</v>
      </c>
      <c r="I26">
        <v>200.72200000000001</v>
      </c>
      <c r="J26">
        <v>675.58900000000006</v>
      </c>
      <c r="K26">
        <v>18.0654</v>
      </c>
      <c r="N26">
        <v>4.4980000000000002</v>
      </c>
      <c r="O26">
        <v>0.3286</v>
      </c>
      <c r="P26">
        <v>0.51160000000000005</v>
      </c>
    </row>
    <row r="27" spans="1:17">
      <c r="A27">
        <f t="shared" si="2"/>
        <v>14.2</v>
      </c>
      <c r="B27">
        <f t="shared" si="0"/>
        <v>184.74700000000001</v>
      </c>
      <c r="C27">
        <f t="shared" si="4"/>
        <v>1.31794863964</v>
      </c>
      <c r="E27">
        <f t="shared" si="5"/>
        <v>43.669235999999998</v>
      </c>
      <c r="H27">
        <f t="shared" si="3"/>
        <v>14.2</v>
      </c>
      <c r="I27">
        <v>184.74700000000001</v>
      </c>
      <c r="J27">
        <v>763.94799999999998</v>
      </c>
      <c r="K27">
        <v>18.543199999999999</v>
      </c>
      <c r="N27">
        <v>5.1319999999999997</v>
      </c>
      <c r="O27">
        <v>0.28179999999999999</v>
      </c>
      <c r="P27">
        <v>0.62690000000000001</v>
      </c>
    </row>
    <row r="28" spans="1:17">
      <c r="A28">
        <f t="shared" si="2"/>
        <v>15.1</v>
      </c>
      <c r="B28">
        <f t="shared" si="0"/>
        <v>230.22200000000001</v>
      </c>
      <c r="C28">
        <f t="shared" si="4"/>
        <v>1.16467621894</v>
      </c>
      <c r="E28">
        <f t="shared" si="5"/>
        <v>42.570157500000001</v>
      </c>
      <c r="H28">
        <f t="shared" si="3"/>
        <v>15.1</v>
      </c>
      <c r="I28">
        <v>230.22200000000001</v>
      </c>
      <c r="J28">
        <v>675.95799999999997</v>
      </c>
      <c r="K28">
        <v>18.076499999999999</v>
      </c>
      <c r="N28">
        <v>4.2560000000000002</v>
      </c>
      <c r="O28">
        <v>0.27400000000000002</v>
      </c>
      <c r="P28">
        <v>0.42149999999999999</v>
      </c>
    </row>
    <row r="29" spans="1:17">
      <c r="A29">
        <f t="shared" si="2"/>
        <v>15.2</v>
      </c>
      <c r="B29">
        <f t="shared" si="0"/>
        <v>208.02799999999999</v>
      </c>
      <c r="C29">
        <f t="shared" si="4"/>
        <v>1.31808102632</v>
      </c>
      <c r="E29">
        <f t="shared" si="5"/>
        <v>43.198706999999999</v>
      </c>
      <c r="H29">
        <f t="shared" si="3"/>
        <v>15.2</v>
      </c>
      <c r="I29">
        <v>208.02799999999999</v>
      </c>
      <c r="J29">
        <v>764.024</v>
      </c>
      <c r="K29">
        <v>18.343399999999999</v>
      </c>
      <c r="N29">
        <v>4.87</v>
      </c>
      <c r="O29">
        <v>0.23680000000000001</v>
      </c>
      <c r="P29">
        <v>0.52639999999999998</v>
      </c>
    </row>
    <row r="30" spans="1:17">
      <c r="A30">
        <f t="shared" si="2"/>
        <v>16.100000000000001</v>
      </c>
      <c r="B30">
        <f t="shared" si="0"/>
        <v>0</v>
      </c>
      <c r="C30">
        <f t="shared" si="4"/>
        <v>-1.2795300000000001E-2</v>
      </c>
      <c r="E30">
        <f t="shared" si="5"/>
        <v>0</v>
      </c>
      <c r="H30">
        <f t="shared" si="3"/>
        <v>16.100000000000001</v>
      </c>
    </row>
    <row r="31" spans="1:17">
      <c r="A31">
        <f t="shared" si="2"/>
        <v>16.2</v>
      </c>
      <c r="B31">
        <f t="shared" si="0"/>
        <v>173.87899999999999</v>
      </c>
      <c r="C31">
        <f>$T$1*J31+$T$2</f>
        <v>0.66988274437000006</v>
      </c>
      <c r="E31">
        <f t="shared" si="5"/>
        <v>33.0583125</v>
      </c>
      <c r="H31">
        <f t="shared" si="3"/>
        <v>16.2</v>
      </c>
      <c r="I31">
        <v>173.87899999999999</v>
      </c>
      <c r="J31">
        <v>391.90899999999999</v>
      </c>
      <c r="K31">
        <v>14.0375</v>
      </c>
      <c r="L31">
        <v>0</v>
      </c>
      <c r="N31">
        <v>3.524</v>
      </c>
      <c r="O31">
        <v>0.2329</v>
      </c>
      <c r="P31">
        <v>0.28470000000000001</v>
      </c>
      <c r="Q31">
        <v>0</v>
      </c>
    </row>
    <row r="32" spans="1:17">
      <c r="A32">
        <f t="shared" si="2"/>
        <v>17.100000000000001</v>
      </c>
      <c r="B32">
        <f t="shared" si="0"/>
        <v>0</v>
      </c>
      <c r="C32">
        <f t="shared" si="4"/>
        <v>-1.2795300000000001E-2</v>
      </c>
      <c r="E32">
        <f t="shared" si="5"/>
        <v>0</v>
      </c>
      <c r="H32">
        <f t="shared" si="3"/>
        <v>17.100000000000001</v>
      </c>
    </row>
    <row r="33" spans="1:17">
      <c r="A33">
        <f t="shared" si="2"/>
        <v>17.2</v>
      </c>
      <c r="B33">
        <f t="shared" si="0"/>
        <v>220.11600000000001</v>
      </c>
      <c r="C33">
        <f t="shared" si="4"/>
        <v>0.66985138963000013</v>
      </c>
      <c r="E33">
        <f t="shared" si="5"/>
        <v>33.0583125</v>
      </c>
      <c r="H33">
        <f t="shared" si="3"/>
        <v>17.2</v>
      </c>
      <c r="I33">
        <v>220.11600000000001</v>
      </c>
      <c r="J33">
        <v>391.89100000000002</v>
      </c>
      <c r="K33">
        <v>14.0375</v>
      </c>
      <c r="L33">
        <v>0</v>
      </c>
      <c r="N33">
        <v>4.452</v>
      </c>
      <c r="O33">
        <v>0.2306</v>
      </c>
      <c r="P33">
        <v>0.1797</v>
      </c>
      <c r="Q33">
        <v>0</v>
      </c>
    </row>
    <row r="34" spans="1:17">
      <c r="A34">
        <f t="shared" si="2"/>
        <v>18.100000000000001</v>
      </c>
      <c r="B34">
        <f t="shared" si="0"/>
        <v>0</v>
      </c>
      <c r="C34">
        <f t="shared" si="4"/>
        <v>-1.2795300000000001E-2</v>
      </c>
      <c r="E34">
        <f t="shared" si="5"/>
        <v>0</v>
      </c>
      <c r="H34">
        <f t="shared" si="3"/>
        <v>18.100000000000001</v>
      </c>
    </row>
    <row r="35" spans="1:17">
      <c r="A35">
        <f t="shared" si="2"/>
        <v>18.2</v>
      </c>
      <c r="B35">
        <f t="shared" si="0"/>
        <v>269.66000000000003</v>
      </c>
      <c r="C35">
        <f t="shared" si="4"/>
        <v>0.66992803455000005</v>
      </c>
      <c r="E35">
        <f t="shared" si="5"/>
        <v>32.8355295</v>
      </c>
      <c r="H35">
        <f t="shared" si="3"/>
        <v>18.2</v>
      </c>
      <c r="I35">
        <v>269.66000000000003</v>
      </c>
      <c r="J35">
        <v>391.935</v>
      </c>
      <c r="K35">
        <v>13.9429</v>
      </c>
      <c r="L35">
        <v>0</v>
      </c>
      <c r="N35">
        <v>4.9649999999999999</v>
      </c>
      <c r="O35">
        <v>0.2084</v>
      </c>
      <c r="P35">
        <v>0.16209999999999999</v>
      </c>
      <c r="Q35">
        <v>0</v>
      </c>
    </row>
    <row r="36" spans="1:17">
      <c r="A36">
        <f t="shared" si="2"/>
        <v>19.100000000000001</v>
      </c>
      <c r="B36">
        <f t="shared" si="0"/>
        <v>0</v>
      </c>
      <c r="C36">
        <f t="shared" si="4"/>
        <v>-1.2795300000000001E-2</v>
      </c>
      <c r="E36">
        <f t="shared" si="5"/>
        <v>0</v>
      </c>
      <c r="H36">
        <f t="shared" si="3"/>
        <v>19.100000000000001</v>
      </c>
    </row>
    <row r="37" spans="1:17">
      <c r="A37">
        <f t="shared" si="2"/>
        <v>19.2</v>
      </c>
      <c r="B37">
        <f t="shared" si="0"/>
        <v>338.42700000000002</v>
      </c>
      <c r="C37">
        <f t="shared" si="4"/>
        <v>0.66983222840000001</v>
      </c>
      <c r="E37">
        <f t="shared" si="5"/>
        <v>32.977300499999998</v>
      </c>
      <c r="H37">
        <f t="shared" si="3"/>
        <v>19.2</v>
      </c>
      <c r="I37">
        <v>338.42700000000002</v>
      </c>
      <c r="J37">
        <v>391.88</v>
      </c>
      <c r="K37">
        <v>14.0031</v>
      </c>
      <c r="L37">
        <v>0</v>
      </c>
      <c r="N37">
        <v>6.1859999999999999</v>
      </c>
      <c r="O37">
        <v>0.20910000000000001</v>
      </c>
      <c r="P37">
        <v>0.16020000000000001</v>
      </c>
      <c r="Q37">
        <v>0</v>
      </c>
    </row>
    <row r="38" spans="1:17">
      <c r="A38">
        <f t="shared" si="2"/>
        <v>20.100000000000001</v>
      </c>
      <c r="B38">
        <f t="shared" si="0"/>
        <v>202.012</v>
      </c>
      <c r="C38">
        <f t="shared" si="4"/>
        <v>2.6966690952000001E-2</v>
      </c>
      <c r="E38">
        <f>2.355*K38</f>
        <v>4.8725656500000003</v>
      </c>
      <c r="H38">
        <f t="shared" si="3"/>
        <v>20.100000000000001</v>
      </c>
      <c r="I38">
        <v>256.10300000000001</v>
      </c>
      <c r="J38">
        <v>22.8264</v>
      </c>
      <c r="K38">
        <v>2.0690300000000001</v>
      </c>
      <c r="L38">
        <v>54.091000000000001</v>
      </c>
      <c r="N38">
        <v>17.97</v>
      </c>
      <c r="O38">
        <v>0.13339999999999999</v>
      </c>
      <c r="P38">
        <v>0.12470000000000001</v>
      </c>
      <c r="Q38">
        <v>2.3370000000000002</v>
      </c>
    </row>
    <row r="39" spans="1:17">
      <c r="A39">
        <f t="shared" si="2"/>
        <v>20.2</v>
      </c>
      <c r="B39">
        <f t="shared" si="0"/>
        <v>430.64800000000002</v>
      </c>
      <c r="C39">
        <f t="shared" si="4"/>
        <v>0.66968590628000002</v>
      </c>
      <c r="E39">
        <f t="shared" si="5"/>
        <v>31.916373</v>
      </c>
      <c r="H39">
        <f t="shared" si="3"/>
        <v>20.2</v>
      </c>
      <c r="I39">
        <v>430.64800000000002</v>
      </c>
      <c r="J39">
        <v>391.79599999999999</v>
      </c>
      <c r="K39">
        <v>13.5526</v>
      </c>
      <c r="L39">
        <v>0</v>
      </c>
      <c r="N39">
        <v>7.4909999999999997</v>
      </c>
      <c r="O39">
        <v>0.192</v>
      </c>
      <c r="P39">
        <v>0.1459</v>
      </c>
      <c r="Q39">
        <v>0</v>
      </c>
    </row>
    <row r="40" spans="1:17">
      <c r="A40">
        <f t="shared" si="2"/>
        <v>21.1</v>
      </c>
      <c r="B40">
        <f t="shared" si="0"/>
        <v>0</v>
      </c>
      <c r="C40">
        <f t="shared" si="4"/>
        <v>-1.2795300000000001E-2</v>
      </c>
      <c r="E40">
        <f t="shared" si="5"/>
        <v>0</v>
      </c>
      <c r="H40">
        <f t="shared" si="3"/>
        <v>21.1</v>
      </c>
    </row>
    <row r="41" spans="1:17">
      <c r="A41">
        <f t="shared" si="2"/>
        <v>21.2</v>
      </c>
      <c r="B41">
        <f t="shared" si="0"/>
        <v>309.22300000000001</v>
      </c>
      <c r="C41">
        <f t="shared" si="4"/>
        <v>0.66956745504000004</v>
      </c>
      <c r="E41">
        <f t="shared" si="5"/>
        <v>32.521372499999998</v>
      </c>
      <c r="H41">
        <f t="shared" si="3"/>
        <v>21.2</v>
      </c>
      <c r="I41">
        <v>309.22300000000001</v>
      </c>
      <c r="J41">
        <v>391.72800000000001</v>
      </c>
      <c r="K41">
        <v>13.8095</v>
      </c>
      <c r="L41">
        <v>0</v>
      </c>
      <c r="N41">
        <v>6.1989999999999998</v>
      </c>
      <c r="O41">
        <v>0.22450000000000001</v>
      </c>
      <c r="P41">
        <v>0.17419999999999999</v>
      </c>
      <c r="Q41">
        <v>0</v>
      </c>
    </row>
    <row r="42" spans="1:17">
      <c r="A42">
        <f t="shared" si="2"/>
        <v>22.1</v>
      </c>
      <c r="B42">
        <f t="shared" si="0"/>
        <v>-31.016869999999997</v>
      </c>
      <c r="C42">
        <f t="shared" si="4"/>
        <v>3.0112964918000001E-2</v>
      </c>
      <c r="E42">
        <f t="shared" si="5"/>
        <v>7.3869049500000008</v>
      </c>
      <c r="H42">
        <f t="shared" si="3"/>
        <v>22.1</v>
      </c>
      <c r="I42">
        <v>9.3501300000000001</v>
      </c>
      <c r="J42">
        <v>24.6326</v>
      </c>
      <c r="K42">
        <v>3.1366900000000002</v>
      </c>
      <c r="L42">
        <v>40.366999999999997</v>
      </c>
      <c r="N42">
        <v>5.1689999999999996</v>
      </c>
      <c r="O42">
        <v>1.905</v>
      </c>
      <c r="P42">
        <v>2.04</v>
      </c>
      <c r="Q42">
        <v>1.8049999999999999</v>
      </c>
    </row>
    <row r="43" spans="1:17">
      <c r="A43">
        <f t="shared" si="2"/>
        <v>22.2</v>
      </c>
      <c r="B43">
        <f t="shared" si="0"/>
        <v>329.464</v>
      </c>
      <c r="C43">
        <f t="shared" si="4"/>
        <v>0.66948384240000003</v>
      </c>
      <c r="E43">
        <f t="shared" si="5"/>
        <v>33.341854499999997</v>
      </c>
      <c r="H43">
        <f t="shared" si="3"/>
        <v>22.2</v>
      </c>
      <c r="I43">
        <v>329.464</v>
      </c>
      <c r="J43">
        <v>391.68</v>
      </c>
      <c r="K43">
        <v>14.1579</v>
      </c>
      <c r="L43">
        <v>0</v>
      </c>
      <c r="N43">
        <v>5.8170000000000002</v>
      </c>
      <c r="O43">
        <v>0.2026</v>
      </c>
      <c r="P43">
        <v>0.159</v>
      </c>
      <c r="Q43">
        <v>0</v>
      </c>
    </row>
    <row r="44" spans="1:17">
      <c r="A44">
        <f t="shared" si="2"/>
        <v>23.1</v>
      </c>
      <c r="B44">
        <f t="shared" si="0"/>
        <v>-5.8092000000000041</v>
      </c>
      <c r="C44">
        <f t="shared" si="4"/>
        <v>2.9344077015999996E-2</v>
      </c>
      <c r="E44">
        <f t="shared" si="5"/>
        <v>7.9572152999999997</v>
      </c>
      <c r="H44">
        <f t="shared" si="3"/>
        <v>23.1</v>
      </c>
      <c r="I44">
        <v>34.951999999999998</v>
      </c>
      <c r="J44">
        <v>24.191199999999998</v>
      </c>
      <c r="K44">
        <v>3.37886</v>
      </c>
      <c r="L44">
        <v>40.761200000000002</v>
      </c>
      <c r="N44">
        <v>7.931</v>
      </c>
      <c r="O44">
        <v>0.78169999999999995</v>
      </c>
      <c r="P44">
        <v>0.83350000000000002</v>
      </c>
      <c r="Q44">
        <v>2.4569999999999999</v>
      </c>
    </row>
    <row r="45" spans="1:17">
      <c r="A45">
        <f t="shared" si="2"/>
        <v>23.2</v>
      </c>
      <c r="B45">
        <f t="shared" si="0"/>
        <v>350.21300000000002</v>
      </c>
      <c r="C45">
        <f t="shared" si="4"/>
        <v>0.66931139133000006</v>
      </c>
      <c r="E45">
        <f t="shared" si="5"/>
        <v>32.196382499999999</v>
      </c>
      <c r="H45">
        <f t="shared" si="3"/>
        <v>23.2</v>
      </c>
      <c r="I45">
        <v>350.21300000000002</v>
      </c>
      <c r="J45">
        <v>391.58100000000002</v>
      </c>
      <c r="K45">
        <v>13.6715</v>
      </c>
      <c r="L45">
        <v>0</v>
      </c>
      <c r="N45">
        <v>6.2370000000000001</v>
      </c>
      <c r="O45">
        <v>0.19989999999999999</v>
      </c>
      <c r="P45">
        <v>0.14929999999999999</v>
      </c>
      <c r="Q45">
        <v>0</v>
      </c>
    </row>
    <row r="46" spans="1:17">
      <c r="A46">
        <f t="shared" si="2"/>
        <v>24.1</v>
      </c>
      <c r="B46">
        <f t="shared" si="0"/>
        <v>41.008000000000003</v>
      </c>
      <c r="C46">
        <f t="shared" si="4"/>
        <v>2.7726520817999999E-2</v>
      </c>
      <c r="E46">
        <f t="shared" si="5"/>
        <v>5.2825005000000003</v>
      </c>
      <c r="H46">
        <f t="shared" si="3"/>
        <v>24.1</v>
      </c>
      <c r="I46">
        <v>85.897000000000006</v>
      </c>
      <c r="J46">
        <v>23.262599999999999</v>
      </c>
      <c r="K46">
        <v>2.2431000000000001</v>
      </c>
      <c r="L46">
        <v>44.889000000000003</v>
      </c>
      <c r="N46">
        <v>13.08</v>
      </c>
      <c r="O46">
        <v>0.34489999999999998</v>
      </c>
      <c r="P46">
        <v>0.3327</v>
      </c>
      <c r="Q46">
        <v>2.4900000000000002</v>
      </c>
    </row>
    <row r="47" spans="1:17">
      <c r="A47">
        <f t="shared" si="2"/>
        <v>24.2</v>
      </c>
      <c r="B47">
        <f t="shared" si="0"/>
        <v>366.577</v>
      </c>
      <c r="C47">
        <f t="shared" si="4"/>
        <v>0.6696005517100001</v>
      </c>
      <c r="E47">
        <f t="shared" si="5"/>
        <v>33.277091999999996</v>
      </c>
      <c r="H47">
        <f t="shared" si="3"/>
        <v>24.2</v>
      </c>
      <c r="I47">
        <v>366.577</v>
      </c>
      <c r="J47">
        <v>391.74700000000001</v>
      </c>
      <c r="K47">
        <v>14.1304</v>
      </c>
      <c r="L47">
        <v>0</v>
      </c>
      <c r="N47">
        <v>6.2640000000000002</v>
      </c>
      <c r="O47">
        <v>0.19439999999999999</v>
      </c>
      <c r="P47">
        <v>0.15479999999999999</v>
      </c>
      <c r="Q47">
        <v>0</v>
      </c>
    </row>
    <row r="48" spans="1:17">
      <c r="A48">
        <f t="shared" si="2"/>
        <v>25.1</v>
      </c>
      <c r="B48">
        <f t="shared" si="0"/>
        <v>200.0419</v>
      </c>
      <c r="C48">
        <f t="shared" si="4"/>
        <v>2.6943349089999999E-2</v>
      </c>
      <c r="E48">
        <f t="shared" si="5"/>
        <v>5.1483125999999997</v>
      </c>
      <c r="H48">
        <f t="shared" si="3"/>
        <v>25.1</v>
      </c>
      <c r="I48">
        <v>244.28700000000001</v>
      </c>
      <c r="J48">
        <v>22.812999999999999</v>
      </c>
      <c r="K48">
        <v>2.1861199999999998</v>
      </c>
      <c r="L48">
        <v>44.245100000000001</v>
      </c>
      <c r="N48">
        <v>27.64</v>
      </c>
      <c r="O48">
        <v>0.22700000000000001</v>
      </c>
      <c r="P48">
        <v>0.20830000000000001</v>
      </c>
      <c r="Q48">
        <v>3.5470000000000002</v>
      </c>
    </row>
    <row r="49" spans="1:17">
      <c r="A49">
        <f t="shared" si="2"/>
        <v>25.2</v>
      </c>
      <c r="B49">
        <f t="shared" si="0"/>
        <v>398.60300000000001</v>
      </c>
      <c r="C49">
        <f t="shared" si="4"/>
        <v>0.66867384495000004</v>
      </c>
      <c r="E49">
        <f t="shared" si="5"/>
        <v>32.402445</v>
      </c>
      <c r="H49">
        <f t="shared" si="3"/>
        <v>25.2</v>
      </c>
      <c r="I49">
        <v>398.60300000000001</v>
      </c>
      <c r="J49">
        <v>391.21499999999997</v>
      </c>
      <c r="K49">
        <v>13.759</v>
      </c>
      <c r="L49">
        <v>0</v>
      </c>
      <c r="N49">
        <v>7.1680000000000001</v>
      </c>
      <c r="O49">
        <v>0.20130000000000001</v>
      </c>
      <c r="P49">
        <v>0.1547</v>
      </c>
      <c r="Q49">
        <v>0</v>
      </c>
    </row>
    <row r="50" spans="1:17">
      <c r="A50">
        <f t="shared" si="2"/>
        <v>26.1</v>
      </c>
      <c r="B50">
        <f t="shared" si="0"/>
        <v>190.31299999999999</v>
      </c>
      <c r="C50">
        <f t="shared" si="4"/>
        <v>1.1603231358699999</v>
      </c>
      <c r="E50">
        <f t="shared" si="5"/>
        <v>43.598115000000007</v>
      </c>
      <c r="H50">
        <f t="shared" si="3"/>
        <v>26.1</v>
      </c>
      <c r="I50">
        <v>190.31299999999999</v>
      </c>
      <c r="J50">
        <v>673.45899999999995</v>
      </c>
      <c r="K50">
        <v>18.513000000000002</v>
      </c>
      <c r="N50">
        <v>4.327</v>
      </c>
      <c r="O50">
        <v>0.34689999999999999</v>
      </c>
      <c r="P50">
        <v>0.50860000000000005</v>
      </c>
    </row>
    <row r="51" spans="1:17">
      <c r="A51">
        <f t="shared" si="2"/>
        <v>26.2</v>
      </c>
      <c r="B51">
        <f t="shared" si="0"/>
        <v>173.78399999999999</v>
      </c>
      <c r="C51">
        <f t="shared" si="4"/>
        <v>1.31391258783</v>
      </c>
      <c r="E51">
        <f t="shared" si="5"/>
        <v>43.004184000000002</v>
      </c>
      <c r="H51">
        <f t="shared" si="3"/>
        <v>26.2</v>
      </c>
      <c r="I51">
        <v>173.78399999999999</v>
      </c>
      <c r="J51">
        <v>761.63099999999997</v>
      </c>
      <c r="K51">
        <v>18.2608</v>
      </c>
      <c r="N51">
        <v>5.0389999999999997</v>
      </c>
      <c r="O51">
        <v>0.28810000000000002</v>
      </c>
      <c r="P51">
        <v>0.68210000000000004</v>
      </c>
    </row>
    <row r="52" spans="1:17">
      <c r="A52">
        <f t="shared" si="2"/>
        <v>27.1</v>
      </c>
      <c r="B52">
        <f t="shared" si="0"/>
        <v>197.95099999999999</v>
      </c>
      <c r="C52">
        <f t="shared" si="4"/>
        <v>1.1616330672299999</v>
      </c>
      <c r="E52">
        <f t="shared" si="5"/>
        <v>41.668192500000004</v>
      </c>
      <c r="H52">
        <f t="shared" si="3"/>
        <v>27.1</v>
      </c>
      <c r="I52">
        <v>197.95099999999999</v>
      </c>
      <c r="J52">
        <v>674.21100000000001</v>
      </c>
      <c r="K52">
        <v>17.6935</v>
      </c>
      <c r="N52">
        <v>4.4290000000000003</v>
      </c>
      <c r="O52">
        <v>0.34029999999999999</v>
      </c>
      <c r="P52">
        <v>0.48780000000000001</v>
      </c>
    </row>
    <row r="53" spans="1:17">
      <c r="A53">
        <f t="shared" si="2"/>
        <v>27.2</v>
      </c>
      <c r="B53">
        <f t="shared" si="0"/>
        <v>178.67599999999999</v>
      </c>
      <c r="C53">
        <f t="shared" si="4"/>
        <v>1.3142574899699999</v>
      </c>
      <c r="E53">
        <f t="shared" si="5"/>
        <v>42.801889500000001</v>
      </c>
      <c r="H53">
        <f t="shared" si="3"/>
        <v>27.2</v>
      </c>
      <c r="I53">
        <v>178.67599999999999</v>
      </c>
      <c r="J53">
        <v>761.82899999999995</v>
      </c>
      <c r="K53">
        <v>18.174900000000001</v>
      </c>
      <c r="N53">
        <v>5.0359999999999996</v>
      </c>
      <c r="O53">
        <v>0.29449999999999998</v>
      </c>
      <c r="P53">
        <v>0.67090000000000005</v>
      </c>
    </row>
    <row r="54" spans="1:17">
      <c r="A54">
        <f t="shared" si="2"/>
        <v>28.1</v>
      </c>
      <c r="B54">
        <f t="shared" si="0"/>
        <v>216.68100000000001</v>
      </c>
      <c r="C54">
        <f>$T$1*J54+$T$2</f>
        <v>1.16099726278</v>
      </c>
      <c r="E54">
        <f t="shared" si="5"/>
        <v>42.235276499999998</v>
      </c>
      <c r="H54">
        <f t="shared" si="3"/>
        <v>28.1</v>
      </c>
      <c r="I54">
        <v>216.68100000000001</v>
      </c>
      <c r="J54">
        <v>673.846</v>
      </c>
      <c r="K54">
        <v>17.9343</v>
      </c>
      <c r="N54">
        <v>4.62</v>
      </c>
      <c r="O54">
        <v>0.30769999999999997</v>
      </c>
      <c r="P54">
        <v>0.4662</v>
      </c>
    </row>
    <row r="55" spans="1:17">
      <c r="A55">
        <f t="shared" si="2"/>
        <v>28.2</v>
      </c>
      <c r="B55">
        <f t="shared" si="0"/>
        <v>194.131</v>
      </c>
      <c r="C55">
        <f t="shared" si="4"/>
        <v>1.31378194308</v>
      </c>
      <c r="E55">
        <f t="shared" si="5"/>
        <v>44.041796999999995</v>
      </c>
      <c r="H55">
        <f t="shared" si="3"/>
        <v>28.2</v>
      </c>
      <c r="I55">
        <v>194.131</v>
      </c>
      <c r="J55">
        <v>761.55600000000004</v>
      </c>
      <c r="K55">
        <v>18.7014</v>
      </c>
      <c r="N55">
        <v>5.1769999999999996</v>
      </c>
      <c r="O55">
        <v>0.26919999999999999</v>
      </c>
      <c r="P55">
        <v>0.62180000000000002</v>
      </c>
    </row>
    <row r="56" spans="1:17">
      <c r="A56">
        <f t="shared" si="2"/>
        <v>29.1</v>
      </c>
      <c r="B56">
        <f t="shared" si="0"/>
        <v>224.929</v>
      </c>
      <c r="C56">
        <f t="shared" si="4"/>
        <v>1.1602064265600001</v>
      </c>
      <c r="E56">
        <f t="shared" si="5"/>
        <v>42.409310999999995</v>
      </c>
      <c r="H56">
        <f t="shared" si="3"/>
        <v>29.1</v>
      </c>
      <c r="I56">
        <v>224.929</v>
      </c>
      <c r="J56">
        <v>673.39200000000005</v>
      </c>
      <c r="K56">
        <v>18.008199999999999</v>
      </c>
      <c r="N56">
        <v>4.726</v>
      </c>
      <c r="O56">
        <v>0.30719999999999997</v>
      </c>
      <c r="P56">
        <v>0.46729999999999999</v>
      </c>
    </row>
    <row r="57" spans="1:17">
      <c r="A57">
        <f t="shared" si="2"/>
        <v>29.2</v>
      </c>
      <c r="B57">
        <f t="shared" si="0"/>
        <v>203.28299999999999</v>
      </c>
      <c r="C57">
        <f t="shared" si="4"/>
        <v>1.31424355453</v>
      </c>
      <c r="E57">
        <f t="shared" si="5"/>
        <v>44.107265999999996</v>
      </c>
      <c r="H57">
        <f t="shared" si="3"/>
        <v>29.2</v>
      </c>
      <c r="I57">
        <v>203.28299999999999</v>
      </c>
      <c r="J57">
        <v>761.82100000000003</v>
      </c>
      <c r="K57">
        <v>18.729199999999999</v>
      </c>
      <c r="N57">
        <v>5.3789999999999996</v>
      </c>
      <c r="O57">
        <v>0.26469999999999999</v>
      </c>
      <c r="P57">
        <v>0.62370000000000003</v>
      </c>
    </row>
    <row r="58" spans="1:17">
      <c r="A58">
        <f t="shared" si="2"/>
        <v>30.1</v>
      </c>
      <c r="B58">
        <f t="shared" si="0"/>
        <v>237.32300000000001</v>
      </c>
      <c r="C58">
        <f t="shared" si="4"/>
        <v>1.1609484887399999</v>
      </c>
      <c r="E58">
        <f t="shared" si="5"/>
        <v>42.167687999999998</v>
      </c>
      <c r="H58">
        <f t="shared" si="3"/>
        <v>30.1</v>
      </c>
      <c r="I58">
        <v>237.32300000000001</v>
      </c>
      <c r="J58">
        <v>673.81799999999998</v>
      </c>
      <c r="K58">
        <v>17.9056</v>
      </c>
      <c r="N58">
        <v>4.4550000000000001</v>
      </c>
      <c r="O58">
        <v>0.28839999999999999</v>
      </c>
      <c r="P58">
        <v>0.40260000000000001</v>
      </c>
    </row>
    <row r="59" spans="1:17">
      <c r="A59">
        <f t="shared" si="2"/>
        <v>30.2</v>
      </c>
      <c r="B59">
        <f t="shared" si="0"/>
        <v>214.22300000000001</v>
      </c>
      <c r="C59">
        <f t="shared" si="4"/>
        <v>1.3129179457999998</v>
      </c>
      <c r="E59">
        <f t="shared" si="5"/>
        <v>41.948437499999997</v>
      </c>
      <c r="H59">
        <f t="shared" si="3"/>
        <v>30.2</v>
      </c>
      <c r="I59">
        <v>214.22300000000001</v>
      </c>
      <c r="J59">
        <v>761.06</v>
      </c>
      <c r="K59">
        <v>17.8125</v>
      </c>
      <c r="N59">
        <v>4.8860000000000001</v>
      </c>
      <c r="O59">
        <v>0.25109999999999999</v>
      </c>
      <c r="P59">
        <v>0.5514</v>
      </c>
    </row>
    <row r="60" spans="1:17">
      <c r="A60">
        <f t="shared" si="2"/>
        <v>31.1</v>
      </c>
      <c r="C60">
        <f t="shared" si="4"/>
        <v>0.42526525639999996</v>
      </c>
      <c r="E60">
        <f t="shared" si="5"/>
        <v>23.636192999999999</v>
      </c>
      <c r="H60">
        <f t="shared" si="3"/>
        <v>31.1</v>
      </c>
      <c r="I60">
        <v>1043.9000000000001</v>
      </c>
      <c r="J60">
        <v>251.48</v>
      </c>
      <c r="K60">
        <v>10.0366</v>
      </c>
    </row>
    <row r="61" spans="1:17">
      <c r="A61">
        <f t="shared" si="2"/>
        <v>31.2</v>
      </c>
      <c r="C61">
        <f t="shared" si="4"/>
        <v>7.2725275929000008E-2</v>
      </c>
      <c r="H61">
        <f t="shared" si="3"/>
        <v>31.2</v>
      </c>
      <c r="I61">
        <v>357.95100000000002</v>
      </c>
      <c r="J61">
        <v>49.095300000000002</v>
      </c>
      <c r="K61">
        <v>4.0274700000000001</v>
      </c>
    </row>
    <row r="62" spans="1:17">
      <c r="A62">
        <f t="shared" si="2"/>
        <v>32.1</v>
      </c>
      <c r="H62">
        <f t="shared" si="3"/>
        <v>32.1</v>
      </c>
    </row>
    <row r="63" spans="1:17">
      <c r="A63">
        <f t="shared" si="2"/>
        <v>32.200000000000003</v>
      </c>
      <c r="H63">
        <f t="shared" si="3"/>
        <v>32.200000000000003</v>
      </c>
    </row>
    <row r="64" spans="1:17">
      <c r="A64">
        <f t="shared" si="2"/>
        <v>33.1</v>
      </c>
      <c r="H64">
        <f t="shared" si="3"/>
        <v>33.1</v>
      </c>
    </row>
    <row r="65" spans="1:8">
      <c r="A65">
        <f t="shared" si="2"/>
        <v>33.200000000000003</v>
      </c>
      <c r="H65">
        <f t="shared" si="3"/>
        <v>33.200000000000003</v>
      </c>
    </row>
    <row r="66" spans="1:8">
      <c r="A66">
        <f t="shared" si="2"/>
        <v>34.1</v>
      </c>
      <c r="H66">
        <f t="shared" si="3"/>
        <v>34.1</v>
      </c>
    </row>
    <row r="67" spans="1:8">
      <c r="A67">
        <f t="shared" si="2"/>
        <v>34.200000000000003</v>
      </c>
      <c r="H67">
        <f t="shared" si="3"/>
        <v>34.200000000000003</v>
      </c>
    </row>
    <row r="68" spans="1:8">
      <c r="A68">
        <f t="shared" si="2"/>
        <v>35.1</v>
      </c>
      <c r="H68">
        <f t="shared" si="3"/>
        <v>35.1</v>
      </c>
    </row>
    <row r="69" spans="1:8">
      <c r="A69">
        <f t="shared" ref="A69:A89" si="6">A67+1</f>
        <v>35.200000000000003</v>
      </c>
      <c r="H69">
        <f t="shared" ref="H69:H89" si="7">H67+1</f>
        <v>35.200000000000003</v>
      </c>
    </row>
    <row r="70" spans="1:8">
      <c r="A70">
        <f t="shared" si="6"/>
        <v>36.1</v>
      </c>
      <c r="H70">
        <f t="shared" si="7"/>
        <v>36.1</v>
      </c>
    </row>
    <row r="71" spans="1:8">
      <c r="A71">
        <f t="shared" si="6"/>
        <v>36.200000000000003</v>
      </c>
      <c r="H71">
        <f t="shared" si="7"/>
        <v>36.200000000000003</v>
      </c>
    </row>
    <row r="72" spans="1:8">
      <c r="A72">
        <f t="shared" si="6"/>
        <v>37.1</v>
      </c>
      <c r="H72">
        <f t="shared" si="7"/>
        <v>37.1</v>
      </c>
    </row>
    <row r="73" spans="1:8">
      <c r="A73">
        <f t="shared" si="6"/>
        <v>37.200000000000003</v>
      </c>
      <c r="H73">
        <f t="shared" si="7"/>
        <v>37.200000000000003</v>
      </c>
    </row>
    <row r="74" spans="1:8">
      <c r="A74">
        <f t="shared" si="6"/>
        <v>38.1</v>
      </c>
      <c r="H74">
        <f t="shared" si="7"/>
        <v>38.1</v>
      </c>
    </row>
    <row r="75" spans="1:8">
      <c r="A75">
        <f t="shared" si="6"/>
        <v>38.200000000000003</v>
      </c>
      <c r="H75">
        <f t="shared" si="7"/>
        <v>38.200000000000003</v>
      </c>
    </row>
    <row r="76" spans="1:8">
      <c r="A76">
        <f t="shared" si="6"/>
        <v>39.1</v>
      </c>
      <c r="H76">
        <f t="shared" si="7"/>
        <v>39.1</v>
      </c>
    </row>
    <row r="77" spans="1:8">
      <c r="A77">
        <f t="shared" si="6"/>
        <v>39.200000000000003</v>
      </c>
      <c r="H77">
        <f t="shared" si="7"/>
        <v>39.200000000000003</v>
      </c>
    </row>
    <row r="78" spans="1:8">
      <c r="A78">
        <f t="shared" si="6"/>
        <v>40.1</v>
      </c>
      <c r="H78">
        <f t="shared" si="7"/>
        <v>40.1</v>
      </c>
    </row>
    <row r="79" spans="1:8">
      <c r="A79">
        <f t="shared" si="6"/>
        <v>40.200000000000003</v>
      </c>
      <c r="H79">
        <f t="shared" si="7"/>
        <v>40.200000000000003</v>
      </c>
    </row>
    <row r="80" spans="1:8">
      <c r="A80">
        <f t="shared" si="6"/>
        <v>41.1</v>
      </c>
      <c r="H80">
        <f t="shared" si="7"/>
        <v>41.1</v>
      </c>
    </row>
    <row r="81" spans="1:17">
      <c r="A81">
        <f t="shared" si="6"/>
        <v>41.2</v>
      </c>
      <c r="H81">
        <f t="shared" si="7"/>
        <v>41.2</v>
      </c>
    </row>
    <row r="82" spans="1:17">
      <c r="A82">
        <f t="shared" si="6"/>
        <v>42.1</v>
      </c>
      <c r="H82">
        <f t="shared" si="7"/>
        <v>42.1</v>
      </c>
      <c r="I82">
        <v>1043.9000000000001</v>
      </c>
      <c r="J82">
        <v>251.48</v>
      </c>
      <c r="K82">
        <v>10.0366</v>
      </c>
      <c r="N82">
        <v>17.13</v>
      </c>
      <c r="O82">
        <v>0.13300000000000001</v>
      </c>
      <c r="P82">
        <v>0.10249999999999999</v>
      </c>
    </row>
    <row r="83" spans="1:17">
      <c r="A83">
        <f t="shared" si="6"/>
        <v>42.2</v>
      </c>
      <c r="H83">
        <f t="shared" si="7"/>
        <v>42.2</v>
      </c>
      <c r="I83">
        <v>357.95100000000002</v>
      </c>
      <c r="J83">
        <v>49.095300000000002</v>
      </c>
      <c r="K83">
        <v>4.0274700000000001</v>
      </c>
      <c r="L83">
        <v>150.28899999999999</v>
      </c>
      <c r="N83">
        <v>17.22</v>
      </c>
      <c r="O83">
        <v>0.1862</v>
      </c>
      <c r="P83">
        <v>0.1908</v>
      </c>
      <c r="Q83">
        <v>4.0010000000000003</v>
      </c>
    </row>
    <row r="84" spans="1:17">
      <c r="A84">
        <f t="shared" si="6"/>
        <v>43.1</v>
      </c>
      <c r="H84">
        <f t="shared" si="7"/>
        <v>43.1</v>
      </c>
      <c r="I84">
        <v>848.58199999999999</v>
      </c>
      <c r="J84">
        <v>251.34200000000001</v>
      </c>
      <c r="K84">
        <v>10.095599999999999</v>
      </c>
      <c r="N84">
        <v>14.04</v>
      </c>
      <c r="O84">
        <v>0.1348</v>
      </c>
      <c r="P84">
        <v>0.1043</v>
      </c>
    </row>
    <row r="85" spans="1:17">
      <c r="A85">
        <f t="shared" si="6"/>
        <v>43.2</v>
      </c>
      <c r="H85">
        <f t="shared" si="7"/>
        <v>43.2</v>
      </c>
      <c r="I85">
        <v>301.464</v>
      </c>
      <c r="J85">
        <v>49.1693</v>
      </c>
      <c r="K85">
        <v>3.99743</v>
      </c>
      <c r="L85">
        <v>120.402</v>
      </c>
      <c r="N85">
        <v>14.23</v>
      </c>
      <c r="O85">
        <v>0.1825</v>
      </c>
      <c r="P85">
        <v>0.18459999999999999</v>
      </c>
      <c r="Q85">
        <v>3.2589999999999999</v>
      </c>
    </row>
    <row r="86" spans="1:17">
      <c r="A86">
        <f t="shared" si="6"/>
        <v>44.1</v>
      </c>
      <c r="H86">
        <f t="shared" si="7"/>
        <v>44.1</v>
      </c>
      <c r="I86">
        <v>180.244</v>
      </c>
      <c r="J86">
        <v>252.67699999999999</v>
      </c>
      <c r="K86">
        <v>10.3194</v>
      </c>
      <c r="N86">
        <v>4.7830000000000004</v>
      </c>
      <c r="O86">
        <v>0.2203</v>
      </c>
      <c r="P86">
        <v>0.1744</v>
      </c>
    </row>
    <row r="87" spans="1:17">
      <c r="A87">
        <f t="shared" si="6"/>
        <v>44.2</v>
      </c>
      <c r="H87">
        <f t="shared" si="7"/>
        <v>44.2</v>
      </c>
      <c r="I87">
        <v>67.533500000000004</v>
      </c>
      <c r="J87">
        <v>49.462899999999998</v>
      </c>
      <c r="K87">
        <v>3.7788599999999999</v>
      </c>
      <c r="L87">
        <v>32.802700000000002</v>
      </c>
      <c r="N87">
        <v>4.6820000000000004</v>
      </c>
      <c r="O87">
        <v>0.255</v>
      </c>
      <c r="P87">
        <v>0.26029999999999998</v>
      </c>
      <c r="Q87">
        <v>1.077</v>
      </c>
    </row>
    <row r="88" spans="1:17">
      <c r="A88">
        <f t="shared" si="6"/>
        <v>45.1</v>
      </c>
      <c r="H88">
        <f t="shared" si="7"/>
        <v>45.1</v>
      </c>
      <c r="I88">
        <v>144.238</v>
      </c>
      <c r="J88">
        <v>253.19300000000001</v>
      </c>
      <c r="K88">
        <v>10.3005</v>
      </c>
      <c r="N88">
        <v>3.8679999999999999</v>
      </c>
      <c r="O88">
        <v>0.223</v>
      </c>
      <c r="P88">
        <v>0.17549999999999999</v>
      </c>
    </row>
    <row r="89" spans="1:17">
      <c r="A89">
        <f t="shared" si="6"/>
        <v>45.2</v>
      </c>
      <c r="H89">
        <f t="shared" si="7"/>
        <v>45.2</v>
      </c>
      <c r="I89">
        <v>56.344700000000003</v>
      </c>
      <c r="J89">
        <v>49.641500000000001</v>
      </c>
      <c r="K89">
        <v>4.4738800000000003</v>
      </c>
      <c r="L89">
        <v>24.505700000000001</v>
      </c>
      <c r="N89">
        <v>3.9420000000000002</v>
      </c>
      <c r="O89">
        <v>0.30409999999999998</v>
      </c>
      <c r="P89">
        <v>0.31309999999999999</v>
      </c>
      <c r="Q89">
        <v>1.0269999999999999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7199-1ACA-F44B-B704-915230627261}">
  <dimension ref="A1:K50"/>
  <sheetViews>
    <sheetView topLeftCell="A11" workbookViewId="0">
      <selection activeCell="A40" sqref="A40:E50"/>
    </sheetView>
  </sheetViews>
  <sheetFormatPr baseColWidth="10" defaultRowHeight="14"/>
  <cols>
    <col min="2" max="2" width="12.5" customWidth="1"/>
  </cols>
  <sheetData>
    <row r="1" spans="1:9" ht="16">
      <c r="A1" t="s">
        <v>14</v>
      </c>
      <c r="B1" t="s">
        <v>57</v>
      </c>
      <c r="C1" t="s">
        <v>12</v>
      </c>
      <c r="D1" t="s">
        <v>13</v>
      </c>
      <c r="I1" s="1"/>
    </row>
    <row r="2" spans="1:9">
      <c r="A2">
        <v>16</v>
      </c>
      <c r="B2">
        <f>SQRT(2*PI())*C2*D2/5</f>
        <v>1223.6489248740124</v>
      </c>
      <c r="C2">
        <v>173.87899999999999</v>
      </c>
      <c r="D2">
        <v>14.0375</v>
      </c>
      <c r="F2">
        <v>6118.2446243700597</v>
      </c>
    </row>
    <row r="3" spans="1:9">
      <c r="A3">
        <f>A2+1</f>
        <v>17</v>
      </c>
      <c r="B3">
        <f t="shared" ref="B3:B11" si="0">SQRT(2*PI())*C3*D3/5</f>
        <v>1549.0352874560365</v>
      </c>
      <c r="C3">
        <v>220.11600000000001</v>
      </c>
      <c r="D3">
        <v>14.0375</v>
      </c>
      <c r="F3">
        <v>7745.1764372801827</v>
      </c>
    </row>
    <row r="4" spans="1:9">
      <c r="A4">
        <f t="shared" ref="A4:A11" si="1">A3+1</f>
        <v>18</v>
      </c>
      <c r="B4">
        <f t="shared" si="0"/>
        <v>1884.9054606178549</v>
      </c>
      <c r="C4">
        <v>269.66000000000003</v>
      </c>
      <c r="D4">
        <v>13.9429</v>
      </c>
      <c r="F4">
        <v>9424.5273030892749</v>
      </c>
    </row>
    <row r="5" spans="1:9">
      <c r="A5">
        <f t="shared" si="1"/>
        <v>19</v>
      </c>
      <c r="B5">
        <f t="shared" si="0"/>
        <v>2375.7958765019289</v>
      </c>
      <c r="C5">
        <v>338.42700000000002</v>
      </c>
      <c r="D5">
        <v>14.0031</v>
      </c>
      <c r="F5">
        <v>11878.979382509644</v>
      </c>
    </row>
    <row r="6" spans="1:9">
      <c r="A6">
        <f t="shared" si="1"/>
        <v>20</v>
      </c>
      <c r="B6">
        <f t="shared" si="0"/>
        <v>2925.93709492369</v>
      </c>
      <c r="C6">
        <v>430.64800000000002</v>
      </c>
      <c r="D6">
        <v>13.5526</v>
      </c>
      <c r="F6">
        <v>14629.685474618449</v>
      </c>
    </row>
    <row r="7" spans="1:9">
      <c r="A7">
        <f t="shared" si="1"/>
        <v>21</v>
      </c>
      <c r="B7">
        <f t="shared" si="0"/>
        <v>2140.7683408252078</v>
      </c>
      <c r="C7">
        <v>309.22300000000001</v>
      </c>
      <c r="D7">
        <v>13.8095</v>
      </c>
      <c r="F7">
        <v>10703.84170412604</v>
      </c>
    </row>
    <row r="8" spans="1:9">
      <c r="A8">
        <f t="shared" si="1"/>
        <v>22</v>
      </c>
      <c r="B8">
        <f t="shared" si="0"/>
        <v>2338.4427245497081</v>
      </c>
      <c r="C8">
        <v>329.464</v>
      </c>
      <c r="D8">
        <v>14.1579</v>
      </c>
      <c r="F8">
        <v>11692.213622748541</v>
      </c>
    </row>
    <row r="9" spans="1:9">
      <c r="A9">
        <f t="shared" si="1"/>
        <v>23</v>
      </c>
      <c r="B9">
        <f t="shared" si="0"/>
        <v>2400.3156670594922</v>
      </c>
      <c r="C9">
        <v>350.21300000000002</v>
      </c>
      <c r="D9">
        <v>13.6715</v>
      </c>
      <c r="F9">
        <v>12001.578335297461</v>
      </c>
    </row>
    <row r="10" spans="1:9">
      <c r="A10">
        <f t="shared" si="1"/>
        <v>24</v>
      </c>
      <c r="B10">
        <f t="shared" si="0"/>
        <v>2596.8065533629497</v>
      </c>
      <c r="C10">
        <v>366.577</v>
      </c>
      <c r="D10">
        <v>14.1304</v>
      </c>
      <c r="F10">
        <v>12984.032766814749</v>
      </c>
    </row>
    <row r="11" spans="1:9">
      <c r="A11">
        <f t="shared" si="1"/>
        <v>25</v>
      </c>
      <c r="B11">
        <f t="shared" si="0"/>
        <v>2749.4597321103115</v>
      </c>
      <c r="C11">
        <v>398.60300000000001</v>
      </c>
      <c r="D11">
        <v>13.759</v>
      </c>
      <c r="F11">
        <v>13747.298660551558</v>
      </c>
    </row>
    <row r="14" spans="1:9">
      <c r="A14" t="s">
        <v>14</v>
      </c>
      <c r="B14" t="s">
        <v>58</v>
      </c>
      <c r="C14" t="s">
        <v>18</v>
      </c>
      <c r="D14" t="s">
        <v>15</v>
      </c>
      <c r="E14" t="s">
        <v>17</v>
      </c>
      <c r="F14" t="s">
        <v>16</v>
      </c>
      <c r="G14" t="s">
        <v>19</v>
      </c>
    </row>
    <row r="15" spans="1:9">
      <c r="A15">
        <v>16</v>
      </c>
      <c r="B15">
        <f>SQRT(2*PI())*SQRT(D2*D2*D15*D15 + C2*C2*F15*F15  +2*C2*D2*C15)/5</f>
        <v>32.186874207123296</v>
      </c>
      <c r="C15">
        <f>G15*SQRT(E15)*SQRT(F15)</f>
        <v>-0.15887795526148363</v>
      </c>
      <c r="D15">
        <v>3.524</v>
      </c>
      <c r="E15">
        <v>0.2329</v>
      </c>
      <c r="F15">
        <v>0.28470000000000001</v>
      </c>
      <c r="G15">
        <v>-0.61699999999999999</v>
      </c>
    </row>
    <row r="16" spans="1:9">
      <c r="A16">
        <f>A15+1</f>
        <v>17</v>
      </c>
      <c r="B16">
        <f t="shared" ref="B16:B24" si="2">SQRT(2*PI())*SQRT(D3*D3*D16*D16 + C3*C3*F16*F16  +2*C3*D3*C16)/5</f>
        <v>34.379517172302137</v>
      </c>
      <c r="C16">
        <f t="shared" ref="C16:C24" si="3">G16*SQRT(E16)*SQRT(F16)</f>
        <v>-0.12417481597328824</v>
      </c>
      <c r="D16">
        <v>4.452</v>
      </c>
      <c r="E16">
        <v>0.2306</v>
      </c>
      <c r="F16">
        <v>0.1797</v>
      </c>
      <c r="G16">
        <v>-0.61</v>
      </c>
    </row>
    <row r="17" spans="1:11">
      <c r="A17">
        <f t="shared" ref="A17:A23" si="4">A16+1</f>
        <v>18</v>
      </c>
      <c r="B17">
        <f t="shared" si="2"/>
        <v>38.381176300345935</v>
      </c>
      <c r="C17">
        <f t="shared" si="3"/>
        <v>-0.11193287463850823</v>
      </c>
      <c r="D17">
        <v>4.9649999999999999</v>
      </c>
      <c r="E17">
        <v>0.2084</v>
      </c>
      <c r="F17">
        <v>0.16209999999999999</v>
      </c>
      <c r="G17">
        <v>-0.60899999999999999</v>
      </c>
    </row>
    <row r="18" spans="1:11">
      <c r="A18">
        <f t="shared" si="4"/>
        <v>19</v>
      </c>
      <c r="B18">
        <f t="shared" si="2"/>
        <v>48.597357896690156</v>
      </c>
      <c r="C18">
        <f t="shared" si="3"/>
        <v>-0.11036353035482327</v>
      </c>
      <c r="D18">
        <v>6.1859999999999999</v>
      </c>
      <c r="E18">
        <v>0.20910000000000001</v>
      </c>
      <c r="F18">
        <v>0.16020000000000001</v>
      </c>
      <c r="G18">
        <v>-0.60299999999999998</v>
      </c>
    </row>
    <row r="19" spans="1:11">
      <c r="A19">
        <f t="shared" si="4"/>
        <v>20</v>
      </c>
      <c r="B19">
        <f t="shared" si="2"/>
        <v>57.336544957247362</v>
      </c>
      <c r="C19">
        <f t="shared" si="3"/>
        <v>-0.1005895191995667</v>
      </c>
      <c r="D19">
        <v>7.4909999999999997</v>
      </c>
      <c r="E19">
        <v>0.192</v>
      </c>
      <c r="F19">
        <v>0.1459</v>
      </c>
      <c r="G19">
        <v>-0.60099999999999998</v>
      </c>
    </row>
    <row r="20" spans="1:11">
      <c r="A20">
        <f t="shared" si="4"/>
        <v>21</v>
      </c>
      <c r="B20">
        <f t="shared" si="2"/>
        <v>48.088833364501355</v>
      </c>
      <c r="C20">
        <f t="shared" si="3"/>
        <v>-0.12043411916853129</v>
      </c>
      <c r="D20">
        <v>6.1989999999999998</v>
      </c>
      <c r="E20">
        <v>0.22450000000000001</v>
      </c>
      <c r="F20">
        <v>0.17419999999999999</v>
      </c>
      <c r="G20">
        <v>-0.60899999999999999</v>
      </c>
    </row>
    <row r="21" spans="1:11">
      <c r="A21">
        <f t="shared" si="4"/>
        <v>22</v>
      </c>
      <c r="B21">
        <f t="shared" si="2"/>
        <v>46.230027041632908</v>
      </c>
      <c r="C21">
        <f t="shared" si="3"/>
        <v>-0.10966284102374878</v>
      </c>
      <c r="D21">
        <v>5.8170000000000002</v>
      </c>
      <c r="E21">
        <v>0.2026</v>
      </c>
      <c r="F21">
        <v>0.159</v>
      </c>
      <c r="G21">
        <v>-0.61099999999999999</v>
      </c>
    </row>
    <row r="22" spans="1:11">
      <c r="A22">
        <f t="shared" si="4"/>
        <v>23</v>
      </c>
      <c r="B22">
        <f t="shared" si="2"/>
        <v>47.613870066527902</v>
      </c>
      <c r="C22">
        <f t="shared" si="3"/>
        <v>-0.10279056817991619</v>
      </c>
      <c r="D22">
        <v>6.2370000000000001</v>
      </c>
      <c r="E22">
        <v>0.19989999999999999</v>
      </c>
      <c r="F22">
        <v>0.14929999999999999</v>
      </c>
      <c r="G22">
        <v>-0.59499999999999997</v>
      </c>
    </row>
    <row r="23" spans="1:11">
      <c r="A23">
        <f t="shared" si="4"/>
        <v>24</v>
      </c>
      <c r="B23">
        <f t="shared" si="2"/>
        <v>50.001047345694715</v>
      </c>
      <c r="C23">
        <f t="shared" si="3"/>
        <v>-0.10685979104752169</v>
      </c>
      <c r="D23">
        <v>6.2640000000000002</v>
      </c>
      <c r="E23">
        <v>0.19439999999999999</v>
      </c>
      <c r="F23">
        <v>0.15479999999999999</v>
      </c>
      <c r="G23">
        <v>-0.61599999999999999</v>
      </c>
    </row>
    <row r="24" spans="1:11">
      <c r="A24">
        <v>25</v>
      </c>
      <c r="B24">
        <f t="shared" si="2"/>
        <v>55.726651372653897</v>
      </c>
      <c r="C24">
        <f t="shared" si="3"/>
        <v>-0.1069398740973637</v>
      </c>
      <c r="D24">
        <v>7.1680000000000001</v>
      </c>
      <c r="E24">
        <v>0.20130000000000001</v>
      </c>
      <c r="F24">
        <v>0.1547</v>
      </c>
      <c r="G24">
        <v>-0.60599999999999998</v>
      </c>
    </row>
    <row r="27" spans="1:11" ht="16">
      <c r="C27" s="1" t="s">
        <v>21</v>
      </c>
      <c r="D27" s="1"/>
      <c r="E27" s="1"/>
      <c r="F27" s="1" t="s">
        <v>20</v>
      </c>
      <c r="H27" t="s">
        <v>32</v>
      </c>
      <c r="J27" t="s">
        <v>30</v>
      </c>
      <c r="K27" s="1" t="s">
        <v>20</v>
      </c>
    </row>
    <row r="28" spans="1:11">
      <c r="A28" s="14" t="s">
        <v>30</v>
      </c>
      <c r="B28" t="s">
        <v>22</v>
      </c>
      <c r="C28">
        <v>0.40500000000000003</v>
      </c>
      <c r="E28">
        <f>C28</f>
        <v>0.40500000000000003</v>
      </c>
      <c r="F28" s="5">
        <f>E28*$H$28</f>
        <v>1.0935000000000001</v>
      </c>
      <c r="H28" s="5">
        <v>2.7</v>
      </c>
      <c r="J28">
        <v>4</v>
      </c>
      <c r="K28">
        <v>4.3942500000000004</v>
      </c>
    </row>
    <row r="29" spans="1:11">
      <c r="A29" s="14"/>
      <c r="B29" t="s">
        <v>23</v>
      </c>
      <c r="C29">
        <v>0.40749999999999997</v>
      </c>
      <c r="E29">
        <f>E28+C29</f>
        <v>0.8125</v>
      </c>
      <c r="F29" s="5">
        <f t="shared" ref="F29:F31" si="5">E29*$H$28</f>
        <v>2.1937500000000001</v>
      </c>
      <c r="H29" t="s">
        <v>33</v>
      </c>
      <c r="J29">
        <v>3</v>
      </c>
      <c r="K29">
        <v>3.294</v>
      </c>
    </row>
    <row r="30" spans="1:11">
      <c r="A30" s="14"/>
      <c r="B30" t="s">
        <v>24</v>
      </c>
      <c r="C30">
        <v>0.40749999999999997</v>
      </c>
      <c r="E30">
        <f>E29+C30</f>
        <v>1.22</v>
      </c>
      <c r="F30" s="5">
        <f t="shared" si="5"/>
        <v>3.294</v>
      </c>
      <c r="H30">
        <v>11.35</v>
      </c>
      <c r="J30">
        <v>2</v>
      </c>
      <c r="K30">
        <v>2.1937500000000001</v>
      </c>
    </row>
    <row r="31" spans="1:11">
      <c r="A31" s="14"/>
      <c r="B31" t="s">
        <v>25</v>
      </c>
      <c r="C31">
        <v>0.40749999999999997</v>
      </c>
      <c r="E31">
        <f>E30+C31</f>
        <v>1.6274999999999999</v>
      </c>
      <c r="F31" s="5">
        <f t="shared" si="5"/>
        <v>4.3942500000000004</v>
      </c>
      <c r="J31">
        <v>1</v>
      </c>
      <c r="K31">
        <v>1.0935000000000001</v>
      </c>
    </row>
    <row r="32" spans="1:11">
      <c r="J32">
        <v>0</v>
      </c>
      <c r="K32">
        <v>0</v>
      </c>
    </row>
    <row r="33" spans="1:11">
      <c r="A33" s="14" t="s">
        <v>31</v>
      </c>
      <c r="B33" t="s">
        <v>26</v>
      </c>
      <c r="C33">
        <v>2.0249999999999999</v>
      </c>
      <c r="E33">
        <f>C33</f>
        <v>2.0249999999999999</v>
      </c>
      <c r="F33" s="5">
        <f>E33*$H$30</f>
        <v>22.983749999999997</v>
      </c>
      <c r="J33" t="s">
        <v>31</v>
      </c>
    </row>
    <row r="34" spans="1:11">
      <c r="A34" s="14"/>
      <c r="B34" t="s">
        <v>27</v>
      </c>
      <c r="C34">
        <v>1.925</v>
      </c>
      <c r="E34">
        <f>E33+C34</f>
        <v>3.95</v>
      </c>
      <c r="F34" s="5">
        <f t="shared" ref="F34:F36" si="6">E34*$H$30</f>
        <v>44.832500000000003</v>
      </c>
      <c r="J34">
        <v>4</v>
      </c>
      <c r="K34">
        <v>91.367500000000007</v>
      </c>
    </row>
    <row r="35" spans="1:11">
      <c r="A35" s="14"/>
      <c r="B35" t="s">
        <v>28</v>
      </c>
      <c r="C35">
        <v>2</v>
      </c>
      <c r="E35">
        <f>E34+C35</f>
        <v>5.95</v>
      </c>
      <c r="F35" s="5">
        <f t="shared" si="6"/>
        <v>67.532499999999999</v>
      </c>
      <c r="J35">
        <v>3</v>
      </c>
      <c r="K35">
        <v>67.532499999999999</v>
      </c>
    </row>
    <row r="36" spans="1:11">
      <c r="A36" s="14"/>
      <c r="B36" t="s">
        <v>29</v>
      </c>
      <c r="C36">
        <v>2.1</v>
      </c>
      <c r="E36">
        <f>E35+C36</f>
        <v>8.0500000000000007</v>
      </c>
      <c r="F36" s="5">
        <f t="shared" si="6"/>
        <v>91.367500000000007</v>
      </c>
      <c r="J36">
        <v>2</v>
      </c>
      <c r="K36">
        <v>44.832500000000003</v>
      </c>
    </row>
    <row r="37" spans="1:11">
      <c r="J37">
        <v>1</v>
      </c>
      <c r="K37">
        <v>22.983749999999997</v>
      </c>
    </row>
    <row r="38" spans="1:11">
      <c r="J38">
        <v>0</v>
      </c>
      <c r="K38">
        <v>0</v>
      </c>
    </row>
    <row r="39" spans="1:11">
      <c r="B39" t="s">
        <v>56</v>
      </c>
    </row>
    <row r="40" spans="1:11" ht="16">
      <c r="A40" s="3" t="s">
        <v>55</v>
      </c>
      <c r="B40" s="3" t="s">
        <v>20</v>
      </c>
      <c r="C40" s="3" t="s">
        <v>1</v>
      </c>
      <c r="D40" s="3" t="s">
        <v>44</v>
      </c>
      <c r="E40" s="3" t="s">
        <v>43</v>
      </c>
      <c r="G40" s="3"/>
    </row>
    <row r="41" spans="1:11" ht="16">
      <c r="A41" s="3" t="s">
        <v>45</v>
      </c>
      <c r="B41" s="6">
        <v>91.367500000000007</v>
      </c>
      <c r="C41" s="8">
        <v>1223.6489248740124</v>
      </c>
      <c r="D41" s="8">
        <v>32.186874207123296</v>
      </c>
      <c r="E41" s="1">
        <v>16</v>
      </c>
      <c r="G41" s="1"/>
    </row>
    <row r="42" spans="1:11" ht="16">
      <c r="A42" s="3" t="s">
        <v>46</v>
      </c>
      <c r="B42" s="6">
        <v>67.532499999999999</v>
      </c>
      <c r="C42" s="8">
        <v>1549.0352874560365</v>
      </c>
      <c r="D42" s="8">
        <v>34.379517172302137</v>
      </c>
      <c r="E42" s="1">
        <v>17</v>
      </c>
      <c r="G42" s="1"/>
    </row>
    <row r="43" spans="1:11" ht="16">
      <c r="A43" s="3" t="s">
        <v>47</v>
      </c>
      <c r="B43" s="6">
        <v>44.832500000000003</v>
      </c>
      <c r="C43" s="8">
        <v>1884.9054606178549</v>
      </c>
      <c r="D43" s="8">
        <v>38.381176300345935</v>
      </c>
      <c r="E43" s="1">
        <v>18</v>
      </c>
      <c r="G43" s="1"/>
    </row>
    <row r="44" spans="1:11" ht="16">
      <c r="A44" s="3" t="s">
        <v>48</v>
      </c>
      <c r="B44" s="6">
        <v>22.983750000000001</v>
      </c>
      <c r="C44" s="8">
        <v>2375.7958765019289</v>
      </c>
      <c r="D44" s="8">
        <v>48.597357896690156</v>
      </c>
      <c r="E44" s="1">
        <v>19</v>
      </c>
      <c r="G44" s="1"/>
    </row>
    <row r="45" spans="1:11" ht="16">
      <c r="A45" s="3" t="s">
        <v>49</v>
      </c>
      <c r="B45" s="6">
        <v>0</v>
      </c>
      <c r="C45" s="8">
        <v>2925.93709492369</v>
      </c>
      <c r="D45" s="8">
        <v>57.336544957247362</v>
      </c>
      <c r="E45" s="1">
        <v>20</v>
      </c>
      <c r="G45" s="1"/>
    </row>
    <row r="46" spans="1:11" ht="16">
      <c r="A46" s="3" t="s">
        <v>50</v>
      </c>
      <c r="B46" s="7">
        <v>4.3942500000000004</v>
      </c>
      <c r="C46" s="8">
        <v>2140.7683408252078</v>
      </c>
      <c r="D46" s="8">
        <v>48.088833364501355</v>
      </c>
      <c r="E46" s="1">
        <v>21</v>
      </c>
      <c r="G46" s="1"/>
    </row>
    <row r="47" spans="1:11" ht="16">
      <c r="A47" s="3" t="s">
        <v>51</v>
      </c>
      <c r="B47" s="7">
        <v>3.294</v>
      </c>
      <c r="C47" s="8">
        <v>2338.4427245497081</v>
      </c>
      <c r="D47" s="8">
        <v>46.230027041632908</v>
      </c>
      <c r="E47" s="1">
        <v>22</v>
      </c>
      <c r="G47" s="1"/>
    </row>
    <row r="48" spans="1:11" ht="16">
      <c r="A48" s="3" t="s">
        <v>52</v>
      </c>
      <c r="B48" s="7">
        <v>2.1937500000000001</v>
      </c>
      <c r="C48" s="8">
        <v>2400.3156670594922</v>
      </c>
      <c r="D48" s="8">
        <v>47.613870066527902</v>
      </c>
      <c r="E48" s="1">
        <v>23</v>
      </c>
      <c r="G48" s="1"/>
    </row>
    <row r="49" spans="1:7" ht="16">
      <c r="A49" s="3" t="s">
        <v>53</v>
      </c>
      <c r="B49" s="7">
        <v>1.0934999999999999</v>
      </c>
      <c r="C49" s="8">
        <v>2596.8065533629497</v>
      </c>
      <c r="D49" s="8">
        <v>50.001047345694715</v>
      </c>
      <c r="E49" s="1">
        <v>24</v>
      </c>
      <c r="G49" s="1"/>
    </row>
    <row r="50" spans="1:7" ht="16">
      <c r="A50" s="3" t="s">
        <v>54</v>
      </c>
      <c r="B50" s="7">
        <v>0</v>
      </c>
      <c r="C50" s="8">
        <v>2749.4597321103115</v>
      </c>
      <c r="D50" s="8">
        <v>55.726651372653897</v>
      </c>
      <c r="E50" s="1">
        <v>25</v>
      </c>
      <c r="G50" s="1"/>
    </row>
  </sheetData>
  <mergeCells count="2">
    <mergeCell ref="A28:A31"/>
    <mergeCell ref="A33:A36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C3F2-AC23-BB4A-A225-C5284AADA893}">
  <dimension ref="A1:K51"/>
  <sheetViews>
    <sheetView topLeftCell="A11" workbookViewId="0">
      <selection activeCell="A41" sqref="A41:E51"/>
    </sheetView>
  </sheetViews>
  <sheetFormatPr baseColWidth="10" defaultRowHeight="14"/>
  <sheetData>
    <row r="1" spans="1:11" ht="16">
      <c r="A1" t="s">
        <v>14</v>
      </c>
      <c r="B1" t="s">
        <v>11</v>
      </c>
      <c r="C1" t="s">
        <v>12</v>
      </c>
      <c r="D1" t="s">
        <v>13</v>
      </c>
      <c r="H1" s="1"/>
      <c r="I1" s="1"/>
    </row>
    <row r="2" spans="1:11">
      <c r="A2">
        <v>11</v>
      </c>
      <c r="B2">
        <f>SQRT(2*PI())*C2*D2/5</f>
        <v>1131.9526853999964</v>
      </c>
      <c r="C2">
        <v>128.34700000000001</v>
      </c>
      <c r="D2">
        <v>17.592300000000002</v>
      </c>
    </row>
    <row r="3" spans="1:11">
      <c r="A3">
        <v>12</v>
      </c>
      <c r="B3">
        <f t="shared" ref="B3:B11" si="0">SQRT(2*PI())*C3*D3/5</f>
        <v>1441.2628454959195</v>
      </c>
      <c r="C3">
        <v>164.55099999999999</v>
      </c>
      <c r="D3">
        <v>17.4712</v>
      </c>
    </row>
    <row r="4" spans="1:11">
      <c r="A4">
        <v>13</v>
      </c>
      <c r="B4">
        <f t="shared" si="0"/>
        <v>1484.292925092212</v>
      </c>
      <c r="C4">
        <v>170.124</v>
      </c>
      <c r="D4">
        <v>17.403400000000001</v>
      </c>
      <c r="I4">
        <v>5.0389999999999997</v>
      </c>
      <c r="J4">
        <v>0.28810000000000002</v>
      </c>
      <c r="K4">
        <v>0.68210000000000004</v>
      </c>
    </row>
    <row r="5" spans="1:11">
      <c r="A5">
        <v>14</v>
      </c>
      <c r="B5">
        <f t="shared" si="0"/>
        <v>1817.8685975080109</v>
      </c>
      <c r="C5">
        <v>200.72200000000001</v>
      </c>
      <c r="D5">
        <v>18.0654</v>
      </c>
      <c r="I5">
        <v>5.0359999999999996</v>
      </c>
      <c r="J5">
        <v>0.29449999999999998</v>
      </c>
      <c r="K5">
        <v>6709</v>
      </c>
    </row>
    <row r="6" spans="1:11">
      <c r="A6">
        <v>15</v>
      </c>
      <c r="B6">
        <f t="shared" si="0"/>
        <v>2086.3208476235773</v>
      </c>
      <c r="C6">
        <v>230.22200000000001</v>
      </c>
      <c r="D6">
        <v>18.076499999999999</v>
      </c>
      <c r="I6">
        <v>5.1769999999999996</v>
      </c>
      <c r="J6">
        <v>0.26919999999999999</v>
      </c>
      <c r="K6">
        <v>0.62180000000000002</v>
      </c>
    </row>
    <row r="7" spans="1:11">
      <c r="A7">
        <v>26</v>
      </c>
      <c r="B7">
        <f t="shared" si="0"/>
        <v>1766.3029175322008</v>
      </c>
      <c r="C7">
        <v>190.31299999999999</v>
      </c>
      <c r="D7">
        <v>18.513000000000002</v>
      </c>
      <c r="I7">
        <v>5.3789999999999996</v>
      </c>
      <c r="J7">
        <v>0.26469999999999999</v>
      </c>
      <c r="K7">
        <v>0.62370000000000003</v>
      </c>
    </row>
    <row r="8" spans="1:11">
      <c r="A8">
        <v>27</v>
      </c>
      <c r="B8">
        <f t="shared" si="0"/>
        <v>1755.8660440681742</v>
      </c>
      <c r="C8">
        <v>197.95099999999999</v>
      </c>
      <c r="D8">
        <v>17.6935</v>
      </c>
      <c r="I8">
        <v>4.8860000000000001</v>
      </c>
      <c r="J8">
        <v>0.25109999999999999</v>
      </c>
      <c r="K8">
        <v>0.5514</v>
      </c>
    </row>
    <row r="9" spans="1:11">
      <c r="A9">
        <v>28</v>
      </c>
      <c r="B9">
        <f t="shared" si="0"/>
        <v>1948.1625534349077</v>
      </c>
      <c r="C9">
        <v>216.68100000000001</v>
      </c>
      <c r="D9">
        <v>17.9343</v>
      </c>
    </row>
    <row r="10" spans="1:11">
      <c r="A10">
        <v>29</v>
      </c>
      <c r="B10">
        <f t="shared" si="0"/>
        <v>2030.6528622256569</v>
      </c>
      <c r="C10">
        <v>224.929</v>
      </c>
      <c r="D10">
        <v>18.008199999999999</v>
      </c>
    </row>
    <row r="11" spans="1:11">
      <c r="A11">
        <v>30</v>
      </c>
      <c r="B11">
        <f t="shared" si="0"/>
        <v>2130.3386066395678</v>
      </c>
      <c r="C11">
        <v>237.32300000000001</v>
      </c>
      <c r="D11">
        <v>17.9056</v>
      </c>
    </row>
    <row r="14" spans="1:11">
      <c r="A14" t="s">
        <v>14</v>
      </c>
      <c r="B14" t="s">
        <v>34</v>
      </c>
      <c r="C14" t="s">
        <v>18</v>
      </c>
      <c r="D14" t="s">
        <v>15</v>
      </c>
      <c r="E14" t="s">
        <v>17</v>
      </c>
      <c r="F14" t="s">
        <v>16</v>
      </c>
      <c r="G14" t="s">
        <v>19</v>
      </c>
    </row>
    <row r="15" spans="1:11">
      <c r="A15">
        <v>11</v>
      </c>
      <c r="B15">
        <f>SQRT(2*PI())*SQRT(D2*D2*D15*D15 + C2*C2*F15*F15 + 2*F15*D15*C15)/5</f>
        <v>48.131759298408312</v>
      </c>
      <c r="C15">
        <f>G15/(SQRT(E15)*SQRT(F15))</f>
        <v>0.45299841106177208</v>
      </c>
      <c r="D15">
        <v>3.3690000000000002</v>
      </c>
      <c r="E15">
        <v>0.40450000000000003</v>
      </c>
      <c r="F15">
        <v>0.58840000000000003</v>
      </c>
      <c r="G15">
        <v>0.221</v>
      </c>
    </row>
    <row r="16" spans="1:11">
      <c r="A16">
        <v>12</v>
      </c>
      <c r="B16">
        <f t="shared" ref="B16:B24" si="1">SQRT(2*PI())*SQRT(D3*D3*D16*D16 + C3*C3*F16*F16 + 2*F16*D16*C16)/5</f>
        <v>56.985142419743553</v>
      </c>
      <c r="C16">
        <f t="shared" ref="C16:C24" si="2">G16/(SQRT(E16)*SQRT(F16))</f>
        <v>0.594651987982729</v>
      </c>
      <c r="D16">
        <v>4.0289999999999999</v>
      </c>
      <c r="E16">
        <v>0.36070000000000002</v>
      </c>
      <c r="F16">
        <v>0.5423</v>
      </c>
      <c r="G16">
        <v>0.26300000000000001</v>
      </c>
    </row>
    <row r="17" spans="1:11">
      <c r="A17">
        <v>13</v>
      </c>
      <c r="B17">
        <f t="shared" si="1"/>
        <v>51.9910154534371</v>
      </c>
      <c r="C17">
        <f t="shared" si="2"/>
        <v>0.52153991401095312</v>
      </c>
      <c r="D17">
        <v>3.68</v>
      </c>
      <c r="E17">
        <v>0.3286</v>
      </c>
      <c r="F17">
        <v>0.47939999999999999</v>
      </c>
      <c r="G17">
        <v>0.20699999999999999</v>
      </c>
    </row>
    <row r="18" spans="1:11">
      <c r="A18">
        <v>14</v>
      </c>
      <c r="B18">
        <f t="shared" si="1"/>
        <v>65.655480434609672</v>
      </c>
      <c r="C18">
        <f t="shared" si="2"/>
        <v>0.76094899285053164</v>
      </c>
      <c r="D18">
        <v>4.4980000000000002</v>
      </c>
      <c r="E18">
        <v>0.3286</v>
      </c>
      <c r="F18">
        <v>0.51160000000000005</v>
      </c>
      <c r="G18">
        <v>0.312</v>
      </c>
    </row>
    <row r="19" spans="1:11">
      <c r="A19">
        <v>15</v>
      </c>
      <c r="B19">
        <f t="shared" si="1"/>
        <v>62.0882561263263</v>
      </c>
      <c r="C19">
        <f t="shared" si="2"/>
        <v>0.86511383930528429</v>
      </c>
      <c r="D19">
        <v>4.2560000000000002</v>
      </c>
      <c r="E19">
        <v>0.27400000000000002</v>
      </c>
      <c r="F19">
        <v>0.42149999999999999</v>
      </c>
      <c r="G19">
        <v>0.29399999999999998</v>
      </c>
    </row>
    <row r="20" spans="1:11">
      <c r="A20">
        <v>26</v>
      </c>
      <c r="B20">
        <f t="shared" si="1"/>
        <v>62.993607339197617</v>
      </c>
      <c r="C20">
        <f t="shared" si="2"/>
        <v>0.70231458599200236</v>
      </c>
      <c r="D20">
        <v>4.327</v>
      </c>
      <c r="E20">
        <v>0.34689999999999999</v>
      </c>
      <c r="F20">
        <v>0.50860000000000005</v>
      </c>
      <c r="G20">
        <v>0.29499999999999998</v>
      </c>
    </row>
    <row r="21" spans="1:11">
      <c r="A21">
        <v>27</v>
      </c>
      <c r="B21">
        <f t="shared" si="1"/>
        <v>62.348608568143902</v>
      </c>
      <c r="C21">
        <f t="shared" si="2"/>
        <v>0.54242587864574021</v>
      </c>
      <c r="D21">
        <v>4.4290000000000003</v>
      </c>
      <c r="E21">
        <v>0.34029999999999999</v>
      </c>
      <c r="F21">
        <v>0.48780000000000001</v>
      </c>
      <c r="G21">
        <v>0.221</v>
      </c>
    </row>
    <row r="22" spans="1:11">
      <c r="A22">
        <v>28</v>
      </c>
      <c r="B22">
        <f t="shared" si="1"/>
        <v>65.50499250354703</v>
      </c>
      <c r="C22">
        <f t="shared" si="2"/>
        <v>0.78944395870970219</v>
      </c>
      <c r="D22">
        <v>4.62</v>
      </c>
      <c r="E22">
        <v>0.30769999999999997</v>
      </c>
      <c r="F22">
        <v>0.4662</v>
      </c>
      <c r="G22">
        <v>0.29899999999999999</v>
      </c>
    </row>
    <row r="23" spans="1:11">
      <c r="A23">
        <v>29</v>
      </c>
      <c r="B23">
        <f t="shared" si="1"/>
        <v>67.808076309034576</v>
      </c>
      <c r="C23">
        <f t="shared" si="2"/>
        <v>0.78651637313359124</v>
      </c>
      <c r="D23">
        <v>4.726</v>
      </c>
      <c r="E23">
        <v>0.30719999999999997</v>
      </c>
      <c r="F23">
        <v>0.46729999999999999</v>
      </c>
      <c r="G23">
        <v>0.29799999999999999</v>
      </c>
    </row>
    <row r="24" spans="1:11">
      <c r="A24">
        <v>30</v>
      </c>
      <c r="B24">
        <f t="shared" si="1"/>
        <v>62.40217626122255</v>
      </c>
      <c r="C24">
        <f t="shared" si="2"/>
        <v>0.44901093477565845</v>
      </c>
      <c r="D24">
        <v>4.4550000000000001</v>
      </c>
      <c r="E24">
        <v>0.28839999999999999</v>
      </c>
      <c r="F24">
        <v>0.40260000000000001</v>
      </c>
      <c r="G24">
        <v>0.153</v>
      </c>
    </row>
    <row r="27" spans="1:11" ht="16">
      <c r="C27" s="1" t="s">
        <v>21</v>
      </c>
      <c r="D27" s="1"/>
      <c r="E27" s="1"/>
      <c r="F27" s="1" t="s">
        <v>20</v>
      </c>
      <c r="H27" t="s">
        <v>32</v>
      </c>
      <c r="J27" t="s">
        <v>30</v>
      </c>
      <c r="K27" s="1" t="s">
        <v>20</v>
      </c>
    </row>
    <row r="28" spans="1:11">
      <c r="A28" s="14" t="s">
        <v>30</v>
      </c>
      <c r="B28" t="s">
        <v>22</v>
      </c>
      <c r="C28">
        <v>0.40500000000000003</v>
      </c>
      <c r="E28">
        <f>C28</f>
        <v>0.40500000000000003</v>
      </c>
      <c r="F28">
        <f>E28*$H$28</f>
        <v>1.0935000000000001</v>
      </c>
      <c r="H28">
        <v>2.7</v>
      </c>
      <c r="J28">
        <v>4</v>
      </c>
      <c r="K28">
        <v>4.3942500000000004</v>
      </c>
    </row>
    <row r="29" spans="1:11">
      <c r="A29" s="14"/>
      <c r="B29" t="s">
        <v>23</v>
      </c>
      <c r="C29">
        <v>0.40749999999999997</v>
      </c>
      <c r="E29">
        <f>E28+C29</f>
        <v>0.8125</v>
      </c>
      <c r="F29">
        <f t="shared" ref="F29:F31" si="3">E29*$H$28</f>
        <v>2.1937500000000001</v>
      </c>
      <c r="H29" t="s">
        <v>33</v>
      </c>
      <c r="J29">
        <v>3</v>
      </c>
      <c r="K29">
        <v>3.294</v>
      </c>
    </row>
    <row r="30" spans="1:11">
      <c r="A30" s="14"/>
      <c r="B30" t="s">
        <v>24</v>
      </c>
      <c r="C30">
        <v>0.40749999999999997</v>
      </c>
      <c r="E30">
        <f>E29+C30</f>
        <v>1.22</v>
      </c>
      <c r="F30">
        <f t="shared" si="3"/>
        <v>3.294</v>
      </c>
      <c r="H30">
        <v>11.35</v>
      </c>
      <c r="J30">
        <v>2</v>
      </c>
      <c r="K30">
        <v>2.1937500000000001</v>
      </c>
    </row>
    <row r="31" spans="1:11">
      <c r="A31" s="14"/>
      <c r="B31" t="s">
        <v>25</v>
      </c>
      <c r="C31">
        <v>0.40749999999999997</v>
      </c>
      <c r="E31">
        <f>E30+C31</f>
        <v>1.6274999999999999</v>
      </c>
      <c r="F31">
        <f t="shared" si="3"/>
        <v>4.3942500000000004</v>
      </c>
      <c r="J31">
        <v>1</v>
      </c>
      <c r="K31">
        <v>1.0935000000000001</v>
      </c>
    </row>
    <row r="32" spans="1:11">
      <c r="J32">
        <v>0</v>
      </c>
      <c r="K32">
        <v>0</v>
      </c>
    </row>
    <row r="33" spans="1:11">
      <c r="A33" s="14" t="s">
        <v>31</v>
      </c>
      <c r="B33" t="s">
        <v>26</v>
      </c>
      <c r="C33">
        <v>2.0249999999999999</v>
      </c>
      <c r="E33">
        <f>C33</f>
        <v>2.0249999999999999</v>
      </c>
      <c r="F33">
        <f>E33*$H$30</f>
        <v>22.983749999999997</v>
      </c>
      <c r="J33" t="s">
        <v>31</v>
      </c>
    </row>
    <row r="34" spans="1:11">
      <c r="A34" s="14"/>
      <c r="B34" t="s">
        <v>27</v>
      </c>
      <c r="C34">
        <v>1.925</v>
      </c>
      <c r="E34">
        <f>E33+C34</f>
        <v>3.95</v>
      </c>
      <c r="F34">
        <f t="shared" ref="F34:F36" si="4">E34*$H$30</f>
        <v>44.832500000000003</v>
      </c>
      <c r="J34">
        <v>4</v>
      </c>
      <c r="K34">
        <v>91.367500000000007</v>
      </c>
    </row>
    <row r="35" spans="1:11">
      <c r="A35" s="14"/>
      <c r="B35" t="s">
        <v>28</v>
      </c>
      <c r="C35">
        <v>2</v>
      </c>
      <c r="E35">
        <f>E34+C35</f>
        <v>5.95</v>
      </c>
      <c r="F35">
        <f t="shared" si="4"/>
        <v>67.532499999999999</v>
      </c>
      <c r="J35">
        <v>3</v>
      </c>
      <c r="K35">
        <v>67.532499999999999</v>
      </c>
    </row>
    <row r="36" spans="1:11">
      <c r="A36" s="14"/>
      <c r="B36" t="s">
        <v>29</v>
      </c>
      <c r="C36">
        <v>2.1</v>
      </c>
      <c r="E36">
        <f>E35+C36</f>
        <v>8.0500000000000007</v>
      </c>
      <c r="F36">
        <f t="shared" si="4"/>
        <v>91.367500000000007</v>
      </c>
      <c r="J36">
        <v>2</v>
      </c>
      <c r="K36">
        <v>44.832500000000003</v>
      </c>
    </row>
    <row r="37" spans="1:11">
      <c r="J37">
        <v>1</v>
      </c>
      <c r="K37">
        <v>22.983749999999997</v>
      </c>
    </row>
    <row r="38" spans="1:11">
      <c r="J38">
        <v>0</v>
      </c>
      <c r="K38">
        <v>0</v>
      </c>
    </row>
    <row r="40" spans="1:11">
      <c r="B40" t="s">
        <v>56</v>
      </c>
    </row>
    <row r="41" spans="1:11" ht="16">
      <c r="A41" s="3" t="s">
        <v>55</v>
      </c>
      <c r="B41" s="3" t="s">
        <v>20</v>
      </c>
      <c r="C41" s="3" t="s">
        <v>1</v>
      </c>
      <c r="D41" s="3" t="s">
        <v>44</v>
      </c>
      <c r="E41" s="3" t="s">
        <v>43</v>
      </c>
      <c r="G41" s="3"/>
    </row>
    <row r="42" spans="1:11" ht="16">
      <c r="A42" s="3" t="s">
        <v>45</v>
      </c>
      <c r="B42" s="6">
        <v>91.367500000000007</v>
      </c>
      <c r="C42" s="8">
        <v>1131.9526853999964</v>
      </c>
      <c r="D42" s="8">
        <v>48.131759298408312</v>
      </c>
      <c r="E42" s="1">
        <v>11</v>
      </c>
      <c r="G42" s="8"/>
    </row>
    <row r="43" spans="1:11" ht="16">
      <c r="A43" s="3" t="s">
        <v>46</v>
      </c>
      <c r="B43" s="6">
        <v>67.532499999999999</v>
      </c>
      <c r="C43" s="8">
        <v>1441.2628454959195</v>
      </c>
      <c r="D43" s="8">
        <v>56.985142419743553</v>
      </c>
      <c r="E43" s="1">
        <v>12</v>
      </c>
      <c r="G43" s="8"/>
    </row>
    <row r="44" spans="1:11" ht="16">
      <c r="A44" s="3" t="s">
        <v>47</v>
      </c>
      <c r="B44" s="6">
        <v>44.832500000000003</v>
      </c>
      <c r="C44" s="8">
        <v>1484.292925092212</v>
      </c>
      <c r="D44" s="8">
        <v>51.9910154534371</v>
      </c>
      <c r="E44" s="1">
        <v>13</v>
      </c>
      <c r="G44" s="8"/>
    </row>
    <row r="45" spans="1:11" ht="16">
      <c r="A45" s="3" t="s">
        <v>48</v>
      </c>
      <c r="B45" s="6">
        <v>22.983750000000001</v>
      </c>
      <c r="C45" s="8">
        <v>1817.8685975080109</v>
      </c>
      <c r="D45" s="8">
        <v>65.655480434609672</v>
      </c>
      <c r="E45" s="1">
        <v>14</v>
      </c>
      <c r="G45" s="8"/>
    </row>
    <row r="46" spans="1:11" ht="16">
      <c r="A46" s="3" t="s">
        <v>49</v>
      </c>
      <c r="B46" s="6">
        <v>0</v>
      </c>
      <c r="C46" s="8">
        <v>2086.3208476235773</v>
      </c>
      <c r="D46" s="8">
        <v>62.0882561263263</v>
      </c>
      <c r="E46" s="1">
        <v>15</v>
      </c>
      <c r="G46" s="8"/>
    </row>
    <row r="47" spans="1:11" ht="16">
      <c r="A47" s="3" t="s">
        <v>50</v>
      </c>
      <c r="B47" s="7">
        <v>4.3942500000000004</v>
      </c>
      <c r="C47" s="8">
        <v>1766.3029175322008</v>
      </c>
      <c r="D47" s="8">
        <v>62.993607339197617</v>
      </c>
      <c r="E47" s="1">
        <v>26</v>
      </c>
      <c r="G47" s="8"/>
    </row>
    <row r="48" spans="1:11" ht="16">
      <c r="A48" s="3" t="s">
        <v>51</v>
      </c>
      <c r="B48" s="7">
        <v>3.294</v>
      </c>
      <c r="C48" s="8">
        <v>1755.8660440681742</v>
      </c>
      <c r="D48" s="8">
        <v>62.348608568143902</v>
      </c>
      <c r="E48" s="1">
        <v>27</v>
      </c>
      <c r="G48" s="8"/>
    </row>
    <row r="49" spans="1:7" ht="16">
      <c r="A49" s="3" t="s">
        <v>52</v>
      </c>
      <c r="B49" s="7">
        <v>2.1937500000000001</v>
      </c>
      <c r="C49" s="8">
        <v>1948.1625534349077</v>
      </c>
      <c r="D49" s="8">
        <v>65.50499250354703</v>
      </c>
      <c r="E49" s="1">
        <v>28</v>
      </c>
      <c r="G49" s="8"/>
    </row>
    <row r="50" spans="1:7" ht="16">
      <c r="A50" s="3" t="s">
        <v>53</v>
      </c>
      <c r="B50" s="7">
        <v>1.0934999999999999</v>
      </c>
      <c r="C50" s="8">
        <v>2030.6528622256569</v>
      </c>
      <c r="D50" s="8">
        <v>67.808076309034576</v>
      </c>
      <c r="E50" s="1">
        <v>29</v>
      </c>
      <c r="G50" s="8"/>
    </row>
    <row r="51" spans="1:7" ht="16">
      <c r="A51" s="3" t="s">
        <v>54</v>
      </c>
      <c r="B51" s="7">
        <v>0</v>
      </c>
      <c r="C51" s="8">
        <v>2130.3386066395678</v>
      </c>
      <c r="D51" s="8">
        <v>62.40217626122255</v>
      </c>
      <c r="E51" s="1">
        <v>30</v>
      </c>
      <c r="G51" s="8"/>
    </row>
  </sheetData>
  <mergeCells count="2">
    <mergeCell ref="A28:A31"/>
    <mergeCell ref="A33:A36"/>
  </mergeCells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5BC-8627-BB48-83D2-DF8B024007D7}">
  <dimension ref="A1:K49"/>
  <sheetViews>
    <sheetView tabSelected="1" topLeftCell="A16" workbookViewId="0">
      <selection activeCell="G27" sqref="G27"/>
    </sheetView>
  </sheetViews>
  <sheetFormatPr baseColWidth="10" defaultRowHeight="14"/>
  <sheetData>
    <row r="1" spans="1:9" ht="16">
      <c r="A1" t="s">
        <v>14</v>
      </c>
      <c r="B1" t="s">
        <v>11</v>
      </c>
      <c r="C1" t="s">
        <v>12</v>
      </c>
      <c r="D1" t="s">
        <v>13</v>
      </c>
      <c r="H1" s="1"/>
      <c r="I1" s="1"/>
    </row>
    <row r="2" spans="1:9">
      <c r="A2">
        <v>11</v>
      </c>
      <c r="B2">
        <f>SQRT(2*PI())*C2*D2/5</f>
        <v>1106.3936307674819</v>
      </c>
      <c r="C2">
        <v>122.464</v>
      </c>
      <c r="D2">
        <v>18.021100000000001</v>
      </c>
    </row>
    <row r="3" spans="1:9">
      <c r="A3">
        <v>12</v>
      </c>
      <c r="B3">
        <f t="shared" ref="B3:B11" si="0">SQRT(2*PI())*C3*D3/5</f>
        <v>1424.8878176261574</v>
      </c>
      <c r="C3">
        <v>155.084</v>
      </c>
      <c r="D3">
        <v>18.327100000000002</v>
      </c>
    </row>
    <row r="4" spans="1:9">
      <c r="A4">
        <v>13</v>
      </c>
      <c r="B4">
        <f t="shared" si="0"/>
        <v>1406.2691918126038</v>
      </c>
      <c r="C4">
        <v>155.49600000000001</v>
      </c>
      <c r="D4">
        <v>18.0397</v>
      </c>
    </row>
    <row r="5" spans="1:9">
      <c r="A5">
        <v>14</v>
      </c>
      <c r="B5">
        <f t="shared" si="0"/>
        <v>1717.4417146023297</v>
      </c>
      <c r="C5">
        <v>184.74700000000001</v>
      </c>
      <c r="D5">
        <v>18.543199999999999</v>
      </c>
    </row>
    <row r="6" spans="1:9">
      <c r="A6">
        <v>15</v>
      </c>
      <c r="B6">
        <f>SQRT(2*PI())*C6*D6/5</f>
        <v>1913.0290283397576</v>
      </c>
      <c r="C6">
        <v>208.02799999999999</v>
      </c>
      <c r="D6">
        <v>18.343399999999999</v>
      </c>
    </row>
    <row r="7" spans="1:9">
      <c r="A7">
        <v>26</v>
      </c>
      <c r="B7">
        <f t="shared" si="0"/>
        <v>1590.9243131646786</v>
      </c>
      <c r="C7">
        <v>173.78399999999999</v>
      </c>
      <c r="D7">
        <v>18.2608</v>
      </c>
    </row>
    <row r="8" spans="1:9">
      <c r="A8">
        <v>27</v>
      </c>
      <c r="B8">
        <f t="shared" si="0"/>
        <v>1628.014172442344</v>
      </c>
      <c r="C8">
        <v>178.67599999999999</v>
      </c>
      <c r="D8">
        <v>18.174900000000001</v>
      </c>
    </row>
    <row r="9" spans="1:9">
      <c r="A9">
        <v>28</v>
      </c>
      <c r="B9">
        <f t="shared" si="0"/>
        <v>1820.0735603891439</v>
      </c>
      <c r="C9">
        <v>194.131</v>
      </c>
      <c r="D9">
        <v>18.7014</v>
      </c>
    </row>
    <row r="10" spans="1:9">
      <c r="A10">
        <v>29</v>
      </c>
      <c r="B10">
        <f t="shared" si="0"/>
        <v>1908.7111848706052</v>
      </c>
      <c r="C10">
        <v>203.28299999999999</v>
      </c>
      <c r="D10">
        <v>18.729199999999999</v>
      </c>
    </row>
    <row r="11" spans="1:9">
      <c r="A11">
        <v>30</v>
      </c>
      <c r="B11">
        <f t="shared" si="0"/>
        <v>1912.9820903717361</v>
      </c>
      <c r="C11">
        <v>214.22300000000001</v>
      </c>
      <c r="D11">
        <v>17.8125</v>
      </c>
    </row>
    <row r="14" spans="1:9">
      <c r="A14" t="s">
        <v>14</v>
      </c>
      <c r="B14" t="s">
        <v>34</v>
      </c>
      <c r="C14" t="s">
        <v>18</v>
      </c>
      <c r="D14" t="s">
        <v>15</v>
      </c>
      <c r="E14" t="s">
        <v>17</v>
      </c>
      <c r="F14" t="s">
        <v>16</v>
      </c>
      <c r="G14" t="s">
        <v>19</v>
      </c>
    </row>
    <row r="15" spans="1:9">
      <c r="A15">
        <v>11</v>
      </c>
      <c r="B15">
        <f>SQRT(2*PI())*SQRT(D2*D2*D15*D15 + C2*C2*F15*F15 + 2*F15*D15*C15)/5</f>
        <v>56.344325184175503</v>
      </c>
      <c r="C15">
        <f>G15/(SQRT(E15)*SQRT(F15))</f>
        <v>1.065400562932675</v>
      </c>
      <c r="D15">
        <v>3.8580000000000001</v>
      </c>
      <c r="E15">
        <v>0.33560000000000001</v>
      </c>
      <c r="F15">
        <v>0.7208</v>
      </c>
      <c r="G15">
        <v>0.52400000000000002</v>
      </c>
    </row>
    <row r="16" spans="1:9">
      <c r="A16">
        <v>12</v>
      </c>
      <c r="B16">
        <f t="shared" ref="B16:B24" si="1">SQRT(2*PI())*SQRT(D3*D3*D16*D16 + C3*C3*F16*F16 + 2*F16*D16*C16)/5</f>
        <v>65.855290253361559</v>
      </c>
      <c r="C16">
        <f t="shared" ref="C16:C24" si="2">G16/(SQRT(E16)*SQRT(F16))</f>
        <v>1.1676944997125902</v>
      </c>
      <c r="D16">
        <v>4.5039999999999996</v>
      </c>
      <c r="E16">
        <v>0.31040000000000001</v>
      </c>
      <c r="F16">
        <v>0.65869999999999995</v>
      </c>
      <c r="G16">
        <v>0.52800000000000002</v>
      </c>
    </row>
    <row r="17" spans="1:11">
      <c r="A17">
        <v>13</v>
      </c>
      <c r="B17">
        <f t="shared" si="1"/>
        <v>63.007523964196047</v>
      </c>
      <c r="C17">
        <f t="shared" si="2"/>
        <v>1.2862058152522555</v>
      </c>
      <c r="D17">
        <v>4.2869999999999999</v>
      </c>
      <c r="E17">
        <v>0.28710000000000002</v>
      </c>
      <c r="F17">
        <v>0.63690000000000002</v>
      </c>
      <c r="G17">
        <v>0.55000000000000004</v>
      </c>
    </row>
    <row r="18" spans="1:11">
      <c r="A18">
        <v>14</v>
      </c>
      <c r="B18">
        <f t="shared" si="1"/>
        <v>75.163377390073691</v>
      </c>
      <c r="C18">
        <f t="shared" si="2"/>
        <v>1.3775549587397078</v>
      </c>
      <c r="D18">
        <v>5.1319999999999997</v>
      </c>
      <c r="E18">
        <v>0.28179999999999999</v>
      </c>
      <c r="F18">
        <v>0.62690000000000001</v>
      </c>
      <c r="G18">
        <v>0.57899999999999996</v>
      </c>
    </row>
    <row r="19" spans="1:11">
      <c r="A19">
        <v>15</v>
      </c>
      <c r="B19">
        <f t="shared" si="1"/>
        <v>70.862870657447175</v>
      </c>
      <c r="C19">
        <f t="shared" si="2"/>
        <v>1.6144554534951201</v>
      </c>
      <c r="D19">
        <v>4.87</v>
      </c>
      <c r="E19">
        <v>0.23680000000000001</v>
      </c>
      <c r="F19">
        <v>0.52639999999999998</v>
      </c>
      <c r="G19">
        <v>0.56999999999999995</v>
      </c>
    </row>
    <row r="20" spans="1:11">
      <c r="A20">
        <v>26</v>
      </c>
      <c r="B20">
        <f t="shared" si="1"/>
        <v>75.244851883560202</v>
      </c>
      <c r="C20">
        <f t="shared" si="2"/>
        <v>1.3512358791985903</v>
      </c>
      <c r="D20">
        <v>5.0389999999999997</v>
      </c>
      <c r="E20">
        <v>0.28810000000000002</v>
      </c>
      <c r="F20">
        <v>0.68210000000000004</v>
      </c>
      <c r="G20">
        <v>0.59899999999999998</v>
      </c>
    </row>
    <row r="21" spans="1:11">
      <c r="A21">
        <v>27</v>
      </c>
      <c r="B21">
        <f t="shared" si="1"/>
        <v>75.624809474733794</v>
      </c>
      <c r="C21">
        <f t="shared" si="2"/>
        <v>1.2418453979310746</v>
      </c>
      <c r="D21">
        <v>5.0359999999999996</v>
      </c>
      <c r="E21">
        <v>0.29449999999999998</v>
      </c>
      <c r="F21">
        <v>0.67090000000000005</v>
      </c>
      <c r="G21">
        <v>0.55200000000000005</v>
      </c>
    </row>
    <row r="22" spans="1:11">
      <c r="A22">
        <v>28</v>
      </c>
      <c r="B22">
        <f t="shared" si="1"/>
        <v>77.590548306325189</v>
      </c>
      <c r="C22">
        <f t="shared" si="2"/>
        <v>1.4543002510798111</v>
      </c>
      <c r="D22">
        <v>5.1769999999999996</v>
      </c>
      <c r="E22">
        <v>0.26919999999999999</v>
      </c>
      <c r="F22">
        <v>0.62180000000000002</v>
      </c>
      <c r="G22">
        <v>0.59499999999999997</v>
      </c>
    </row>
    <row r="23" spans="1:11">
      <c r="A23">
        <v>29</v>
      </c>
      <c r="B23">
        <f t="shared" si="1"/>
        <v>81.200028278951081</v>
      </c>
      <c r="C23">
        <f t="shared" si="2"/>
        <v>1.4840634506659807</v>
      </c>
      <c r="D23">
        <v>5.3789999999999996</v>
      </c>
      <c r="E23">
        <v>0.26469999999999999</v>
      </c>
      <c r="F23">
        <v>0.62370000000000003</v>
      </c>
      <c r="G23">
        <v>0.60299999999999998</v>
      </c>
    </row>
    <row r="24" spans="1:11">
      <c r="A24">
        <v>30</v>
      </c>
      <c r="B24">
        <f t="shared" si="1"/>
        <v>73.568187591922054</v>
      </c>
      <c r="C24">
        <f t="shared" si="2"/>
        <v>1.351796282607838</v>
      </c>
      <c r="D24">
        <v>4.8860000000000001</v>
      </c>
      <c r="E24">
        <v>0.25109999999999999</v>
      </c>
      <c r="F24">
        <v>0.5514</v>
      </c>
      <c r="G24">
        <v>0.503</v>
      </c>
    </row>
    <row r="27" spans="1:11" ht="16">
      <c r="C27" s="1" t="s">
        <v>21</v>
      </c>
      <c r="D27" s="1"/>
      <c r="E27" s="1"/>
      <c r="F27" s="1" t="s">
        <v>20</v>
      </c>
      <c r="H27" t="s">
        <v>32</v>
      </c>
      <c r="J27" t="s">
        <v>30</v>
      </c>
      <c r="K27" s="1" t="s">
        <v>20</v>
      </c>
    </row>
    <row r="28" spans="1:11">
      <c r="A28" s="14" t="s">
        <v>30</v>
      </c>
      <c r="B28" t="s">
        <v>22</v>
      </c>
      <c r="C28">
        <v>0.40500000000000003</v>
      </c>
      <c r="E28">
        <f>C28</f>
        <v>0.40500000000000003</v>
      </c>
      <c r="F28">
        <f>E28*$H$28</f>
        <v>1.0935000000000001</v>
      </c>
      <c r="H28">
        <v>2.7</v>
      </c>
      <c r="J28">
        <v>4</v>
      </c>
      <c r="K28">
        <v>4.3942500000000004</v>
      </c>
    </row>
    <row r="29" spans="1:11">
      <c r="A29" s="14"/>
      <c r="B29" t="s">
        <v>23</v>
      </c>
      <c r="C29">
        <v>0.40749999999999997</v>
      </c>
      <c r="E29">
        <f>E28+C29</f>
        <v>0.8125</v>
      </c>
      <c r="F29">
        <f t="shared" ref="F29:F31" si="3">E29*$H$28</f>
        <v>2.1937500000000001</v>
      </c>
      <c r="H29" t="s">
        <v>33</v>
      </c>
      <c r="J29">
        <v>3</v>
      </c>
      <c r="K29">
        <v>3.294</v>
      </c>
    </row>
    <row r="30" spans="1:11">
      <c r="A30" s="14"/>
      <c r="B30" t="s">
        <v>24</v>
      </c>
      <c r="C30">
        <v>0.40749999999999997</v>
      </c>
      <c r="E30">
        <f>E29+C30</f>
        <v>1.22</v>
      </c>
      <c r="F30">
        <f t="shared" si="3"/>
        <v>3.294</v>
      </c>
      <c r="H30">
        <v>11.35</v>
      </c>
      <c r="J30">
        <v>2</v>
      </c>
      <c r="K30">
        <v>2.1937500000000001</v>
      </c>
    </row>
    <row r="31" spans="1:11">
      <c r="A31" s="14"/>
      <c r="B31" t="s">
        <v>25</v>
      </c>
      <c r="C31">
        <v>0.40749999999999997</v>
      </c>
      <c r="E31">
        <f>E30+C31</f>
        <v>1.6274999999999999</v>
      </c>
      <c r="F31">
        <f t="shared" si="3"/>
        <v>4.3942500000000004</v>
      </c>
      <c r="J31">
        <v>1</v>
      </c>
      <c r="K31">
        <v>1.0935000000000001</v>
      </c>
    </row>
    <row r="32" spans="1:11">
      <c r="J32">
        <v>0</v>
      </c>
      <c r="K32">
        <v>0</v>
      </c>
    </row>
    <row r="33" spans="1:11">
      <c r="A33" s="14" t="s">
        <v>31</v>
      </c>
      <c r="B33" t="s">
        <v>26</v>
      </c>
      <c r="C33">
        <v>0.20250000000000001</v>
      </c>
      <c r="E33">
        <f>C33</f>
        <v>0.20250000000000001</v>
      </c>
      <c r="F33">
        <f>E33*$H$30</f>
        <v>2.2983750000000001</v>
      </c>
      <c r="J33" t="s">
        <v>31</v>
      </c>
    </row>
    <row r="34" spans="1:11">
      <c r="A34" s="14"/>
      <c r="B34" t="s">
        <v>27</v>
      </c>
      <c r="C34">
        <v>0.1925</v>
      </c>
      <c r="E34">
        <f>E33+C34</f>
        <v>0.39500000000000002</v>
      </c>
      <c r="F34">
        <f t="shared" ref="F34:F36" si="4">E34*$H$30</f>
        <v>4.48325</v>
      </c>
      <c r="J34">
        <v>4</v>
      </c>
      <c r="K34">
        <v>91.367500000000007</v>
      </c>
    </row>
    <row r="35" spans="1:11">
      <c r="A35" s="14"/>
      <c r="B35" t="s">
        <v>28</v>
      </c>
      <c r="C35">
        <v>0.2</v>
      </c>
      <c r="E35">
        <f>E34+C35</f>
        <v>0.59499999999999997</v>
      </c>
      <c r="F35">
        <f t="shared" si="4"/>
        <v>6.7532499999999995</v>
      </c>
      <c r="J35">
        <v>3</v>
      </c>
      <c r="K35">
        <v>67.532499999999999</v>
      </c>
    </row>
    <row r="36" spans="1:11">
      <c r="A36" s="14"/>
      <c r="B36" t="s">
        <v>29</v>
      </c>
      <c r="C36">
        <v>0.21</v>
      </c>
      <c r="E36">
        <f>E35+C36</f>
        <v>0.80499999999999994</v>
      </c>
      <c r="F36">
        <f t="shared" si="4"/>
        <v>9.1367499999999993</v>
      </c>
      <c r="J36">
        <v>2</v>
      </c>
      <c r="K36">
        <v>44.832500000000003</v>
      </c>
    </row>
    <row r="37" spans="1:11">
      <c r="J37">
        <v>1</v>
      </c>
      <c r="K37">
        <v>22.983749999999997</v>
      </c>
    </row>
    <row r="38" spans="1:11">
      <c r="J38">
        <v>0</v>
      </c>
      <c r="K38">
        <v>0</v>
      </c>
    </row>
    <row r="39" spans="1:11" ht="16">
      <c r="A39" s="3" t="s">
        <v>55</v>
      </c>
      <c r="B39" s="3" t="s">
        <v>20</v>
      </c>
      <c r="C39" s="3" t="s">
        <v>1</v>
      </c>
      <c r="D39" s="3" t="s">
        <v>44</v>
      </c>
      <c r="E39" s="3" t="s">
        <v>43</v>
      </c>
      <c r="G39" s="3"/>
    </row>
    <row r="40" spans="1:11" ht="16">
      <c r="A40" s="3" t="s">
        <v>45</v>
      </c>
      <c r="B40" s="6">
        <v>91.367500000000007</v>
      </c>
      <c r="C40" s="8">
        <v>1106.3936307674819</v>
      </c>
      <c r="D40" s="8">
        <v>56.344325184175503</v>
      </c>
      <c r="E40" s="1">
        <v>11</v>
      </c>
      <c r="G40" s="7"/>
    </row>
    <row r="41" spans="1:11" ht="16">
      <c r="A41" s="3" t="s">
        <v>46</v>
      </c>
      <c r="B41" s="6">
        <v>67.532499999999999</v>
      </c>
      <c r="C41" s="8">
        <v>1424.8878176261574</v>
      </c>
      <c r="D41" s="8">
        <v>65.855290253361559</v>
      </c>
      <c r="E41" s="1">
        <v>12</v>
      </c>
      <c r="G41" s="7"/>
    </row>
    <row r="42" spans="1:11" ht="16">
      <c r="A42" s="3" t="s">
        <v>47</v>
      </c>
      <c r="B42" s="6">
        <v>44.832500000000003</v>
      </c>
      <c r="C42" s="8">
        <v>1406.2691918126038</v>
      </c>
      <c r="D42" s="8">
        <v>63.007523964196047</v>
      </c>
      <c r="E42" s="1">
        <v>13</v>
      </c>
      <c r="G42" s="7"/>
    </row>
    <row r="43" spans="1:11" ht="16">
      <c r="A43" s="3" t="s">
        <v>48</v>
      </c>
      <c r="B43" s="6">
        <v>22.983750000000001</v>
      </c>
      <c r="C43" s="8">
        <v>1717.4417146023297</v>
      </c>
      <c r="D43" s="8">
        <v>75.163377390073691</v>
      </c>
      <c r="E43" s="1">
        <v>14</v>
      </c>
      <c r="G43" s="7"/>
    </row>
    <row r="44" spans="1:11" ht="16">
      <c r="A44" s="3" t="s">
        <v>49</v>
      </c>
      <c r="B44" s="6">
        <v>0</v>
      </c>
      <c r="C44" s="8">
        <v>1913.0290283397576</v>
      </c>
      <c r="D44" s="8">
        <v>70.862870657447175</v>
      </c>
      <c r="E44" s="1">
        <v>15</v>
      </c>
      <c r="G44" s="7"/>
    </row>
    <row r="45" spans="1:11" ht="16">
      <c r="A45" s="3" t="s">
        <v>50</v>
      </c>
      <c r="B45" s="7">
        <v>4.3942500000000004</v>
      </c>
      <c r="C45" s="8">
        <v>1590.9243131646786</v>
      </c>
      <c r="D45" s="8">
        <v>75.244851883560202</v>
      </c>
      <c r="E45" s="1">
        <v>26</v>
      </c>
      <c r="G45" s="7"/>
    </row>
    <row r="46" spans="1:11" ht="16">
      <c r="A46" s="3" t="s">
        <v>51</v>
      </c>
      <c r="B46" s="7">
        <v>3.294</v>
      </c>
      <c r="C46" s="8">
        <v>1628.014172442344</v>
      </c>
      <c r="D46" s="8">
        <v>75.624809474733794</v>
      </c>
      <c r="E46" s="1">
        <v>27</v>
      </c>
      <c r="G46" s="7"/>
    </row>
    <row r="47" spans="1:11" ht="16">
      <c r="A47" s="3" t="s">
        <v>52</v>
      </c>
      <c r="B47" s="7">
        <v>2.1937500000000001</v>
      </c>
      <c r="C47" s="8">
        <v>1820.0735603891439</v>
      </c>
      <c r="D47" s="8">
        <v>77.590548306325189</v>
      </c>
      <c r="E47" s="1">
        <v>28</v>
      </c>
      <c r="G47" s="7"/>
    </row>
    <row r="48" spans="1:11" ht="16">
      <c r="A48" s="3" t="s">
        <v>53</v>
      </c>
      <c r="B48" s="7">
        <v>1.0934999999999999</v>
      </c>
      <c r="C48" s="8">
        <v>1908.7111848706052</v>
      </c>
      <c r="D48" s="8">
        <v>81.200028278951081</v>
      </c>
      <c r="E48" s="1">
        <v>29</v>
      </c>
      <c r="G48" s="7"/>
    </row>
    <row r="49" spans="1:7" ht="16">
      <c r="A49" s="3" t="s">
        <v>54</v>
      </c>
      <c r="B49" s="7">
        <v>0</v>
      </c>
      <c r="C49" s="8">
        <v>1912.9820903717361</v>
      </c>
      <c r="D49" s="8">
        <v>73.568187591922054</v>
      </c>
      <c r="E49" s="1">
        <v>30</v>
      </c>
      <c r="G49" s="7"/>
    </row>
  </sheetData>
  <mergeCells count="2">
    <mergeCell ref="A28:A31"/>
    <mergeCell ref="A33:A36"/>
  </mergeCells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52E3-16FF-0644-AE91-8F697F4923E9}">
  <dimension ref="A1:K54"/>
  <sheetViews>
    <sheetView topLeftCell="A4" workbookViewId="0">
      <selection activeCell="A24" sqref="A24:B28"/>
    </sheetView>
  </sheetViews>
  <sheetFormatPr baseColWidth="10" defaultRowHeight="14"/>
  <cols>
    <col min="2" max="2" width="11.1640625" bestFit="1" customWidth="1"/>
  </cols>
  <sheetData>
    <row r="1" spans="1:9" ht="16">
      <c r="A1" t="s">
        <v>14</v>
      </c>
      <c r="B1" t="s">
        <v>11</v>
      </c>
      <c r="C1" t="s">
        <v>12</v>
      </c>
      <c r="D1" t="s">
        <v>13</v>
      </c>
      <c r="H1" s="1"/>
      <c r="I1" s="1"/>
    </row>
    <row r="2" spans="1:9">
      <c r="A2">
        <v>42</v>
      </c>
      <c r="B2">
        <f>SQRT(2*PI())*C2*D2/15</f>
        <v>1750.8308435758993</v>
      </c>
      <c r="C2">
        <v>1043.9000000000001</v>
      </c>
      <c r="D2">
        <v>10.0366</v>
      </c>
    </row>
    <row r="3" spans="1:9">
      <c r="A3">
        <v>43</v>
      </c>
      <c r="B3">
        <f t="shared" ref="B3:B5" si="0">SQRT(2*PI())*C3*D3/15</f>
        <v>1431.6096772327692</v>
      </c>
      <c r="C3">
        <v>848.58199999999999</v>
      </c>
      <c r="D3">
        <v>10.095599999999999</v>
      </c>
    </row>
    <row r="4" spans="1:9">
      <c r="A4">
        <v>44</v>
      </c>
      <c r="B4">
        <f t="shared" si="0"/>
        <v>310.82356604375269</v>
      </c>
      <c r="C4">
        <v>180.244</v>
      </c>
      <c r="D4">
        <v>10.3194</v>
      </c>
    </row>
    <row r="5" spans="1:9">
      <c r="A5">
        <v>45</v>
      </c>
      <c r="B5">
        <f t="shared" si="0"/>
        <v>248.2771054006445</v>
      </c>
      <c r="C5">
        <v>144.238</v>
      </c>
      <c r="D5">
        <v>10.3005</v>
      </c>
    </row>
    <row r="14" spans="1:9">
      <c r="A14" t="s">
        <v>14</v>
      </c>
      <c r="B14" t="s">
        <v>34</v>
      </c>
      <c r="C14" t="s">
        <v>18</v>
      </c>
      <c r="D14" t="s">
        <v>15</v>
      </c>
      <c r="E14" t="s">
        <v>17</v>
      </c>
      <c r="F14" t="s">
        <v>16</v>
      </c>
      <c r="G14" t="s">
        <v>19</v>
      </c>
    </row>
    <row r="15" spans="1:9">
      <c r="A15">
        <v>42</v>
      </c>
      <c r="B15">
        <f>SQRT(2*PI())*SQRT(D2*D2*D15*D15 + C2*C2*F15*F15  +2*C2*D2*C15)/15</f>
        <v>33.840131727627615</v>
      </c>
      <c r="C15">
        <f>G15*SQRT(E15)*SQRT(F15)</f>
        <v>0</v>
      </c>
      <c r="D15">
        <v>17.13</v>
      </c>
      <c r="E15">
        <v>0.13300000000000001</v>
      </c>
      <c r="F15">
        <v>0.10249999999999999</v>
      </c>
    </row>
    <row r="16" spans="1:9">
      <c r="A16">
        <v>43</v>
      </c>
      <c r="B16">
        <f t="shared" ref="B16:B18" si="1">SQRT(2*PI())*SQRT(D3*D3*D16*D16 + C3*C3*F16*F16  +2*C3*D3*C16)/15</f>
        <v>27.924816649863132</v>
      </c>
      <c r="C16">
        <f t="shared" ref="C16:C18" si="2">G16*SQRT(E16)*SQRT(F16)</f>
        <v>0</v>
      </c>
      <c r="D16">
        <v>14.04</v>
      </c>
      <c r="E16">
        <v>0.1348</v>
      </c>
      <c r="F16">
        <v>0.1043</v>
      </c>
    </row>
    <row r="17" spans="1:11">
      <c r="A17">
        <v>44</v>
      </c>
      <c r="B17">
        <f t="shared" si="1"/>
        <v>9.7787959965903504</v>
      </c>
      <c r="C17">
        <f t="shared" si="2"/>
        <v>0</v>
      </c>
      <c r="D17">
        <v>4.7830000000000004</v>
      </c>
      <c r="E17">
        <v>0.2203</v>
      </c>
      <c r="F17">
        <v>0.1744</v>
      </c>
    </row>
    <row r="18" spans="1:11">
      <c r="A18">
        <v>45</v>
      </c>
      <c r="B18">
        <f t="shared" si="1"/>
        <v>7.8881581988324694</v>
      </c>
      <c r="C18">
        <f t="shared" si="2"/>
        <v>0</v>
      </c>
      <c r="D18">
        <v>3.8679999999999999</v>
      </c>
      <c r="E18">
        <v>0.223</v>
      </c>
      <c r="F18">
        <v>0.17549999999999999</v>
      </c>
    </row>
    <row r="23" spans="1:11">
      <c r="C23" t="s">
        <v>41</v>
      </c>
      <c r="D23" t="s">
        <v>40</v>
      </c>
    </row>
    <row r="24" spans="1:11">
      <c r="A24" s="14" t="s">
        <v>38</v>
      </c>
      <c r="B24" s="14"/>
      <c r="C24">
        <v>0</v>
      </c>
      <c r="D24">
        <v>0</v>
      </c>
    </row>
    <row r="25" spans="1:11">
      <c r="A25" s="14" t="s">
        <v>39</v>
      </c>
      <c r="B25" s="14"/>
      <c r="C25">
        <v>1</v>
      </c>
      <c r="D25">
        <f>C25/24</f>
        <v>4.1666666666666664E-2</v>
      </c>
    </row>
    <row r="26" spans="1:11">
      <c r="A26" s="14" t="s">
        <v>35</v>
      </c>
      <c r="B26" s="14"/>
      <c r="C26">
        <v>22</v>
      </c>
      <c r="D26">
        <f t="shared" ref="D26:D28" si="3">C26/24</f>
        <v>0.91666666666666663</v>
      </c>
    </row>
    <row r="27" spans="1:11" ht="16">
      <c r="A27" s="14" t="s">
        <v>36</v>
      </c>
      <c r="B27" s="14"/>
      <c r="C27">
        <f>C26+24*6</f>
        <v>166</v>
      </c>
      <c r="D27">
        <f t="shared" si="3"/>
        <v>6.916666666666667</v>
      </c>
      <c r="E27" s="1"/>
      <c r="F27" s="1"/>
      <c r="K27" s="1"/>
    </row>
    <row r="28" spans="1:11">
      <c r="A28" s="14" t="s">
        <v>37</v>
      </c>
      <c r="B28" s="14"/>
      <c r="C28">
        <f>C27+24</f>
        <v>190</v>
      </c>
      <c r="D28">
        <f t="shared" si="3"/>
        <v>7.916666666666667</v>
      </c>
    </row>
    <row r="29" spans="1:11">
      <c r="A29" s="2"/>
    </row>
    <row r="30" spans="1:11">
      <c r="A30" s="2"/>
    </row>
    <row r="31" spans="1:11" ht="16">
      <c r="A31" s="3" t="s">
        <v>42</v>
      </c>
      <c r="B31" s="3" t="s">
        <v>60</v>
      </c>
      <c r="C31" s="3" t="s">
        <v>1</v>
      </c>
      <c r="D31" s="3" t="s">
        <v>44</v>
      </c>
      <c r="E31" s="3" t="s">
        <v>43</v>
      </c>
      <c r="G31" s="3"/>
    </row>
    <row r="32" spans="1:11" ht="16">
      <c r="A32" s="3" t="s">
        <v>59</v>
      </c>
      <c r="B32" s="9">
        <v>4.1666670000000003E-2</v>
      </c>
      <c r="C32" s="7">
        <v>1750.8308435758993</v>
      </c>
      <c r="D32">
        <v>33.840131727627615</v>
      </c>
      <c r="E32">
        <v>42</v>
      </c>
      <c r="G32" s="9"/>
    </row>
    <row r="33" spans="1:7" ht="16">
      <c r="A33" s="3" t="s">
        <v>59</v>
      </c>
      <c r="B33" s="9">
        <v>0.91666667000000002</v>
      </c>
      <c r="C33" s="7">
        <v>1431.6096772327692</v>
      </c>
      <c r="D33">
        <v>27.924816649863132</v>
      </c>
      <c r="E33">
        <v>43</v>
      </c>
      <c r="G33" s="9"/>
    </row>
    <row r="34" spans="1:7" ht="16">
      <c r="A34" s="3" t="s">
        <v>59</v>
      </c>
      <c r="B34" s="9">
        <v>6.9166666699999997</v>
      </c>
      <c r="C34" s="7">
        <v>310.82356604375269</v>
      </c>
      <c r="D34">
        <v>9.7787959965903504</v>
      </c>
      <c r="E34">
        <v>44</v>
      </c>
      <c r="G34" s="9"/>
    </row>
    <row r="35" spans="1:7" ht="16">
      <c r="A35" s="3" t="s">
        <v>59</v>
      </c>
      <c r="B35" s="9">
        <v>7.9166666699999997</v>
      </c>
      <c r="C35" s="7">
        <v>248.2771054006445</v>
      </c>
      <c r="D35">
        <v>7.8881581988324694</v>
      </c>
      <c r="E35">
        <v>45</v>
      </c>
      <c r="G35" s="9"/>
    </row>
    <row r="36" spans="1:7" ht="16">
      <c r="A36" s="3"/>
      <c r="B36" s="1"/>
      <c r="C36" s="1"/>
      <c r="D36" s="1"/>
      <c r="E36" s="1"/>
    </row>
    <row r="37" spans="1:7" ht="16">
      <c r="A37" s="3"/>
      <c r="B37" s="1"/>
      <c r="C37" s="1"/>
      <c r="D37" s="1"/>
      <c r="E37" s="1"/>
    </row>
    <row r="38" spans="1:7" ht="16">
      <c r="A38" s="3"/>
      <c r="B38" s="1"/>
      <c r="C38" s="1"/>
      <c r="D38" s="1"/>
      <c r="E38" s="1"/>
    </row>
    <row r="39" spans="1:7" ht="16">
      <c r="A39" s="3"/>
      <c r="B39" s="1"/>
      <c r="C39" s="1"/>
      <c r="D39" s="1"/>
      <c r="E39" s="1"/>
    </row>
    <row r="40" spans="1:7" ht="16">
      <c r="A40" s="3"/>
      <c r="B40" s="1"/>
      <c r="C40" s="1"/>
      <c r="D40" s="1"/>
      <c r="E40" s="1"/>
    </row>
    <row r="41" spans="1:7" ht="16">
      <c r="A41" s="3"/>
      <c r="B41" s="1"/>
      <c r="C41" s="1"/>
      <c r="D41" s="1"/>
      <c r="E41" s="1"/>
    </row>
    <row r="44" spans="1:7" ht="16">
      <c r="A44" s="3"/>
      <c r="B44" s="3"/>
      <c r="C44" s="3"/>
      <c r="D44" s="3"/>
      <c r="E44" s="3"/>
    </row>
    <row r="45" spans="1:7" ht="16">
      <c r="A45" s="3"/>
      <c r="B45" s="1"/>
      <c r="C45" s="4"/>
      <c r="D45" s="4"/>
      <c r="E45" s="4"/>
    </row>
    <row r="46" spans="1:7" ht="16">
      <c r="A46" s="3"/>
      <c r="B46" s="1"/>
      <c r="C46" s="4"/>
      <c r="D46" s="4"/>
      <c r="E46" s="4"/>
    </row>
    <row r="47" spans="1:7" ht="16">
      <c r="A47" s="3"/>
      <c r="B47" s="1"/>
      <c r="C47" s="4"/>
      <c r="D47" s="4"/>
      <c r="E47" s="4"/>
    </row>
    <row r="48" spans="1:7" ht="16">
      <c r="A48" s="3"/>
      <c r="B48" s="1"/>
      <c r="C48" s="4"/>
      <c r="D48" s="4"/>
      <c r="E48" s="4"/>
    </row>
    <row r="49" spans="1:1" ht="16">
      <c r="A49" s="3"/>
    </row>
    <row r="50" spans="1:1" ht="16">
      <c r="A50" s="3"/>
    </row>
    <row r="51" spans="1:1" ht="16">
      <c r="A51" s="3"/>
    </row>
    <row r="52" spans="1:1" ht="16">
      <c r="A52" s="3"/>
    </row>
    <row r="53" spans="1:1" ht="16">
      <c r="A53" s="3"/>
    </row>
    <row r="54" spans="1:1" ht="16">
      <c r="A54" s="3"/>
    </row>
  </sheetData>
  <mergeCells count="5">
    <mergeCell ref="A24:B24"/>
    <mergeCell ref="A25:B25"/>
    <mergeCell ref="A26:B26"/>
    <mergeCell ref="A27:B27"/>
    <mergeCell ref="A28:B28"/>
  </mergeCells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221C-934F-4D47-BFEF-DC5DCC3A9C5A}">
  <dimension ref="A1:F14"/>
  <sheetViews>
    <sheetView workbookViewId="0">
      <selection activeCell="D4" sqref="B2:D4"/>
    </sheetView>
  </sheetViews>
  <sheetFormatPr baseColWidth="10" defaultRowHeight="14"/>
  <cols>
    <col min="5" max="5" width="18.33203125" customWidth="1"/>
  </cols>
  <sheetData>
    <row r="1" spans="1:6">
      <c r="A1" t="s">
        <v>64</v>
      </c>
      <c r="B1" t="s">
        <v>8</v>
      </c>
      <c r="C1" t="s">
        <v>61</v>
      </c>
      <c r="D1" t="s">
        <v>62</v>
      </c>
      <c r="E1" t="s">
        <v>63</v>
      </c>
    </row>
    <row r="2" spans="1:6">
      <c r="A2" t="s">
        <v>31</v>
      </c>
      <c r="B2" s="10">
        <v>0.66200000000000003</v>
      </c>
      <c r="C2" s="12">
        <v>9.5525300397942998E-3</v>
      </c>
      <c r="D2" s="12">
        <v>3.1209127928376697E-4</v>
      </c>
      <c r="E2" s="10">
        <v>0.25221542137606001</v>
      </c>
    </row>
    <row r="3" spans="1:6" ht="17" customHeight="1">
      <c r="A3" t="s">
        <v>31</v>
      </c>
      <c r="B3" s="10">
        <v>1.173</v>
      </c>
      <c r="C3" s="13">
        <v>6.4044562729730498E-3</v>
      </c>
      <c r="D3" s="12">
        <v>5.0159575384141103E-4</v>
      </c>
      <c r="E3" s="11">
        <v>1.7494632851238301</v>
      </c>
    </row>
    <row r="4" spans="1:6">
      <c r="A4" t="s">
        <v>31</v>
      </c>
      <c r="B4" s="10">
        <v>1.3320000000000001</v>
      </c>
      <c r="C4" s="12">
        <v>5.5802927278802402E-3</v>
      </c>
      <c r="D4" s="13">
        <v>6.0881159943950997E-4</v>
      </c>
      <c r="E4" s="10">
        <v>1.8566674044256899</v>
      </c>
    </row>
    <row r="5" spans="1:6">
      <c r="A5" t="s">
        <v>30</v>
      </c>
      <c r="B5" s="10">
        <v>0.66200000000000003</v>
      </c>
      <c r="C5" s="10">
        <v>5.4711116406018799E-2</v>
      </c>
      <c r="D5" s="10">
        <v>6.0232640000000004E-3</v>
      </c>
      <c r="E5" s="10">
        <v>0.56608441624769901</v>
      </c>
    </row>
    <row r="6" spans="1:6">
      <c r="A6" t="s">
        <v>30</v>
      </c>
      <c r="B6" s="10">
        <v>1.173</v>
      </c>
      <c r="C6" s="11">
        <v>4.7355296807149699E-2</v>
      </c>
      <c r="D6" s="10">
        <v>9.4221058936394299E-3</v>
      </c>
      <c r="E6" s="11">
        <v>0.54643520526858702</v>
      </c>
    </row>
    <row r="7" spans="1:6">
      <c r="A7" t="s">
        <v>30</v>
      </c>
      <c r="B7" s="10">
        <v>1.3320000000000001</v>
      </c>
      <c r="C7" s="10">
        <v>4.6584294379114197E-2</v>
      </c>
      <c r="D7" s="11">
        <v>1.2389413164087299E-2</v>
      </c>
      <c r="E7" s="10">
        <v>0.54795171723021296</v>
      </c>
    </row>
    <row r="9" spans="1:6">
      <c r="C9" t="s">
        <v>8</v>
      </c>
      <c r="D9" t="s">
        <v>67</v>
      </c>
      <c r="E9" t="s">
        <v>0</v>
      </c>
      <c r="F9" t="s">
        <v>67</v>
      </c>
    </row>
    <row r="10" spans="1:6">
      <c r="A10" s="14" t="s">
        <v>65</v>
      </c>
      <c r="B10" s="14"/>
    </row>
    <row r="11" spans="1:6">
      <c r="A11" s="14" t="s">
        <v>66</v>
      </c>
      <c r="B11" s="14"/>
      <c r="C11">
        <v>0.425265</v>
      </c>
      <c r="D11" s="8">
        <v>6.1520000000000004E-3</v>
      </c>
      <c r="E11" s="5">
        <v>251.48</v>
      </c>
      <c r="F11">
        <v>0.13300000000000001</v>
      </c>
    </row>
    <row r="12" spans="1:6">
      <c r="A12" s="14" t="s">
        <v>35</v>
      </c>
      <c r="B12" s="14"/>
      <c r="C12">
        <v>0.42502099999999998</v>
      </c>
      <c r="D12" s="8">
        <v>6.2529999999999999E-3</v>
      </c>
      <c r="E12" s="5">
        <v>251.34200000000001</v>
      </c>
      <c r="F12">
        <v>0.1348</v>
      </c>
    </row>
    <row r="13" spans="1:6">
      <c r="A13" s="14" t="s">
        <v>36</v>
      </c>
      <c r="B13" s="14"/>
      <c r="C13">
        <v>0.42735600000000001</v>
      </c>
      <c r="D13" s="8">
        <v>4.143E-3</v>
      </c>
      <c r="E13" s="5">
        <v>252.67699999999999</v>
      </c>
      <c r="F13">
        <v>0.2203</v>
      </c>
    </row>
    <row r="14" spans="1:6">
      <c r="A14" s="14" t="s">
        <v>37</v>
      </c>
      <c r="B14" s="14"/>
      <c r="C14">
        <v>0.42824400000000001</v>
      </c>
      <c r="D14" s="8">
        <v>6.1390000000000004E-3</v>
      </c>
      <c r="E14" s="5">
        <v>253.19300000000001</v>
      </c>
      <c r="F14">
        <v>0.223</v>
      </c>
    </row>
  </sheetData>
  <mergeCells count="5">
    <mergeCell ref="A10:B10"/>
    <mergeCell ref="A11:B11"/>
    <mergeCell ref="A12:B12"/>
    <mergeCell ref="A13:B13"/>
    <mergeCell ref="A14:B1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Cs137</vt:lpstr>
      <vt:lpstr>Co60_left</vt:lpstr>
      <vt:lpstr>Co60_right</vt:lpstr>
      <vt:lpstr>Au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</dc:creator>
  <cp:lastModifiedBy>石川祐也</cp:lastModifiedBy>
  <dcterms:created xsi:type="dcterms:W3CDTF">2018-06-07T05:15:55Z</dcterms:created>
  <dcterms:modified xsi:type="dcterms:W3CDTF">2018-06-20T07:26:52Z</dcterms:modified>
</cp:coreProperties>
</file>