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健身\"/>
    </mc:Choice>
  </mc:AlternateContent>
  <xr:revisionPtr revIDLastSave="0" documentId="13_ncr:1_{42C12C0E-AC16-41DD-98FF-F3698A326ED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2021" sheetId="1" r:id="rId1"/>
  </sheets>
  <calcPr calcId="181029"/>
</workbook>
</file>

<file path=xl/calcChain.xml><?xml version="1.0" encoding="utf-8"?>
<calcChain xmlns="http://schemas.openxmlformats.org/spreadsheetml/2006/main">
  <c r="K78" i="1" l="1"/>
  <c r="J78" i="1"/>
  <c r="I78" i="1"/>
  <c r="H78" i="1"/>
  <c r="G78" i="1"/>
  <c r="F78" i="1"/>
  <c r="K74" i="1"/>
  <c r="J74" i="1"/>
  <c r="I74" i="1"/>
  <c r="H74" i="1"/>
  <c r="G74" i="1"/>
  <c r="F74" i="1"/>
  <c r="K73" i="1"/>
  <c r="J73" i="1"/>
  <c r="I73" i="1"/>
  <c r="H73" i="1"/>
  <c r="G73" i="1"/>
  <c r="F73" i="1"/>
  <c r="K72" i="1"/>
  <c r="J72" i="1"/>
  <c r="I72" i="1"/>
  <c r="H72" i="1"/>
  <c r="G72" i="1"/>
  <c r="F72" i="1"/>
  <c r="O70" i="1"/>
  <c r="M70" i="1"/>
  <c r="K70" i="1"/>
  <c r="J70" i="1"/>
  <c r="I70" i="1"/>
  <c r="H70" i="1"/>
  <c r="G70" i="1"/>
  <c r="F70" i="1"/>
  <c r="N66" i="1" s="1"/>
  <c r="O64" i="1" s="1"/>
  <c r="O66" i="1" s="1"/>
  <c r="M69" i="1"/>
  <c r="K69" i="1"/>
  <c r="J69" i="1"/>
  <c r="I69" i="1"/>
  <c r="H69" i="1"/>
  <c r="G69" i="1"/>
  <c r="F69" i="1"/>
  <c r="N68" i="1"/>
  <c r="O68" i="1" s="1"/>
  <c r="N70" i="1" s="1"/>
  <c r="M68" i="1"/>
  <c r="K68" i="1"/>
  <c r="J68" i="1"/>
  <c r="I68" i="1"/>
  <c r="H68" i="1"/>
  <c r="G68" i="1"/>
  <c r="F68" i="1"/>
  <c r="M67" i="1"/>
  <c r="K67" i="1"/>
  <c r="J67" i="1"/>
  <c r="I67" i="1"/>
  <c r="H67" i="1"/>
  <c r="G67" i="1"/>
  <c r="F67" i="1"/>
  <c r="N64" i="1"/>
  <c r="K60" i="1"/>
  <c r="J60" i="1"/>
  <c r="I60" i="1"/>
  <c r="H60" i="1"/>
  <c r="G60" i="1"/>
  <c r="F60" i="1"/>
  <c r="K56" i="1"/>
  <c r="J56" i="1"/>
  <c r="I56" i="1"/>
  <c r="H56" i="1"/>
  <c r="G56" i="1"/>
  <c r="F56" i="1"/>
  <c r="K55" i="1"/>
  <c r="J55" i="1"/>
  <c r="I55" i="1"/>
  <c r="H55" i="1"/>
  <c r="G55" i="1"/>
  <c r="F55" i="1"/>
  <c r="K54" i="1"/>
  <c r="J54" i="1"/>
  <c r="I54" i="1"/>
  <c r="H54" i="1"/>
  <c r="G54" i="1"/>
  <c r="F54" i="1"/>
  <c r="O52" i="1"/>
  <c r="M52" i="1"/>
  <c r="N46" i="1" s="1"/>
  <c r="K52" i="1"/>
  <c r="J52" i="1"/>
  <c r="I52" i="1"/>
  <c r="H52" i="1"/>
  <c r="G52" i="1"/>
  <c r="F52" i="1"/>
  <c r="N48" i="1" s="1"/>
  <c r="M51" i="1"/>
  <c r="K51" i="1"/>
  <c r="J51" i="1"/>
  <c r="I51" i="1"/>
  <c r="H51" i="1"/>
  <c r="G51" i="1"/>
  <c r="F51" i="1"/>
  <c r="N50" i="1"/>
  <c r="O50" i="1" s="1"/>
  <c r="N52" i="1" s="1"/>
  <c r="M50" i="1"/>
  <c r="K50" i="1"/>
  <c r="J50" i="1"/>
  <c r="I50" i="1"/>
  <c r="H50" i="1"/>
  <c r="G50" i="1"/>
  <c r="F50" i="1"/>
  <c r="M49" i="1"/>
  <c r="K49" i="1"/>
  <c r="J49" i="1"/>
  <c r="I49" i="1"/>
  <c r="H49" i="1"/>
  <c r="G49" i="1"/>
  <c r="F49" i="1"/>
  <c r="K42" i="1"/>
  <c r="J42" i="1"/>
  <c r="I42" i="1"/>
  <c r="H42" i="1"/>
  <c r="G42" i="1"/>
  <c r="F42" i="1"/>
  <c r="N32" i="1" s="1"/>
  <c r="O32" i="1" s="1"/>
  <c r="N34" i="1" s="1"/>
  <c r="K38" i="1"/>
  <c r="J38" i="1"/>
  <c r="I38" i="1"/>
  <c r="H38" i="1"/>
  <c r="G38" i="1"/>
  <c r="F38" i="1"/>
  <c r="K37" i="1"/>
  <c r="J37" i="1"/>
  <c r="I37" i="1"/>
  <c r="H37" i="1"/>
  <c r="G37" i="1"/>
  <c r="F37" i="1"/>
  <c r="K36" i="1"/>
  <c r="J36" i="1"/>
  <c r="I36" i="1"/>
  <c r="H36" i="1"/>
  <c r="G36" i="1"/>
  <c r="F36" i="1"/>
  <c r="O34" i="1"/>
  <c r="M34" i="1"/>
  <c r="N28" i="1" s="1"/>
  <c r="K34" i="1"/>
  <c r="J34" i="1"/>
  <c r="I34" i="1"/>
  <c r="H34" i="1"/>
  <c r="G34" i="1"/>
  <c r="N30" i="1" s="1"/>
  <c r="O28" i="1" s="1"/>
  <c r="O30" i="1" s="1"/>
  <c r="F34" i="1"/>
  <c r="M33" i="1"/>
  <c r="K33" i="1"/>
  <c r="J33" i="1"/>
  <c r="I33" i="1"/>
  <c r="H33" i="1"/>
  <c r="G33" i="1"/>
  <c r="F33" i="1"/>
  <c r="M32" i="1"/>
  <c r="K32" i="1"/>
  <c r="J32" i="1"/>
  <c r="I32" i="1"/>
  <c r="H32" i="1"/>
  <c r="G32" i="1"/>
  <c r="F32" i="1"/>
  <c r="M31" i="1"/>
  <c r="K31" i="1"/>
  <c r="J31" i="1"/>
  <c r="I31" i="1"/>
  <c r="H31" i="1"/>
  <c r="G31" i="1"/>
  <c r="F31" i="1"/>
  <c r="K24" i="1"/>
  <c r="J24" i="1"/>
  <c r="I24" i="1"/>
  <c r="H24" i="1"/>
  <c r="G24" i="1"/>
  <c r="F24" i="1"/>
  <c r="K20" i="1"/>
  <c r="J20" i="1"/>
  <c r="I20" i="1"/>
  <c r="H20" i="1"/>
  <c r="G20" i="1"/>
  <c r="F20" i="1"/>
  <c r="K19" i="1"/>
  <c r="J19" i="1"/>
  <c r="I19" i="1"/>
  <c r="H19" i="1"/>
  <c r="G19" i="1"/>
  <c r="F19" i="1"/>
  <c r="K18" i="1"/>
  <c r="J18" i="1"/>
  <c r="I18" i="1"/>
  <c r="H18" i="1"/>
  <c r="G18" i="1"/>
  <c r="F18" i="1"/>
  <c r="O16" i="1"/>
  <c r="M16" i="1"/>
  <c r="N10" i="1" s="1"/>
  <c r="K16" i="1"/>
  <c r="J16" i="1"/>
  <c r="I16" i="1"/>
  <c r="H16" i="1"/>
  <c r="G16" i="1"/>
  <c r="N12" i="1" s="1"/>
  <c r="F16" i="1"/>
  <c r="M15" i="1"/>
  <c r="K15" i="1"/>
  <c r="J15" i="1"/>
  <c r="I15" i="1"/>
  <c r="H15" i="1"/>
  <c r="G15" i="1"/>
  <c r="F15" i="1"/>
  <c r="N14" i="1"/>
  <c r="O14" i="1" s="1"/>
  <c r="N16" i="1" s="1"/>
  <c r="M14" i="1"/>
  <c r="K14" i="1"/>
  <c r="J14" i="1"/>
  <c r="I14" i="1"/>
  <c r="H14" i="1"/>
  <c r="G14" i="1"/>
  <c r="F14" i="1"/>
  <c r="M13" i="1"/>
  <c r="K13" i="1"/>
  <c r="J13" i="1"/>
  <c r="I13" i="1"/>
  <c r="H13" i="1"/>
  <c r="G13" i="1"/>
  <c r="F13" i="1"/>
  <c r="O46" i="1" l="1"/>
  <c r="O48" i="1" s="1"/>
  <c r="O10" i="1"/>
  <c r="O12" i="1" s="1"/>
</calcChain>
</file>

<file path=xl/sharedStrings.xml><?xml version="1.0" encoding="utf-8"?>
<sst xmlns="http://schemas.openxmlformats.org/spreadsheetml/2006/main" count="195" uniqueCount="46">
  <si>
    <t>BMR计算工具</t>
  </si>
  <si>
    <t>每日消耗计算工具/碳水循环计划建议</t>
  </si>
  <si>
    <t>体脂计算工具</t>
  </si>
  <si>
    <t>https://www.calculator.net/bmr-calculator.html</t>
  </si>
  <si>
    <t>https://www.calculator.net/calorie-calculator.html</t>
  </si>
  <si>
    <t>https://www.calculator.net/body-fat-calculator.html</t>
  </si>
  <si>
    <t>手动输入</t>
  </si>
  <si>
    <t>体重测量标准为上周日早晨空腹</t>
  </si>
  <si>
    <t>手动输入计划</t>
  </si>
  <si>
    <t>公式自动填充</t>
  </si>
  <si>
    <t>9月 / 第1周</t>
  </si>
  <si>
    <t>开始时间</t>
  </si>
  <si>
    <t>结束时间</t>
  </si>
  <si>
    <t>体重(kg)</t>
  </si>
  <si>
    <t>营养物质(g)</t>
  </si>
  <si>
    <t>周一</t>
  </si>
  <si>
    <t>周二</t>
  </si>
  <si>
    <t>周三</t>
  </si>
  <si>
    <t>周四</t>
  </si>
  <si>
    <t>周五</t>
  </si>
  <si>
    <t>周六</t>
  </si>
  <si>
    <t>周日</t>
  </si>
  <si>
    <t>所需热量估算</t>
  </si>
  <si>
    <t>维持当前体重所需热量</t>
  </si>
  <si>
    <t>计划平均单日热量差</t>
  </si>
  <si>
    <t>计划摄入</t>
  </si>
  <si>
    <t>碳水(g/kg)</t>
  </si>
  <si>
    <t>放纵日
多摄入碳水</t>
  </si>
  <si>
    <t>蛋白质(g/kg)</t>
  </si>
  <si>
    <t>计划平均单日热量</t>
  </si>
  <si>
    <t>计划本周体重变化(kg)</t>
  </si>
  <si>
    <t>脂肪(g/kg)</t>
  </si>
  <si>
    <t>碳水(g)</t>
  </si>
  <si>
    <t>实际平均单日热量</t>
  </si>
  <si>
    <t>实际平均单日热量差</t>
  </si>
  <si>
    <t>蛋白质(g)</t>
  </si>
  <si>
    <t>脂肪(g)</t>
  </si>
  <si>
    <t>预估体重变化(kg)</t>
  </si>
  <si>
    <t>实际体重变化(kg)</t>
  </si>
  <si>
    <t>单日热量(kcal)</t>
  </si>
  <si>
    <t>实际摄入</t>
  </si>
  <si>
    <t>完整记录一周6天后, 以上数据才有参考意义</t>
  </si>
  <si>
    <t>9月 / 第2周</t>
  </si>
  <si>
    <t>9月 / 第3周</t>
  </si>
  <si>
    <t>9月 / 第4周</t>
  </si>
  <si>
    <r>
      <rPr>
        <b/>
        <sz val="18"/>
        <color rgb="FF000000"/>
        <rFont val="等线"/>
        <charset val="134"/>
      </rPr>
      <t xml:space="preserve">所需热量估算这一栏中的数据, 需要根据自己的运动量来设定, 每个人的代谢不同, 请长期观察自己的实际体重变化, 设置相应的值
</t>
    </r>
    <r>
      <rPr>
        <b/>
        <sz val="18"/>
        <color rgb="FF000000"/>
        <rFont val="等线"/>
        <charset val="134"/>
      </rPr>
      <t>也可以通过上面的 "每日消耗计算工具" 先进行大致的估算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</si>
</sst>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9" x14ac:knownFonts="1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0"/>
      <color rgb="FF0000FF"/>
      <name val="微软雅黑"/>
      <family val="2"/>
      <charset val="134"/>
    </font>
    <font>
      <b/>
      <sz val="18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b/>
      <sz val="18"/>
      <color rgb="FF000000"/>
      <name val="等线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9E9E9"/>
      </patternFill>
    </fill>
    <fill>
      <patternFill patternType="solid">
        <fgColor rgb="FFDFF8FF"/>
      </patternFill>
    </fill>
    <fill>
      <patternFill patternType="solid">
        <fgColor rgb="FFFEE4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vertical="center"/>
    </xf>
    <xf numFmtId="0" fontId="1" fillId="0" borderId="5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lculator.net/body-fat-calculator.html" TargetMode="External"/><Relationship Id="rId2" Type="http://schemas.openxmlformats.org/officeDocument/2006/relationships/hyperlink" Target="https://www.calculator.net/calorie-calculator.html" TargetMode="External"/><Relationship Id="rId1" Type="http://schemas.openxmlformats.org/officeDocument/2006/relationships/hyperlink" Target="https://www.calculator.net/bmr-calculator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"/>
  <sheetViews>
    <sheetView tabSelected="1" workbookViewId="0">
      <selection activeCell="U16" sqref="U16"/>
    </sheetView>
  </sheetViews>
  <sheetFormatPr defaultColWidth="8" defaultRowHeight="14.25" x14ac:dyDescent="0.2"/>
  <cols>
    <col min="1" max="2" width="10.625" customWidth="1"/>
    <col min="3" max="3" width="8.75" customWidth="1"/>
    <col min="5" max="12" width="11.125" customWidth="1"/>
    <col min="13" max="13" width="11" customWidth="1"/>
    <col min="14" max="14" width="18.125" customWidth="1"/>
    <col min="15" max="15" width="17.25" customWidth="1"/>
  </cols>
  <sheetData>
    <row r="1" spans="1:15" ht="16.5" x14ac:dyDescent="0.2">
      <c r="A1" s="21" t="s">
        <v>0</v>
      </c>
      <c r="B1" s="22"/>
      <c r="C1" s="22"/>
      <c r="D1" s="22"/>
      <c r="E1" s="21" t="s">
        <v>1</v>
      </c>
      <c r="F1" s="22"/>
      <c r="G1" s="22"/>
      <c r="H1" s="22"/>
      <c r="I1" s="21" t="s">
        <v>2</v>
      </c>
      <c r="J1" s="22"/>
      <c r="K1" s="22"/>
      <c r="L1" s="22"/>
      <c r="M1" s="1"/>
      <c r="N1" s="2"/>
      <c r="O1" s="2"/>
    </row>
    <row r="2" spans="1:15" ht="16.5" x14ac:dyDescent="0.2">
      <c r="A2" s="23" t="s">
        <v>3</v>
      </c>
      <c r="B2" s="22"/>
      <c r="C2" s="22"/>
      <c r="D2" s="22"/>
      <c r="E2" s="23" t="s">
        <v>4</v>
      </c>
      <c r="F2" s="22"/>
      <c r="G2" s="22"/>
      <c r="H2" s="22"/>
      <c r="I2" s="23" t="s">
        <v>5</v>
      </c>
      <c r="J2" s="22"/>
      <c r="K2" s="22"/>
      <c r="L2" s="22"/>
      <c r="M2" s="1"/>
      <c r="N2" s="2"/>
      <c r="O2" s="2"/>
    </row>
    <row r="3" spans="1:15" ht="24.75" x14ac:dyDescent="0.2">
      <c r="A3" s="26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16.5" x14ac:dyDescent="0.2">
      <c r="A4" s="3" t="s">
        <v>6</v>
      </c>
      <c r="B4" s="21" t="s">
        <v>7</v>
      </c>
      <c r="C4" s="22"/>
      <c r="D4" s="22"/>
      <c r="E4" s="4"/>
      <c r="F4" s="5" t="s">
        <v>8</v>
      </c>
      <c r="G4" s="6" t="s">
        <v>9</v>
      </c>
      <c r="H4" s="4"/>
      <c r="I4" s="4"/>
      <c r="J4" s="4"/>
      <c r="K4" s="4"/>
      <c r="L4" s="4"/>
      <c r="M4" s="1"/>
      <c r="N4" s="2"/>
      <c r="O4" s="2"/>
    </row>
    <row r="5" spans="1:15" ht="24.75" x14ac:dyDescent="0.2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ht="52.5" customHeight="1" x14ac:dyDescent="0.2">
      <c r="A6" s="31" t="s">
        <v>45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24.75" x14ac:dyDescent="0.2">
      <c r="A7" s="3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ht="24.75" x14ac:dyDescent="0.2">
      <c r="A8" s="32" t="s">
        <v>10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6.5" x14ac:dyDescent="0.2">
      <c r="A9" s="7" t="s">
        <v>11</v>
      </c>
      <c r="B9" s="7" t="s">
        <v>12</v>
      </c>
      <c r="C9" s="7" t="s">
        <v>13</v>
      </c>
      <c r="D9" s="8"/>
      <c r="E9" s="9" t="s">
        <v>14</v>
      </c>
      <c r="F9" s="9" t="s">
        <v>15</v>
      </c>
      <c r="G9" s="9" t="s">
        <v>16</v>
      </c>
      <c r="H9" s="9" t="s">
        <v>17</v>
      </c>
      <c r="I9" s="9" t="s">
        <v>18</v>
      </c>
      <c r="J9" s="9" t="s">
        <v>19</v>
      </c>
      <c r="K9" s="9" t="s">
        <v>20</v>
      </c>
      <c r="L9" s="9" t="s">
        <v>21</v>
      </c>
      <c r="M9" s="10" t="s">
        <v>22</v>
      </c>
      <c r="N9" s="11" t="s">
        <v>23</v>
      </c>
      <c r="O9" s="11" t="s">
        <v>24</v>
      </c>
    </row>
    <row r="10" spans="1:15" ht="16.5" x14ac:dyDescent="0.2">
      <c r="A10" s="33">
        <v>44438</v>
      </c>
      <c r="B10" s="33">
        <v>44444</v>
      </c>
      <c r="C10" s="36">
        <v>64.8</v>
      </c>
      <c r="D10" s="29" t="s">
        <v>25</v>
      </c>
      <c r="E10" s="7" t="s">
        <v>26</v>
      </c>
      <c r="F10" s="12">
        <v>3</v>
      </c>
      <c r="G10" s="12">
        <v>3</v>
      </c>
      <c r="H10" s="12">
        <v>3</v>
      </c>
      <c r="I10" s="12">
        <v>3</v>
      </c>
      <c r="J10" s="12">
        <v>2</v>
      </c>
      <c r="K10" s="12">
        <v>2</v>
      </c>
      <c r="L10" s="24" t="s">
        <v>27</v>
      </c>
      <c r="M10" s="13">
        <v>5</v>
      </c>
      <c r="N10" s="14">
        <f>M16</f>
        <v>2326.3199999999997</v>
      </c>
      <c r="O10" s="14">
        <f>N12-N10</f>
        <v>-779.76</v>
      </c>
    </row>
    <row r="11" spans="1:15" ht="16.5" x14ac:dyDescent="0.2">
      <c r="A11" s="25"/>
      <c r="B11" s="25"/>
      <c r="C11" s="25"/>
      <c r="D11" s="30"/>
      <c r="E11" s="7" t="s">
        <v>28</v>
      </c>
      <c r="F11" s="12">
        <v>1.5</v>
      </c>
      <c r="G11" s="12">
        <v>1.5</v>
      </c>
      <c r="H11" s="12">
        <v>1.5</v>
      </c>
      <c r="I11" s="12">
        <v>1.5</v>
      </c>
      <c r="J11" s="12">
        <v>1.5</v>
      </c>
      <c r="K11" s="12">
        <v>1.5</v>
      </c>
      <c r="L11" s="25"/>
      <c r="M11" s="13">
        <v>1.5</v>
      </c>
      <c r="N11" s="11" t="s">
        <v>29</v>
      </c>
      <c r="O11" s="11" t="s">
        <v>30</v>
      </c>
    </row>
    <row r="12" spans="1:15" ht="16.5" x14ac:dyDescent="0.2">
      <c r="A12" s="25"/>
      <c r="B12" s="25"/>
      <c r="C12" s="25"/>
      <c r="D12" s="30"/>
      <c r="E12" s="7" t="s">
        <v>31</v>
      </c>
      <c r="F12" s="12">
        <v>0.8</v>
      </c>
      <c r="G12" s="12">
        <v>0.8</v>
      </c>
      <c r="H12" s="12">
        <v>0.8</v>
      </c>
      <c r="I12" s="12">
        <v>0.8</v>
      </c>
      <c r="J12" s="12">
        <v>0.8</v>
      </c>
      <c r="K12" s="12">
        <v>0.8</v>
      </c>
      <c r="L12" s="25"/>
      <c r="M12" s="13">
        <v>1.1000000000000001</v>
      </c>
      <c r="N12" s="14">
        <f>SUM(F16:K16)/6</f>
        <v>1546.5599999999997</v>
      </c>
      <c r="O12" s="14">
        <f>O10*6/7700</f>
        <v>-0.6076051948051947</v>
      </c>
    </row>
    <row r="13" spans="1:15" ht="16.5" x14ac:dyDescent="0.2">
      <c r="A13" s="25"/>
      <c r="B13" s="25"/>
      <c r="C13" s="25"/>
      <c r="D13" s="30"/>
      <c r="E13" s="7" t="s">
        <v>32</v>
      </c>
      <c r="F13" s="14">
        <f t="shared" ref="F13:K13" si="0">F10*$C10</f>
        <v>194.39999999999998</v>
      </c>
      <c r="G13" s="14">
        <f t="shared" si="0"/>
        <v>194.39999999999998</v>
      </c>
      <c r="H13" s="14">
        <f t="shared" si="0"/>
        <v>194.39999999999998</v>
      </c>
      <c r="I13" s="14">
        <f t="shared" si="0"/>
        <v>194.39999999999998</v>
      </c>
      <c r="J13" s="14">
        <f t="shared" si="0"/>
        <v>129.6</v>
      </c>
      <c r="K13" s="14">
        <f t="shared" si="0"/>
        <v>129.6</v>
      </c>
      <c r="L13" s="25"/>
      <c r="M13" s="15">
        <f>M10*$C10</f>
        <v>324</v>
      </c>
      <c r="N13" s="11" t="s">
        <v>33</v>
      </c>
      <c r="O13" s="11" t="s">
        <v>34</v>
      </c>
    </row>
    <row r="14" spans="1:15" ht="16.5" x14ac:dyDescent="0.2">
      <c r="A14" s="25"/>
      <c r="B14" s="25"/>
      <c r="C14" s="25"/>
      <c r="D14" s="30"/>
      <c r="E14" s="7" t="s">
        <v>35</v>
      </c>
      <c r="F14" s="14">
        <f t="shared" ref="F14:K14" si="1">F11*$C10</f>
        <v>97.199999999999989</v>
      </c>
      <c r="G14" s="14">
        <f t="shared" si="1"/>
        <v>97.199999999999989</v>
      </c>
      <c r="H14" s="14">
        <f t="shared" si="1"/>
        <v>97.199999999999989</v>
      </c>
      <c r="I14" s="14">
        <f t="shared" si="1"/>
        <v>97.199999999999989</v>
      </c>
      <c r="J14" s="14">
        <f t="shared" si="1"/>
        <v>97.199999999999989</v>
      </c>
      <c r="K14" s="14">
        <f t="shared" si="1"/>
        <v>97.199999999999989</v>
      </c>
      <c r="L14" s="25"/>
      <c r="M14" s="15">
        <f>M11*$C10</f>
        <v>97.199999999999989</v>
      </c>
      <c r="N14" s="14">
        <f>SUM(F24:K24)/6</f>
        <v>1491.4833333333336</v>
      </c>
      <c r="O14" s="14">
        <f>N14-N10</f>
        <v>-834.83666666666613</v>
      </c>
    </row>
    <row r="15" spans="1:15" ht="16.5" x14ac:dyDescent="0.2">
      <c r="A15" s="25"/>
      <c r="B15" s="25"/>
      <c r="C15" s="25"/>
      <c r="D15" s="30"/>
      <c r="E15" s="7" t="s">
        <v>36</v>
      </c>
      <c r="F15" s="14">
        <f t="shared" ref="F15:K15" si="2">F12*$C10</f>
        <v>51.84</v>
      </c>
      <c r="G15" s="14">
        <f t="shared" si="2"/>
        <v>51.84</v>
      </c>
      <c r="H15" s="14">
        <f t="shared" si="2"/>
        <v>51.84</v>
      </c>
      <c r="I15" s="14">
        <f t="shared" si="2"/>
        <v>51.84</v>
      </c>
      <c r="J15" s="14">
        <f t="shared" si="2"/>
        <v>51.84</v>
      </c>
      <c r="K15" s="14">
        <f t="shared" si="2"/>
        <v>51.84</v>
      </c>
      <c r="L15" s="25"/>
      <c r="M15" s="15">
        <f>M12*$C10</f>
        <v>71.28</v>
      </c>
      <c r="N15" s="11" t="s">
        <v>37</v>
      </c>
      <c r="O15" s="11" t="s">
        <v>38</v>
      </c>
    </row>
    <row r="16" spans="1:15" ht="16.5" x14ac:dyDescent="0.2">
      <c r="A16" s="25"/>
      <c r="B16" s="25"/>
      <c r="C16" s="25"/>
      <c r="D16" s="30"/>
      <c r="E16" s="7" t="s">
        <v>39</v>
      </c>
      <c r="F16" s="16">
        <f t="shared" ref="F16:K16" si="3">4*F10*$C10+4*F11*$C10+9*F12*$C10</f>
        <v>1632.9599999999998</v>
      </c>
      <c r="G16" s="16">
        <f t="shared" si="3"/>
        <v>1632.9599999999998</v>
      </c>
      <c r="H16" s="16">
        <f t="shared" si="3"/>
        <v>1632.9599999999998</v>
      </c>
      <c r="I16" s="16">
        <f t="shared" si="3"/>
        <v>1632.9599999999998</v>
      </c>
      <c r="J16" s="16">
        <f t="shared" si="3"/>
        <v>1373.76</v>
      </c>
      <c r="K16" s="16">
        <f t="shared" si="3"/>
        <v>1373.76</v>
      </c>
      <c r="L16" s="25"/>
      <c r="M16" s="15">
        <f>4*M10*$C10+4*M11*$C10+9*M12*$C10</f>
        <v>2326.3199999999997</v>
      </c>
      <c r="N16" s="14">
        <f>O14*6/7700</f>
        <v>-0.6505220779220775</v>
      </c>
      <c r="O16" s="14">
        <f>C28-C10</f>
        <v>-1.2999999999999972</v>
      </c>
    </row>
    <row r="17" spans="1:15" ht="16.5" x14ac:dyDescent="0.2">
      <c r="A17" s="25"/>
      <c r="B17" s="25"/>
      <c r="C17" s="25"/>
      <c r="D17" s="29" t="s">
        <v>40</v>
      </c>
      <c r="E17" s="7" t="s">
        <v>14</v>
      </c>
      <c r="F17" s="7" t="s">
        <v>15</v>
      </c>
      <c r="G17" s="7" t="s">
        <v>16</v>
      </c>
      <c r="H17" s="7" t="s">
        <v>17</v>
      </c>
      <c r="I17" s="7" t="s">
        <v>18</v>
      </c>
      <c r="J17" s="7" t="s">
        <v>19</v>
      </c>
      <c r="K17" s="7" t="s">
        <v>20</v>
      </c>
      <c r="L17" s="25"/>
      <c r="M17" s="34" t="s">
        <v>41</v>
      </c>
      <c r="N17" s="35"/>
      <c r="O17" s="35"/>
    </row>
    <row r="18" spans="1:15" ht="16.5" x14ac:dyDescent="0.2">
      <c r="A18" s="25"/>
      <c r="B18" s="25"/>
      <c r="C18" s="25"/>
      <c r="D18" s="30"/>
      <c r="E18" s="7" t="s">
        <v>26</v>
      </c>
      <c r="F18" s="14">
        <f t="shared" ref="F18:K18" si="4">F21/$C10</f>
        <v>2.7777777777777777</v>
      </c>
      <c r="G18" s="14">
        <f t="shared" si="4"/>
        <v>3.257716049382716</v>
      </c>
      <c r="H18" s="14">
        <f t="shared" si="4"/>
        <v>2.9475308641975309</v>
      </c>
      <c r="I18" s="14">
        <f t="shared" si="4"/>
        <v>2.6234567901234569</v>
      </c>
      <c r="J18" s="14">
        <f t="shared" si="4"/>
        <v>1.992283950617284</v>
      </c>
      <c r="K18" s="14">
        <f t="shared" si="4"/>
        <v>1.9614197530864197</v>
      </c>
      <c r="L18" s="25"/>
      <c r="M18" s="35"/>
      <c r="N18" s="35"/>
      <c r="O18" s="35"/>
    </row>
    <row r="19" spans="1:15" ht="16.5" x14ac:dyDescent="0.2">
      <c r="A19" s="25"/>
      <c r="B19" s="25"/>
      <c r="C19" s="25"/>
      <c r="D19" s="30"/>
      <c r="E19" s="7" t="s">
        <v>28</v>
      </c>
      <c r="F19" s="14">
        <f t="shared" ref="F19:K19" si="5">F22/$C10</f>
        <v>1.5154320987654322</v>
      </c>
      <c r="G19" s="14">
        <f t="shared" si="5"/>
        <v>1.6311728395061729</v>
      </c>
      <c r="H19" s="14">
        <f t="shared" si="5"/>
        <v>1.6033950617283952</v>
      </c>
      <c r="I19" s="14">
        <f t="shared" si="5"/>
        <v>1.492283950617284</v>
      </c>
      <c r="J19" s="14">
        <f t="shared" si="5"/>
        <v>1.4953703703703705</v>
      </c>
      <c r="K19" s="14">
        <f t="shared" si="5"/>
        <v>1.5154320987654322</v>
      </c>
      <c r="L19" s="25"/>
      <c r="M19" s="1"/>
      <c r="N19" s="2"/>
      <c r="O19" s="2"/>
    </row>
    <row r="20" spans="1:15" ht="16.5" x14ac:dyDescent="0.2">
      <c r="A20" s="25"/>
      <c r="B20" s="25"/>
      <c r="C20" s="25"/>
      <c r="D20" s="30"/>
      <c r="E20" s="7" t="s">
        <v>31</v>
      </c>
      <c r="F20" s="14">
        <f t="shared" ref="F20:K20" si="6">F23/$C10</f>
        <v>0.54012345679012352</v>
      </c>
      <c r="G20" s="14">
        <f t="shared" si="6"/>
        <v>0.68055555555555558</v>
      </c>
      <c r="H20" s="14">
        <f t="shared" si="6"/>
        <v>0.80864197530864201</v>
      </c>
      <c r="I20" s="14">
        <f t="shared" si="6"/>
        <v>0.65123456790123468</v>
      </c>
      <c r="J20" s="14">
        <f t="shared" si="6"/>
        <v>0.81790123456790131</v>
      </c>
      <c r="K20" s="14">
        <f t="shared" si="6"/>
        <v>0.81790123456790131</v>
      </c>
      <c r="L20" s="25"/>
      <c r="M20" s="1"/>
      <c r="N20" s="2"/>
      <c r="O20" s="2"/>
    </row>
    <row r="21" spans="1:15" ht="16.5" x14ac:dyDescent="0.2">
      <c r="A21" s="25"/>
      <c r="B21" s="25"/>
      <c r="C21" s="25"/>
      <c r="D21" s="30"/>
      <c r="E21" s="7" t="s">
        <v>32</v>
      </c>
      <c r="F21" s="17">
        <v>180</v>
      </c>
      <c r="G21" s="17">
        <v>211.1</v>
      </c>
      <c r="H21" s="17">
        <v>191</v>
      </c>
      <c r="I21" s="17">
        <v>170</v>
      </c>
      <c r="J21" s="17">
        <v>129.1</v>
      </c>
      <c r="K21" s="17">
        <v>127.1</v>
      </c>
      <c r="L21" s="25"/>
      <c r="M21" s="1"/>
      <c r="N21" s="2"/>
      <c r="O21" s="2"/>
    </row>
    <row r="22" spans="1:15" ht="16.5" x14ac:dyDescent="0.2">
      <c r="A22" s="25"/>
      <c r="B22" s="25"/>
      <c r="C22" s="25"/>
      <c r="D22" s="30"/>
      <c r="E22" s="7" t="s">
        <v>35</v>
      </c>
      <c r="F22" s="17">
        <v>98.2</v>
      </c>
      <c r="G22" s="17">
        <v>105.7</v>
      </c>
      <c r="H22" s="17">
        <v>103.9</v>
      </c>
      <c r="I22" s="17">
        <v>96.7</v>
      </c>
      <c r="J22" s="17">
        <v>96.9</v>
      </c>
      <c r="K22" s="17">
        <v>98.2</v>
      </c>
      <c r="L22" s="25"/>
      <c r="M22" s="4"/>
      <c r="N22" s="2"/>
      <c r="O22" s="2"/>
    </row>
    <row r="23" spans="1:15" ht="16.5" x14ac:dyDescent="0.2">
      <c r="A23" s="25"/>
      <c r="B23" s="25"/>
      <c r="C23" s="25"/>
      <c r="D23" s="30"/>
      <c r="E23" s="7" t="s">
        <v>36</v>
      </c>
      <c r="F23" s="17">
        <v>35</v>
      </c>
      <c r="G23" s="17">
        <v>44.1</v>
      </c>
      <c r="H23" s="17">
        <v>52.4</v>
      </c>
      <c r="I23" s="17">
        <v>42.2</v>
      </c>
      <c r="J23" s="17">
        <v>53</v>
      </c>
      <c r="K23" s="17">
        <v>53</v>
      </c>
      <c r="L23" s="25"/>
      <c r="M23" s="4"/>
      <c r="N23" s="18"/>
      <c r="O23" s="18"/>
    </row>
    <row r="24" spans="1:15" ht="16.5" x14ac:dyDescent="0.2">
      <c r="A24" s="25"/>
      <c r="B24" s="25"/>
      <c r="C24" s="25"/>
      <c r="D24" s="30"/>
      <c r="E24" s="7" t="s">
        <v>39</v>
      </c>
      <c r="F24" s="7">
        <f t="shared" ref="F24:K24" si="7">F21*4+F22*4+F23*9</f>
        <v>1427.8</v>
      </c>
      <c r="G24" s="7">
        <f t="shared" si="7"/>
        <v>1664.1000000000001</v>
      </c>
      <c r="H24" s="7">
        <f t="shared" si="7"/>
        <v>1651.1999999999998</v>
      </c>
      <c r="I24" s="7">
        <f t="shared" si="7"/>
        <v>1446.6</v>
      </c>
      <c r="J24" s="7">
        <f t="shared" si="7"/>
        <v>1381</v>
      </c>
      <c r="K24" s="7">
        <f t="shared" si="7"/>
        <v>1378.2</v>
      </c>
      <c r="L24" s="25"/>
      <c r="M24" s="4"/>
      <c r="N24" s="18"/>
      <c r="O24" s="18"/>
    </row>
    <row r="25" spans="1:15" ht="16.5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37"/>
      <c r="O25" s="37"/>
    </row>
    <row r="26" spans="1:15" ht="24.75" x14ac:dyDescent="0.2">
      <c r="A26" s="32" t="s">
        <v>42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6.5" x14ac:dyDescent="0.2">
      <c r="A27" s="7" t="s">
        <v>11</v>
      </c>
      <c r="B27" s="7" t="s">
        <v>12</v>
      </c>
      <c r="C27" s="7" t="s">
        <v>13</v>
      </c>
      <c r="D27" s="8"/>
      <c r="E27" s="9" t="s">
        <v>14</v>
      </c>
      <c r="F27" s="9" t="s">
        <v>15</v>
      </c>
      <c r="G27" s="9" t="s">
        <v>16</v>
      </c>
      <c r="H27" s="9" t="s">
        <v>17</v>
      </c>
      <c r="I27" s="9" t="s">
        <v>18</v>
      </c>
      <c r="J27" s="9" t="s">
        <v>19</v>
      </c>
      <c r="K27" s="9" t="s">
        <v>20</v>
      </c>
      <c r="L27" s="9" t="s">
        <v>21</v>
      </c>
      <c r="M27" s="10" t="s">
        <v>22</v>
      </c>
      <c r="N27" s="11" t="s">
        <v>23</v>
      </c>
      <c r="O27" s="11" t="s">
        <v>24</v>
      </c>
    </row>
    <row r="28" spans="1:15" ht="16.5" x14ac:dyDescent="0.2">
      <c r="A28" s="33">
        <v>44445</v>
      </c>
      <c r="B28" s="33">
        <v>44451</v>
      </c>
      <c r="C28" s="36">
        <v>63.5</v>
      </c>
      <c r="D28" s="29" t="s">
        <v>25</v>
      </c>
      <c r="E28" s="7" t="s">
        <v>26</v>
      </c>
      <c r="F28" s="12">
        <v>3</v>
      </c>
      <c r="G28" s="12">
        <v>2</v>
      </c>
      <c r="H28" s="12">
        <v>2</v>
      </c>
      <c r="I28" s="12">
        <v>4</v>
      </c>
      <c r="J28" s="12">
        <v>2</v>
      </c>
      <c r="K28" s="12">
        <v>2</v>
      </c>
      <c r="L28" s="24" t="s">
        <v>27</v>
      </c>
      <c r="M28" s="13">
        <v>5</v>
      </c>
      <c r="N28" s="14">
        <f>M34</f>
        <v>2279.65</v>
      </c>
      <c r="O28" s="14">
        <f>N30-N28</f>
        <v>-806.45</v>
      </c>
    </row>
    <row r="29" spans="1:15" ht="16.5" x14ac:dyDescent="0.2">
      <c r="A29" s="25"/>
      <c r="B29" s="25"/>
      <c r="C29" s="25"/>
      <c r="D29" s="30"/>
      <c r="E29" s="7" t="s">
        <v>28</v>
      </c>
      <c r="F29" s="12">
        <v>1.5</v>
      </c>
      <c r="G29" s="12">
        <v>1.5</v>
      </c>
      <c r="H29" s="12">
        <v>1.5</v>
      </c>
      <c r="I29" s="12">
        <v>1.5</v>
      </c>
      <c r="J29" s="12">
        <v>1.5</v>
      </c>
      <c r="K29" s="12">
        <v>1.5</v>
      </c>
      <c r="L29" s="25"/>
      <c r="M29" s="13">
        <v>1.5</v>
      </c>
      <c r="N29" s="11" t="s">
        <v>29</v>
      </c>
      <c r="O29" s="11" t="s">
        <v>30</v>
      </c>
    </row>
    <row r="30" spans="1:15" ht="16.5" x14ac:dyDescent="0.2">
      <c r="A30" s="25"/>
      <c r="B30" s="25"/>
      <c r="C30" s="25"/>
      <c r="D30" s="30"/>
      <c r="E30" s="7" t="s">
        <v>31</v>
      </c>
      <c r="F30" s="12">
        <v>0.8</v>
      </c>
      <c r="G30" s="12">
        <v>0.8</v>
      </c>
      <c r="H30" s="12">
        <v>0.8</v>
      </c>
      <c r="I30" s="12">
        <v>0.8</v>
      </c>
      <c r="J30" s="12">
        <v>0.8</v>
      </c>
      <c r="K30" s="12">
        <v>0.8</v>
      </c>
      <c r="L30" s="25"/>
      <c r="M30" s="13">
        <v>1.1000000000000001</v>
      </c>
      <c r="N30" s="14">
        <f>SUM(F34:K34)/6</f>
        <v>1473.2</v>
      </c>
      <c r="O30" s="14">
        <f>O28*6/7700</f>
        <v>-0.62840259740259752</v>
      </c>
    </row>
    <row r="31" spans="1:15" ht="16.5" x14ac:dyDescent="0.2">
      <c r="A31" s="25"/>
      <c r="B31" s="25"/>
      <c r="C31" s="25"/>
      <c r="D31" s="30"/>
      <c r="E31" s="7" t="s">
        <v>32</v>
      </c>
      <c r="F31" s="14">
        <f t="shared" ref="F31:K31" si="8">F28*$C28</f>
        <v>190.5</v>
      </c>
      <c r="G31" s="14">
        <f t="shared" si="8"/>
        <v>127</v>
      </c>
      <c r="H31" s="14">
        <f t="shared" si="8"/>
        <v>127</v>
      </c>
      <c r="I31" s="14">
        <f t="shared" si="8"/>
        <v>254</v>
      </c>
      <c r="J31" s="14">
        <f t="shared" si="8"/>
        <v>127</v>
      </c>
      <c r="K31" s="14">
        <f t="shared" si="8"/>
        <v>127</v>
      </c>
      <c r="L31" s="25"/>
      <c r="M31" s="15">
        <f>M28*$C28</f>
        <v>317.5</v>
      </c>
      <c r="N31" s="11" t="s">
        <v>33</v>
      </c>
      <c r="O31" s="11" t="s">
        <v>34</v>
      </c>
    </row>
    <row r="32" spans="1:15" ht="16.5" x14ac:dyDescent="0.2">
      <c r="A32" s="25"/>
      <c r="B32" s="25"/>
      <c r="C32" s="25"/>
      <c r="D32" s="30"/>
      <c r="E32" s="7" t="s">
        <v>35</v>
      </c>
      <c r="F32" s="14">
        <f t="shared" ref="F32:K32" si="9">F29*$C28</f>
        <v>95.25</v>
      </c>
      <c r="G32" s="14">
        <f t="shared" si="9"/>
        <v>95.25</v>
      </c>
      <c r="H32" s="14">
        <f t="shared" si="9"/>
        <v>95.25</v>
      </c>
      <c r="I32" s="14">
        <f t="shared" si="9"/>
        <v>95.25</v>
      </c>
      <c r="J32" s="14">
        <f t="shared" si="9"/>
        <v>95.25</v>
      </c>
      <c r="K32" s="14">
        <f t="shared" si="9"/>
        <v>95.25</v>
      </c>
      <c r="L32" s="25"/>
      <c r="M32" s="15">
        <f>M29*$C28</f>
        <v>95.25</v>
      </c>
      <c r="N32" s="14">
        <f>SUM(F42:K42)/6</f>
        <v>1493.6000000000001</v>
      </c>
      <c r="O32" s="14">
        <f>N32-N28</f>
        <v>-786.05</v>
      </c>
    </row>
    <row r="33" spans="1:15" ht="16.5" x14ac:dyDescent="0.2">
      <c r="A33" s="25"/>
      <c r="B33" s="25"/>
      <c r="C33" s="25"/>
      <c r="D33" s="30"/>
      <c r="E33" s="7" t="s">
        <v>36</v>
      </c>
      <c r="F33" s="14">
        <f t="shared" ref="F33:K33" si="10">F30*$C28</f>
        <v>50.800000000000004</v>
      </c>
      <c r="G33" s="14">
        <f t="shared" si="10"/>
        <v>50.800000000000004</v>
      </c>
      <c r="H33" s="14">
        <f t="shared" si="10"/>
        <v>50.800000000000004</v>
      </c>
      <c r="I33" s="14">
        <f t="shared" si="10"/>
        <v>50.800000000000004</v>
      </c>
      <c r="J33" s="14">
        <f t="shared" si="10"/>
        <v>50.800000000000004</v>
      </c>
      <c r="K33" s="14">
        <f t="shared" si="10"/>
        <v>50.800000000000004</v>
      </c>
      <c r="L33" s="25"/>
      <c r="M33" s="15">
        <f>M30*$C28</f>
        <v>69.850000000000009</v>
      </c>
      <c r="N33" s="11" t="s">
        <v>37</v>
      </c>
      <c r="O33" s="11" t="s">
        <v>38</v>
      </c>
    </row>
    <row r="34" spans="1:15" ht="16.5" x14ac:dyDescent="0.2">
      <c r="A34" s="25"/>
      <c r="B34" s="25"/>
      <c r="C34" s="25"/>
      <c r="D34" s="30"/>
      <c r="E34" s="7" t="s">
        <v>39</v>
      </c>
      <c r="F34" s="16">
        <f t="shared" ref="F34:K34" si="11">4*F28*$C28+4*F29*$C28+9*F30*$C28</f>
        <v>1600.2</v>
      </c>
      <c r="G34" s="16">
        <f t="shared" si="11"/>
        <v>1346.2</v>
      </c>
      <c r="H34" s="16">
        <f t="shared" si="11"/>
        <v>1346.2</v>
      </c>
      <c r="I34" s="16">
        <f t="shared" si="11"/>
        <v>1854.2</v>
      </c>
      <c r="J34" s="16">
        <f t="shared" si="11"/>
        <v>1346.2</v>
      </c>
      <c r="K34" s="16">
        <f t="shared" si="11"/>
        <v>1346.2</v>
      </c>
      <c r="L34" s="25"/>
      <c r="M34" s="15">
        <f>4*M28*$C28+4*M29*$C28+9*M30*$C28</f>
        <v>2279.65</v>
      </c>
      <c r="N34" s="14">
        <f>O32*6/7700</f>
        <v>-0.61250649350649344</v>
      </c>
      <c r="O34" s="14">
        <f>C46-C28</f>
        <v>-0.60000000000000142</v>
      </c>
    </row>
    <row r="35" spans="1:15" ht="16.5" x14ac:dyDescent="0.2">
      <c r="A35" s="25"/>
      <c r="B35" s="25"/>
      <c r="C35" s="25"/>
      <c r="D35" s="29" t="s">
        <v>40</v>
      </c>
      <c r="E35" s="7" t="s">
        <v>14</v>
      </c>
      <c r="F35" s="7" t="s">
        <v>15</v>
      </c>
      <c r="G35" s="7" t="s">
        <v>16</v>
      </c>
      <c r="H35" s="7" t="s">
        <v>17</v>
      </c>
      <c r="I35" s="7" t="s">
        <v>18</v>
      </c>
      <c r="J35" s="7" t="s">
        <v>19</v>
      </c>
      <c r="K35" s="7" t="s">
        <v>20</v>
      </c>
      <c r="L35" s="25"/>
      <c r="M35" s="34" t="s">
        <v>41</v>
      </c>
      <c r="N35" s="35"/>
      <c r="O35" s="35"/>
    </row>
    <row r="36" spans="1:15" ht="16.5" x14ac:dyDescent="0.2">
      <c r="A36" s="25"/>
      <c r="B36" s="25"/>
      <c r="C36" s="25"/>
      <c r="D36" s="30"/>
      <c r="E36" s="7" t="s">
        <v>26</v>
      </c>
      <c r="F36" s="14">
        <f t="shared" ref="F36:K36" si="12">F39/$C28</f>
        <v>3.0755905511811026</v>
      </c>
      <c r="G36" s="14">
        <f t="shared" si="12"/>
        <v>2.0204724409448822</v>
      </c>
      <c r="H36" s="14">
        <f t="shared" si="12"/>
        <v>2.0787401574803148</v>
      </c>
      <c r="I36" s="14">
        <f t="shared" si="12"/>
        <v>3.9212598425196852</v>
      </c>
      <c r="J36" s="14">
        <f t="shared" si="12"/>
        <v>2</v>
      </c>
      <c r="K36" s="14">
        <f t="shared" si="12"/>
        <v>1.8740157480314961</v>
      </c>
      <c r="L36" s="25"/>
      <c r="M36" s="35"/>
      <c r="N36" s="35"/>
      <c r="O36" s="35"/>
    </row>
    <row r="37" spans="1:15" ht="16.5" x14ac:dyDescent="0.2">
      <c r="A37" s="25"/>
      <c r="B37" s="25"/>
      <c r="C37" s="25"/>
      <c r="D37" s="30"/>
      <c r="E37" s="7" t="s">
        <v>28</v>
      </c>
      <c r="F37" s="14">
        <f t="shared" ref="F37:K37" si="13">F40/$C28</f>
        <v>1.6078740157480313</v>
      </c>
      <c r="G37" s="14">
        <f t="shared" si="13"/>
        <v>1.5448818897637795</v>
      </c>
      <c r="H37" s="14">
        <f t="shared" si="13"/>
        <v>2.0944881889763778</v>
      </c>
      <c r="I37" s="14">
        <f t="shared" si="13"/>
        <v>1.5590551181102361</v>
      </c>
      <c r="J37" s="14">
        <f t="shared" si="13"/>
        <v>1.4173228346456692</v>
      </c>
      <c r="K37" s="14">
        <f t="shared" si="13"/>
        <v>1.4015748031496063</v>
      </c>
      <c r="L37" s="25"/>
      <c r="M37" s="1"/>
      <c r="N37" s="2"/>
      <c r="O37" s="2"/>
    </row>
    <row r="38" spans="1:15" ht="16.5" x14ac:dyDescent="0.2">
      <c r="A38" s="25"/>
      <c r="B38" s="25"/>
      <c r="C38" s="25"/>
      <c r="D38" s="30"/>
      <c r="E38" s="7" t="s">
        <v>31</v>
      </c>
      <c r="F38" s="14">
        <f t="shared" ref="F38:K38" si="14">F41/$C28</f>
        <v>0.82204724409448826</v>
      </c>
      <c r="G38" s="14">
        <f t="shared" si="14"/>
        <v>0.87244094488188972</v>
      </c>
      <c r="H38" s="14">
        <f t="shared" si="14"/>
        <v>0.89763779527559051</v>
      </c>
      <c r="I38" s="14">
        <f t="shared" si="14"/>
        <v>0.77165354330708658</v>
      </c>
      <c r="J38" s="14">
        <f t="shared" si="14"/>
        <v>0.70866141732283461</v>
      </c>
      <c r="K38" s="14">
        <f t="shared" si="14"/>
        <v>0.67716535433070868</v>
      </c>
      <c r="L38" s="25"/>
      <c r="M38" s="1"/>
      <c r="N38" s="2"/>
      <c r="O38" s="2"/>
    </row>
    <row r="39" spans="1:15" ht="16.5" x14ac:dyDescent="0.2">
      <c r="A39" s="25"/>
      <c r="B39" s="25"/>
      <c r="C39" s="25"/>
      <c r="D39" s="30"/>
      <c r="E39" s="7" t="s">
        <v>32</v>
      </c>
      <c r="F39" s="17">
        <v>195.3</v>
      </c>
      <c r="G39" s="17">
        <v>128.30000000000001</v>
      </c>
      <c r="H39" s="17">
        <v>132</v>
      </c>
      <c r="I39" s="17">
        <v>249</v>
      </c>
      <c r="J39" s="17">
        <v>127</v>
      </c>
      <c r="K39" s="17">
        <v>119</v>
      </c>
      <c r="L39" s="25"/>
      <c r="M39" s="1"/>
      <c r="N39" s="2"/>
      <c r="O39" s="2"/>
    </row>
    <row r="40" spans="1:15" ht="16.5" x14ac:dyDescent="0.2">
      <c r="A40" s="25"/>
      <c r="B40" s="25"/>
      <c r="C40" s="25"/>
      <c r="D40" s="30"/>
      <c r="E40" s="7" t="s">
        <v>35</v>
      </c>
      <c r="F40" s="17">
        <v>102.1</v>
      </c>
      <c r="G40" s="17">
        <v>98.1</v>
      </c>
      <c r="H40" s="17">
        <v>133</v>
      </c>
      <c r="I40" s="17">
        <v>99</v>
      </c>
      <c r="J40" s="17">
        <v>90</v>
      </c>
      <c r="K40" s="17">
        <v>89</v>
      </c>
      <c r="L40" s="25"/>
      <c r="M40" s="4"/>
      <c r="N40" s="2"/>
      <c r="O40" s="2"/>
    </row>
    <row r="41" spans="1:15" ht="16.5" x14ac:dyDescent="0.2">
      <c r="A41" s="25"/>
      <c r="B41" s="25"/>
      <c r="C41" s="25"/>
      <c r="D41" s="30"/>
      <c r="E41" s="7" t="s">
        <v>36</v>
      </c>
      <c r="F41" s="17">
        <v>52.2</v>
      </c>
      <c r="G41" s="17">
        <v>55.4</v>
      </c>
      <c r="H41" s="17">
        <v>57</v>
      </c>
      <c r="I41" s="17">
        <v>49</v>
      </c>
      <c r="J41" s="17">
        <v>45</v>
      </c>
      <c r="K41" s="17">
        <v>43</v>
      </c>
      <c r="L41" s="25"/>
      <c r="M41" s="4"/>
      <c r="N41" s="18"/>
      <c r="O41" s="18"/>
    </row>
    <row r="42" spans="1:15" ht="16.5" x14ac:dyDescent="0.2">
      <c r="A42" s="25"/>
      <c r="B42" s="25"/>
      <c r="C42" s="25"/>
      <c r="D42" s="30"/>
      <c r="E42" s="7" t="s">
        <v>39</v>
      </c>
      <c r="F42" s="7">
        <f t="shared" ref="F42:K42" si="15">F39*4+F40*4+F41*9</f>
        <v>1659.3999999999999</v>
      </c>
      <c r="G42" s="7">
        <f t="shared" si="15"/>
        <v>1404.2</v>
      </c>
      <c r="H42" s="7">
        <f t="shared" si="15"/>
        <v>1573</v>
      </c>
      <c r="I42" s="7">
        <f t="shared" si="15"/>
        <v>1833</v>
      </c>
      <c r="J42" s="7">
        <f t="shared" si="15"/>
        <v>1273</v>
      </c>
      <c r="K42" s="7">
        <f t="shared" si="15"/>
        <v>1219</v>
      </c>
      <c r="L42" s="25"/>
      <c r="M42" s="4"/>
      <c r="N42" s="18"/>
      <c r="O42" s="18"/>
    </row>
    <row r="43" spans="1:15" ht="16.5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7"/>
      <c r="O43" s="37"/>
    </row>
    <row r="44" spans="1:15" ht="24.75" x14ac:dyDescent="0.2">
      <c r="A44" s="32" t="s">
        <v>43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5" ht="16.5" x14ac:dyDescent="0.2">
      <c r="A45" s="7" t="s">
        <v>11</v>
      </c>
      <c r="B45" s="7" t="s">
        <v>12</v>
      </c>
      <c r="C45" s="7" t="s">
        <v>13</v>
      </c>
      <c r="D45" s="8"/>
      <c r="E45" s="9" t="s">
        <v>14</v>
      </c>
      <c r="F45" s="9" t="s">
        <v>15</v>
      </c>
      <c r="G45" s="9" t="s">
        <v>16</v>
      </c>
      <c r="H45" s="9" t="s">
        <v>17</v>
      </c>
      <c r="I45" s="9" t="s">
        <v>18</v>
      </c>
      <c r="J45" s="9" t="s">
        <v>19</v>
      </c>
      <c r="K45" s="9" t="s">
        <v>20</v>
      </c>
      <c r="L45" s="9" t="s">
        <v>21</v>
      </c>
      <c r="M45" s="10" t="s">
        <v>22</v>
      </c>
      <c r="N45" s="11" t="s">
        <v>23</v>
      </c>
      <c r="O45" s="11" t="s">
        <v>24</v>
      </c>
    </row>
    <row r="46" spans="1:15" ht="16.5" x14ac:dyDescent="0.2">
      <c r="A46" s="33">
        <v>44452</v>
      </c>
      <c r="B46" s="33">
        <v>44458</v>
      </c>
      <c r="C46" s="36">
        <v>62.9</v>
      </c>
      <c r="D46" s="29" t="s">
        <v>25</v>
      </c>
      <c r="E46" s="7" t="s">
        <v>26</v>
      </c>
      <c r="F46" s="12">
        <v>3</v>
      </c>
      <c r="G46" s="12">
        <v>2</v>
      </c>
      <c r="H46" s="12">
        <v>2</v>
      </c>
      <c r="I46" s="12">
        <v>3</v>
      </c>
      <c r="J46" s="12">
        <v>2</v>
      </c>
      <c r="K46" s="12">
        <v>2</v>
      </c>
      <c r="L46" s="24" t="s">
        <v>27</v>
      </c>
      <c r="M46" s="13">
        <v>5</v>
      </c>
      <c r="N46" s="14">
        <f>M52</f>
        <v>2258.11</v>
      </c>
      <c r="O46" s="14">
        <f>N48-N46</f>
        <v>-840.76333333333355</v>
      </c>
    </row>
    <row r="47" spans="1:15" ht="16.5" x14ac:dyDescent="0.2">
      <c r="A47" s="25"/>
      <c r="B47" s="25"/>
      <c r="C47" s="25"/>
      <c r="D47" s="30"/>
      <c r="E47" s="7" t="s">
        <v>28</v>
      </c>
      <c r="F47" s="12">
        <v>1.5</v>
      </c>
      <c r="G47" s="12">
        <v>1.5</v>
      </c>
      <c r="H47" s="12">
        <v>1.5</v>
      </c>
      <c r="I47" s="12">
        <v>1.5</v>
      </c>
      <c r="J47" s="12">
        <v>1.5</v>
      </c>
      <c r="K47" s="12">
        <v>1.5</v>
      </c>
      <c r="L47" s="25"/>
      <c r="M47" s="13">
        <v>1.5</v>
      </c>
      <c r="N47" s="11" t="s">
        <v>29</v>
      </c>
      <c r="O47" s="11" t="s">
        <v>30</v>
      </c>
    </row>
    <row r="48" spans="1:15" ht="16.5" x14ac:dyDescent="0.2">
      <c r="A48" s="25"/>
      <c r="B48" s="25"/>
      <c r="C48" s="25"/>
      <c r="D48" s="30"/>
      <c r="E48" s="7" t="s">
        <v>31</v>
      </c>
      <c r="F48" s="12">
        <v>0.8</v>
      </c>
      <c r="G48" s="12">
        <v>0.8</v>
      </c>
      <c r="H48" s="12">
        <v>0.8</v>
      </c>
      <c r="I48" s="12">
        <v>0.8</v>
      </c>
      <c r="J48" s="12">
        <v>0.8</v>
      </c>
      <c r="K48" s="12">
        <v>0.8</v>
      </c>
      <c r="L48" s="25"/>
      <c r="M48" s="13">
        <v>1.1000000000000001</v>
      </c>
      <c r="N48" s="14">
        <f>SUM(F52:K52)/6</f>
        <v>1417.3466666666666</v>
      </c>
      <c r="O48" s="14">
        <f>O46*6/7700</f>
        <v>-0.65514025974026002</v>
      </c>
    </row>
    <row r="49" spans="1:15" ht="16.5" x14ac:dyDescent="0.2">
      <c r="A49" s="25"/>
      <c r="B49" s="25"/>
      <c r="C49" s="25"/>
      <c r="D49" s="30"/>
      <c r="E49" s="7" t="s">
        <v>32</v>
      </c>
      <c r="F49" s="14">
        <f t="shared" ref="F49:K49" si="16">F46*$C46</f>
        <v>188.7</v>
      </c>
      <c r="G49" s="14">
        <f t="shared" si="16"/>
        <v>125.8</v>
      </c>
      <c r="H49" s="14">
        <f t="shared" si="16"/>
        <v>125.8</v>
      </c>
      <c r="I49" s="14">
        <f t="shared" si="16"/>
        <v>188.7</v>
      </c>
      <c r="J49" s="14">
        <f t="shared" si="16"/>
        <v>125.8</v>
      </c>
      <c r="K49" s="14">
        <f t="shared" si="16"/>
        <v>125.8</v>
      </c>
      <c r="L49" s="25"/>
      <c r="M49" s="15">
        <f>M46*$C46</f>
        <v>314.5</v>
      </c>
      <c r="N49" s="11" t="s">
        <v>33</v>
      </c>
      <c r="O49" s="11" t="s">
        <v>34</v>
      </c>
    </row>
    <row r="50" spans="1:15" ht="16.5" x14ac:dyDescent="0.2">
      <c r="A50" s="25"/>
      <c r="B50" s="25"/>
      <c r="C50" s="25"/>
      <c r="D50" s="30"/>
      <c r="E50" s="7" t="s">
        <v>35</v>
      </c>
      <c r="F50" s="14">
        <f t="shared" ref="F50:K50" si="17">F47*$C46</f>
        <v>94.35</v>
      </c>
      <c r="G50" s="14">
        <f t="shared" si="17"/>
        <v>94.35</v>
      </c>
      <c r="H50" s="14">
        <f t="shared" si="17"/>
        <v>94.35</v>
      </c>
      <c r="I50" s="14">
        <f t="shared" si="17"/>
        <v>94.35</v>
      </c>
      <c r="J50" s="14">
        <f t="shared" si="17"/>
        <v>94.35</v>
      </c>
      <c r="K50" s="14">
        <f t="shared" si="17"/>
        <v>94.35</v>
      </c>
      <c r="L50" s="25"/>
      <c r="M50" s="15">
        <f>M47*$C46</f>
        <v>94.35</v>
      </c>
      <c r="N50" s="14">
        <f>SUM(F60:K60)/6</f>
        <v>1502</v>
      </c>
      <c r="O50" s="14">
        <f>N50-N46</f>
        <v>-756.11000000000013</v>
      </c>
    </row>
    <row r="51" spans="1:15" ht="16.5" x14ac:dyDescent="0.2">
      <c r="A51" s="25"/>
      <c r="B51" s="25"/>
      <c r="C51" s="25"/>
      <c r="D51" s="30"/>
      <c r="E51" s="7" t="s">
        <v>36</v>
      </c>
      <c r="F51" s="14">
        <f t="shared" ref="F51:K51" si="18">F48*$C46</f>
        <v>50.32</v>
      </c>
      <c r="G51" s="14">
        <f t="shared" si="18"/>
        <v>50.32</v>
      </c>
      <c r="H51" s="14">
        <f t="shared" si="18"/>
        <v>50.32</v>
      </c>
      <c r="I51" s="14">
        <f t="shared" si="18"/>
        <v>50.32</v>
      </c>
      <c r="J51" s="14">
        <f t="shared" si="18"/>
        <v>50.32</v>
      </c>
      <c r="K51" s="14">
        <f t="shared" si="18"/>
        <v>50.32</v>
      </c>
      <c r="L51" s="25"/>
      <c r="M51" s="15">
        <f>M48*$C46</f>
        <v>69.19</v>
      </c>
      <c r="N51" s="11" t="s">
        <v>37</v>
      </c>
      <c r="O51" s="11" t="s">
        <v>38</v>
      </c>
    </row>
    <row r="52" spans="1:15" ht="16.5" x14ac:dyDescent="0.2">
      <c r="A52" s="25"/>
      <c r="B52" s="25"/>
      <c r="C52" s="25"/>
      <c r="D52" s="30"/>
      <c r="E52" s="7" t="s">
        <v>39</v>
      </c>
      <c r="F52" s="16">
        <f t="shared" ref="F52:K52" si="19">4*F46*$C46+4*F47*$C46+9*F48*$C46</f>
        <v>1585.08</v>
      </c>
      <c r="G52" s="16">
        <f t="shared" si="19"/>
        <v>1333.48</v>
      </c>
      <c r="H52" s="16">
        <f t="shared" si="19"/>
        <v>1333.48</v>
      </c>
      <c r="I52" s="16">
        <f t="shared" si="19"/>
        <v>1585.08</v>
      </c>
      <c r="J52" s="16">
        <f t="shared" si="19"/>
        <v>1333.48</v>
      </c>
      <c r="K52" s="16">
        <f t="shared" si="19"/>
        <v>1333.48</v>
      </c>
      <c r="L52" s="25"/>
      <c r="M52" s="15">
        <f>4*M46*$C46+4*M47*$C46+9*M48*$C46</f>
        <v>2258.11</v>
      </c>
      <c r="N52" s="14">
        <f>O50*6/7700</f>
        <v>-0.58917662337662347</v>
      </c>
      <c r="O52" s="14">
        <f>C64-C46</f>
        <v>-0.60000000000000142</v>
      </c>
    </row>
    <row r="53" spans="1:15" ht="16.5" x14ac:dyDescent="0.2">
      <c r="A53" s="25"/>
      <c r="B53" s="25"/>
      <c r="C53" s="25"/>
      <c r="D53" s="29" t="s">
        <v>40</v>
      </c>
      <c r="E53" s="7" t="s">
        <v>14</v>
      </c>
      <c r="F53" s="7" t="s">
        <v>15</v>
      </c>
      <c r="G53" s="7" t="s">
        <v>16</v>
      </c>
      <c r="H53" s="7" t="s">
        <v>17</v>
      </c>
      <c r="I53" s="7" t="s">
        <v>18</v>
      </c>
      <c r="J53" s="7" t="s">
        <v>19</v>
      </c>
      <c r="K53" s="7" t="s">
        <v>20</v>
      </c>
      <c r="L53" s="25"/>
      <c r="M53" s="34" t="s">
        <v>41</v>
      </c>
      <c r="N53" s="35"/>
      <c r="O53" s="35"/>
    </row>
    <row r="54" spans="1:15" ht="16.5" x14ac:dyDescent="0.2">
      <c r="A54" s="25"/>
      <c r="B54" s="25"/>
      <c r="C54" s="25"/>
      <c r="D54" s="30"/>
      <c r="E54" s="7" t="s">
        <v>26</v>
      </c>
      <c r="F54" s="14">
        <f t="shared" ref="F54:K54" si="20">F57/$C46</f>
        <v>3.1160572337042924</v>
      </c>
      <c r="G54" s="14">
        <f t="shared" si="20"/>
        <v>1.9872813990461049</v>
      </c>
      <c r="H54" s="14">
        <f t="shared" si="20"/>
        <v>2.7821939586645468</v>
      </c>
      <c r="I54" s="14">
        <f t="shared" si="20"/>
        <v>2.9093799682034978</v>
      </c>
      <c r="J54" s="14">
        <f t="shared" si="20"/>
        <v>1.9554848966613674</v>
      </c>
      <c r="K54" s="14">
        <f t="shared" si="20"/>
        <v>2.0349761526232113</v>
      </c>
      <c r="L54" s="25"/>
      <c r="M54" s="35"/>
      <c r="N54" s="35"/>
      <c r="O54" s="35"/>
    </row>
    <row r="55" spans="1:15" ht="16.5" x14ac:dyDescent="0.2">
      <c r="A55" s="25"/>
      <c r="B55" s="25"/>
      <c r="C55" s="25"/>
      <c r="D55" s="30"/>
      <c r="E55" s="7" t="s">
        <v>28</v>
      </c>
      <c r="F55" s="14">
        <f t="shared" ref="F55:K55" si="21">F58/$C46</f>
        <v>1.78060413354531</v>
      </c>
      <c r="G55" s="14">
        <f t="shared" si="21"/>
        <v>1.4308426073131957</v>
      </c>
      <c r="H55" s="14">
        <f t="shared" si="21"/>
        <v>1.589825119236884</v>
      </c>
      <c r="I55" s="14">
        <f t="shared" si="21"/>
        <v>1.5739268680445151</v>
      </c>
      <c r="J55" s="14">
        <f t="shared" si="21"/>
        <v>1.5103338632750398</v>
      </c>
      <c r="K55" s="14">
        <f t="shared" si="21"/>
        <v>1.5580286168521462</v>
      </c>
      <c r="L55" s="25"/>
      <c r="M55" s="1"/>
      <c r="N55" s="2"/>
      <c r="O55" s="2"/>
    </row>
    <row r="56" spans="1:15" ht="16.5" x14ac:dyDescent="0.2">
      <c r="A56" s="25"/>
      <c r="B56" s="25"/>
      <c r="C56" s="25"/>
      <c r="D56" s="30"/>
      <c r="E56" s="7" t="s">
        <v>31</v>
      </c>
      <c r="F56" s="14">
        <f t="shared" ref="F56:K56" si="22">F59/$C46</f>
        <v>1.2400635930047694</v>
      </c>
      <c r="G56" s="14">
        <f t="shared" si="22"/>
        <v>0.79491255961844198</v>
      </c>
      <c r="H56" s="14">
        <f t="shared" si="22"/>
        <v>0.79491255961844198</v>
      </c>
      <c r="I56" s="14">
        <f t="shared" si="22"/>
        <v>0.74721780604133547</v>
      </c>
      <c r="J56" s="14">
        <f t="shared" si="22"/>
        <v>0.77901430842607311</v>
      </c>
      <c r="K56" s="14">
        <f t="shared" si="22"/>
        <v>0.79491255961844198</v>
      </c>
      <c r="L56" s="25"/>
      <c r="M56" s="1"/>
      <c r="N56" s="2"/>
      <c r="O56" s="2"/>
    </row>
    <row r="57" spans="1:15" ht="16.5" x14ac:dyDescent="0.2">
      <c r="A57" s="25"/>
      <c r="B57" s="25"/>
      <c r="C57" s="25"/>
      <c r="D57" s="30"/>
      <c r="E57" s="7" t="s">
        <v>32</v>
      </c>
      <c r="F57" s="17">
        <v>196</v>
      </c>
      <c r="G57" s="17">
        <v>125</v>
      </c>
      <c r="H57" s="17">
        <v>175</v>
      </c>
      <c r="I57" s="17">
        <v>183</v>
      </c>
      <c r="J57" s="17">
        <v>123</v>
      </c>
      <c r="K57" s="17">
        <v>128</v>
      </c>
      <c r="L57" s="25"/>
      <c r="M57" s="1"/>
      <c r="N57" s="2"/>
      <c r="O57" s="2"/>
    </row>
    <row r="58" spans="1:15" ht="16.5" x14ac:dyDescent="0.2">
      <c r="A58" s="25"/>
      <c r="B58" s="25"/>
      <c r="C58" s="25"/>
      <c r="D58" s="30"/>
      <c r="E58" s="7" t="s">
        <v>35</v>
      </c>
      <c r="F58" s="17">
        <v>112</v>
      </c>
      <c r="G58" s="17">
        <v>90</v>
      </c>
      <c r="H58" s="17">
        <v>100</v>
      </c>
      <c r="I58" s="17">
        <v>99</v>
      </c>
      <c r="J58" s="17">
        <v>95</v>
      </c>
      <c r="K58" s="17">
        <v>98</v>
      </c>
      <c r="L58" s="25"/>
      <c r="M58" s="4"/>
      <c r="N58" s="2"/>
      <c r="O58" s="2"/>
    </row>
    <row r="59" spans="1:15" ht="16.5" x14ac:dyDescent="0.2">
      <c r="A59" s="25"/>
      <c r="B59" s="25"/>
      <c r="C59" s="25"/>
      <c r="D59" s="30"/>
      <c r="E59" s="7" t="s">
        <v>36</v>
      </c>
      <c r="F59" s="17">
        <v>78</v>
      </c>
      <c r="G59" s="17">
        <v>50</v>
      </c>
      <c r="H59" s="17">
        <v>50</v>
      </c>
      <c r="I59" s="17">
        <v>47</v>
      </c>
      <c r="J59" s="17">
        <v>49</v>
      </c>
      <c r="K59" s="17">
        <v>50</v>
      </c>
      <c r="L59" s="25"/>
      <c r="M59" s="4"/>
      <c r="N59" s="18"/>
      <c r="O59" s="18"/>
    </row>
    <row r="60" spans="1:15" ht="16.5" x14ac:dyDescent="0.2">
      <c r="A60" s="25"/>
      <c r="B60" s="25"/>
      <c r="C60" s="25"/>
      <c r="D60" s="30"/>
      <c r="E60" s="7" t="s">
        <v>39</v>
      </c>
      <c r="F60" s="7">
        <f t="shared" ref="F60:K60" si="23">F57*4+F58*4+F59*9</f>
        <v>1934</v>
      </c>
      <c r="G60" s="7">
        <f t="shared" si="23"/>
        <v>1310</v>
      </c>
      <c r="H60" s="7">
        <f t="shared" si="23"/>
        <v>1550</v>
      </c>
      <c r="I60" s="7">
        <f t="shared" si="23"/>
        <v>1551</v>
      </c>
      <c r="J60" s="7">
        <f t="shared" si="23"/>
        <v>1313</v>
      </c>
      <c r="K60" s="7">
        <f t="shared" si="23"/>
        <v>1354</v>
      </c>
      <c r="L60" s="25"/>
      <c r="M60" s="4"/>
      <c r="N60" s="18"/>
      <c r="O60" s="18"/>
    </row>
    <row r="61" spans="1:15" ht="16.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37"/>
      <c r="O61" s="37"/>
    </row>
    <row r="62" spans="1:15" ht="24.75" x14ac:dyDescent="0.2">
      <c r="A62" s="32" t="s">
        <v>44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 ht="16.5" x14ac:dyDescent="0.2">
      <c r="A63" s="7" t="s">
        <v>11</v>
      </c>
      <c r="B63" s="7" t="s">
        <v>12</v>
      </c>
      <c r="C63" s="7" t="s">
        <v>13</v>
      </c>
      <c r="D63" s="8"/>
      <c r="E63" s="9" t="s">
        <v>14</v>
      </c>
      <c r="F63" s="9" t="s">
        <v>15</v>
      </c>
      <c r="G63" s="9" t="s">
        <v>16</v>
      </c>
      <c r="H63" s="9" t="s">
        <v>17</v>
      </c>
      <c r="I63" s="9" t="s">
        <v>18</v>
      </c>
      <c r="J63" s="9" t="s">
        <v>19</v>
      </c>
      <c r="K63" s="9" t="s">
        <v>20</v>
      </c>
      <c r="L63" s="9" t="s">
        <v>21</v>
      </c>
      <c r="M63" s="10" t="s">
        <v>22</v>
      </c>
      <c r="N63" s="11" t="s">
        <v>23</v>
      </c>
      <c r="O63" s="11" t="s">
        <v>24</v>
      </c>
    </row>
    <row r="64" spans="1:15" ht="16.5" x14ac:dyDescent="0.2">
      <c r="A64" s="33">
        <v>44459</v>
      </c>
      <c r="B64" s="33">
        <v>44465</v>
      </c>
      <c r="C64" s="36">
        <v>62.3</v>
      </c>
      <c r="D64" s="29" t="s">
        <v>25</v>
      </c>
      <c r="E64" s="7" t="s">
        <v>26</v>
      </c>
      <c r="F64" s="12">
        <v>3</v>
      </c>
      <c r="G64" s="12">
        <v>2</v>
      </c>
      <c r="H64" s="12">
        <v>2</v>
      </c>
      <c r="I64" s="12">
        <v>4</v>
      </c>
      <c r="J64" s="12">
        <v>2</v>
      </c>
      <c r="K64" s="12">
        <v>2</v>
      </c>
      <c r="L64" s="24" t="s">
        <v>27</v>
      </c>
      <c r="M64" s="13">
        <v>5</v>
      </c>
      <c r="N64" s="14">
        <f>M70</f>
        <v>2236.5699999999997</v>
      </c>
      <c r="O64" s="14">
        <f>N66-N64</f>
        <v>-791.20999999999981</v>
      </c>
    </row>
    <row r="65" spans="1:15" ht="16.5" x14ac:dyDescent="0.2">
      <c r="A65" s="25"/>
      <c r="B65" s="25"/>
      <c r="C65" s="25"/>
      <c r="D65" s="30"/>
      <c r="E65" s="7" t="s">
        <v>28</v>
      </c>
      <c r="F65" s="12">
        <v>1.5</v>
      </c>
      <c r="G65" s="12">
        <v>1.5</v>
      </c>
      <c r="H65" s="12">
        <v>1.5</v>
      </c>
      <c r="I65" s="12">
        <v>1.5</v>
      </c>
      <c r="J65" s="12">
        <v>1.5</v>
      </c>
      <c r="K65" s="12">
        <v>1.5</v>
      </c>
      <c r="L65" s="25"/>
      <c r="M65" s="13">
        <v>1.5</v>
      </c>
      <c r="N65" s="11" t="s">
        <v>29</v>
      </c>
      <c r="O65" s="11" t="s">
        <v>30</v>
      </c>
    </row>
    <row r="66" spans="1:15" ht="16.5" x14ac:dyDescent="0.2">
      <c r="A66" s="25"/>
      <c r="B66" s="25"/>
      <c r="C66" s="25"/>
      <c r="D66" s="30"/>
      <c r="E66" s="7" t="s">
        <v>31</v>
      </c>
      <c r="F66" s="12">
        <v>0.8</v>
      </c>
      <c r="G66" s="12">
        <v>0.8</v>
      </c>
      <c r="H66" s="12">
        <v>0.8</v>
      </c>
      <c r="I66" s="12">
        <v>0.8</v>
      </c>
      <c r="J66" s="12">
        <v>0.8</v>
      </c>
      <c r="K66" s="12">
        <v>0.8</v>
      </c>
      <c r="L66" s="25"/>
      <c r="M66" s="13">
        <v>1.1000000000000001</v>
      </c>
      <c r="N66" s="14">
        <f>SUM(F70:K70)/6</f>
        <v>1445.36</v>
      </c>
      <c r="O66" s="14">
        <f>O64*6/7700</f>
        <v>-0.61652727272727248</v>
      </c>
    </row>
    <row r="67" spans="1:15" ht="16.5" x14ac:dyDescent="0.2">
      <c r="A67" s="25"/>
      <c r="B67" s="25"/>
      <c r="C67" s="25"/>
      <c r="D67" s="30"/>
      <c r="E67" s="7" t="s">
        <v>32</v>
      </c>
      <c r="F67" s="14">
        <f t="shared" ref="F67:K67" si="24">F64*$C64</f>
        <v>186.89999999999998</v>
      </c>
      <c r="G67" s="14">
        <f t="shared" si="24"/>
        <v>124.6</v>
      </c>
      <c r="H67" s="14">
        <f t="shared" si="24"/>
        <v>124.6</v>
      </c>
      <c r="I67" s="14">
        <f t="shared" si="24"/>
        <v>249.2</v>
      </c>
      <c r="J67" s="14">
        <f t="shared" si="24"/>
        <v>124.6</v>
      </c>
      <c r="K67" s="14">
        <f t="shared" si="24"/>
        <v>124.6</v>
      </c>
      <c r="L67" s="25"/>
      <c r="M67" s="15">
        <f>M64*$C64</f>
        <v>311.5</v>
      </c>
      <c r="N67" s="11" t="s">
        <v>33</v>
      </c>
      <c r="O67" s="11" t="s">
        <v>34</v>
      </c>
    </row>
    <row r="68" spans="1:15" ht="16.5" x14ac:dyDescent="0.2">
      <c r="A68" s="25"/>
      <c r="B68" s="25"/>
      <c r="C68" s="25"/>
      <c r="D68" s="30"/>
      <c r="E68" s="7" t="s">
        <v>35</v>
      </c>
      <c r="F68" s="14">
        <f t="shared" ref="F68:K68" si="25">F65*$C64</f>
        <v>93.449999999999989</v>
      </c>
      <c r="G68" s="14">
        <f t="shared" si="25"/>
        <v>93.449999999999989</v>
      </c>
      <c r="H68" s="14">
        <f t="shared" si="25"/>
        <v>93.449999999999989</v>
      </c>
      <c r="I68" s="14">
        <f t="shared" si="25"/>
        <v>93.449999999999989</v>
      </c>
      <c r="J68" s="14">
        <f t="shared" si="25"/>
        <v>93.449999999999989</v>
      </c>
      <c r="K68" s="14">
        <f t="shared" si="25"/>
        <v>93.449999999999989</v>
      </c>
      <c r="L68" s="25"/>
      <c r="M68" s="15">
        <f>M65*$C64</f>
        <v>93.449999999999989</v>
      </c>
      <c r="N68" s="14">
        <f>SUM(F78:K78)/6</f>
        <v>0</v>
      </c>
      <c r="O68" s="14">
        <f>N68-N64</f>
        <v>-2236.5699999999997</v>
      </c>
    </row>
    <row r="69" spans="1:15" ht="16.5" x14ac:dyDescent="0.2">
      <c r="A69" s="25"/>
      <c r="B69" s="25"/>
      <c r="C69" s="25"/>
      <c r="D69" s="30"/>
      <c r="E69" s="7" t="s">
        <v>36</v>
      </c>
      <c r="F69" s="14">
        <f t="shared" ref="F69:K69" si="26">F66*$C64</f>
        <v>49.84</v>
      </c>
      <c r="G69" s="14">
        <f t="shared" si="26"/>
        <v>49.84</v>
      </c>
      <c r="H69" s="14">
        <f t="shared" si="26"/>
        <v>49.84</v>
      </c>
      <c r="I69" s="14">
        <f t="shared" si="26"/>
        <v>49.84</v>
      </c>
      <c r="J69" s="14">
        <f t="shared" si="26"/>
        <v>49.84</v>
      </c>
      <c r="K69" s="14">
        <f t="shared" si="26"/>
        <v>49.84</v>
      </c>
      <c r="L69" s="25"/>
      <c r="M69" s="15">
        <f>M66*$C64</f>
        <v>68.53</v>
      </c>
      <c r="N69" s="11" t="s">
        <v>37</v>
      </c>
      <c r="O69" s="11" t="s">
        <v>38</v>
      </c>
    </row>
    <row r="70" spans="1:15" ht="16.5" x14ac:dyDescent="0.2">
      <c r="A70" s="25"/>
      <c r="B70" s="25"/>
      <c r="C70" s="25"/>
      <c r="D70" s="30"/>
      <c r="E70" s="7" t="s">
        <v>39</v>
      </c>
      <c r="F70" s="16">
        <f t="shared" ref="F70:K70" si="27">4*F64*$C64+4*F65*$C64+9*F66*$C64</f>
        <v>1569.9599999999998</v>
      </c>
      <c r="G70" s="16">
        <f t="shared" si="27"/>
        <v>1320.76</v>
      </c>
      <c r="H70" s="16">
        <f t="shared" si="27"/>
        <v>1320.76</v>
      </c>
      <c r="I70" s="16">
        <f t="shared" si="27"/>
        <v>1819.1599999999999</v>
      </c>
      <c r="J70" s="16">
        <f t="shared" si="27"/>
        <v>1320.76</v>
      </c>
      <c r="K70" s="16">
        <f t="shared" si="27"/>
        <v>1320.76</v>
      </c>
      <c r="L70" s="25"/>
      <c r="M70" s="15">
        <f>4*M64*$C64+4*M65*$C64+9*M66*$C64</f>
        <v>2236.5699999999997</v>
      </c>
      <c r="N70" s="14">
        <f>O68*6/7700</f>
        <v>-1.742781818181818</v>
      </c>
      <c r="O70" s="14">
        <f>C82-C64</f>
        <v>-62.3</v>
      </c>
    </row>
    <row r="71" spans="1:15" ht="16.5" x14ac:dyDescent="0.2">
      <c r="A71" s="25"/>
      <c r="B71" s="25"/>
      <c r="C71" s="25"/>
      <c r="D71" s="29" t="s">
        <v>40</v>
      </c>
      <c r="E71" s="7" t="s">
        <v>14</v>
      </c>
      <c r="F71" s="7" t="s">
        <v>15</v>
      </c>
      <c r="G71" s="7" t="s">
        <v>16</v>
      </c>
      <c r="H71" s="7" t="s">
        <v>17</v>
      </c>
      <c r="I71" s="7" t="s">
        <v>18</v>
      </c>
      <c r="J71" s="7" t="s">
        <v>19</v>
      </c>
      <c r="K71" s="7" t="s">
        <v>20</v>
      </c>
      <c r="L71" s="25"/>
      <c r="M71" s="34" t="s">
        <v>41</v>
      </c>
      <c r="N71" s="35"/>
      <c r="O71" s="35"/>
    </row>
    <row r="72" spans="1:15" ht="16.5" x14ac:dyDescent="0.2">
      <c r="A72" s="25"/>
      <c r="B72" s="25"/>
      <c r="C72" s="25"/>
      <c r="D72" s="30"/>
      <c r="E72" s="7" t="s">
        <v>26</v>
      </c>
      <c r="F72" s="14">
        <f t="shared" ref="F72:K72" si="28">F75/$C64</f>
        <v>0</v>
      </c>
      <c r="G72" s="14">
        <f t="shared" si="28"/>
        <v>0</v>
      </c>
      <c r="H72" s="14">
        <f t="shared" si="28"/>
        <v>0</v>
      </c>
      <c r="I72" s="14">
        <f t="shared" si="28"/>
        <v>0</v>
      </c>
      <c r="J72" s="14">
        <f t="shared" si="28"/>
        <v>0</v>
      </c>
      <c r="K72" s="14">
        <f t="shared" si="28"/>
        <v>0</v>
      </c>
      <c r="L72" s="25"/>
      <c r="M72" s="35"/>
      <c r="N72" s="35"/>
      <c r="O72" s="35"/>
    </row>
    <row r="73" spans="1:15" ht="16.5" x14ac:dyDescent="0.2">
      <c r="A73" s="25"/>
      <c r="B73" s="25"/>
      <c r="C73" s="25"/>
      <c r="D73" s="30"/>
      <c r="E73" s="7" t="s">
        <v>28</v>
      </c>
      <c r="F73" s="14">
        <f t="shared" ref="F73:K73" si="29">F76/$C64</f>
        <v>0</v>
      </c>
      <c r="G73" s="14">
        <f t="shared" si="29"/>
        <v>0</v>
      </c>
      <c r="H73" s="14">
        <f t="shared" si="29"/>
        <v>0</v>
      </c>
      <c r="I73" s="14">
        <f t="shared" si="29"/>
        <v>0</v>
      </c>
      <c r="J73" s="14">
        <f t="shared" si="29"/>
        <v>0</v>
      </c>
      <c r="K73" s="14">
        <f t="shared" si="29"/>
        <v>0</v>
      </c>
      <c r="L73" s="25"/>
      <c r="M73" s="1"/>
      <c r="N73" s="2"/>
      <c r="O73" s="2"/>
    </row>
    <row r="74" spans="1:15" ht="16.5" x14ac:dyDescent="0.2">
      <c r="A74" s="25"/>
      <c r="B74" s="25"/>
      <c r="C74" s="25"/>
      <c r="D74" s="30"/>
      <c r="E74" s="7" t="s">
        <v>31</v>
      </c>
      <c r="F74" s="14">
        <f t="shared" ref="F74:K74" si="30">F77/$C64</f>
        <v>0</v>
      </c>
      <c r="G74" s="14">
        <f t="shared" si="30"/>
        <v>0</v>
      </c>
      <c r="H74" s="14">
        <f t="shared" si="30"/>
        <v>0</v>
      </c>
      <c r="I74" s="14">
        <f t="shared" si="30"/>
        <v>0</v>
      </c>
      <c r="J74" s="14">
        <f t="shared" si="30"/>
        <v>0</v>
      </c>
      <c r="K74" s="14">
        <f t="shared" si="30"/>
        <v>0</v>
      </c>
      <c r="L74" s="25"/>
      <c r="M74" s="1"/>
      <c r="N74" s="2"/>
      <c r="O74" s="2"/>
    </row>
    <row r="75" spans="1:15" ht="16.5" x14ac:dyDescent="0.2">
      <c r="A75" s="25"/>
      <c r="B75" s="25"/>
      <c r="C75" s="25"/>
      <c r="D75" s="30"/>
      <c r="E75" s="7" t="s">
        <v>32</v>
      </c>
      <c r="F75" s="17"/>
      <c r="G75" s="17"/>
      <c r="H75" s="17"/>
      <c r="I75" s="17"/>
      <c r="J75" s="17"/>
      <c r="K75" s="17"/>
      <c r="L75" s="25"/>
      <c r="M75" s="1"/>
      <c r="N75" s="2"/>
      <c r="O75" s="2"/>
    </row>
    <row r="76" spans="1:15" ht="16.5" x14ac:dyDescent="0.2">
      <c r="A76" s="25"/>
      <c r="B76" s="25"/>
      <c r="C76" s="25"/>
      <c r="D76" s="30"/>
      <c r="E76" s="7" t="s">
        <v>35</v>
      </c>
      <c r="F76" s="17"/>
      <c r="G76" s="17"/>
      <c r="H76" s="17"/>
      <c r="I76" s="17"/>
      <c r="J76" s="17"/>
      <c r="K76" s="17"/>
      <c r="L76" s="25"/>
      <c r="M76" s="4"/>
      <c r="N76" s="2"/>
      <c r="O76" s="2"/>
    </row>
    <row r="77" spans="1:15" ht="16.5" x14ac:dyDescent="0.2">
      <c r="A77" s="25"/>
      <c r="B77" s="25"/>
      <c r="C77" s="25"/>
      <c r="D77" s="30"/>
      <c r="E77" s="7" t="s">
        <v>36</v>
      </c>
      <c r="F77" s="17"/>
      <c r="G77" s="17"/>
      <c r="H77" s="17"/>
      <c r="I77" s="17"/>
      <c r="J77" s="17"/>
      <c r="K77" s="17"/>
      <c r="L77" s="25"/>
      <c r="M77" s="4"/>
      <c r="N77" s="18"/>
      <c r="O77" s="18"/>
    </row>
    <row r="78" spans="1:15" ht="16.5" x14ac:dyDescent="0.2">
      <c r="A78" s="25"/>
      <c r="B78" s="25"/>
      <c r="C78" s="25"/>
      <c r="D78" s="30"/>
      <c r="E78" s="7" t="s">
        <v>39</v>
      </c>
      <c r="F78" s="7">
        <f t="shared" ref="F78:K78" si="31">F75*4+F76*4+F77*9</f>
        <v>0</v>
      </c>
      <c r="G78" s="7">
        <f t="shared" si="31"/>
        <v>0</v>
      </c>
      <c r="H78" s="7">
        <f t="shared" si="31"/>
        <v>0</v>
      </c>
      <c r="I78" s="7">
        <f t="shared" si="31"/>
        <v>0</v>
      </c>
      <c r="J78" s="7">
        <f t="shared" si="31"/>
        <v>0</v>
      </c>
      <c r="K78" s="7">
        <f t="shared" si="31"/>
        <v>0</v>
      </c>
      <c r="L78" s="25"/>
      <c r="M78" s="4"/>
      <c r="N78" s="18"/>
      <c r="O78" s="18"/>
    </row>
    <row r="79" spans="1:15" ht="16.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19"/>
      <c r="O79" s="19"/>
    </row>
    <row r="80" spans="1:15" ht="16.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19"/>
      <c r="O80" s="19"/>
    </row>
    <row r="81" spans="1:15" ht="16.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19"/>
      <c r="O81" s="19"/>
    </row>
    <row r="82" spans="1:15" ht="16.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19"/>
      <c r="O82" s="19"/>
    </row>
    <row r="83" spans="1:15" ht="16.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19"/>
      <c r="O83" s="19"/>
    </row>
    <row r="84" spans="1:15" ht="16.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19"/>
      <c r="O84" s="19"/>
    </row>
    <row r="85" spans="1:15" ht="16.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19"/>
      <c r="O85" s="19"/>
    </row>
    <row r="86" spans="1:15" ht="16.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19"/>
      <c r="O86" s="19"/>
    </row>
    <row r="87" spans="1:15" ht="16.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19"/>
      <c r="O87" s="19"/>
    </row>
    <row r="88" spans="1:15" ht="16.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19"/>
      <c r="O88" s="19"/>
    </row>
    <row r="89" spans="1:15" ht="16.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19"/>
      <c r="O89" s="19"/>
    </row>
    <row r="90" spans="1:15" ht="16.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19"/>
      <c r="O90" s="19"/>
    </row>
    <row r="91" spans="1:15" ht="16.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19"/>
      <c r="O91" s="19"/>
    </row>
    <row r="92" spans="1:15" ht="16.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19"/>
      <c r="O92" s="19"/>
    </row>
  </sheetData>
  <mergeCells count="46">
    <mergeCell ref="L64:L78"/>
    <mergeCell ref="D53:D60"/>
    <mergeCell ref="M53:O54"/>
    <mergeCell ref="A61:O61"/>
    <mergeCell ref="D64:D70"/>
    <mergeCell ref="A62:O62"/>
    <mergeCell ref="C64:C78"/>
    <mergeCell ref="B64:B78"/>
    <mergeCell ref="A64:A78"/>
    <mergeCell ref="A28:A42"/>
    <mergeCell ref="M17:O18"/>
    <mergeCell ref="D35:D42"/>
    <mergeCell ref="L46:L60"/>
    <mergeCell ref="A43:O43"/>
    <mergeCell ref="A44:O44"/>
    <mergeCell ref="B46:B60"/>
    <mergeCell ref="A46:A60"/>
    <mergeCell ref="M35:O36"/>
    <mergeCell ref="D46:D52"/>
    <mergeCell ref="C46:C60"/>
    <mergeCell ref="D71:D78"/>
    <mergeCell ref="A6:O6"/>
    <mergeCell ref="A7:O7"/>
    <mergeCell ref="A8:O8"/>
    <mergeCell ref="B10:B24"/>
    <mergeCell ref="A10:A24"/>
    <mergeCell ref="D10:D16"/>
    <mergeCell ref="M71:O72"/>
    <mergeCell ref="C10:C24"/>
    <mergeCell ref="L28:L42"/>
    <mergeCell ref="D17:D24"/>
    <mergeCell ref="D28:D34"/>
    <mergeCell ref="A25:O25"/>
    <mergeCell ref="A26:O26"/>
    <mergeCell ref="C28:C42"/>
    <mergeCell ref="B28:B42"/>
    <mergeCell ref="A1:D1"/>
    <mergeCell ref="A2:D2"/>
    <mergeCell ref="L10:L24"/>
    <mergeCell ref="B4:D4"/>
    <mergeCell ref="A3:O3"/>
    <mergeCell ref="E1:H1"/>
    <mergeCell ref="A5:O5"/>
    <mergeCell ref="E2:H2"/>
    <mergeCell ref="I1:L1"/>
    <mergeCell ref="I2:L2"/>
  </mergeCells>
  <phoneticPr fontId="8" type="noConversion"/>
  <hyperlinks>
    <hyperlink ref="A2" r:id="rId1" xr:uid="{00000000-0004-0000-0000-000000000000}"/>
    <hyperlink ref="E2" r:id="rId2" xr:uid="{00000000-0004-0000-0000-000001000000}"/>
    <hyperlink ref="I2" r:id="rId3" xr:uid="{00000000-0004-0000-0000-000002000000}"/>
  </hyperlinks>
  <pageMargins left="0.7" right="0.7" top="0.75" bottom="0.75" header="0.3" footer="0.3"/>
  <pageSetup paperSize="9"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xy</cp:lastModifiedBy>
  <dcterms:created xsi:type="dcterms:W3CDTF">2021-09-18T06:50:30Z</dcterms:created>
  <dcterms:modified xsi:type="dcterms:W3CDTF">2021-09-18T06:52:46Z</dcterms:modified>
</cp:coreProperties>
</file>