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travail\Projet Synthese\C61_Projet_synthese\C61\Sprint0\"/>
    </mc:Choice>
  </mc:AlternateContent>
  <xr:revisionPtr revIDLastSave="0" documentId="13_ncr:1_{9B5B7640-0B9E-4DB5-924D-620221945302}" xr6:coauthVersionLast="47" xr6:coauthVersionMax="47" xr10:uidLastSave="{00000000-0000-0000-0000-000000000000}"/>
  <bookViews>
    <workbookView xWindow="-108" yWindow="-108" windowWidth="23256" windowHeight="12576" tabRatio="494" xr2:uid="{00000000-000D-0000-FFFF-FFFF00000000}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E31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P27" i="6" s="1"/>
  <c r="D26" i="6"/>
  <c r="C26" i="6"/>
  <c r="P26" i="6" s="1"/>
  <c r="D25" i="6"/>
  <c r="C25" i="6"/>
  <c r="P25" i="6" s="1"/>
  <c r="D24" i="6"/>
  <c r="C24" i="6"/>
  <c r="P24" i="6" s="1"/>
  <c r="D23" i="6"/>
  <c r="C23" i="6"/>
  <c r="P23" i="6" s="1"/>
  <c r="D22" i="6"/>
  <c r="C22" i="6"/>
  <c r="P22" i="6" s="1"/>
  <c r="D21" i="6"/>
  <c r="C21" i="6"/>
  <c r="P21" i="6" s="1"/>
  <c r="D20" i="6"/>
  <c r="C20" i="6"/>
  <c r="P20" i="6" s="1"/>
  <c r="D19" i="6"/>
  <c r="C19" i="6"/>
  <c r="P19" i="6" s="1"/>
  <c r="D18" i="6"/>
  <c r="C18" i="6"/>
  <c r="P18" i="6" s="1"/>
  <c r="D17" i="6"/>
  <c r="C17" i="6"/>
  <c r="P17" i="6" s="1"/>
  <c r="D16" i="6"/>
  <c r="C16" i="6"/>
  <c r="P16" i="6" s="1"/>
  <c r="D15" i="6"/>
  <c r="C15" i="6"/>
  <c r="P15" i="6" s="1"/>
  <c r="D14" i="6"/>
  <c r="C14" i="6"/>
  <c r="P14" i="6" s="1"/>
  <c r="D13" i="6"/>
  <c r="C13" i="6"/>
  <c r="P13" i="6" s="1"/>
  <c r="D12" i="6"/>
  <c r="C12" i="6"/>
  <c r="D11" i="6"/>
  <c r="C11" i="6"/>
  <c r="D10" i="6"/>
  <c r="C10" i="6"/>
  <c r="V9" i="6"/>
  <c r="V12" i="6" s="1"/>
  <c r="V14" i="6" s="1"/>
  <c r="W14" i="6" s="1"/>
  <c r="D9" i="6"/>
  <c r="S11" i="6" s="1" a="1"/>
  <c r="C9" i="6"/>
  <c r="B9" i="6"/>
  <c r="B2" i="6"/>
  <c r="E10" i="3"/>
  <c r="E10" i="6" s="1"/>
  <c r="F10" i="3"/>
  <c r="P10" i="3" s="1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F24" i="6" s="1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Q9" i="2" a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M22" i="6" l="1"/>
  <c r="N22" i="6"/>
  <c r="M30" i="6"/>
  <c r="N30" i="6"/>
  <c r="M38" i="6"/>
  <c r="N38" i="6"/>
  <c r="B10" i="3"/>
  <c r="O24" i="3"/>
  <c r="P24" i="3"/>
  <c r="O32" i="3"/>
  <c r="P32" i="3"/>
  <c r="O40" i="3"/>
  <c r="P40" i="3"/>
  <c r="S9" i="6" a="1"/>
  <c r="S9" i="6" s="1"/>
  <c r="T9" i="6" s="1"/>
  <c r="M23" i="6"/>
  <c r="N23" i="6"/>
  <c r="M31" i="6"/>
  <c r="N31" i="6"/>
  <c r="M39" i="6"/>
  <c r="N39" i="6"/>
  <c r="O25" i="3"/>
  <c r="P25" i="3"/>
  <c r="O33" i="3"/>
  <c r="P33" i="3"/>
  <c r="O41" i="3"/>
  <c r="P41" i="3"/>
  <c r="B10" i="6"/>
  <c r="M24" i="6"/>
  <c r="N24" i="6"/>
  <c r="M32" i="6"/>
  <c r="N32" i="6"/>
  <c r="M40" i="6"/>
  <c r="N40" i="6"/>
  <c r="Q8" i="2" a="1"/>
  <c r="M26" i="3"/>
  <c r="N26" i="3"/>
  <c r="M34" i="3"/>
  <c r="N34" i="3"/>
  <c r="M42" i="3"/>
  <c r="N42" i="3"/>
  <c r="Q10" i="2" a="1"/>
  <c r="M25" i="6"/>
  <c r="N25" i="6"/>
  <c r="M33" i="6"/>
  <c r="N33" i="6"/>
  <c r="M41" i="6"/>
  <c r="N41" i="6"/>
  <c r="M27" i="3"/>
  <c r="N27" i="3"/>
  <c r="M35" i="3"/>
  <c r="N35" i="3"/>
  <c r="M43" i="3"/>
  <c r="N43" i="3"/>
  <c r="M26" i="6"/>
  <c r="N26" i="6"/>
  <c r="M34" i="6"/>
  <c r="N34" i="6"/>
  <c r="M42" i="6"/>
  <c r="N42" i="6"/>
  <c r="N20" i="3"/>
  <c r="M20" i="3"/>
  <c r="M28" i="3"/>
  <c r="N28" i="3"/>
  <c r="M36" i="3"/>
  <c r="N36" i="3"/>
  <c r="P9" i="3"/>
  <c r="M27" i="6"/>
  <c r="N27" i="6"/>
  <c r="M35" i="6"/>
  <c r="N35" i="6"/>
  <c r="M43" i="6"/>
  <c r="N43" i="6"/>
  <c r="T15" i="2" a="1"/>
  <c r="N21" i="3"/>
  <c r="M21" i="3"/>
  <c r="N29" i="3"/>
  <c r="M29" i="3"/>
  <c r="M37" i="3"/>
  <c r="N37" i="3"/>
  <c r="M20" i="6"/>
  <c r="N20" i="6"/>
  <c r="M28" i="6"/>
  <c r="N28" i="6"/>
  <c r="M36" i="6"/>
  <c r="N36" i="6"/>
  <c r="N22" i="3"/>
  <c r="M22" i="3"/>
  <c r="N30" i="3"/>
  <c r="M30" i="3"/>
  <c r="M38" i="3"/>
  <c r="N38" i="3"/>
  <c r="M21" i="6"/>
  <c r="N21" i="6"/>
  <c r="M29" i="6"/>
  <c r="N29" i="6"/>
  <c r="M37" i="6"/>
  <c r="N37" i="6"/>
  <c r="O23" i="3"/>
  <c r="P23" i="3"/>
  <c r="O31" i="3"/>
  <c r="P31" i="3"/>
  <c r="O39" i="3"/>
  <c r="P39" i="3"/>
  <c r="M19" i="6"/>
  <c r="N19" i="6"/>
  <c r="M16" i="6"/>
  <c r="N16" i="6"/>
  <c r="M15" i="6"/>
  <c r="N15" i="6"/>
  <c r="M13" i="6"/>
  <c r="N13" i="6"/>
  <c r="M17" i="6"/>
  <c r="N17" i="6"/>
  <c r="M14" i="6"/>
  <c r="N14" i="6"/>
  <c r="M18" i="6"/>
  <c r="N18" i="6"/>
  <c r="M10" i="3"/>
  <c r="N10" i="3"/>
  <c r="F12" i="6"/>
  <c r="P12" i="6" s="1"/>
  <c r="P12" i="3"/>
  <c r="M9" i="3"/>
  <c r="N9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 s="1"/>
  <c r="Q8" i="2"/>
  <c r="R8" i="2" s="1"/>
  <c r="Q10" i="2"/>
  <c r="R10" i="2" s="1"/>
  <c r="AD9" i="1"/>
  <c r="B10" i="1"/>
  <c r="B11" i="6" l="1"/>
  <c r="B11" i="3"/>
  <c r="M40" i="3"/>
  <c r="N40" i="3"/>
  <c r="M32" i="3"/>
  <c r="N32" i="3"/>
  <c r="M41" i="3"/>
  <c r="N41" i="3"/>
  <c r="N24" i="3"/>
  <c r="M24" i="3"/>
  <c r="N33" i="3"/>
  <c r="M33" i="3"/>
  <c r="M39" i="3"/>
  <c r="N39" i="3"/>
  <c r="N25" i="3"/>
  <c r="M25" i="3"/>
  <c r="N31" i="3"/>
  <c r="M31" i="3"/>
  <c r="M23" i="3"/>
  <c r="N23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M11" i="4"/>
  <c r="D11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B12" i="1" l="1"/>
  <c r="B13" i="6" s="1"/>
  <c r="B12" i="6"/>
  <c r="B12" i="3"/>
  <c r="N44" i="3"/>
  <c r="M44" i="6"/>
  <c r="M44" i="3"/>
  <c r="N44" i="6"/>
  <c r="N11" i="4"/>
  <c r="E11" i="4" s="1"/>
  <c r="AH21" i="1"/>
  <c r="AE13" i="1"/>
  <c r="AE15" i="1" s="1"/>
  <c r="B12" i="2"/>
  <c r="B13" i="3"/>
  <c r="L45" i="1"/>
  <c r="B11" i="2"/>
  <c r="K44" i="2"/>
  <c r="B13" i="1"/>
  <c r="B14" i="6" s="1"/>
  <c r="M45" i="3" l="1"/>
  <c r="M46" i="3" s="1"/>
  <c r="I5" i="3" s="1"/>
  <c r="M45" i="6"/>
  <c r="M46" i="6" s="1"/>
  <c r="I5" i="6" s="1"/>
  <c r="O11" i="4"/>
  <c r="F11" i="4" s="1"/>
  <c r="H5" i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/>
  <c r="B19" i="6" l="1"/>
  <c r="B19" i="3"/>
  <c r="B20" i="3"/>
  <c r="B20" i="6"/>
  <c r="B20" i="1"/>
  <c r="B19" i="2"/>
  <c r="B21" i="3" l="1"/>
  <c r="B21" i="6"/>
  <c r="B21" i="1"/>
  <c r="B20" i="2"/>
  <c r="B22" i="3" l="1"/>
  <c r="B22" i="6"/>
  <c r="B22" i="1"/>
  <c r="B21" i="2"/>
  <c r="B23" i="3" l="1"/>
  <c r="B23" i="6"/>
  <c r="B23" i="1"/>
  <c r="B22" i="2"/>
  <c r="B24" i="3" l="1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jcdemers</author>
  </authors>
  <commentList>
    <comment ref="C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<sst xmlns="http://schemas.openxmlformats.org/spreadsheetml/2006/main" count="132" uniqueCount="76">
  <si>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</si>
  <si>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</si>
  <si>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</si>
  <si>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</si>
  <si>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</si>
  <si>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</si>
  <si>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</si>
  <si>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</si>
  <si>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Nom du projet super cool que vous faites!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</si>
  <si>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</si>
  <si>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</si>
  <si>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</si>
  <si>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</si>
  <si>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</si>
  <si>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</si>
  <si>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</si>
  <si>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</si>
  <si>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</si>
  <si>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</si>
  <si>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</si>
  <si>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</si>
  <si>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</si>
  <si>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votre nom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</si>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</sst>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01-4ECF-B958-D3F9381CA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01-4ECF-B958-D3F9381CA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12.5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59-454B-9ED7-F2772E639EDF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59-454B-9ED7-F2772E639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369-4CDC-A8FB-B9174C18A27E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369-4CDC-A8FB-B9174C18A27E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69-4CDC-A8FB-B9174C18A27E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A369-4CDC-A8FB-B9174C18A27E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A369-4CDC-A8FB-B9174C18A27E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369-4CDC-A8FB-B9174C18A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8B7-448B-AB0A-84CC92E6641B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8B7-448B-AB0A-84CC92E6641B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8B7-448B-AB0A-84CC92E6641B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8B7-448B-AB0A-84CC92E6641B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18B7-448B-AB0A-84CC92E6641B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18B7-448B-AB0A-84CC92E6641B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8B7-448B-AB0A-84CC92E66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90"/>
  <sheetViews>
    <sheetView showGridLines="0" showRowColHeaders="0" tabSelected="1" zoomScaleNormal="100" workbookViewId="0">
      <selection activeCell="G14" sqref="G14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71.44140625" style="4" customWidth="1"/>
    <col min="4" max="8" width="11.44140625" style="3" customWidth="1"/>
    <col min="9" max="11" width="11.44140625" style="4"/>
    <col min="12" max="16" width="0" style="3" hidden="1" customWidth="1"/>
    <col min="17" max="19" width="0" style="4" hidden="1" customWidth="1"/>
    <col min="20" max="27" width="11.44140625" style="3" hidden="1" customWidth="1"/>
    <col min="28" max="35" width="11.44140625" style="4" hidden="1" customWidth="1"/>
    <col min="36" max="36" width="0" style="4" hidden="1" customWidth="1"/>
    <col min="37" max="16384" width="11.44140625" style="4"/>
  </cols>
  <sheetData>
    <row r="1" spans="2:31" ht="7.5" customHeight="1" x14ac:dyDescent="0.3"/>
    <row r="2" spans="2:31" ht="22.5" customHeight="1" thickBot="1" x14ac:dyDescent="0.45">
      <c r="B2" s="122" t="s">
        <v>8</v>
      </c>
      <c r="C2" s="122"/>
      <c r="D2" s="122"/>
      <c r="E2" s="122"/>
      <c r="F2" s="122"/>
      <c r="G2" s="122"/>
      <c r="H2" s="122"/>
    </row>
    <row r="3" spans="2:31" ht="15" customHeight="1" thickBot="1" x14ac:dyDescent="0.35">
      <c r="B3" s="25" t="s">
        <v>30</v>
      </c>
      <c r="C3" s="26"/>
      <c r="D3" s="27" t="s">
        <v>23</v>
      </c>
      <c r="E3" s="123" t="s">
        <v>22</v>
      </c>
      <c r="F3" s="123"/>
      <c r="G3" s="123"/>
      <c r="H3" s="123"/>
    </row>
    <row r="4" spans="2:31" ht="22.5" customHeight="1" x14ac:dyDescent="0.3">
      <c r="B4" s="5"/>
      <c r="C4" s="6"/>
      <c r="D4" s="5"/>
      <c r="E4" s="5"/>
      <c r="F4" s="5"/>
      <c r="G4" s="5"/>
      <c r="H4" s="5"/>
    </row>
    <row r="5" spans="2:31" ht="22.5" customHeight="1" thickBot="1" x14ac:dyDescent="0.35">
      <c r="B5" s="28" t="s">
        <v>14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4 tâches ont été définies totalisant 12 heures et 30 minutes de travail estimé.</v>
      </c>
    </row>
    <row r="6" spans="2:31" ht="7.5" customHeight="1" thickBot="1" x14ac:dyDescent="0.35"/>
    <row r="7" spans="2:31" ht="15" customHeight="1" x14ac:dyDescent="0.3">
      <c r="B7" s="69" t="s">
        <v>0</v>
      </c>
      <c r="C7" s="68" t="s">
        <v>13</v>
      </c>
      <c r="D7" s="66" t="s">
        <v>9</v>
      </c>
      <c r="E7" s="66" t="s">
        <v>21</v>
      </c>
      <c r="F7" s="66" t="s">
        <v>18</v>
      </c>
      <c r="G7" s="66" t="s">
        <v>10</v>
      </c>
      <c r="H7" s="70" t="s">
        <v>11</v>
      </c>
      <c r="T7" s="7" t="s">
        <v>12</v>
      </c>
    </row>
    <row r="8" spans="2:31" x14ac:dyDescent="0.3">
      <c r="B8" s="44">
        <v>1</v>
      </c>
      <c r="C8" s="12" t="s">
        <v>4</v>
      </c>
      <c r="D8" s="13" t="s">
        <v>12</v>
      </c>
      <c r="E8" s="14" t="s">
        <v>19</v>
      </c>
      <c r="F8" s="14">
        <v>1</v>
      </c>
      <c r="G8" s="30">
        <v>1.0416666666666666E-2</v>
      </c>
      <c r="H8" s="40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27</v>
      </c>
      <c r="S8" s="23">
        <v>233</v>
      </c>
      <c r="T8" s="3">
        <v>1</v>
      </c>
      <c r="U8" s="3">
        <f>MAX(B8:B42)</f>
        <v>4</v>
      </c>
      <c r="V8" s="3" t="s">
        <v>19</v>
      </c>
      <c r="W8" s="3">
        <v>1</v>
      </c>
      <c r="X8" s="8">
        <v>0</v>
      </c>
      <c r="Y8" s="8">
        <f>MAX(G8:G42)</f>
        <v>0.25</v>
      </c>
      <c r="Z8" s="3" t="s">
        <v>1</v>
      </c>
      <c r="AA8" s="3">
        <v>1</v>
      </c>
      <c r="AB8" s="22">
        <v>0</v>
      </c>
      <c r="AC8" s="4">
        <f>COUNTA(C8:C43)</f>
        <v>4</v>
      </c>
      <c r="AD8" s="9">
        <f>SUM(G8:G43)</f>
        <v>0.5208333333333337</v>
      </c>
    </row>
    <row r="9" spans="2:31" x14ac:dyDescent="0.3">
      <c r="B9" s="45">
        <f>IF(LEN(C9)&lt;&gt;0,IF(OR(LEN(B8)=0,B8="^"),"^",B8+1),"")</f>
        <v>2</v>
      </c>
      <c r="C9" s="15" t="s">
        <v>5</v>
      </c>
      <c r="D9" s="16">
        <v>1</v>
      </c>
      <c r="E9" s="16" t="s">
        <v>19</v>
      </c>
      <c r="F9" s="16">
        <v>1</v>
      </c>
      <c r="G9" s="31">
        <v>0.25</v>
      </c>
      <c r="H9" s="41" t="s">
        <v>1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28</v>
      </c>
      <c r="S9" s="23">
        <v>238</v>
      </c>
      <c r="T9" s="3">
        <v>2</v>
      </c>
      <c r="V9" s="3" t="s">
        <v>20</v>
      </c>
      <c r="W9" s="3">
        <v>2</v>
      </c>
      <c r="X9" s="8">
        <v>1.0416666666666666E-2</v>
      </c>
      <c r="Z9" s="3" t="s">
        <v>2</v>
      </c>
      <c r="AA9" s="3">
        <v>2</v>
      </c>
      <c r="AB9" s="22">
        <v>0.05</v>
      </c>
      <c r="AD9" s="10">
        <f>AD8</f>
        <v>0.5208333333333337</v>
      </c>
    </row>
    <row r="10" spans="2:31" x14ac:dyDescent="0.3">
      <c r="B10" s="44">
        <f>IF(LEN(C10)&lt;&gt;0,IF(OR(LEN(B9)=0,B9="^"),"^",B9+1),"")</f>
        <v>3</v>
      </c>
      <c r="C10" s="17" t="s">
        <v>6</v>
      </c>
      <c r="D10" s="18">
        <v>2</v>
      </c>
      <c r="E10" s="18" t="s">
        <v>19</v>
      </c>
      <c r="F10" s="18">
        <v>2</v>
      </c>
      <c r="G10" s="32">
        <v>0.22916666666666699</v>
      </c>
      <c r="H10" s="42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29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2">
        <v>0.1</v>
      </c>
      <c r="AD10" s="63">
        <f>DAY(AD8)*24+HOUR(AD8)</f>
        <v>12</v>
      </c>
    </row>
    <row r="11" spans="2:31" x14ac:dyDescent="0.3">
      <c r="B11" s="45">
        <f>IF(LEN(C11)&lt;&gt;0,IF(OR(LEN(B10)=0,B10="^"),"^",B10+1),"")</f>
        <v>4</v>
      </c>
      <c r="C11" s="15" t="s">
        <v>7</v>
      </c>
      <c r="D11" s="16">
        <v>3</v>
      </c>
      <c r="E11" s="16" t="s">
        <v>19</v>
      </c>
      <c r="F11" s="16">
        <v>2</v>
      </c>
      <c r="G11" s="31">
        <v>3.125E-2</v>
      </c>
      <c r="H11" s="41" t="s">
        <v>1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30</v>
      </c>
    </row>
    <row r="12" spans="2:31" x14ac:dyDescent="0.3">
      <c r="B12" s="44" t="str">
        <f t="shared" ref="B12:B42" si="5">IF(LEN(C12)&lt;&gt;0,IF(OR(LEN(B11)=0,B11="^"),"^",B11+1),"")</f>
        <v/>
      </c>
      <c r="C12" s="17"/>
      <c r="D12" s="19"/>
      <c r="E12" s="18"/>
      <c r="F12" s="18"/>
      <c r="G12" s="32"/>
      <c r="H12" s="42"/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27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15</v>
      </c>
      <c r="AD12" s="4">
        <f>AC8</f>
        <v>4</v>
      </c>
      <c r="AE12" s="4" t="str">
        <f>AD12 &amp; " " &amp; AC12 &amp; IF(AD12 &gt; 1, "s ont été définies", " a été définie")</f>
        <v>4 tâches ont été définies</v>
      </c>
    </row>
    <row r="13" spans="2:31" x14ac:dyDescent="0.3">
      <c r="B13" s="45" t="str">
        <f t="shared" si="5"/>
        <v/>
      </c>
      <c r="C13" s="15"/>
      <c r="D13" s="16"/>
      <c r="E13" s="16"/>
      <c r="F13" s="16"/>
      <c r="G13" s="31"/>
      <c r="H13" s="41"/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28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17</v>
      </c>
      <c r="AD13" s="4">
        <f>AD10</f>
        <v>12</v>
      </c>
      <c r="AE13" s="4" t="str">
        <f>AD13 &amp; " " &amp; AC13 &amp; IF(AD13 &gt; 1, "s", "")</f>
        <v>12 heures</v>
      </c>
    </row>
    <row r="14" spans="2:31" x14ac:dyDescent="0.3">
      <c r="B14" s="44" t="str">
        <f t="shared" si="5"/>
        <v/>
      </c>
      <c r="C14" s="17"/>
      <c r="D14" s="19"/>
      <c r="E14" s="18"/>
      <c r="F14" s="18"/>
      <c r="G14" s="32"/>
      <c r="H14" s="42"/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29</v>
      </c>
      <c r="S14" s="23">
        <v>232</v>
      </c>
      <c r="T14" s="3">
        <v>7</v>
      </c>
      <c r="X14" s="8">
        <v>6.25E-2</v>
      </c>
      <c r="AB14" s="22">
        <v>0.3</v>
      </c>
      <c r="AC14" s="4" t="s">
        <v>16</v>
      </c>
      <c r="AD14" s="4">
        <f>AD11</f>
        <v>30</v>
      </c>
      <c r="AE14" s="4" t="str">
        <f>AD14 &amp; " " &amp; AC14 &amp; IF(AD14 &gt; 1, "s", "")</f>
        <v>30 minutes</v>
      </c>
    </row>
    <row r="15" spans="2:31" x14ac:dyDescent="0.3">
      <c r="B15" s="45" t="str">
        <f t="shared" si="5"/>
        <v/>
      </c>
      <c r="C15" s="15"/>
      <c r="D15" s="16"/>
      <c r="E15" s="16"/>
      <c r="F15" s="16"/>
      <c r="G15" s="31"/>
      <c r="H15" s="41"/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12 heures et 30 minutes</v>
      </c>
    </row>
    <row r="16" spans="2:31" x14ac:dyDescent="0.3">
      <c r="B16" s="44" t="str">
        <f t="shared" si="5"/>
        <v/>
      </c>
      <c r="C16" s="17"/>
      <c r="D16" s="18"/>
      <c r="E16" s="18"/>
      <c r="F16" s="18"/>
      <c r="G16" s="32"/>
      <c r="H16" s="42"/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27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3">
      <c r="B17" s="45" t="str">
        <f t="shared" si="5"/>
        <v/>
      </c>
      <c r="C17" s="15"/>
      <c r="D17" s="16"/>
      <c r="E17" s="16"/>
      <c r="F17" s="16"/>
      <c r="G17" s="31"/>
      <c r="H17" s="41"/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28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</v>
      </c>
      <c r="AD17" s="4">
        <f t="array" ref="AD17">SUM(($H$8:$H$42=$AC17)*$G$8:$G$42)</f>
        <v>0.5208333333333337</v>
      </c>
      <c r="AE17" s="4">
        <f>AD17 * 24*60</f>
        <v>750.00000000000057</v>
      </c>
      <c r="AF17" s="4">
        <f>DAY(AD17)*24+HOUR(AD17)</f>
        <v>12</v>
      </c>
      <c r="AG17" s="4">
        <f>MINUTE(AD17)</f>
        <v>30</v>
      </c>
      <c r="AH17" s="4" t="str">
        <f>AF17&amp;"h"&amp;TEXT(AG17,"00")</f>
        <v>12h30</v>
      </c>
      <c r="AJ17" s="4">
        <f>COUNTIF($H$8:$H$42,AC17)</f>
        <v>4</v>
      </c>
    </row>
    <row r="18" spans="2:36" x14ac:dyDescent="0.3">
      <c r="B18" s="44" t="str">
        <f t="shared" si="5"/>
        <v/>
      </c>
      <c r="C18" s="17"/>
      <c r="D18" s="18"/>
      <c r="E18" s="18"/>
      <c r="F18" s="18"/>
      <c r="G18" s="32"/>
      <c r="H18" s="42"/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29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</v>
      </c>
      <c r="AD18" s="4">
        <f t="array" ref="AD18">SUM(($H$8:$H$42=$AC18)*$G$8:$G$42)</f>
        <v>0</v>
      </c>
      <c r="AE18" s="4">
        <f>AD18 * 24*60</f>
        <v>0</v>
      </c>
      <c r="AF18" s="4">
        <f t="shared" ref="AF18:AF19" si="6">DAY(AD18)*24+HOUR(AD18)</f>
        <v>0</v>
      </c>
      <c r="AG18" s="4">
        <f t="shared" ref="AG18:AG19" si="7">MINUTE(AD18)</f>
        <v>0</v>
      </c>
      <c r="AH18" s="4" t="str">
        <f t="shared" ref="AH18:AH19" si="8">AF18&amp;"h"&amp;TEXT(AG18,"00")</f>
        <v>0h00</v>
      </c>
      <c r="AJ18" s="4">
        <f>COUNTIF($H$8:$H$42,AC18)</f>
        <v>0</v>
      </c>
    </row>
    <row r="19" spans="2:36" x14ac:dyDescent="0.3">
      <c r="B19" s="45" t="str">
        <f t="shared" si="5"/>
        <v/>
      </c>
      <c r="C19" s="15"/>
      <c r="D19" s="16"/>
      <c r="E19" s="16"/>
      <c r="F19" s="16"/>
      <c r="G19" s="31"/>
      <c r="H19" s="41"/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3</v>
      </c>
      <c r="AD19" s="4">
        <f t="array" ref="AD19">SUM(($H$8:$H$42=$AC19)*$G$8:$G$42)</f>
        <v>0</v>
      </c>
      <c r="AE19" s="4">
        <f>AD19 * 24*60</f>
        <v>0</v>
      </c>
      <c r="AF19" s="4">
        <f t="shared" si="6"/>
        <v>0</v>
      </c>
      <c r="AG19" s="4">
        <f t="shared" si="7"/>
        <v>0</v>
      </c>
      <c r="AH19" s="4" t="str">
        <f t="shared" si="8"/>
        <v>0h00</v>
      </c>
      <c r="AJ19" s="4">
        <f>COUNTIF($H$8:$H$42,AC19)</f>
        <v>0</v>
      </c>
    </row>
    <row r="20" spans="2:36" x14ac:dyDescent="0.3">
      <c r="B20" s="44" t="str">
        <f t="shared" si="5"/>
        <v/>
      </c>
      <c r="C20" s="17"/>
      <c r="D20" s="19"/>
      <c r="E20" s="18"/>
      <c r="F20" s="18"/>
      <c r="G20" s="32"/>
      <c r="H20" s="42"/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3">
      <c r="B21" s="45" t="str">
        <f t="shared" si="5"/>
        <v/>
      </c>
      <c r="C21" s="15"/>
      <c r="D21" s="16"/>
      <c r="E21" s="16"/>
      <c r="F21" s="16"/>
      <c r="G21" s="31"/>
      <c r="H21" s="41"/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2">
        <v>0.65</v>
      </c>
      <c r="AD21" s="4">
        <f>SUM(AD17:AD19)</f>
        <v>0.5208333333333337</v>
      </c>
      <c r="AE21" s="4">
        <f t="shared" ref="AE21" si="9">AD21 * 24*60</f>
        <v>750.00000000000057</v>
      </c>
      <c r="AF21" s="4">
        <f t="shared" ref="AF21" si="10">DAY(AD21)*24+HOUR(AD21)</f>
        <v>12</v>
      </c>
      <c r="AG21" s="4">
        <f t="shared" ref="AG21" si="11">MINUTE(AD21)</f>
        <v>30</v>
      </c>
      <c r="AH21" s="4" t="str">
        <f t="shared" ref="AH21" si="12">AF21&amp;"h"&amp;TEXT(AG21,"00")</f>
        <v>12h30</v>
      </c>
    </row>
    <row r="22" spans="2:36" x14ac:dyDescent="0.3">
      <c r="B22" s="44" t="str">
        <f t="shared" si="5"/>
        <v/>
      </c>
      <c r="C22" s="17"/>
      <c r="D22" s="18"/>
      <c r="E22" s="18"/>
      <c r="F22" s="18"/>
      <c r="G22" s="32"/>
      <c r="H22" s="42"/>
      <c r="L22" s="3" t="b">
        <f t="shared" si="0"/>
        <v>0</v>
      </c>
      <c r="M22" s="3" t="b">
        <f t="shared" si="1"/>
        <v>0</v>
      </c>
      <c r="N22" s="3" t="b">
        <f t="shared" si="2"/>
        <v>0</v>
      </c>
      <c r="O22" s="3" t="b">
        <f t="shared" si="3"/>
        <v>0</v>
      </c>
      <c r="P22" s="3" t="b">
        <f t="shared" si="4"/>
        <v>0</v>
      </c>
      <c r="T22" s="3">
        <v>15</v>
      </c>
      <c r="X22" s="8">
        <v>0.14583333333333301</v>
      </c>
      <c r="AB22" s="22">
        <v>0.7</v>
      </c>
    </row>
    <row r="23" spans="2:36" x14ac:dyDescent="0.3">
      <c r="B23" s="45" t="str">
        <f t="shared" si="5"/>
        <v/>
      </c>
      <c r="C23" s="15"/>
      <c r="D23" s="16"/>
      <c r="E23" s="16"/>
      <c r="F23" s="16"/>
      <c r="G23" s="31"/>
      <c r="H23" s="41"/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2">
        <v>0.75</v>
      </c>
    </row>
    <row r="24" spans="2:36" x14ac:dyDescent="0.3">
      <c r="B24" s="44" t="str">
        <f t="shared" si="5"/>
        <v/>
      </c>
      <c r="C24" s="17"/>
      <c r="D24" s="19"/>
      <c r="E24" s="18"/>
      <c r="F24" s="18"/>
      <c r="G24" s="32"/>
      <c r="H24" s="42"/>
      <c r="L24" s="3" t="b">
        <f t="shared" si="0"/>
        <v>0</v>
      </c>
      <c r="M24" s="3" t="b">
        <f t="shared" ref="M24:M42" si="13">AND(NOT(ISBLANK($C24)),LEN(E24)=0)</f>
        <v>0</v>
      </c>
      <c r="N24" s="3" t="b">
        <f t="shared" ref="N24:N42" si="14">AND(NOT(ISBLANK($C24)),LEN(F24)=0)</f>
        <v>0</v>
      </c>
      <c r="O24" s="3" t="b">
        <f t="shared" ref="O24:O42" si="15">AND(NOT(ISBLANK($C24)),LEN(G24)=0)</f>
        <v>0</v>
      </c>
      <c r="P24" s="3" t="b">
        <f t="shared" ref="P24:P42" si="16">AND(NOT(ISBLANK($C24)),LEN(H24)=0)</f>
        <v>0</v>
      </c>
      <c r="T24" s="3">
        <v>17</v>
      </c>
      <c r="X24" s="8">
        <v>0.16666666666666699</v>
      </c>
      <c r="AB24" s="22">
        <v>0.8</v>
      </c>
    </row>
    <row r="25" spans="2:36" x14ac:dyDescent="0.3">
      <c r="B25" s="45" t="str">
        <f t="shared" si="5"/>
        <v/>
      </c>
      <c r="C25" s="15"/>
      <c r="D25" s="16"/>
      <c r="E25" s="16"/>
      <c r="F25" s="16"/>
      <c r="G25" s="31"/>
      <c r="H25" s="41"/>
      <c r="L25" s="3" t="b">
        <f t="shared" si="0"/>
        <v>0</v>
      </c>
      <c r="M25" s="3" t="b">
        <f t="shared" si="13"/>
        <v>0</v>
      </c>
      <c r="N25" s="3" t="b">
        <f t="shared" si="14"/>
        <v>0</v>
      </c>
      <c r="O25" s="3" t="b">
        <f t="shared" si="15"/>
        <v>0</v>
      </c>
      <c r="P25" s="3" t="b">
        <f t="shared" si="16"/>
        <v>0</v>
      </c>
      <c r="T25" s="3">
        <v>18</v>
      </c>
      <c r="X25" s="8">
        <v>0.17708333333333301</v>
      </c>
      <c r="AB25" s="22">
        <v>0.85</v>
      </c>
    </row>
    <row r="26" spans="2:36" x14ac:dyDescent="0.3">
      <c r="B26" s="44" t="str">
        <f t="shared" si="5"/>
        <v/>
      </c>
      <c r="C26" s="17"/>
      <c r="D26" s="19"/>
      <c r="E26" s="18"/>
      <c r="F26" s="18"/>
      <c r="G26" s="32"/>
      <c r="H26" s="42"/>
      <c r="L26" s="3" t="b">
        <f t="shared" si="0"/>
        <v>0</v>
      </c>
      <c r="M26" s="3" t="b">
        <f t="shared" si="13"/>
        <v>0</v>
      </c>
      <c r="N26" s="3" t="b">
        <f t="shared" si="14"/>
        <v>0</v>
      </c>
      <c r="O26" s="3" t="b">
        <f t="shared" si="15"/>
        <v>0</v>
      </c>
      <c r="P26" s="3" t="b">
        <f t="shared" si="16"/>
        <v>0</v>
      </c>
      <c r="T26" s="3">
        <v>19</v>
      </c>
      <c r="X26" s="8">
        <v>0.1875</v>
      </c>
      <c r="AB26" s="22">
        <v>0.9</v>
      </c>
    </row>
    <row r="27" spans="2:36" x14ac:dyDescent="0.3">
      <c r="B27" s="45" t="str">
        <f t="shared" si="5"/>
        <v/>
      </c>
      <c r="C27" s="15"/>
      <c r="D27" s="16"/>
      <c r="E27" s="16"/>
      <c r="F27" s="16"/>
      <c r="G27" s="31"/>
      <c r="H27" s="41"/>
      <c r="L27" s="3" t="b">
        <f t="shared" si="0"/>
        <v>0</v>
      </c>
      <c r="M27" s="3" t="b">
        <f t="shared" si="13"/>
        <v>0</v>
      </c>
      <c r="N27" s="3" t="b">
        <f t="shared" si="14"/>
        <v>0</v>
      </c>
      <c r="O27" s="3" t="b">
        <f t="shared" si="15"/>
        <v>0</v>
      </c>
      <c r="P27" s="3" t="b">
        <f t="shared" si="16"/>
        <v>0</v>
      </c>
      <c r="T27" s="3">
        <v>20</v>
      </c>
      <c r="X27" s="8">
        <v>0.19791666666666699</v>
      </c>
      <c r="AB27" s="22">
        <v>0.95</v>
      </c>
    </row>
    <row r="28" spans="2:36" x14ac:dyDescent="0.3">
      <c r="B28" s="44" t="str">
        <f t="shared" si="5"/>
        <v/>
      </c>
      <c r="C28" s="17"/>
      <c r="D28" s="18"/>
      <c r="E28" s="18"/>
      <c r="F28" s="18"/>
      <c r="G28" s="32"/>
      <c r="H28" s="42"/>
      <c r="L28" s="3" t="b">
        <f t="shared" si="0"/>
        <v>0</v>
      </c>
      <c r="M28" s="3" t="b">
        <f t="shared" si="13"/>
        <v>0</v>
      </c>
      <c r="N28" s="3" t="b">
        <f t="shared" si="14"/>
        <v>0</v>
      </c>
      <c r="O28" s="3" t="b">
        <f t="shared" si="15"/>
        <v>0</v>
      </c>
      <c r="P28" s="3" t="b">
        <f t="shared" si="16"/>
        <v>0</v>
      </c>
      <c r="T28" s="3">
        <v>21</v>
      </c>
      <c r="X28" s="8">
        <v>0.20833333333333301</v>
      </c>
      <c r="AB28" s="22">
        <v>1</v>
      </c>
    </row>
    <row r="29" spans="2:36" x14ac:dyDescent="0.3">
      <c r="B29" s="45" t="str">
        <f t="shared" si="5"/>
        <v/>
      </c>
      <c r="C29" s="15"/>
      <c r="D29" s="16"/>
      <c r="E29" s="16"/>
      <c r="F29" s="16"/>
      <c r="G29" s="31"/>
      <c r="H29" s="41"/>
      <c r="L29" s="3" t="b">
        <f t="shared" si="0"/>
        <v>0</v>
      </c>
      <c r="M29" s="3" t="b">
        <f t="shared" si="13"/>
        <v>0</v>
      </c>
      <c r="N29" s="3" t="b">
        <f t="shared" si="14"/>
        <v>0</v>
      </c>
      <c r="O29" s="3" t="b">
        <f t="shared" si="15"/>
        <v>0</v>
      </c>
      <c r="P29" s="3" t="b">
        <f t="shared" si="16"/>
        <v>0</v>
      </c>
      <c r="T29" s="3">
        <v>22</v>
      </c>
      <c r="X29" s="8">
        <v>0.21875</v>
      </c>
    </row>
    <row r="30" spans="2:36" x14ac:dyDescent="0.3">
      <c r="B30" s="44" t="str">
        <f t="shared" si="5"/>
        <v/>
      </c>
      <c r="C30" s="17"/>
      <c r="D30" s="19"/>
      <c r="E30" s="18"/>
      <c r="F30" s="18"/>
      <c r="G30" s="32"/>
      <c r="H30" s="42"/>
      <c r="L30" s="3" t="b">
        <f t="shared" si="0"/>
        <v>0</v>
      </c>
      <c r="M30" s="3" t="b">
        <f t="shared" si="13"/>
        <v>0</v>
      </c>
      <c r="N30" s="3" t="b">
        <f t="shared" si="14"/>
        <v>0</v>
      </c>
      <c r="O30" s="3" t="b">
        <f t="shared" si="15"/>
        <v>0</v>
      </c>
      <c r="P30" s="3" t="b">
        <f t="shared" si="16"/>
        <v>0</v>
      </c>
      <c r="T30" s="3">
        <v>23</v>
      </c>
      <c r="X30" s="8">
        <v>0.22916666666666699</v>
      </c>
    </row>
    <row r="31" spans="2:36" x14ac:dyDescent="0.3">
      <c r="B31" s="45" t="str">
        <f t="shared" si="5"/>
        <v/>
      </c>
      <c r="C31" s="15"/>
      <c r="D31" s="16"/>
      <c r="E31" s="16"/>
      <c r="F31" s="16"/>
      <c r="G31" s="31"/>
      <c r="H31" s="41"/>
      <c r="L31" s="3" t="b">
        <f t="shared" si="0"/>
        <v>0</v>
      </c>
      <c r="M31" s="3" t="b">
        <f t="shared" si="13"/>
        <v>0</v>
      </c>
      <c r="N31" s="3" t="b">
        <f t="shared" si="14"/>
        <v>0</v>
      </c>
      <c r="O31" s="3" t="b">
        <f t="shared" si="15"/>
        <v>0</v>
      </c>
      <c r="P31" s="3" t="b">
        <f t="shared" si="16"/>
        <v>0</v>
      </c>
      <c r="T31" s="3">
        <v>24</v>
      </c>
      <c r="X31" s="8">
        <v>0.23958333333333301</v>
      </c>
    </row>
    <row r="32" spans="2:36" x14ac:dyDescent="0.3">
      <c r="B32" s="44" t="str">
        <f t="shared" si="5"/>
        <v/>
      </c>
      <c r="C32" s="17"/>
      <c r="D32" s="19"/>
      <c r="E32" s="18"/>
      <c r="F32" s="18"/>
      <c r="G32" s="32"/>
      <c r="H32" s="42"/>
      <c r="L32" s="3" t="b">
        <f t="shared" si="0"/>
        <v>0</v>
      </c>
      <c r="M32" s="3" t="b">
        <f t="shared" si="13"/>
        <v>0</v>
      </c>
      <c r="N32" s="3" t="b">
        <f t="shared" si="14"/>
        <v>0</v>
      </c>
      <c r="O32" s="3" t="b">
        <f t="shared" si="15"/>
        <v>0</v>
      </c>
      <c r="P32" s="3" t="b">
        <f t="shared" si="16"/>
        <v>0</v>
      </c>
      <c r="T32" s="3">
        <v>25</v>
      </c>
      <c r="X32" s="8">
        <v>0.25</v>
      </c>
    </row>
    <row r="33" spans="2:24" x14ac:dyDescent="0.3">
      <c r="B33" s="45" t="str">
        <f t="shared" si="5"/>
        <v/>
      </c>
      <c r="C33" s="15"/>
      <c r="D33" s="16"/>
      <c r="E33" s="16"/>
      <c r="F33" s="16"/>
      <c r="G33" s="31"/>
      <c r="H33" s="41"/>
      <c r="L33" s="3" t="b">
        <f t="shared" si="0"/>
        <v>0</v>
      </c>
      <c r="M33" s="3" t="b">
        <f t="shared" si="13"/>
        <v>0</v>
      </c>
      <c r="N33" s="3" t="b">
        <f t="shared" si="14"/>
        <v>0</v>
      </c>
      <c r="O33" s="3" t="b">
        <f t="shared" si="15"/>
        <v>0</v>
      </c>
      <c r="P33" s="3" t="b">
        <f t="shared" si="16"/>
        <v>0</v>
      </c>
      <c r="T33" s="3">
        <v>26</v>
      </c>
      <c r="X33" s="8">
        <v>0.26041666666666702</v>
      </c>
    </row>
    <row r="34" spans="2:24" x14ac:dyDescent="0.3">
      <c r="B34" s="44" t="str">
        <f>IF(LEN(C34)&lt;&gt;0,IF(OR(LEN(B33)=0,B33="^"),"^",B33+1),"")</f>
        <v/>
      </c>
      <c r="C34" s="17"/>
      <c r="D34" s="18"/>
      <c r="E34" s="18"/>
      <c r="F34" s="18"/>
      <c r="G34" s="32"/>
      <c r="H34" s="42"/>
      <c r="L34" s="3" t="b">
        <f t="shared" si="0"/>
        <v>0</v>
      </c>
      <c r="M34" s="3" t="b">
        <f t="shared" si="13"/>
        <v>0</v>
      </c>
      <c r="N34" s="3" t="b">
        <f t="shared" si="14"/>
        <v>0</v>
      </c>
      <c r="O34" s="3" t="b">
        <f t="shared" si="15"/>
        <v>0</v>
      </c>
      <c r="P34" s="3" t="b">
        <f t="shared" si="16"/>
        <v>0</v>
      </c>
      <c r="T34" s="3">
        <v>27</v>
      </c>
      <c r="X34" s="8">
        <v>0.27083333333333298</v>
      </c>
    </row>
    <row r="35" spans="2:24" x14ac:dyDescent="0.3">
      <c r="B35" s="45" t="str">
        <f t="shared" si="5"/>
        <v/>
      </c>
      <c r="C35" s="15"/>
      <c r="D35" s="16"/>
      <c r="E35" s="16"/>
      <c r="F35" s="16"/>
      <c r="G35" s="31"/>
      <c r="H35" s="41"/>
      <c r="L35" s="3" t="b">
        <f t="shared" si="0"/>
        <v>0</v>
      </c>
      <c r="M35" s="3" t="b">
        <f t="shared" si="13"/>
        <v>0</v>
      </c>
      <c r="N35" s="3" t="b">
        <f t="shared" si="14"/>
        <v>0</v>
      </c>
      <c r="O35" s="3" t="b">
        <f t="shared" si="15"/>
        <v>0</v>
      </c>
      <c r="P35" s="3" t="b">
        <f t="shared" si="16"/>
        <v>0</v>
      </c>
      <c r="T35" s="3">
        <v>28</v>
      </c>
      <c r="X35" s="8">
        <v>0.28125</v>
      </c>
    </row>
    <row r="36" spans="2:24" x14ac:dyDescent="0.3">
      <c r="B36" s="44" t="str">
        <f t="shared" si="5"/>
        <v/>
      </c>
      <c r="C36" s="17"/>
      <c r="D36" s="19"/>
      <c r="E36" s="18"/>
      <c r="F36" s="18"/>
      <c r="G36" s="32"/>
      <c r="H36" s="42"/>
      <c r="L36" s="3" t="b">
        <f t="shared" si="0"/>
        <v>0</v>
      </c>
      <c r="M36" s="3" t="b">
        <f t="shared" si="13"/>
        <v>0</v>
      </c>
      <c r="N36" s="3" t="b">
        <f t="shared" si="14"/>
        <v>0</v>
      </c>
      <c r="O36" s="3" t="b">
        <f t="shared" si="15"/>
        <v>0</v>
      </c>
      <c r="P36" s="3" t="b">
        <f t="shared" si="16"/>
        <v>0</v>
      </c>
      <c r="T36" s="3">
        <v>29</v>
      </c>
      <c r="X36" s="8">
        <v>0.29166666666666702</v>
      </c>
    </row>
    <row r="37" spans="2:24" x14ac:dyDescent="0.3">
      <c r="B37" s="45" t="str">
        <f t="shared" si="5"/>
        <v/>
      </c>
      <c r="C37" s="15"/>
      <c r="D37" s="16"/>
      <c r="E37" s="16"/>
      <c r="F37" s="16"/>
      <c r="G37" s="31"/>
      <c r="H37" s="41"/>
      <c r="L37" s="3" t="b">
        <f t="shared" si="0"/>
        <v>0</v>
      </c>
      <c r="M37" s="3" t="b">
        <f t="shared" si="13"/>
        <v>0</v>
      </c>
      <c r="N37" s="3" t="b">
        <f t="shared" si="14"/>
        <v>0</v>
      </c>
      <c r="O37" s="3" t="b">
        <f t="shared" si="15"/>
        <v>0</v>
      </c>
      <c r="P37" s="3" t="b">
        <f t="shared" si="16"/>
        <v>0</v>
      </c>
      <c r="T37" s="3">
        <v>30</v>
      </c>
      <c r="X37" s="8">
        <v>0.30208333333333298</v>
      </c>
    </row>
    <row r="38" spans="2:24" x14ac:dyDescent="0.3">
      <c r="B38" s="44" t="str">
        <f t="shared" si="5"/>
        <v/>
      </c>
      <c r="C38" s="17"/>
      <c r="D38" s="19"/>
      <c r="E38" s="18"/>
      <c r="F38" s="18"/>
      <c r="G38" s="32"/>
      <c r="H38" s="42"/>
      <c r="L38" s="3" t="b">
        <f t="shared" si="0"/>
        <v>0</v>
      </c>
      <c r="M38" s="3" t="b">
        <f t="shared" si="13"/>
        <v>0</v>
      </c>
      <c r="N38" s="3" t="b">
        <f t="shared" si="14"/>
        <v>0</v>
      </c>
      <c r="O38" s="3" t="b">
        <f t="shared" si="15"/>
        <v>0</v>
      </c>
      <c r="P38" s="3" t="b">
        <f t="shared" si="16"/>
        <v>0</v>
      </c>
      <c r="T38" s="3">
        <v>31</v>
      </c>
      <c r="X38" s="8">
        <v>0.3125</v>
      </c>
    </row>
    <row r="39" spans="2:24" x14ac:dyDescent="0.3">
      <c r="B39" s="45" t="str">
        <f t="shared" si="5"/>
        <v/>
      </c>
      <c r="C39" s="15"/>
      <c r="D39" s="16"/>
      <c r="E39" s="16"/>
      <c r="F39" s="16"/>
      <c r="G39" s="31"/>
      <c r="H39" s="41"/>
      <c r="L39" s="3" t="b">
        <f t="shared" si="0"/>
        <v>0</v>
      </c>
      <c r="M39" s="3" t="b">
        <f t="shared" si="13"/>
        <v>0</v>
      </c>
      <c r="N39" s="3" t="b">
        <f t="shared" si="14"/>
        <v>0</v>
      </c>
      <c r="O39" s="3" t="b">
        <f t="shared" si="15"/>
        <v>0</v>
      </c>
      <c r="P39" s="3" t="b">
        <f t="shared" si="16"/>
        <v>0</v>
      </c>
      <c r="T39" s="3">
        <v>32</v>
      </c>
      <c r="X39" s="8">
        <v>0.32291666666666702</v>
      </c>
    </row>
    <row r="40" spans="2:24" x14ac:dyDescent="0.3">
      <c r="B40" s="44" t="str">
        <f t="shared" si="5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13"/>
        <v>0</v>
      </c>
      <c r="N40" s="3" t="b">
        <f t="shared" si="14"/>
        <v>0</v>
      </c>
      <c r="O40" s="3" t="b">
        <f t="shared" si="15"/>
        <v>0</v>
      </c>
      <c r="P40" s="3" t="b">
        <f t="shared" si="16"/>
        <v>0</v>
      </c>
      <c r="T40" s="3">
        <v>33</v>
      </c>
      <c r="X40" s="8">
        <v>0.33333333333333298</v>
      </c>
    </row>
    <row r="41" spans="2:24" x14ac:dyDescent="0.3">
      <c r="B41" s="45" t="str">
        <f t="shared" si="5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13"/>
        <v>0</v>
      </c>
      <c r="N41" s="3" t="b">
        <f t="shared" si="14"/>
        <v>0</v>
      </c>
      <c r="O41" s="3" t="b">
        <f t="shared" si="15"/>
        <v>0</v>
      </c>
      <c r="P41" s="3" t="b">
        <f t="shared" si="16"/>
        <v>0</v>
      </c>
      <c r="T41" s="3">
        <v>34</v>
      </c>
      <c r="X41" s="8">
        <v>0.34375</v>
      </c>
    </row>
    <row r="42" spans="2:24" ht="15" thickBot="1" x14ac:dyDescent="0.35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3"/>
        <v>0</v>
      </c>
      <c r="N42" s="3" t="b">
        <f t="shared" si="14"/>
        <v>0</v>
      </c>
      <c r="O42" s="3" t="b">
        <f t="shared" si="15"/>
        <v>0</v>
      </c>
      <c r="P42" s="3" t="b">
        <f t="shared" si="16"/>
        <v>0</v>
      </c>
      <c r="T42" s="3">
        <v>35</v>
      </c>
      <c r="X42" s="8">
        <v>0.35416666666666702</v>
      </c>
    </row>
    <row r="43" spans="2:24" ht="7.5" customHeight="1" x14ac:dyDescent="0.3">
      <c r="L43" s="3">
        <f>COUNTIF(L8:L42,TRUE)</f>
        <v>0</v>
      </c>
      <c r="M43" s="3">
        <f t="shared" ref="M43:P43" si="17">COUNTIF(M8:M42,TRUE)</f>
        <v>0</v>
      </c>
      <c r="N43" s="3">
        <f t="shared" si="17"/>
        <v>0</v>
      </c>
      <c r="O43" s="3">
        <f t="shared" si="17"/>
        <v>0</v>
      </c>
      <c r="P43" s="3">
        <f t="shared" si="17"/>
        <v>0</v>
      </c>
      <c r="X43" s="8">
        <v>0.36458333333333298</v>
      </c>
    </row>
    <row r="44" spans="2:24" x14ac:dyDescent="0.3">
      <c r="B44" s="23"/>
      <c r="L44" s="3">
        <f>SUM(L43:P43)</f>
        <v>0</v>
      </c>
      <c r="X44" s="8">
        <v>0.375</v>
      </c>
    </row>
    <row r="45" spans="2:24" x14ac:dyDescent="0.3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3">
      <c r="X46" s="8">
        <v>0.39583333333333398</v>
      </c>
    </row>
    <row r="47" spans="2:24" x14ac:dyDescent="0.3">
      <c r="X47" s="8">
        <v>0.406250000000001</v>
      </c>
    </row>
    <row r="48" spans="2:24" x14ac:dyDescent="0.3">
      <c r="X48" s="8">
        <v>0.41666666666666802</v>
      </c>
    </row>
    <row r="49" spans="24:24" x14ac:dyDescent="0.3">
      <c r="X49" s="8">
        <v>0.42708333333333498</v>
      </c>
    </row>
    <row r="50" spans="24:24" x14ac:dyDescent="0.3">
      <c r="X50" s="8">
        <v>0.437500000000002</v>
      </c>
    </row>
    <row r="51" spans="24:24" x14ac:dyDescent="0.3">
      <c r="X51" s="8">
        <v>0.51041666666667096</v>
      </c>
    </row>
    <row r="52" spans="24:24" x14ac:dyDescent="0.3">
      <c r="X52" s="8">
        <v>0.52083333333333803</v>
      </c>
    </row>
    <row r="53" spans="24:24" x14ac:dyDescent="0.3">
      <c r="X53" s="8">
        <v>0.531250000000005</v>
      </c>
    </row>
    <row r="54" spans="24:24" x14ac:dyDescent="0.3">
      <c r="X54" s="8">
        <v>0.54166666666667196</v>
      </c>
    </row>
    <row r="55" spans="24:24" x14ac:dyDescent="0.3">
      <c r="X55" s="8">
        <v>0.55208333333333903</v>
      </c>
    </row>
    <row r="56" spans="24:24" x14ac:dyDescent="0.3">
      <c r="X56" s="8">
        <v>0.562500000000006</v>
      </c>
    </row>
    <row r="57" spans="24:24" x14ac:dyDescent="0.3">
      <c r="X57" s="8">
        <v>0.57291666666667296</v>
      </c>
    </row>
    <row r="58" spans="24:24" x14ac:dyDescent="0.3">
      <c r="X58" s="8">
        <v>0.58333333333334003</v>
      </c>
    </row>
    <row r="59" spans="24:24" x14ac:dyDescent="0.3">
      <c r="X59" s="8">
        <v>0.59375000000000699</v>
      </c>
    </row>
    <row r="60" spans="24:24" x14ac:dyDescent="0.3">
      <c r="X60" s="8">
        <v>0.60416666666667396</v>
      </c>
    </row>
    <row r="61" spans="24:24" x14ac:dyDescent="0.3">
      <c r="X61" s="8">
        <v>0.61458333333334103</v>
      </c>
    </row>
    <row r="62" spans="24:24" x14ac:dyDescent="0.3">
      <c r="X62" s="8">
        <v>0.62500000000000799</v>
      </c>
    </row>
    <row r="63" spans="24:24" x14ac:dyDescent="0.3">
      <c r="X63" s="8">
        <v>0.63541666666667496</v>
      </c>
    </row>
    <row r="64" spans="24:24" x14ac:dyDescent="0.3">
      <c r="X64" s="8">
        <v>0.64583333333334203</v>
      </c>
    </row>
    <row r="65" spans="24:24" x14ac:dyDescent="0.3">
      <c r="X65" s="8">
        <v>0.65625000000000899</v>
      </c>
    </row>
    <row r="66" spans="24:24" x14ac:dyDescent="0.3">
      <c r="X66" s="8">
        <v>0.66666666666667596</v>
      </c>
    </row>
    <row r="67" spans="24:24" x14ac:dyDescent="0.3">
      <c r="X67" s="8">
        <v>0.67708333333334303</v>
      </c>
    </row>
    <row r="68" spans="24:24" x14ac:dyDescent="0.3">
      <c r="X68" s="8">
        <v>0.68750000000000999</v>
      </c>
    </row>
    <row r="69" spans="24:24" x14ac:dyDescent="0.3">
      <c r="X69" s="8">
        <v>0.69791666666667695</v>
      </c>
    </row>
    <row r="70" spans="24:24" x14ac:dyDescent="0.3">
      <c r="X70" s="8">
        <v>0.70833333333334403</v>
      </c>
    </row>
    <row r="71" spans="24:24" x14ac:dyDescent="0.3">
      <c r="X71" s="8">
        <v>0.71875000000001099</v>
      </c>
    </row>
    <row r="72" spans="24:24" x14ac:dyDescent="0.3">
      <c r="X72" s="8">
        <v>0.72916666666667795</v>
      </c>
    </row>
    <row r="73" spans="24:24" x14ac:dyDescent="0.3">
      <c r="X73" s="8">
        <v>0.73958333333334503</v>
      </c>
    </row>
    <row r="74" spans="24:24" x14ac:dyDescent="0.3">
      <c r="X74" s="8">
        <v>0.75000000000001199</v>
      </c>
    </row>
    <row r="75" spans="24:24" x14ac:dyDescent="0.3">
      <c r="X75" s="8">
        <v>0.76041666666667895</v>
      </c>
    </row>
    <row r="76" spans="24:24" x14ac:dyDescent="0.3">
      <c r="X76" s="8">
        <v>0.77083333333334603</v>
      </c>
    </row>
    <row r="77" spans="24:24" x14ac:dyDescent="0.3">
      <c r="X77" s="8">
        <v>0.78125000000001399</v>
      </c>
    </row>
    <row r="78" spans="24:24" x14ac:dyDescent="0.3">
      <c r="X78" s="8">
        <v>0.79166666666668095</v>
      </c>
    </row>
    <row r="79" spans="24:24" x14ac:dyDescent="0.3">
      <c r="X79" s="8">
        <v>0.80208333333334803</v>
      </c>
    </row>
    <row r="80" spans="24:24" x14ac:dyDescent="0.3">
      <c r="X80" s="8">
        <v>0.81250000000001499</v>
      </c>
    </row>
    <row r="81" spans="24:24" x14ac:dyDescent="0.3">
      <c r="X81" s="8">
        <v>0.82291666666668195</v>
      </c>
    </row>
    <row r="82" spans="24:24" x14ac:dyDescent="0.3">
      <c r="X82" s="8">
        <v>0.83333333333334902</v>
      </c>
    </row>
    <row r="83" spans="24:24" x14ac:dyDescent="0.3">
      <c r="X83" s="8">
        <v>0.84375000000001599</v>
      </c>
    </row>
    <row r="84" spans="24:24" x14ac:dyDescent="0.3">
      <c r="X84" s="8">
        <v>0.85416666666668295</v>
      </c>
    </row>
    <row r="85" spans="24:24" x14ac:dyDescent="0.3">
      <c r="X85" s="8">
        <v>0.86458333333335002</v>
      </c>
    </row>
    <row r="86" spans="24:24" x14ac:dyDescent="0.3">
      <c r="X86" s="8">
        <v>0.87500000000001699</v>
      </c>
    </row>
    <row r="87" spans="24:24" x14ac:dyDescent="0.3">
      <c r="X87" s="8">
        <v>0.88541666666668395</v>
      </c>
    </row>
    <row r="88" spans="24:24" x14ac:dyDescent="0.3">
      <c r="X88" s="8">
        <v>0.89583333333335102</v>
      </c>
    </row>
    <row r="89" spans="24:24" x14ac:dyDescent="0.3">
      <c r="X89" s="8">
        <v>0.90625000000001799</v>
      </c>
    </row>
    <row r="90" spans="24:24" x14ac:dyDescent="0.3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42 B12:B18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24 F26 F28 F30 F32 F34 F36 F38 F40 F42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33:F35 F31 F21:F27 F29 F19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10 G8 G20 G22 G24 G26 G28 G30 G32 G34 G36 G38 G40 G42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:H19 B21:H21 B23:H23 B25:H25 B27:H27 B29:H29 B31:H31 B33:H33 B35:H35 B37:H37 B39:H39 B41:H41 B17">
    <cfRule type="expression" dxfId="70" priority="42">
      <formula>LEN($B9)=0</formula>
    </cfRule>
  </conditionalFormatting>
  <conditionalFormatting sqref="B8:H8 B10:H10 B12 B14 B16 B20:H20 B22:H22 B24:H24 B26:H26 B28:H28 B30:H30 B32:H32 B34:H34 B36:H36 B38:H38 B40:H40 B42:H42 B18">
    <cfRule type="expression" dxfId="69" priority="18">
      <formula>LEN($B8)=0</formula>
    </cfRule>
  </conditionalFormatting>
  <conditionalFormatting sqref="C12:H18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">
    <cfRule type="expression" dxfId="58" priority="14">
      <formula>LEN($B13)=0</formula>
    </cfRule>
  </conditionalFormatting>
  <conditionalFormatting sqref="C12:H12 C14:H14 C16:H16 C18:H18">
    <cfRule type="expression" dxfId="57" priority="3">
      <formula>LEN($B12)=0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000-000000000000}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 xr:uid="{00000000-0002-0000-0000-000001000000}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 xr:uid="{00000000-0002-0000-0000-000002000000}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 xr:uid="{00000000-0002-0000-0000-000003000000}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 xr:uid="{00000000-0002-0000-0000-000004000000}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 xr:uid="{00000000-0002-0000-0000-000005000000}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 xr:uid="{00000000-0002-0000-0000-000006000000}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56"/>
  <sheetViews>
    <sheetView showGridLines="0" showRowColHeaders="0" workbookViewId="0">
      <selection activeCell="G12" sqref="G12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71.44140625" style="4" customWidth="1"/>
    <col min="4" max="6" width="11.44140625" style="3" customWidth="1"/>
    <col min="7" max="7" width="71.44140625" style="3" customWidth="1"/>
    <col min="8" max="10" width="11.44140625" style="4"/>
    <col min="11" max="17" width="11.44140625" style="3" hidden="1" customWidth="1"/>
    <col min="18" max="23" width="11.44140625" style="4" hidden="1" customWidth="1"/>
    <col min="24" max="25" width="11.44140625" style="4" customWidth="1"/>
    <col min="26" max="16384" width="11.44140625" style="4"/>
  </cols>
  <sheetData>
    <row r="1" spans="2:23" ht="7.5" customHeight="1" x14ac:dyDescent="0.3"/>
    <row r="2" spans="2:23" ht="22.5" customHeight="1" thickBot="1" x14ac:dyDescent="0.45">
      <c r="B2" s="124" t="str">
        <f>'Sprint 1 - Planification'!B2:H2</f>
        <v>Nom du projet super cool que vous faites!</v>
      </c>
      <c r="C2" s="124"/>
      <c r="D2" s="124"/>
      <c r="E2" s="124"/>
      <c r="F2" s="124"/>
      <c r="G2" s="124"/>
    </row>
    <row r="3" spans="2:23" x14ac:dyDescent="0.3">
      <c r="B3" s="20" t="s">
        <v>32</v>
      </c>
      <c r="C3" s="21"/>
      <c r="D3" s="33"/>
      <c r="E3" s="33"/>
      <c r="F3" s="125"/>
      <c r="G3" s="125"/>
    </row>
    <row r="4" spans="2:23" ht="22.5" customHeight="1" x14ac:dyDescent="0.3">
      <c r="B4" s="5"/>
      <c r="C4" s="6"/>
      <c r="D4" s="5"/>
      <c r="E4" s="5"/>
      <c r="F4" s="5"/>
      <c r="G4" s="5"/>
    </row>
    <row r="5" spans="2:23" ht="22.5" customHeight="1" thickBot="1" x14ac:dyDescent="0.35">
      <c r="B5" s="34" t="s">
        <v>31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>Attention, il reste 8 champs à remplir!</v>
      </c>
    </row>
    <row r="6" spans="2:23" ht="7.5" customHeight="1" thickBot="1" x14ac:dyDescent="0.35"/>
    <row r="7" spans="2:23" x14ac:dyDescent="0.3">
      <c r="B7" s="69" t="s">
        <v>0</v>
      </c>
      <c r="C7" s="68" t="s">
        <v>13</v>
      </c>
      <c r="D7" s="66" t="s">
        <v>26</v>
      </c>
      <c r="E7" s="69" t="s">
        <v>10</v>
      </c>
      <c r="F7" s="66" t="s">
        <v>24</v>
      </c>
      <c r="G7" s="70" t="s">
        <v>25</v>
      </c>
      <c r="K7" s="7"/>
    </row>
    <row r="8" spans="2:23" x14ac:dyDescent="0.3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9"/>
      <c r="F8" s="110"/>
      <c r="G8" s="111"/>
      <c r="K8" s="3" t="b">
        <f>AND($D8="Sprint 1",ISBLANK(E8))</f>
        <v>1</v>
      </c>
      <c r="L8" s="3" t="b">
        <f>AND($D8="Sprint 1",ISBLANK(F8))</f>
        <v>1</v>
      </c>
      <c r="M8" s="3" t="b">
        <f>AND($D8="Sprint 1",NOT(ISBLANK($F8)),$F8&lt;100%,ISBLANK($G8))</f>
        <v>0</v>
      </c>
      <c r="P8" s="4" t="s">
        <v>1</v>
      </c>
      <c r="Q8" s="61">
        <f t="array" ref="Q8">SUM(($D$8:$D$42=$P8)*$E$8:$E$42)</f>
        <v>0</v>
      </c>
      <c r="R8" s="62">
        <f>Q8*24*60</f>
        <v>0</v>
      </c>
      <c r="T8" s="9">
        <f>SUM(E8:E42)</f>
        <v>0</v>
      </c>
    </row>
    <row r="9" spans="2:23" x14ac:dyDescent="0.3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12"/>
      <c r="F9" s="113"/>
      <c r="G9" s="114"/>
      <c r="K9" s="3" t="b">
        <f t="shared" ref="K9:K42" si="0">AND($D9="Sprint 1",ISBLANK(E9))</f>
        <v>1</v>
      </c>
      <c r="L9" s="3" t="b">
        <f t="shared" ref="L9:L42" si="1">AND($D9="Sprint 1",ISBLANK(F9))</f>
        <v>1</v>
      </c>
      <c r="M9" s="3" t="b">
        <f t="shared" ref="M9:M42" si="2">AND($D9="Sprint 1",NOT(ISBLANK($F9)),$F9&lt;100%,ISBLANK($G9))</f>
        <v>0</v>
      </c>
      <c r="P9" s="4" t="s">
        <v>2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</v>
      </c>
    </row>
    <row r="10" spans="2:23" x14ac:dyDescent="0.3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15"/>
      <c r="F10" s="116"/>
      <c r="G10" s="117"/>
      <c r="K10" s="3" t="b">
        <f t="shared" si="0"/>
        <v>1</v>
      </c>
      <c r="L10" s="3" t="b">
        <f t="shared" si="1"/>
        <v>1</v>
      </c>
      <c r="M10" s="3" t="b">
        <f t="shared" si="2"/>
        <v>0</v>
      </c>
      <c r="P10" s="4" t="s">
        <v>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0</v>
      </c>
    </row>
    <row r="11" spans="2:23" x14ac:dyDescent="0.3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12"/>
      <c r="F11" s="113"/>
      <c r="G11" s="114"/>
      <c r="K11" s="3" t="b">
        <f t="shared" si="0"/>
        <v>1</v>
      </c>
      <c r="L11" s="3" t="b">
        <f t="shared" si="1"/>
        <v>1</v>
      </c>
      <c r="M11" s="3" t="b">
        <f t="shared" si="2"/>
        <v>0</v>
      </c>
      <c r="N11" s="4"/>
      <c r="O11" s="8"/>
      <c r="P11" s="8"/>
      <c r="T11" s="4">
        <f>MINUTE(T8)</f>
        <v>0</v>
      </c>
    </row>
    <row r="12" spans="2:23" x14ac:dyDescent="0.3">
      <c r="B12" s="53" t="str">
        <f>IF(LEN('Sprint 1 - Planification'!B12)&lt;&gt;0,'Sprint 1 - Planification'!B12,"")</f>
        <v/>
      </c>
      <c r="C12" s="54" t="str">
        <f>IF(LEN('Sprint 1 - Planification'!C12)&lt;&gt;0,'Sprint 1 - Planification'!C12,"")</f>
        <v/>
      </c>
      <c r="D12" s="56" t="str">
        <f>IF(LEN('Sprint 1 - Planification'!H12)&lt;&gt;0,'Sprint 1 - Planification'!H12,"")</f>
        <v/>
      </c>
      <c r="E12" s="118"/>
      <c r="F12" s="116"/>
      <c r="G12" s="117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17</v>
      </c>
      <c r="T12" s="63">
        <f>T10</f>
        <v>0</v>
      </c>
      <c r="U12" s="4" t="str">
        <f>T12 &amp; " " &amp; S12 &amp; IF(T12 &gt; 1, "s", "")</f>
        <v>0 heure</v>
      </c>
    </row>
    <row r="13" spans="2:23" x14ac:dyDescent="0.3">
      <c r="B13" s="50" t="str">
        <f>IF(LEN('Sprint 1 - Planification'!B13)&lt;&gt;0,'Sprint 1 - Planification'!B13,"")</f>
        <v/>
      </c>
      <c r="C13" s="51" t="str">
        <f>IF(LEN('Sprint 1 - Planification'!C13)&lt;&gt;0,'Sprint 1 - Planification'!C13,"")</f>
        <v/>
      </c>
      <c r="D13" s="52" t="str">
        <f>IF(LEN('Sprint 1 - Planification'!H13)&lt;&gt;0,'Sprint 1 - Planification'!H13,"")</f>
        <v/>
      </c>
      <c r="E13" s="112"/>
      <c r="F13" s="113"/>
      <c r="G13" s="114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16</v>
      </c>
      <c r="T13" s="4">
        <f>T11</f>
        <v>0</v>
      </c>
      <c r="U13" s="4" t="str">
        <f>T13 &amp; " " &amp; S13 &amp; IF(T13 &gt; 1, "s", "")</f>
        <v>0 minute</v>
      </c>
    </row>
    <row r="14" spans="2:23" x14ac:dyDescent="0.3">
      <c r="B14" s="53" t="str">
        <f>IF(LEN('Sprint 1 - Planification'!B14)&lt;&gt;0,'Sprint 1 - Planification'!B14,"")</f>
        <v/>
      </c>
      <c r="C14" s="54" t="str">
        <f>IF(LEN('Sprint 1 - Planification'!C14)&lt;&gt;0,'Sprint 1 - Planification'!C14,"")</f>
        <v/>
      </c>
      <c r="D14" s="56" t="str">
        <f>IF(LEN('Sprint 1 - Planification'!H14)&lt;&gt;0,'Sprint 1 - Planification'!H14,"")</f>
        <v/>
      </c>
      <c r="E14" s="118"/>
      <c r="F14" s="116"/>
      <c r="G14" s="117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0 minute</v>
      </c>
      <c r="W14" s="4" t="str">
        <f>T12&amp;"h"&amp;TEXT(T13,"00")</f>
        <v>0h00</v>
      </c>
    </row>
    <row r="15" spans="2:23" x14ac:dyDescent="0.3">
      <c r="B15" s="50" t="str">
        <f>IF(LEN('Sprint 1 - Planification'!B15)&lt;&gt;0,'Sprint 1 - Planification'!B15,"")</f>
        <v/>
      </c>
      <c r="C15" s="51" t="str">
        <f>IF(LEN('Sprint 1 - Planification'!C15)&lt;&gt;0,'Sprint 1 - Planification'!C15,"")</f>
        <v/>
      </c>
      <c r="D15" s="52" t="str">
        <f>IF(LEN('Sprint 1 - Planification'!H15)&lt;&gt;0,'Sprint 1 - Planification'!H15,"")</f>
        <v/>
      </c>
      <c r="E15" s="112"/>
      <c r="F15" s="113"/>
      <c r="G15" s="114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4</v>
      </c>
      <c r="U15" s="4" t="str">
        <f>IF(T15=0,"",IF(T15=1,"Une tâche est en retard!",CONCATENATE(T15," tâches sont en retard!")))</f>
        <v>4 tâches sont en retard!</v>
      </c>
    </row>
    <row r="16" spans="2:23" x14ac:dyDescent="0.3">
      <c r="B16" s="53" t="str">
        <f>IF(LEN('Sprint 1 - Planification'!B16)&lt;&gt;0,'Sprint 1 - Planification'!B16,"")</f>
        <v/>
      </c>
      <c r="C16" s="54" t="str">
        <f>IF(LEN('Sprint 1 - Planification'!C16)&lt;&gt;0,'Sprint 1 - Planification'!C16,"")</f>
        <v/>
      </c>
      <c r="D16" s="55" t="str">
        <f>IF(LEN('Sprint 1 - Planification'!H16)&lt;&gt;0,'Sprint 1 - Planification'!H16,"")</f>
        <v/>
      </c>
      <c r="E16" s="115"/>
      <c r="F16" s="116"/>
      <c r="G16" s="117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3">
      <c r="B17" s="50" t="str">
        <f>IF(LEN('Sprint 1 - Planification'!B17)&lt;&gt;0,'Sprint 1 - Planification'!B17,"")</f>
        <v/>
      </c>
      <c r="C17" s="51" t="str">
        <f>IF(LEN('Sprint 1 - Planification'!C17)&lt;&gt;0,'Sprint 1 - Planification'!C17,"")</f>
        <v/>
      </c>
      <c r="D17" s="52" t="str">
        <f>IF(LEN('Sprint 1 - Planification'!H17)&lt;&gt;0,'Sprint 1 - Planification'!H17,"")</f>
        <v/>
      </c>
      <c r="E17" s="112"/>
      <c r="F17" s="113"/>
      <c r="G17" s="114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3">
      <c r="B18" s="53" t="str">
        <f>IF(LEN('Sprint 1 - Planification'!B18)&lt;&gt;0,'Sprint 1 - Planification'!B18,"")</f>
        <v/>
      </c>
      <c r="C18" s="54" t="str">
        <f>IF(LEN('Sprint 1 - Planification'!C18)&lt;&gt;0,'Sprint 1 - Planification'!C18,"")</f>
        <v/>
      </c>
      <c r="D18" s="56" t="str">
        <f>IF(LEN('Sprint 1 - Planification'!H18)&lt;&gt;0,'Sprint 1 - Planification'!H18,"")</f>
        <v/>
      </c>
      <c r="E18" s="118"/>
      <c r="F18" s="116"/>
      <c r="G18" s="117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3">
      <c r="B19" s="50" t="str">
        <f>IF(LEN('Sprint 1 - Planification'!B19)&lt;&gt;0,'Sprint 1 - Planification'!B19,"")</f>
        <v/>
      </c>
      <c r="C19" s="51" t="str">
        <f>IF(LEN('Sprint 1 - Planification'!C19)&lt;&gt;0,'Sprint 1 - Planification'!C19,"")</f>
        <v/>
      </c>
      <c r="D19" s="52" t="str">
        <f>IF(LEN('Sprint 1 - Planification'!H19)&lt;&gt;0,'Sprint 1 - Planification'!H19,"")</f>
        <v/>
      </c>
      <c r="E19" s="112"/>
      <c r="F19" s="113"/>
      <c r="G19" s="114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3">
      <c r="B20" s="53" t="str">
        <f>IF(LEN('Sprint 1 - Planification'!B20)&lt;&gt;0,'Sprint 1 - Planification'!B20,"")</f>
        <v/>
      </c>
      <c r="C20" s="54" t="str">
        <f>IF(LEN('Sprint 1 - Planification'!C20)&lt;&gt;0,'Sprint 1 - Planification'!C20,"")</f>
        <v/>
      </c>
      <c r="D20" s="56" t="str">
        <f>IF(LEN('Sprint 1 - Planification'!H20)&lt;&gt;0,'Sprint 1 - Planification'!H20,"")</f>
        <v/>
      </c>
      <c r="E20" s="118"/>
      <c r="F20" s="116"/>
      <c r="G20" s="117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3">
      <c r="B21" s="50" t="str">
        <f>IF(LEN('Sprint 1 - Planification'!B21)&lt;&gt;0,'Sprint 1 - Planification'!B21,"")</f>
        <v/>
      </c>
      <c r="C21" s="51" t="str">
        <f>IF(LEN('Sprint 1 - Planification'!C21)&lt;&gt;0,'Sprint 1 - Planification'!C21,"")</f>
        <v/>
      </c>
      <c r="D21" s="52" t="str">
        <f>IF(LEN('Sprint 1 - Planification'!H21)&lt;&gt;0,'Sprint 1 - Planification'!H21,"")</f>
        <v/>
      </c>
      <c r="E21" s="112"/>
      <c r="F21" s="113"/>
      <c r="G21" s="114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3">
      <c r="B22" s="53" t="str">
        <f>IF(LEN('Sprint 1 - Planification'!B22)&lt;&gt;0,'Sprint 1 - Planification'!B22,"")</f>
        <v/>
      </c>
      <c r="C22" s="54" t="str">
        <f>IF(LEN('Sprint 1 - Planification'!C22)&lt;&gt;0,'Sprint 1 - Planification'!C22,"")</f>
        <v/>
      </c>
      <c r="D22" s="55" t="str">
        <f>IF(LEN('Sprint 1 - Planification'!H22)&lt;&gt;0,'Sprint 1 - Planification'!H22,"")</f>
        <v/>
      </c>
      <c r="E22" s="115"/>
      <c r="F22" s="116"/>
      <c r="G22" s="117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3">
      <c r="B23" s="50" t="str">
        <f>IF(LEN('Sprint 1 - Planification'!B23)&lt;&gt;0,'Sprint 1 - Planification'!B23,"")</f>
        <v/>
      </c>
      <c r="C23" s="51" t="str">
        <f>IF(LEN('Sprint 1 - Planification'!C23)&lt;&gt;0,'Sprint 1 - Planification'!C23,"")</f>
        <v/>
      </c>
      <c r="D23" s="52" t="str">
        <f>IF(LEN('Sprint 1 - Planification'!H23)&lt;&gt;0,'Sprint 1 - Planification'!H23,"")</f>
        <v/>
      </c>
      <c r="E23" s="112"/>
      <c r="F23" s="113"/>
      <c r="G23" s="114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3">
      <c r="B24" s="53" t="str">
        <f>IF(LEN('Sprint 1 - Planification'!B24)&lt;&gt;0,'Sprint 1 - Planification'!B24,"")</f>
        <v/>
      </c>
      <c r="C24" s="54" t="str">
        <f>IF(LEN('Sprint 1 - Planification'!C24)&lt;&gt;0,'Sprint 1 - Planification'!C24,"")</f>
        <v/>
      </c>
      <c r="D24" s="56" t="str">
        <f>IF(LEN('Sprint 1 - Planification'!H24)&lt;&gt;0,'Sprint 1 - Planification'!H24,"")</f>
        <v/>
      </c>
      <c r="E24" s="118"/>
      <c r="F24" s="116"/>
      <c r="G24" s="117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3">
      <c r="B25" s="50" t="str">
        <f>IF(LEN('Sprint 1 - Planification'!B25)&lt;&gt;0,'Sprint 1 - Planification'!B25,"")</f>
        <v/>
      </c>
      <c r="C25" s="51" t="str">
        <f>IF(LEN('Sprint 1 - Planification'!C25)&lt;&gt;0,'Sprint 1 - Planification'!C25,"")</f>
        <v/>
      </c>
      <c r="D25" s="52" t="str">
        <f>IF(LEN('Sprint 1 - Planification'!H25)&lt;&gt;0,'Sprint 1 - Planification'!H25,"")</f>
        <v/>
      </c>
      <c r="E25" s="112"/>
      <c r="F25" s="113"/>
      <c r="G25" s="114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3">
      <c r="B26" s="53" t="str">
        <f>IF(LEN('Sprint 1 - Planification'!B26)&lt;&gt;0,'Sprint 1 - Planification'!B26,"")</f>
        <v/>
      </c>
      <c r="C26" s="54" t="str">
        <f>IF(LEN('Sprint 1 - Planification'!C26)&lt;&gt;0,'Sprint 1 - Planification'!C26,"")</f>
        <v/>
      </c>
      <c r="D26" s="56" t="str">
        <f>IF(LEN('Sprint 1 - Planification'!H26)&lt;&gt;0,'Sprint 1 - Planification'!H26,"")</f>
        <v/>
      </c>
      <c r="E26" s="118"/>
      <c r="F26" s="116"/>
      <c r="G26" s="117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3">
      <c r="B27" s="50" t="str">
        <f>IF(LEN('Sprint 1 - Planification'!B27)&lt;&gt;0,'Sprint 1 - Planification'!B27,"")</f>
        <v/>
      </c>
      <c r="C27" s="51" t="str">
        <f>IF(LEN('Sprint 1 - Planification'!C27)&lt;&gt;0,'Sprint 1 - Planification'!C27,"")</f>
        <v/>
      </c>
      <c r="D27" s="52" t="str">
        <f>IF(LEN('Sprint 1 - Planification'!H27)&lt;&gt;0,'Sprint 1 - Planification'!H27,"")</f>
        <v/>
      </c>
      <c r="E27" s="112"/>
      <c r="F27" s="113"/>
      <c r="G27" s="114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3">
      <c r="B28" s="53" t="str">
        <f>IF(LEN('Sprint 1 - Planification'!B28)&lt;&gt;0,'Sprint 1 - Planification'!B28,"")</f>
        <v/>
      </c>
      <c r="C28" s="54" t="str">
        <f>IF(LEN('Sprint 1 - Planification'!C28)&lt;&gt;0,'Sprint 1 - Planification'!C28,"")</f>
        <v/>
      </c>
      <c r="D28" s="55" t="str">
        <f>IF(LEN('Sprint 1 - Planification'!H28)&lt;&gt;0,'Sprint 1 - Planification'!H28,"")</f>
        <v/>
      </c>
      <c r="E28" s="115"/>
      <c r="F28" s="116"/>
      <c r="G28" s="117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3">
      <c r="B29" s="50" t="str">
        <f>IF(LEN('Sprint 1 - Planification'!B29)&lt;&gt;0,'Sprint 1 - Planification'!B29,"")</f>
        <v/>
      </c>
      <c r="C29" s="51" t="str">
        <f>IF(LEN('Sprint 1 - Planification'!C29)&lt;&gt;0,'Sprint 1 - Planification'!C29,"")</f>
        <v/>
      </c>
      <c r="D29" s="52" t="str">
        <f>IF(LEN('Sprint 1 - Planification'!H29)&lt;&gt;0,'Sprint 1 - Planification'!H29,"")</f>
        <v/>
      </c>
      <c r="E29" s="112"/>
      <c r="F29" s="113"/>
      <c r="G29" s="114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3">
      <c r="B30" s="53" t="str">
        <f>IF(LEN('Sprint 1 - Planification'!B30)&lt;&gt;0,'Sprint 1 - Planification'!B30,"")</f>
        <v/>
      </c>
      <c r="C30" s="54" t="str">
        <f>IF(LEN('Sprint 1 - Planification'!C30)&lt;&gt;0,'Sprint 1 - Planification'!C30,"")</f>
        <v/>
      </c>
      <c r="D30" s="56" t="str">
        <f>IF(LEN('Sprint 1 - Planification'!H30)&lt;&gt;0,'Sprint 1 - Planification'!H30,"")</f>
        <v/>
      </c>
      <c r="E30" s="118"/>
      <c r="F30" s="116"/>
      <c r="G30" s="117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3">
      <c r="B31" s="50" t="str">
        <f>IF(LEN('Sprint 1 - Planification'!B31)&lt;&gt;0,'Sprint 1 - Planification'!B31,"")</f>
        <v/>
      </c>
      <c r="C31" s="51" t="str">
        <f>IF(LEN('Sprint 1 - Planification'!C31)&lt;&gt;0,'Sprint 1 - Planification'!C31,"")</f>
        <v/>
      </c>
      <c r="D31" s="52" t="str">
        <f>IF(LEN('Sprint 1 - Planification'!H31)&lt;&gt;0,'Sprint 1 - Planification'!H31,"")</f>
        <v/>
      </c>
      <c r="E31" s="112"/>
      <c r="F31" s="113"/>
      <c r="G31" s="114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3">
      <c r="B32" s="53" t="str">
        <f>IF(LEN('Sprint 1 - Planification'!B32)&lt;&gt;0,'Sprint 1 - Planification'!B32,"")</f>
        <v/>
      </c>
      <c r="C32" s="54" t="str">
        <f>IF(LEN('Sprint 1 - Planification'!C32)&lt;&gt;0,'Sprint 1 - Planification'!C32,"")</f>
        <v/>
      </c>
      <c r="D32" s="56" t="str">
        <f>IF(LEN('Sprint 1 - Planification'!H32)&lt;&gt;0,'Sprint 1 - Planification'!H32,"")</f>
        <v/>
      </c>
      <c r="E32" s="118"/>
      <c r="F32" s="116"/>
      <c r="G32" s="117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3">
      <c r="B33" s="50" t="str">
        <f>IF(LEN('Sprint 1 - Planification'!B33)&lt;&gt;0,'Sprint 1 - Planification'!B33,"")</f>
        <v/>
      </c>
      <c r="C33" s="51" t="str">
        <f>IF(LEN('Sprint 1 - Planification'!C33)&lt;&gt;0,'Sprint 1 - Planification'!C33,"")</f>
        <v/>
      </c>
      <c r="D33" s="52" t="str">
        <f>IF(LEN('Sprint 1 - Planification'!H33)&lt;&gt;0,'Sprint 1 - Planification'!H33,"")</f>
        <v/>
      </c>
      <c r="E33" s="112"/>
      <c r="F33" s="113"/>
      <c r="G33" s="114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3">
      <c r="B34" s="53" t="str">
        <f>IF(LEN('Sprint 1 - Planification'!B34)&lt;&gt;0,'Sprint 1 - Planification'!B34,"")</f>
        <v/>
      </c>
      <c r="C34" s="54" t="str">
        <f>IF(LEN('Sprint 1 - Planification'!C34)&lt;&gt;0,'Sprint 1 - Planification'!C34,"")</f>
        <v/>
      </c>
      <c r="D34" s="55" t="str">
        <f>IF(LEN('Sprint 1 - Planification'!H34)&lt;&gt;0,'Sprint 1 - Planification'!H34,"")</f>
        <v/>
      </c>
      <c r="E34" s="115"/>
      <c r="F34" s="116"/>
      <c r="G34" s="117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3">
      <c r="B35" s="50" t="str">
        <f>IF(LEN('Sprint 1 - Planification'!B35)&lt;&gt;0,'Sprint 1 - Planification'!B35,"")</f>
        <v/>
      </c>
      <c r="C35" s="51" t="str">
        <f>IF(LEN('Sprint 1 - Planification'!C35)&lt;&gt;0,'Sprint 1 - Planification'!C35,"")</f>
        <v/>
      </c>
      <c r="D35" s="52" t="str">
        <f>IF(LEN('Sprint 1 - Planification'!H35)&lt;&gt;0,'Sprint 1 - Planification'!H35,"")</f>
        <v/>
      </c>
      <c r="E35" s="112"/>
      <c r="F35" s="113"/>
      <c r="G35" s="114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3">
      <c r="B36" s="53" t="str">
        <f>IF(LEN('Sprint 1 - Planification'!B36)&lt;&gt;0,'Sprint 1 - Planification'!B36,"")</f>
        <v/>
      </c>
      <c r="C36" s="54" t="str">
        <f>IF(LEN('Sprint 1 - Planification'!C36)&lt;&gt;0,'Sprint 1 - Planification'!C36,"")</f>
        <v/>
      </c>
      <c r="D36" s="56" t="str">
        <f>IF(LEN('Sprint 1 - Planification'!H36)&lt;&gt;0,'Sprint 1 - Planification'!H36,"")</f>
        <v/>
      </c>
      <c r="E36" s="118"/>
      <c r="F36" s="116"/>
      <c r="G36" s="117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3">
      <c r="B37" s="50" t="str">
        <f>IF(LEN('Sprint 1 - Planification'!B37)&lt;&gt;0,'Sprint 1 - Planification'!B37,"")</f>
        <v/>
      </c>
      <c r="C37" s="51" t="str">
        <f>IF(LEN('Sprint 1 - Planification'!C37)&lt;&gt;0,'Sprint 1 - Planification'!C37,"")</f>
        <v/>
      </c>
      <c r="D37" s="52" t="str">
        <f>IF(LEN('Sprint 1 - Planification'!H37)&lt;&gt;0,'Sprint 1 - Planification'!H37,"")</f>
        <v/>
      </c>
      <c r="E37" s="112"/>
      <c r="F37" s="113"/>
      <c r="G37" s="114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3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8"/>
      <c r="F38" s="116"/>
      <c r="G38" s="117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3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12"/>
      <c r="F39" s="113"/>
      <c r="G39" s="114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3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15"/>
      <c r="F40" s="116"/>
      <c r="G40" s="117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3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12"/>
      <c r="F41" s="113"/>
      <c r="G41" s="114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" thickBot="1" x14ac:dyDescent="0.35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9"/>
      <c r="F42" s="120"/>
      <c r="G42" s="121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3">
      <c r="K43" s="3">
        <f>COUNTIF(K8:K42,TRUE)</f>
        <v>4</v>
      </c>
      <c r="L43" s="3">
        <f t="shared" ref="L43:M43" si="4">COUNTIF(L8:L42,TRUE)</f>
        <v>4</v>
      </c>
      <c r="M43" s="3">
        <f t="shared" si="4"/>
        <v>0</v>
      </c>
      <c r="P43" s="8"/>
    </row>
    <row r="44" spans="2:16" x14ac:dyDescent="0.3">
      <c r="K44" s="3">
        <f>SUM(K43:M43)</f>
        <v>8</v>
      </c>
      <c r="P44" s="8"/>
    </row>
    <row r="45" spans="2:16" x14ac:dyDescent="0.3">
      <c r="K45" s="3" t="str">
        <f>IF(K44=0, "aucun champ", IF(K44=1, "1 champ", K44 &amp; " champs"))</f>
        <v>8 champs</v>
      </c>
      <c r="P45" s="8"/>
    </row>
    <row r="46" spans="2:16" x14ac:dyDescent="0.3">
      <c r="P46" s="8"/>
    </row>
    <row r="47" spans="2:16" x14ac:dyDescent="0.3">
      <c r="P47" s="8"/>
    </row>
    <row r="48" spans="2:16" x14ac:dyDescent="0.3">
      <c r="P48" s="8"/>
    </row>
    <row r="49" spans="16:16" x14ac:dyDescent="0.3">
      <c r="P49" s="8"/>
    </row>
    <row r="50" spans="16:16" x14ac:dyDescent="0.3">
      <c r="P50" s="8"/>
    </row>
    <row r="51" spans="16:16" x14ac:dyDescent="0.3">
      <c r="P51" s="8"/>
    </row>
    <row r="52" spans="16:16" x14ac:dyDescent="0.3">
      <c r="P52" s="8"/>
    </row>
    <row r="53" spans="16:16" x14ac:dyDescent="0.3">
      <c r="P53" s="8"/>
    </row>
    <row r="54" spans="16:16" x14ac:dyDescent="0.3">
      <c r="P54" s="8"/>
    </row>
    <row r="55" spans="16:16" x14ac:dyDescent="0.3">
      <c r="P55" s="8"/>
    </row>
    <row r="56" spans="16:16" x14ac:dyDescent="0.3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 xr:uid="{00000000-0002-0000-01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 xr:uid="{00000000-0002-0000-01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 xr:uid="{00000000-0002-0000-01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100-000003000000}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57"/>
  <sheetViews>
    <sheetView showGridLines="0" showRowColHeaders="0" workbookViewId="0">
      <selection activeCell="G9" sqref="G9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71.44140625" style="4" customWidth="1"/>
    <col min="4" max="8" width="11.44140625" style="3" customWidth="1"/>
    <col min="9" max="9" width="71.44140625" style="3" customWidth="1"/>
    <col min="10" max="12" width="11.44140625" style="4"/>
    <col min="13" max="19" width="11.44140625" style="3" hidden="1" customWidth="1"/>
    <col min="20" max="26" width="11.44140625" style="4" hidden="1" customWidth="1"/>
    <col min="27" max="27" width="11.44140625" style="4" customWidth="1"/>
    <col min="28" max="16384" width="11.44140625" style="4"/>
  </cols>
  <sheetData>
    <row r="1" spans="2:25" ht="7.5" customHeight="1" x14ac:dyDescent="0.3"/>
    <row r="2" spans="2:25" ht="22.5" customHeight="1" thickBot="1" x14ac:dyDescent="0.45">
      <c r="B2" s="124" t="str">
        <f>'Sprint 1 - Planification'!B2:H2</f>
        <v>Nom du projet super cool que vous faites!</v>
      </c>
      <c r="C2" s="124"/>
      <c r="D2" s="124"/>
      <c r="E2" s="124"/>
      <c r="F2" s="124"/>
      <c r="G2" s="124"/>
      <c r="H2" s="124"/>
      <c r="I2" s="124"/>
    </row>
    <row r="3" spans="2:25" x14ac:dyDescent="0.3">
      <c r="B3" s="20" t="s">
        <v>33</v>
      </c>
      <c r="C3" s="21"/>
      <c r="D3" s="33"/>
      <c r="E3" s="33"/>
      <c r="F3" s="33"/>
      <c r="G3" s="33"/>
      <c r="H3" s="125"/>
      <c r="I3" s="125"/>
    </row>
    <row r="4" spans="2:25" ht="22.5" customHeight="1" x14ac:dyDescent="0.3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35">
      <c r="B5" s="34" t="s">
        <v>34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8 champs à remplir!</v>
      </c>
    </row>
    <row r="6" spans="2:25" ht="7.5" customHeight="1" thickBot="1" x14ac:dyDescent="0.35"/>
    <row r="7" spans="2:25" x14ac:dyDescent="0.3">
      <c r="B7" s="132" t="s">
        <v>0</v>
      </c>
      <c r="C7" s="130" t="s">
        <v>13</v>
      </c>
      <c r="D7" s="128" t="s">
        <v>26</v>
      </c>
      <c r="E7" s="126" t="s">
        <v>35</v>
      </c>
      <c r="F7" s="127"/>
      <c r="G7" s="132" t="s">
        <v>10</v>
      </c>
      <c r="H7" s="134" t="s">
        <v>24</v>
      </c>
      <c r="I7" s="136" t="s">
        <v>25</v>
      </c>
      <c r="M7" s="7"/>
    </row>
    <row r="8" spans="2:25" x14ac:dyDescent="0.3">
      <c r="B8" s="133"/>
      <c r="C8" s="131"/>
      <c r="D8" s="129"/>
      <c r="E8" s="65" t="s">
        <v>10</v>
      </c>
      <c r="F8" s="65" t="s">
        <v>24</v>
      </c>
      <c r="G8" s="133"/>
      <c r="H8" s="135"/>
      <c r="I8" s="137"/>
      <c r="M8" s="7"/>
    </row>
    <row r="9" spans="2:25" x14ac:dyDescent="0.3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 t="str">
        <f>IF(ISBLANK('Sprint 1 - Bilan'!E8),"",'Sprint 1 - Bilan'!E8)</f>
        <v/>
      </c>
      <c r="F9" s="71" t="str">
        <f>IF(ISBLANK('Sprint 1 - Bilan'!F8),"",'Sprint 1 - Bilan'!F8)</f>
        <v/>
      </c>
      <c r="G9" s="109"/>
      <c r="H9" s="110"/>
      <c r="I9" s="111"/>
      <c r="M9" s="3" t="b">
        <f>OR(AND(NOT(P9),LEN($G9)=0),AND(LEN($H9)&gt;0,LEN($G9)=0))</f>
        <v>1</v>
      </c>
      <c r="N9" s="3" t="b">
        <f>AND(NOT($P9),LEN($H9)=0)</f>
        <v>1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0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3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 t="str">
        <f>IF(ISBLANK('Sprint 1 - Bilan'!E9),"",'Sprint 1 - Bilan'!E9)</f>
        <v/>
      </c>
      <c r="F10" s="77" t="str">
        <f>IF(ISBLANK('Sprint 1 - Bilan'!F9),"",'Sprint 1 - Bilan'!F9)</f>
        <v/>
      </c>
      <c r="G10" s="112"/>
      <c r="H10" s="113"/>
      <c r="I10" s="114"/>
      <c r="M10" s="3" t="b">
        <f t="shared" ref="M10:M43" si="0">OR(AND(NOT(P10),LEN($G10)=0),AND(LEN($H10)&gt;0,LEN($G10)=0))</f>
        <v>1</v>
      </c>
      <c r="N10" s="3" t="b">
        <f t="shared" ref="N10:N43" si="1">AND(NOT(P10),LEN($H10)=0)</f>
        <v>1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0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3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 t="str">
        <f>IF(ISBLANK('Sprint 1 - Bilan'!E10),"",'Sprint 1 - Bilan'!E10)</f>
        <v/>
      </c>
      <c r="F11" s="78" t="str">
        <f>IF(ISBLANK('Sprint 1 - Bilan'!F10),"",'Sprint 1 - Bilan'!F10)</f>
        <v/>
      </c>
      <c r="G11" s="115"/>
      <c r="H11" s="116"/>
      <c r="I11" s="117"/>
      <c r="M11" s="3" t="b">
        <f t="shared" si="0"/>
        <v>1</v>
      </c>
      <c r="N11" s="3" t="b">
        <f t="shared" si="1"/>
        <v>1</v>
      </c>
      <c r="O11" s="3" t="b">
        <f t="shared" si="2"/>
        <v>0</v>
      </c>
      <c r="P11" s="3" t="b">
        <f t="shared" si="3"/>
        <v>0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3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 t="str">
        <f>IF(ISBLANK('Sprint 1 - Bilan'!E11),"",'Sprint 1 - Bilan'!E11)</f>
        <v/>
      </c>
      <c r="F12" s="77" t="str">
        <f>IF(ISBLANK('Sprint 1 - Bilan'!F11),"",'Sprint 1 - Bilan'!F11)</f>
        <v/>
      </c>
      <c r="G12" s="112"/>
      <c r="H12" s="113"/>
      <c r="I12" s="114"/>
      <c r="M12" s="3" t="b">
        <f t="shared" si="0"/>
        <v>1</v>
      </c>
      <c r="N12" s="3" t="b">
        <f t="shared" si="1"/>
        <v>1</v>
      </c>
      <c r="O12" s="3" t="b">
        <f t="shared" si="2"/>
        <v>0</v>
      </c>
      <c r="P12" s="3" t="b">
        <f t="shared" si="3"/>
        <v>0</v>
      </c>
      <c r="Q12" s="8"/>
      <c r="R12" s="8"/>
      <c r="V12" s="4">
        <f>MINUTE(V9)</f>
        <v>0</v>
      </c>
    </row>
    <row r="13" spans="2:25" x14ac:dyDescent="0.3">
      <c r="B13" s="53" t="str">
        <f>IF(LEN('Sprint 1 - Planification'!B12)&lt;&gt;0,'Sprint 1 - Planification'!B12,"")</f>
        <v/>
      </c>
      <c r="C13" s="54" t="str">
        <f>IF(LEN('Sprint 1 - Planification'!C12)&lt;&gt;0,'Sprint 1 - Planification'!C12,"")</f>
        <v/>
      </c>
      <c r="D13" s="56" t="str">
        <f>IF(LEN('Sprint 1 - Planification'!H12)&lt;&gt;0,'Sprint 1 - Planification'!H12,"")</f>
        <v/>
      </c>
      <c r="E13" s="75" t="str">
        <f>IF(ISBLANK('Sprint 1 - Bilan'!E12),"",'Sprint 1 - Bilan'!E12)</f>
        <v/>
      </c>
      <c r="F13" s="79" t="str">
        <f>IF(ISBLANK('Sprint 1 - Bilan'!F12),"",'Sprint 1 - Bilan'!F12)</f>
        <v/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17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3">
      <c r="B14" s="50" t="str">
        <f>IF(LEN('Sprint 1 - Planification'!B13)&lt;&gt;0,'Sprint 1 - Planification'!B13,"")</f>
        <v/>
      </c>
      <c r="C14" s="51" t="str">
        <f>IF(LEN('Sprint 1 - Planification'!C13)&lt;&gt;0,'Sprint 1 - Planification'!C13,"")</f>
        <v/>
      </c>
      <c r="D14" s="52" t="str">
        <f>IF(LEN('Sprint 1 - Planification'!H13)&lt;&gt;0,'Sprint 1 - Planification'!H13,"")</f>
        <v/>
      </c>
      <c r="E14" s="73" t="str">
        <f>IF(ISBLANK('Sprint 1 - Bilan'!E13),"",'Sprint 1 - Bilan'!E13)</f>
        <v/>
      </c>
      <c r="F14" s="77" t="str">
        <f>IF(ISBLANK('Sprint 1 - Bilan'!F13),"",'Sprint 1 - Bilan'!F13)</f>
        <v/>
      </c>
      <c r="G14" s="112"/>
      <c r="H14" s="113"/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16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3">
      <c r="B15" s="53" t="str">
        <f>IF(LEN('Sprint 1 - Planification'!B14)&lt;&gt;0,'Sprint 1 - Planification'!B14,"")</f>
        <v/>
      </c>
      <c r="C15" s="54" t="str">
        <f>IF(LEN('Sprint 1 - Planification'!C14)&lt;&gt;0,'Sprint 1 - Planification'!C14,"")</f>
        <v/>
      </c>
      <c r="D15" s="56" t="str">
        <f>IF(LEN('Sprint 1 - Planification'!H14)&lt;&gt;0,'Sprint 1 - Planification'!H14,"")</f>
        <v/>
      </c>
      <c r="E15" s="75" t="str">
        <f>IF(ISBLANK('Sprint 1 - Bilan'!E14),"",'Sprint 1 - Bilan'!E14)</f>
        <v/>
      </c>
      <c r="F15" s="79" t="str">
        <f>IF(ISBLANK('Sprint 1 - Bilan'!F14),"",'Sprint 1 - Bilan'!F14)</f>
        <v/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3">
      <c r="B16" s="50" t="str">
        <f>IF(LEN('Sprint 1 - Planification'!B15)&lt;&gt;0,'Sprint 1 - Planification'!B15,"")</f>
        <v/>
      </c>
      <c r="C16" s="51" t="str">
        <f>IF(LEN('Sprint 1 - Planification'!C15)&lt;&gt;0,'Sprint 1 - Planification'!C15,"")</f>
        <v/>
      </c>
      <c r="D16" s="52" t="str">
        <f>IF(LEN('Sprint 1 - Planification'!H15)&lt;&gt;0,'Sprint 1 - Planification'!H15,"")</f>
        <v/>
      </c>
      <c r="E16" s="73" t="str">
        <f>IF(ISBLANK('Sprint 1 - Bilan'!E15),"",'Sprint 1 - Bilan'!E15)</f>
        <v/>
      </c>
      <c r="F16" s="77" t="str">
        <f>IF(ISBLANK('Sprint 1 - Bilan'!F15),"",'Sprint 1 - Bilan'!F15)</f>
        <v/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4</v>
      </c>
      <c r="W16" s="4" t="str">
        <f>IF(V16=0,"",IF(V16=1,"Une tâche est en retard!",CONCATENATE(V16," tâches sont en retard!")))</f>
        <v>4 tâches sont en retard!</v>
      </c>
    </row>
    <row r="17" spans="2:18" x14ac:dyDescent="0.3">
      <c r="B17" s="53" t="str">
        <f>IF(LEN('Sprint 1 - Planification'!B16)&lt;&gt;0,'Sprint 1 - Planification'!B16,"")</f>
        <v/>
      </c>
      <c r="C17" s="54" t="str">
        <f>IF(LEN('Sprint 1 - Planification'!C16)&lt;&gt;0,'Sprint 1 - Planification'!C16,"")</f>
        <v/>
      </c>
      <c r="D17" s="55" t="str">
        <f>IF(LEN('Sprint 1 - Planification'!H16)&lt;&gt;0,'Sprint 1 - Planification'!H16,"")</f>
        <v/>
      </c>
      <c r="E17" s="74" t="str">
        <f>IF(ISBLANK('Sprint 1 - Bilan'!E16),"",'Sprint 1 - Bilan'!E16)</f>
        <v/>
      </c>
      <c r="F17" s="78" t="str">
        <f>IF(ISBLANK('Sprint 1 - Bilan'!F16),"",'Sprint 1 - Bilan'!F16)</f>
        <v/>
      </c>
      <c r="G17" s="115"/>
      <c r="H17" s="116"/>
      <c r="I17" s="117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3">
      <c r="B18" s="50" t="str">
        <f>IF(LEN('Sprint 1 - Planification'!B17)&lt;&gt;0,'Sprint 1 - Planification'!B17,"")</f>
        <v/>
      </c>
      <c r="C18" s="51" t="str">
        <f>IF(LEN('Sprint 1 - Planification'!C17)&lt;&gt;0,'Sprint 1 - Planification'!C17,"")</f>
        <v/>
      </c>
      <c r="D18" s="52" t="str">
        <f>IF(LEN('Sprint 1 - Planification'!H17)&lt;&gt;0,'Sprint 1 - Planification'!H17,"")</f>
        <v/>
      </c>
      <c r="E18" s="73" t="str">
        <f>IF(ISBLANK('Sprint 1 - Bilan'!E17),"",'Sprint 1 - Bilan'!E17)</f>
        <v/>
      </c>
      <c r="F18" s="77" t="str">
        <f>IF(ISBLANK('Sprint 1 - Bilan'!F17),"",'Sprint 1 - Bilan'!F17)</f>
        <v/>
      </c>
      <c r="G18" s="112"/>
      <c r="H18" s="113"/>
      <c r="I18" s="114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3">
      <c r="B19" s="53" t="str">
        <f>IF(LEN('Sprint 1 - Planification'!B18)&lt;&gt;0,'Sprint 1 - Planification'!B18,"")</f>
        <v/>
      </c>
      <c r="C19" s="54" t="str">
        <f>IF(LEN('Sprint 1 - Planification'!C18)&lt;&gt;0,'Sprint 1 - Planification'!C18,"")</f>
        <v/>
      </c>
      <c r="D19" s="56" t="str">
        <f>IF(LEN('Sprint 1 - Planification'!H18)&lt;&gt;0,'Sprint 1 - Planification'!H18,"")</f>
        <v/>
      </c>
      <c r="E19" s="75" t="str">
        <f>IF(ISBLANK('Sprint 1 - Bilan'!E18),"",'Sprint 1 - Bilan'!E18)</f>
        <v/>
      </c>
      <c r="F19" s="79" t="str">
        <f>IF(ISBLANK('Sprint 1 - Bilan'!F18),"",'Sprint 1 - Bilan'!F18)</f>
        <v/>
      </c>
      <c r="G19" s="118"/>
      <c r="H19" s="116"/>
      <c r="I19" s="117"/>
      <c r="K19" s="9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3">
      <c r="B20" s="50" t="str">
        <f>IF(LEN('Sprint 1 - Planification'!B19)&lt;&gt;0,'Sprint 1 - Planification'!B19,"")</f>
        <v/>
      </c>
      <c r="C20" s="51" t="str">
        <f>IF(LEN('Sprint 1 - Planification'!C19)&lt;&gt;0,'Sprint 1 - Planification'!C19,"")</f>
        <v/>
      </c>
      <c r="D20" s="52" t="str">
        <f>IF(LEN('Sprint 1 - Planification'!H19)&lt;&gt;0,'Sprint 1 - Planification'!H19,"")</f>
        <v/>
      </c>
      <c r="E20" s="73" t="str">
        <f>IF(ISBLANK('Sprint 1 - Bilan'!E19),"",'Sprint 1 - Bilan'!E19)</f>
        <v/>
      </c>
      <c r="F20" s="77" t="str">
        <f>IF(ISBLANK('Sprint 1 - Bilan'!F19),"",'Sprint 1 - Bilan'!F19)</f>
        <v/>
      </c>
      <c r="G20" s="112"/>
      <c r="H20" s="113"/>
      <c r="I20" s="114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x14ac:dyDescent="0.3">
      <c r="B21" s="53" t="str">
        <f>IF(LEN('Sprint 1 - Planification'!B20)&lt;&gt;0,'Sprint 1 - Planification'!B20,"")</f>
        <v/>
      </c>
      <c r="C21" s="54" t="str">
        <f>IF(LEN('Sprint 1 - Planification'!C20)&lt;&gt;0,'Sprint 1 - Planification'!C20,"")</f>
        <v/>
      </c>
      <c r="D21" s="56" t="str">
        <f>IF(LEN('Sprint 1 - Planification'!H20)&lt;&gt;0,'Sprint 1 - Planification'!H20,"")</f>
        <v/>
      </c>
      <c r="E21" s="75" t="str">
        <f>IF(ISBLANK('Sprint 1 - Bilan'!E20),"",'Sprint 1 - Bilan'!E20)</f>
        <v/>
      </c>
      <c r="F21" s="79" t="str">
        <f>IF(ISBLANK('Sprint 1 - Bilan'!F20),"",'Sprint 1 - Bilan'!F20)</f>
        <v/>
      </c>
      <c r="G21" s="118"/>
      <c r="H21" s="116"/>
      <c r="I21" s="117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3">
      <c r="B22" s="50" t="str">
        <f>IF(LEN('Sprint 1 - Planification'!B21)&lt;&gt;0,'Sprint 1 - Planification'!B21,"")</f>
        <v/>
      </c>
      <c r="C22" s="51" t="str">
        <f>IF(LEN('Sprint 1 - Planification'!C21)&lt;&gt;0,'Sprint 1 - Planification'!C21,"")</f>
        <v/>
      </c>
      <c r="D22" s="52" t="str">
        <f>IF(LEN('Sprint 1 - Planification'!H21)&lt;&gt;0,'Sprint 1 - Planification'!H21,"")</f>
        <v/>
      </c>
      <c r="E22" s="73" t="str">
        <f>IF(ISBLANK('Sprint 1 - Bilan'!E21),"",'Sprint 1 - Bilan'!E21)</f>
        <v/>
      </c>
      <c r="F22" s="77" t="str">
        <f>IF(ISBLANK('Sprint 1 - Bilan'!F21),"",'Sprint 1 - Bilan'!F21)</f>
        <v/>
      </c>
      <c r="G22" s="112"/>
      <c r="H22" s="113"/>
      <c r="I22" s="114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3">
      <c r="B23" s="53" t="str">
        <f>IF(LEN('Sprint 1 - Planification'!B22)&lt;&gt;0,'Sprint 1 - Planification'!B22,"")</f>
        <v/>
      </c>
      <c r="C23" s="54" t="str">
        <f>IF(LEN('Sprint 1 - Planification'!C22)&lt;&gt;0,'Sprint 1 - Planification'!C22,"")</f>
        <v/>
      </c>
      <c r="D23" s="55" t="str">
        <f>IF(LEN('Sprint 1 - Planification'!H22)&lt;&gt;0,'Sprint 1 - Planification'!H22,"")</f>
        <v/>
      </c>
      <c r="E23" s="74" t="str">
        <f>IF(ISBLANK('Sprint 1 - Bilan'!E22),"",'Sprint 1 - Bilan'!E22)</f>
        <v/>
      </c>
      <c r="F23" s="78" t="str">
        <f>IF(ISBLANK('Sprint 1 - Bilan'!F22),"",'Sprint 1 - Bilan'!F22)</f>
        <v/>
      </c>
      <c r="G23" s="115"/>
      <c r="H23" s="116"/>
      <c r="I23" s="117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3">
      <c r="B24" s="50" t="str">
        <f>IF(LEN('Sprint 1 - Planification'!B23)&lt;&gt;0,'Sprint 1 - Planification'!B23,"")</f>
        <v/>
      </c>
      <c r="C24" s="51" t="str">
        <f>IF(LEN('Sprint 1 - Planification'!C23)&lt;&gt;0,'Sprint 1 - Planification'!C23,"")</f>
        <v/>
      </c>
      <c r="D24" s="52" t="str">
        <f>IF(LEN('Sprint 1 - Planification'!H23)&lt;&gt;0,'Sprint 1 - Planification'!H23,"")</f>
        <v/>
      </c>
      <c r="E24" s="73" t="str">
        <f>IF(ISBLANK('Sprint 1 - Bilan'!E23),"",'Sprint 1 - Bilan'!E23)</f>
        <v/>
      </c>
      <c r="F24" s="77" t="str">
        <f>IF(ISBLANK('Sprint 1 - Bilan'!F23),"",'Sprint 1 - Bilan'!F23)</f>
        <v/>
      </c>
      <c r="G24" s="112"/>
      <c r="H24" s="113"/>
      <c r="I24" s="114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3">
      <c r="B25" s="53" t="str">
        <f>IF(LEN('Sprint 1 - Planification'!B24)&lt;&gt;0,'Sprint 1 - Planification'!B24,"")</f>
        <v/>
      </c>
      <c r="C25" s="54" t="str">
        <f>IF(LEN('Sprint 1 - Planification'!C24)&lt;&gt;0,'Sprint 1 - Planification'!C24,"")</f>
        <v/>
      </c>
      <c r="D25" s="56" t="str">
        <f>IF(LEN('Sprint 1 - Planification'!H24)&lt;&gt;0,'Sprint 1 - Planification'!H24,"")</f>
        <v/>
      </c>
      <c r="E25" s="75" t="str">
        <f>IF(ISBLANK('Sprint 1 - Bilan'!E24),"",'Sprint 1 - Bilan'!E24)</f>
        <v/>
      </c>
      <c r="F25" s="79" t="str">
        <f>IF(ISBLANK('Sprint 1 - Bilan'!F24),"",'Sprint 1 - Bilan'!F24)</f>
        <v/>
      </c>
      <c r="G25" s="118"/>
      <c r="H25" s="116"/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3">
      <c r="B26" s="50" t="str">
        <f>IF(LEN('Sprint 1 - Planification'!B25)&lt;&gt;0,'Sprint 1 - Planification'!B25,"")</f>
        <v/>
      </c>
      <c r="C26" s="51" t="str">
        <f>IF(LEN('Sprint 1 - Planification'!C25)&lt;&gt;0,'Sprint 1 - Planification'!C25,"")</f>
        <v/>
      </c>
      <c r="D26" s="52" t="str">
        <f>IF(LEN('Sprint 1 - Planification'!H25)&lt;&gt;0,'Sprint 1 - Planification'!H25,"")</f>
        <v/>
      </c>
      <c r="E26" s="73" t="str">
        <f>IF(ISBLANK('Sprint 1 - Bilan'!E25),"",'Sprint 1 - Bilan'!E25)</f>
        <v/>
      </c>
      <c r="F26" s="77" t="str">
        <f>IF(ISBLANK('Sprint 1 - Bilan'!F25),"",'Sprint 1 - Bilan'!F25)</f>
        <v/>
      </c>
      <c r="G26" s="112"/>
      <c r="H26" s="113"/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3">
      <c r="B27" s="53" t="str">
        <f>IF(LEN('Sprint 1 - Planification'!B26)&lt;&gt;0,'Sprint 1 - Planification'!B26,"")</f>
        <v/>
      </c>
      <c r="C27" s="54" t="str">
        <f>IF(LEN('Sprint 1 - Planification'!C26)&lt;&gt;0,'Sprint 1 - Planification'!C26,"")</f>
        <v/>
      </c>
      <c r="D27" s="56" t="str">
        <f>IF(LEN('Sprint 1 - Planification'!H26)&lt;&gt;0,'Sprint 1 - Planification'!H26,"")</f>
        <v/>
      </c>
      <c r="E27" s="75" t="str">
        <f>IF(ISBLANK('Sprint 1 - Bilan'!E26),"",'Sprint 1 - Bilan'!E26)</f>
        <v/>
      </c>
      <c r="F27" s="79" t="str">
        <f>IF(ISBLANK('Sprint 1 - Bilan'!F26),"",'Sprint 1 - Bilan'!F26)</f>
        <v/>
      </c>
      <c r="G27" s="118"/>
      <c r="H27" s="116"/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3">
      <c r="B28" s="50" t="str">
        <f>IF(LEN('Sprint 1 - Planification'!B27)&lt;&gt;0,'Sprint 1 - Planification'!B27,"")</f>
        <v/>
      </c>
      <c r="C28" s="51" t="str">
        <f>IF(LEN('Sprint 1 - Planification'!C27)&lt;&gt;0,'Sprint 1 - Planification'!C27,"")</f>
        <v/>
      </c>
      <c r="D28" s="52" t="str">
        <f>IF(LEN('Sprint 1 - Planification'!H27)&lt;&gt;0,'Sprint 1 - Planification'!H27,"")</f>
        <v/>
      </c>
      <c r="E28" s="73" t="str">
        <f>IF(ISBLANK('Sprint 1 - Bilan'!E27),"",'Sprint 1 - Bilan'!E27)</f>
        <v/>
      </c>
      <c r="F28" s="77" t="str">
        <f>IF(ISBLANK('Sprint 1 - Bilan'!F27),"",'Sprint 1 - Bilan'!F27)</f>
        <v/>
      </c>
      <c r="G28" s="112"/>
      <c r="H28" s="113"/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3">
      <c r="B29" s="53" t="str">
        <f>IF(LEN('Sprint 1 - Planification'!B28)&lt;&gt;0,'Sprint 1 - Planification'!B28,"")</f>
        <v/>
      </c>
      <c r="C29" s="54" t="str">
        <f>IF(LEN('Sprint 1 - Planification'!C28)&lt;&gt;0,'Sprint 1 - Planification'!C28,"")</f>
        <v/>
      </c>
      <c r="D29" s="55" t="str">
        <f>IF(LEN('Sprint 1 - Planification'!H28)&lt;&gt;0,'Sprint 1 - Planification'!H28,"")</f>
        <v/>
      </c>
      <c r="E29" s="74" t="str">
        <f>IF(ISBLANK('Sprint 1 - Bilan'!E28),"",'Sprint 1 - Bilan'!E28)</f>
        <v/>
      </c>
      <c r="F29" s="78" t="str">
        <f>IF(ISBLANK('Sprint 1 - Bilan'!F28),"",'Sprint 1 - Bilan'!F28)</f>
        <v/>
      </c>
      <c r="G29" s="115"/>
      <c r="H29" s="116"/>
      <c r="I29" s="117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3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73" t="str">
        <f>IF(ISBLANK('Sprint 1 - Bilan'!E29),"",'Sprint 1 - Bilan'!E29)</f>
        <v/>
      </c>
      <c r="F30" s="77" t="str">
        <f>IF(ISBLANK('Sprint 1 - Bilan'!F29),"",'Sprint 1 - Bilan'!F29)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3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75" t="str">
        <f>IF(ISBLANK('Sprint 1 - Bilan'!E30),"",'Sprint 1 - Bilan'!E30)</f>
        <v/>
      </c>
      <c r="F31" s="79" t="str">
        <f>IF(ISBLANK('Sprint 1 - Bilan'!F30),"",'Sprint 1 - Bilan'!F30)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3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73" t="str">
        <f>IF(ISBLANK('Sprint 1 - Bilan'!E31),"",'Sprint 1 - Bilan'!E31)</f>
        <v/>
      </c>
      <c r="F32" s="77" t="str">
        <f>IF(ISBLANK('Sprint 1 - Bilan'!F31),"",'Sprint 1 - Bilan'!F31)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3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75" t="str">
        <f>IF(ISBLANK('Sprint 1 - Bilan'!E32),"",'Sprint 1 - Bilan'!E32)</f>
        <v/>
      </c>
      <c r="F33" s="79" t="str">
        <f>IF(ISBLANK('Sprint 1 - Bilan'!F32),"",'Sprint 1 - Bilan'!F32)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3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73" t="str">
        <f>IF(ISBLANK('Sprint 1 - Bilan'!E33),"",'Sprint 1 - Bilan'!E33)</f>
        <v/>
      </c>
      <c r="F34" s="77" t="str">
        <f>IF(ISBLANK('Sprint 1 - Bilan'!F33),"",'Sprint 1 - Bilan'!F33)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3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74" t="str">
        <f>IF(ISBLANK('Sprint 1 - Bilan'!E34),"",'Sprint 1 - Bilan'!E34)</f>
        <v/>
      </c>
      <c r="F35" s="78" t="str">
        <f>IF(ISBLANK('Sprint 1 - Bilan'!F34),"",'Sprint 1 - Bilan'!F34)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3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73" t="str">
        <f>IF(ISBLANK('Sprint 1 - Bilan'!E35),"",'Sprint 1 - Bilan'!E35)</f>
        <v/>
      </c>
      <c r="F36" s="77" t="str">
        <f>IF(ISBLANK('Sprint 1 - Bilan'!F35),"",'Sprint 1 - Bilan'!F35)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3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75" t="str">
        <f>IF(ISBLANK('Sprint 1 - Bilan'!E36),"",'Sprint 1 - Bilan'!E36)</f>
        <v/>
      </c>
      <c r="F37" s="79" t="str">
        <f>IF(ISBLANK('Sprint 1 - Bilan'!F36),"",'Sprint 1 - Bilan'!F36)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3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IF(ISBLANK('Sprint 1 - Bilan'!E37),"",'Sprint 1 - Bilan'!E37)</f>
        <v/>
      </c>
      <c r="F38" s="77" t="str">
        <f>IF(ISBLANK('Sprint 1 - Bilan'!F37),"",'Sprint 1 - Bilan'!F37)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3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IF(ISBLANK('Sprint 1 - Bilan'!E38),"",'Sprint 1 - Bilan'!E38)</f>
        <v/>
      </c>
      <c r="F39" s="79" t="str">
        <f>IF(ISBLANK('Sprint 1 - Bilan'!F38),"",'Sprint 1 - Bilan'!F38)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3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IF(ISBLANK('Sprint 1 - Bilan'!E39),"",'Sprint 1 - Bilan'!E39)</f>
        <v/>
      </c>
      <c r="F40" s="77" t="str">
        <f>IF(ISBLANK('Sprint 1 - Bilan'!F39),"",'Sprint 1 - Bilan'!F39)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3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IF(ISBLANK('Sprint 1 - Bilan'!E40),"",'Sprint 1 - Bilan'!E40)</f>
        <v/>
      </c>
      <c r="F41" s="78" t="str">
        <f>IF(ISBLANK('Sprint 1 - Bilan'!F40),"",'Sprint 1 - Bilan'!F40)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3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IF(ISBLANK('Sprint 1 - Bilan'!E41),"",'Sprint 1 - Bilan'!E41)</f>
        <v/>
      </c>
      <c r="F42" s="77" t="str">
        <f>IF(ISBLANK('Sprint 1 - Bilan'!F41),"",'Sprint 1 - Bilan'!F41)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" thickBot="1" x14ac:dyDescent="0.35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IF(ISBLANK('Sprint 1 - Bilan'!E42),"",'Sprint 1 - Bilan'!E42)</f>
        <v/>
      </c>
      <c r="F43" s="80" t="str">
        <f>IF(ISBLANK('Sprint 1 - Bilan'!F42),"",'Sprint 1 - Bilan'!F42)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3">
      <c r="M44" s="3">
        <f>COUNTIF(M9:M43,TRUE)</f>
        <v>4</v>
      </c>
      <c r="N44" s="3">
        <f t="shared" ref="N44:O44" si="5">COUNTIF(N9:N43,TRUE)</f>
        <v>4</v>
      </c>
      <c r="O44" s="3">
        <f t="shared" si="5"/>
        <v>0</v>
      </c>
      <c r="P44" s="3">
        <f>COUNTIF(P9:P43,FALSE)</f>
        <v>4</v>
      </c>
      <c r="R44" s="8"/>
    </row>
    <row r="45" spans="2:18" x14ac:dyDescent="0.3">
      <c r="M45" s="3">
        <f>SUM(M44:O44)</f>
        <v>8</v>
      </c>
      <c r="R45" s="8"/>
    </row>
    <row r="46" spans="2:18" x14ac:dyDescent="0.3">
      <c r="M46" s="3" t="str">
        <f>IF(M45=0, "aucun champ", IF(M45=1, "1 champ", M45 &amp; " champs"))</f>
        <v>8 champs</v>
      </c>
      <c r="R46" s="8"/>
    </row>
    <row r="47" spans="2:18" x14ac:dyDescent="0.3">
      <c r="R47" s="8"/>
    </row>
    <row r="48" spans="2:18" x14ac:dyDescent="0.3">
      <c r="R48" s="8"/>
    </row>
    <row r="49" spans="18:18" x14ac:dyDescent="0.3">
      <c r="R49" s="8"/>
    </row>
    <row r="50" spans="18:18" x14ac:dyDescent="0.3">
      <c r="R50" s="8"/>
    </row>
    <row r="51" spans="18:18" x14ac:dyDescent="0.3">
      <c r="R51" s="8"/>
    </row>
    <row r="52" spans="18:18" x14ac:dyDescent="0.3">
      <c r="R52" s="8"/>
    </row>
    <row r="53" spans="18:18" x14ac:dyDescent="0.3">
      <c r="R53" s="8"/>
    </row>
    <row r="54" spans="18:18" x14ac:dyDescent="0.3">
      <c r="R54" s="8"/>
    </row>
    <row r="55" spans="18:18" x14ac:dyDescent="0.3">
      <c r="R55" s="8"/>
    </row>
    <row r="56" spans="18:18" x14ac:dyDescent="0.3">
      <c r="R56" s="8"/>
    </row>
    <row r="57" spans="18:18" x14ac:dyDescent="0.3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6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200-000000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 xr:uid="{00000000-0002-0000-0200-000001000000}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200-000002000000}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200-000003000000}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 xr:uid="{00000000-0002-0000-0200-000004000000}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 xr:uid="{00000000-0002-0000-0200-000005000000}">
      <formula1>Avancement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57"/>
  <sheetViews>
    <sheetView showGridLines="0" showRowColHeaders="0" workbookViewId="0">
      <selection activeCell="G9" sqref="G9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71.44140625" style="4" customWidth="1"/>
    <col min="4" max="8" width="11.44140625" style="3" customWidth="1"/>
    <col min="9" max="9" width="71.44140625" style="3" customWidth="1"/>
    <col min="10" max="12" width="11.44140625" style="4"/>
    <col min="13" max="19" width="11.44140625" style="3" hidden="1" customWidth="1"/>
    <col min="20" max="26" width="11.44140625" style="4" hidden="1" customWidth="1"/>
    <col min="27" max="27" width="11.44140625" style="4" customWidth="1"/>
    <col min="28" max="16384" width="11.44140625" style="4"/>
  </cols>
  <sheetData>
    <row r="1" spans="2:25" ht="7.5" customHeight="1" x14ac:dyDescent="0.3"/>
    <row r="2" spans="2:25" ht="22.5" customHeight="1" thickBot="1" x14ac:dyDescent="0.45">
      <c r="B2" s="124" t="str">
        <f>'Sprint 1 - Planification'!B2:H2</f>
        <v>Nom du projet super cool que vous faites!</v>
      </c>
      <c r="C2" s="124"/>
      <c r="D2" s="124"/>
      <c r="E2" s="124"/>
      <c r="F2" s="124"/>
      <c r="G2" s="124"/>
      <c r="H2" s="124"/>
      <c r="I2" s="124"/>
    </row>
    <row r="3" spans="2:25" x14ac:dyDescent="0.3">
      <c r="B3" s="20" t="s">
        <v>36</v>
      </c>
      <c r="C3" s="21"/>
      <c r="D3" s="33"/>
      <c r="E3" s="33"/>
      <c r="F3" s="33"/>
      <c r="G3" s="33"/>
      <c r="H3" s="125"/>
      <c r="I3" s="125"/>
    </row>
    <row r="4" spans="2:25" ht="22.5" customHeight="1" x14ac:dyDescent="0.3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35">
      <c r="B5" s="34" t="s">
        <v>37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8 champs à remplir!</v>
      </c>
    </row>
    <row r="6" spans="2:25" ht="7.5" customHeight="1" thickBot="1" x14ac:dyDescent="0.35"/>
    <row r="7" spans="2:25" x14ac:dyDescent="0.3">
      <c r="B7" s="132" t="s">
        <v>0</v>
      </c>
      <c r="C7" s="130" t="s">
        <v>13</v>
      </c>
      <c r="D7" s="128" t="s">
        <v>26</v>
      </c>
      <c r="E7" s="126" t="s">
        <v>38</v>
      </c>
      <c r="F7" s="127"/>
      <c r="G7" s="132" t="s">
        <v>10</v>
      </c>
      <c r="H7" s="134" t="s">
        <v>24</v>
      </c>
      <c r="I7" s="136" t="s">
        <v>25</v>
      </c>
      <c r="M7" s="7"/>
    </row>
    <row r="8" spans="2:25" x14ac:dyDescent="0.3">
      <c r="B8" s="133"/>
      <c r="C8" s="131"/>
      <c r="D8" s="129"/>
      <c r="E8" s="67" t="s">
        <v>10</v>
      </c>
      <c r="F8" s="67" t="s">
        <v>24</v>
      </c>
      <c r="G8" s="133"/>
      <c r="H8" s="135"/>
      <c r="I8" s="137"/>
      <c r="M8" s="7"/>
    </row>
    <row r="9" spans="2:25" x14ac:dyDescent="0.3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 t="str">
        <f>IF(_xlfn.NUMBERVALUE('Sprint 2 - Bilan'!$E9)+_xlfn.NUMBERVALUE('Sprint 2 - Bilan'!$G9)=0,"",_xlfn.NUMBERVALUE('Sprint 2 - Bilan'!$E9)+_xlfn.NUMBERVALUE('Sprint 2 - Bilan'!$G9))</f>
        <v/>
      </c>
      <c r="F9" s="71" t="str">
        <f>IF(LEN('Sprint 2 - Bilan'!$H9)&lt;&gt;0,'Sprint 2 - Bilan'!$H9,IF(LEN('Sprint 2 - Bilan'!$F9)=0,"",'Sprint 2 - Bilan'!$F9))</f>
        <v/>
      </c>
      <c r="G9" s="109"/>
      <c r="H9" s="110"/>
      <c r="I9" s="111"/>
      <c r="M9" s="3" t="b">
        <f>OR(AND(NOT(P9),LEN($G9)=0),AND(LEN($H9)&gt;0,LEN($G9)=0))</f>
        <v>1</v>
      </c>
      <c r="N9" s="3" t="b">
        <f>AND(NOT($P9),LEN($H9)=0)</f>
        <v>1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0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3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 t="str">
        <f>IF(_xlfn.NUMBERVALUE('Sprint 2 - Bilan'!$E10)+_xlfn.NUMBERVALUE('Sprint 2 - Bilan'!$G10)=0,"",_xlfn.NUMBERVALUE('Sprint 2 - Bilan'!$E10)+_xlfn.NUMBERVALUE('Sprint 2 - Bilan'!$G10))</f>
        <v/>
      </c>
      <c r="F10" s="77" t="str">
        <f>IF(LEN('Sprint 2 - Bilan'!$H10)&lt;&gt;0,'Sprint 2 - Bilan'!$H10,IF(LEN('Sprint 2 - Bilan'!$F10)=0,"",'Sprint 2 - Bilan'!$F10))</f>
        <v/>
      </c>
      <c r="G10" s="112"/>
      <c r="H10" s="113"/>
      <c r="I10" s="114"/>
      <c r="M10" s="3" t="b">
        <f t="shared" ref="M10:M43" si="0">OR(AND(NOT(P10),LEN($G10)=0),AND(LEN($H10)&gt;0,LEN($G10)=0))</f>
        <v>1</v>
      </c>
      <c r="N10" s="3" t="b">
        <f t="shared" ref="N10:N43" si="1">AND(NOT($P10),LEN($H10)=0)</f>
        <v>1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0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3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 t="str">
        <f>IF(_xlfn.NUMBERVALUE('Sprint 2 - Bilan'!$E11)+_xlfn.NUMBERVALUE('Sprint 2 - Bilan'!$G11)=0,"",_xlfn.NUMBERVALUE('Sprint 2 - Bilan'!$E11)+_xlfn.NUMBERVALUE('Sprint 2 - Bilan'!$G11))</f>
        <v/>
      </c>
      <c r="F11" s="78" t="str">
        <f>IF(LEN('Sprint 2 - Bilan'!$H11)&lt;&gt;0,'Sprint 2 - Bilan'!$H11,IF(LEN('Sprint 2 - Bilan'!$F11)=0,"",'Sprint 2 - Bilan'!$F11))</f>
        <v/>
      </c>
      <c r="G11" s="115"/>
      <c r="H11" s="116"/>
      <c r="I11" s="117"/>
      <c r="M11" s="3" t="b">
        <f t="shared" si="0"/>
        <v>1</v>
      </c>
      <c r="N11" s="3" t="b">
        <f t="shared" si="1"/>
        <v>1</v>
      </c>
      <c r="O11" s="3" t="b">
        <f t="shared" si="2"/>
        <v>0</v>
      </c>
      <c r="P11" s="3" t="b">
        <f t="shared" si="3"/>
        <v>0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3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 t="str">
        <f>IF(_xlfn.NUMBERVALUE('Sprint 2 - Bilan'!$E12)+_xlfn.NUMBERVALUE('Sprint 2 - Bilan'!$G12)=0,"",_xlfn.NUMBERVALUE('Sprint 2 - Bilan'!$E12)+_xlfn.NUMBERVALUE('Sprint 2 - Bilan'!$G12))</f>
        <v/>
      </c>
      <c r="F12" s="77" t="str">
        <f>IF(LEN('Sprint 2 - Bilan'!$H12)&lt;&gt;0,'Sprint 2 - Bilan'!$H12,IF(LEN('Sprint 2 - Bilan'!$F12)=0,"",'Sprint 2 - Bilan'!$F12))</f>
        <v/>
      </c>
      <c r="G12" s="112"/>
      <c r="H12" s="113"/>
      <c r="I12" s="114"/>
      <c r="M12" s="3" t="b">
        <f t="shared" si="0"/>
        <v>1</v>
      </c>
      <c r="N12" s="3" t="b">
        <f t="shared" si="1"/>
        <v>1</v>
      </c>
      <c r="O12" s="3" t="b">
        <f t="shared" si="2"/>
        <v>0</v>
      </c>
      <c r="P12" s="3" t="b">
        <f t="shared" si="3"/>
        <v>0</v>
      </c>
      <c r="Q12" s="8"/>
      <c r="R12" s="8"/>
      <c r="V12" s="4">
        <f>MINUTE(V9)</f>
        <v>0</v>
      </c>
    </row>
    <row r="13" spans="2:25" x14ac:dyDescent="0.3">
      <c r="B13" s="53" t="str">
        <f>IF(LEN('Sprint 1 - Planification'!B12)&lt;&gt;0,'Sprint 1 - Planification'!B12,"")</f>
        <v/>
      </c>
      <c r="C13" s="54" t="str">
        <f>IF(LEN('Sprint 1 - Planification'!C12)&lt;&gt;0,'Sprint 1 - Planification'!C12,"")</f>
        <v/>
      </c>
      <c r="D13" s="56" t="str">
        <f>IF(LEN('Sprint 1 - Planification'!H12)&lt;&gt;0,'Sprint 1 - Planification'!H12,"")</f>
        <v/>
      </c>
      <c r="E13" s="75" t="str">
        <f>IF(_xlfn.NUMBERVALUE('Sprint 2 - Bilan'!$E13)+_xlfn.NUMBERVALUE('Sprint 2 - Bilan'!$G13)=0,"",_xlfn.NUMBERVALUE('Sprint 2 - Bilan'!$E13)+_xlfn.NUMBERVALUE('Sprint 2 - Bilan'!$G13))</f>
        <v/>
      </c>
      <c r="F13" s="79" t="str">
        <f>IF(LEN('Sprint 2 - Bilan'!$H13)&lt;&gt;0,'Sprint 2 - Bilan'!$H13,IF(LEN('Sprint 2 - Bilan'!$F13)=0,"",'Sprint 2 - Bilan'!$F13))</f>
        <v/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17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3">
      <c r="B14" s="50" t="str">
        <f>IF(LEN('Sprint 1 - Planification'!B13)&lt;&gt;0,'Sprint 1 - Planification'!B13,"")</f>
        <v/>
      </c>
      <c r="C14" s="51" t="str">
        <f>IF(LEN('Sprint 1 - Planification'!C13)&lt;&gt;0,'Sprint 1 - Planification'!C13,"")</f>
        <v/>
      </c>
      <c r="D14" s="52" t="str">
        <f>IF(LEN('Sprint 1 - Planification'!H13)&lt;&gt;0,'Sprint 1 - Planification'!H13,"")</f>
        <v/>
      </c>
      <c r="E14" s="73" t="str">
        <f>IF(_xlfn.NUMBERVALUE('Sprint 2 - Bilan'!$E14)+_xlfn.NUMBERVALUE('Sprint 2 - Bilan'!$G14)=0,"",_xlfn.NUMBERVALUE('Sprint 2 - Bilan'!$E14)+_xlfn.NUMBERVALUE('Sprint 2 - Bilan'!$G14))</f>
        <v/>
      </c>
      <c r="F14" s="77" t="str">
        <f>IF(LEN('Sprint 2 - Bilan'!$H14)&lt;&gt;0,'Sprint 2 - Bilan'!$H14,IF(LEN('Sprint 2 - Bilan'!$F14)=0,"",'Sprint 2 - Bilan'!$F14))</f>
        <v/>
      </c>
      <c r="G14" s="112"/>
      <c r="H14" s="113"/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16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3">
      <c r="B15" s="53" t="str">
        <f>IF(LEN('Sprint 1 - Planification'!B14)&lt;&gt;0,'Sprint 1 - Planification'!B14,"")</f>
        <v/>
      </c>
      <c r="C15" s="54" t="str">
        <f>IF(LEN('Sprint 1 - Planification'!C14)&lt;&gt;0,'Sprint 1 - Planification'!C14,"")</f>
        <v/>
      </c>
      <c r="D15" s="56" t="str">
        <f>IF(LEN('Sprint 1 - Planification'!H14)&lt;&gt;0,'Sprint 1 - Planification'!H14,"")</f>
        <v/>
      </c>
      <c r="E15" s="75" t="str">
        <f>IF(_xlfn.NUMBERVALUE('Sprint 2 - Bilan'!$E15)+_xlfn.NUMBERVALUE('Sprint 2 - Bilan'!$G15)=0,"",_xlfn.NUMBERVALUE('Sprint 2 - Bilan'!$E15)+_xlfn.NUMBERVALUE('Sprint 2 - Bilan'!$G15))</f>
        <v/>
      </c>
      <c r="F15" s="79" t="str">
        <f>IF(LEN('Sprint 2 - Bilan'!$H15)&lt;&gt;0,'Sprint 2 - Bilan'!$H15,IF(LEN('Sprint 2 - Bilan'!$F15)=0,"",'Sprint 2 - Bilan'!$F15))</f>
        <v/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3">
      <c r="B16" s="50" t="str">
        <f>IF(LEN('Sprint 1 - Planification'!B15)&lt;&gt;0,'Sprint 1 - Planification'!B15,"")</f>
        <v/>
      </c>
      <c r="C16" s="51" t="str">
        <f>IF(LEN('Sprint 1 - Planification'!C15)&lt;&gt;0,'Sprint 1 - Planification'!C15,"")</f>
        <v/>
      </c>
      <c r="D16" s="52" t="str">
        <f>IF(LEN('Sprint 1 - Planification'!H15)&lt;&gt;0,'Sprint 1 - Planification'!H15,"")</f>
        <v/>
      </c>
      <c r="E16" s="73" t="str">
        <f>IF(_xlfn.NUMBERVALUE('Sprint 2 - Bilan'!$E16)+_xlfn.NUMBERVALUE('Sprint 2 - Bilan'!$G16)=0,"",_xlfn.NUMBERVALUE('Sprint 2 - Bilan'!$E16)+_xlfn.NUMBERVALUE('Sprint 2 - Bilan'!$G16))</f>
        <v/>
      </c>
      <c r="F16" s="77" t="str">
        <f>IF(LEN('Sprint 2 - Bilan'!$H16)&lt;&gt;0,'Sprint 2 - Bilan'!$H16,IF(LEN('Sprint 2 - Bilan'!$F16)=0,"",'Sprint 2 - Bilan'!$F16))</f>
        <v/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4</v>
      </c>
      <c r="W16" s="4" t="str">
        <f>IF(V16=0,"",IF(V16=1,"Une tâche n'a pas été terminée!",CONCATENATE(V16," tâches n'ont pas été terminé!")))</f>
        <v>4 tâches n'ont pas été terminé!</v>
      </c>
    </row>
    <row r="17" spans="2:18" x14ac:dyDescent="0.3">
      <c r="B17" s="53" t="str">
        <f>IF(LEN('Sprint 1 - Planification'!B16)&lt;&gt;0,'Sprint 1 - Planification'!B16,"")</f>
        <v/>
      </c>
      <c r="C17" s="54" t="str">
        <f>IF(LEN('Sprint 1 - Planification'!C16)&lt;&gt;0,'Sprint 1 - Planification'!C16,"")</f>
        <v/>
      </c>
      <c r="D17" s="55" t="str">
        <f>IF(LEN('Sprint 1 - Planification'!H16)&lt;&gt;0,'Sprint 1 - Planification'!H16,"")</f>
        <v/>
      </c>
      <c r="E17" s="74" t="str">
        <f>IF(_xlfn.NUMBERVALUE('Sprint 2 - Bilan'!$E17)+_xlfn.NUMBERVALUE('Sprint 2 - Bilan'!$G17)=0,"",_xlfn.NUMBERVALUE('Sprint 2 - Bilan'!$E17)+_xlfn.NUMBERVALUE('Sprint 2 - Bilan'!$G17))</f>
        <v/>
      </c>
      <c r="F17" s="78" t="str">
        <f>IF(LEN('Sprint 2 - Bilan'!$H17)&lt;&gt;0,'Sprint 2 - Bilan'!$H17,IF(LEN('Sprint 2 - Bilan'!$F17)=0,"",'Sprint 2 - Bilan'!$F17))</f>
        <v/>
      </c>
      <c r="G17" s="115"/>
      <c r="H17" s="116"/>
      <c r="I17" s="117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3">
      <c r="B18" s="50" t="str">
        <f>IF(LEN('Sprint 1 - Planification'!B17)&lt;&gt;0,'Sprint 1 - Planification'!B17,"")</f>
        <v/>
      </c>
      <c r="C18" s="51" t="str">
        <f>IF(LEN('Sprint 1 - Planification'!C17)&lt;&gt;0,'Sprint 1 - Planification'!C17,"")</f>
        <v/>
      </c>
      <c r="D18" s="52" t="str">
        <f>IF(LEN('Sprint 1 - Planification'!H17)&lt;&gt;0,'Sprint 1 - Planification'!H17,"")</f>
        <v/>
      </c>
      <c r="E18" s="73" t="str">
        <f>IF(_xlfn.NUMBERVALUE('Sprint 2 - Bilan'!$E18)+_xlfn.NUMBERVALUE('Sprint 2 - Bilan'!$G18)=0,"",_xlfn.NUMBERVALUE('Sprint 2 - Bilan'!$E18)+_xlfn.NUMBERVALUE('Sprint 2 - Bilan'!$G18))</f>
        <v/>
      </c>
      <c r="F18" s="77" t="str">
        <f>IF(LEN('Sprint 2 - Bilan'!$H18)&lt;&gt;0,'Sprint 2 - Bilan'!$H18,IF(LEN('Sprint 2 - Bilan'!$F18)=0,"",'Sprint 2 - Bilan'!$F18))</f>
        <v/>
      </c>
      <c r="G18" s="112"/>
      <c r="H18" s="113"/>
      <c r="I18" s="114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3">
      <c r="B19" s="53" t="str">
        <f>IF(LEN('Sprint 1 - Planification'!B18)&lt;&gt;0,'Sprint 1 - Planification'!B18,"")</f>
        <v/>
      </c>
      <c r="C19" s="54" t="str">
        <f>IF(LEN('Sprint 1 - Planification'!C18)&lt;&gt;0,'Sprint 1 - Planification'!C18,"")</f>
        <v/>
      </c>
      <c r="D19" s="56" t="str">
        <f>IF(LEN('Sprint 1 - Planification'!H18)&lt;&gt;0,'Sprint 1 - Planification'!H18,"")</f>
        <v/>
      </c>
      <c r="E19" s="75" t="str">
        <f>IF(_xlfn.NUMBERVALUE('Sprint 2 - Bilan'!$E19)+_xlfn.NUMBERVALUE('Sprint 2 - Bilan'!$G19)=0,"",_xlfn.NUMBERVALUE('Sprint 2 - Bilan'!$E19)+_xlfn.NUMBERVALUE('Sprint 2 - Bilan'!$G19))</f>
        <v/>
      </c>
      <c r="F19" s="79" t="str">
        <f>IF(LEN('Sprint 2 - Bilan'!$H19)&lt;&gt;0,'Sprint 2 - Bilan'!$H19,IF(LEN('Sprint 2 - Bilan'!$F19)=0,"",'Sprint 2 - Bilan'!$F19))</f>
        <v/>
      </c>
      <c r="G19" s="118"/>
      <c r="H19" s="116"/>
      <c r="I19" s="117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3">
      <c r="B20" s="50" t="str">
        <f>IF(LEN('Sprint 1 - Planification'!B19)&lt;&gt;0,'Sprint 1 - Planification'!B19,"")</f>
        <v/>
      </c>
      <c r="C20" s="51" t="str">
        <f>IF(LEN('Sprint 1 - Planification'!C19)&lt;&gt;0,'Sprint 1 - Planification'!C19,"")</f>
        <v/>
      </c>
      <c r="D20" s="52" t="str">
        <f>IF(LEN('Sprint 1 - Planification'!H19)&lt;&gt;0,'Sprint 1 - Planification'!H19,"")</f>
        <v/>
      </c>
      <c r="E20" s="73" t="str">
        <f>IF(_xlfn.NUMBERVALUE('Sprint 2 - Bilan'!$E20)+_xlfn.NUMBERVALUE('Sprint 2 - Bilan'!$G20)=0,"",_xlfn.NUMBERVALUE('Sprint 2 - Bilan'!$E20)+_xlfn.NUMBERVALUE('Sprint 2 - Bilan'!$G20))</f>
        <v/>
      </c>
      <c r="F20" s="77" t="str">
        <f>IF(LEN('Sprint 2 - Bilan'!$H20)&lt;&gt;0,'Sprint 2 - Bilan'!$H20,IF(LEN('Sprint 2 - Bilan'!$F20)=0,"",'Sprint 2 - Bilan'!$F20))</f>
        <v/>
      </c>
      <c r="G20" s="112"/>
      <c r="H20" s="113"/>
      <c r="I20" s="114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x14ac:dyDescent="0.3">
      <c r="B21" s="53" t="str">
        <f>IF(LEN('Sprint 1 - Planification'!B20)&lt;&gt;0,'Sprint 1 - Planification'!B20,"")</f>
        <v/>
      </c>
      <c r="C21" s="54" t="str">
        <f>IF(LEN('Sprint 1 - Planification'!C20)&lt;&gt;0,'Sprint 1 - Planification'!C20,"")</f>
        <v/>
      </c>
      <c r="D21" s="56" t="str">
        <f>IF(LEN('Sprint 1 - Planification'!H20)&lt;&gt;0,'Sprint 1 - Planification'!H20,"")</f>
        <v/>
      </c>
      <c r="E21" s="75" t="str">
        <f>IF(_xlfn.NUMBERVALUE('Sprint 2 - Bilan'!$E21)+_xlfn.NUMBERVALUE('Sprint 2 - Bilan'!$G21)=0,"",_xlfn.NUMBERVALUE('Sprint 2 - Bilan'!$E21)+_xlfn.NUMBERVALUE('Sprint 2 - Bilan'!$G21))</f>
        <v/>
      </c>
      <c r="F21" s="79" t="str">
        <f>IF(LEN('Sprint 2 - Bilan'!$H21)&lt;&gt;0,'Sprint 2 - Bilan'!$H21,IF(LEN('Sprint 2 - Bilan'!$F21)=0,"",'Sprint 2 - Bilan'!$F21))</f>
        <v/>
      </c>
      <c r="G21" s="118"/>
      <c r="H21" s="116"/>
      <c r="I21" s="117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3">
      <c r="B22" s="50" t="str">
        <f>IF(LEN('Sprint 1 - Planification'!B21)&lt;&gt;0,'Sprint 1 - Planification'!B21,"")</f>
        <v/>
      </c>
      <c r="C22" s="51" t="str">
        <f>IF(LEN('Sprint 1 - Planification'!C21)&lt;&gt;0,'Sprint 1 - Planification'!C21,"")</f>
        <v/>
      </c>
      <c r="D22" s="52" t="str">
        <f>IF(LEN('Sprint 1 - Planification'!H21)&lt;&gt;0,'Sprint 1 - Planification'!H21,"")</f>
        <v/>
      </c>
      <c r="E22" s="73" t="str">
        <f>IF(_xlfn.NUMBERVALUE('Sprint 2 - Bilan'!$E22)+_xlfn.NUMBERVALUE('Sprint 2 - Bilan'!$G22)=0,"",_xlfn.NUMBERVALUE('Sprint 2 - Bilan'!$E22)+_xlfn.NUMBERVALUE('Sprint 2 - Bilan'!$G22))</f>
        <v/>
      </c>
      <c r="F22" s="77" t="str">
        <f>IF(LEN('Sprint 2 - Bilan'!$H22)&lt;&gt;0,'Sprint 2 - Bilan'!$H22,IF(LEN('Sprint 2 - Bilan'!$F22)=0,"",'Sprint 2 - Bilan'!$F22))</f>
        <v/>
      </c>
      <c r="G22" s="112"/>
      <c r="H22" s="113"/>
      <c r="I22" s="114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3">
      <c r="B23" s="53" t="str">
        <f>IF(LEN('Sprint 1 - Planification'!B22)&lt;&gt;0,'Sprint 1 - Planification'!B22,"")</f>
        <v/>
      </c>
      <c r="C23" s="54" t="str">
        <f>IF(LEN('Sprint 1 - Planification'!C22)&lt;&gt;0,'Sprint 1 - Planification'!C22,"")</f>
        <v/>
      </c>
      <c r="D23" s="55" t="str">
        <f>IF(LEN('Sprint 1 - Planification'!H22)&lt;&gt;0,'Sprint 1 - Planification'!H22,"")</f>
        <v/>
      </c>
      <c r="E23" s="74" t="str">
        <f>IF(_xlfn.NUMBERVALUE('Sprint 2 - Bilan'!$E23)+_xlfn.NUMBERVALUE('Sprint 2 - Bilan'!$G23)=0,"",_xlfn.NUMBERVALUE('Sprint 2 - Bilan'!$E23)+_xlfn.NUMBERVALUE('Sprint 2 - Bilan'!$G23))</f>
        <v/>
      </c>
      <c r="F23" s="78" t="str">
        <f>IF(LEN('Sprint 2 - Bilan'!$H23)&lt;&gt;0,'Sprint 2 - Bilan'!$H23,IF(LEN('Sprint 2 - Bilan'!$F23)=0,"",'Sprint 2 - Bilan'!$F23))</f>
        <v/>
      </c>
      <c r="G23" s="115"/>
      <c r="H23" s="116"/>
      <c r="I23" s="117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3">
      <c r="B24" s="50" t="str">
        <f>IF(LEN('Sprint 1 - Planification'!B23)&lt;&gt;0,'Sprint 1 - Planification'!B23,"")</f>
        <v/>
      </c>
      <c r="C24" s="51" t="str">
        <f>IF(LEN('Sprint 1 - Planification'!C23)&lt;&gt;0,'Sprint 1 - Planification'!C23,"")</f>
        <v/>
      </c>
      <c r="D24" s="52" t="str">
        <f>IF(LEN('Sprint 1 - Planification'!H23)&lt;&gt;0,'Sprint 1 - Planification'!H23,"")</f>
        <v/>
      </c>
      <c r="E24" s="73" t="str">
        <f>IF(_xlfn.NUMBERVALUE('Sprint 2 - Bilan'!$E24)+_xlfn.NUMBERVALUE('Sprint 2 - Bilan'!$G24)=0,"",_xlfn.NUMBERVALUE('Sprint 2 - Bilan'!$E24)+_xlfn.NUMBERVALUE('Sprint 2 - Bilan'!$G24))</f>
        <v/>
      </c>
      <c r="F24" s="77" t="str">
        <f>IF(LEN('Sprint 2 - Bilan'!$H24)&lt;&gt;0,'Sprint 2 - Bilan'!$H24,IF(LEN('Sprint 2 - Bilan'!$F24)=0,"",'Sprint 2 - Bilan'!$F24))</f>
        <v/>
      </c>
      <c r="G24" s="112"/>
      <c r="H24" s="113"/>
      <c r="I24" s="114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3">
      <c r="B25" s="53" t="str">
        <f>IF(LEN('Sprint 1 - Planification'!B24)&lt;&gt;0,'Sprint 1 - Planification'!B24,"")</f>
        <v/>
      </c>
      <c r="C25" s="54" t="str">
        <f>IF(LEN('Sprint 1 - Planification'!C24)&lt;&gt;0,'Sprint 1 - Planification'!C24,"")</f>
        <v/>
      </c>
      <c r="D25" s="56" t="str">
        <f>IF(LEN('Sprint 1 - Planification'!H24)&lt;&gt;0,'Sprint 1 - Planification'!H24,"")</f>
        <v/>
      </c>
      <c r="E25" s="75" t="str">
        <f>IF(_xlfn.NUMBERVALUE('Sprint 2 - Bilan'!$E25)+_xlfn.NUMBERVALUE('Sprint 2 - Bilan'!$G25)=0,"",_xlfn.NUMBERVALUE('Sprint 2 - Bilan'!$E25)+_xlfn.NUMBERVALUE('Sprint 2 - Bilan'!$G25))</f>
        <v/>
      </c>
      <c r="F25" s="79" t="str">
        <f>IF(LEN('Sprint 2 - Bilan'!$H25)&lt;&gt;0,'Sprint 2 - Bilan'!$H25,IF(LEN('Sprint 2 - Bilan'!$F25)=0,"",'Sprint 2 - Bilan'!$F25))</f>
        <v/>
      </c>
      <c r="G25" s="118"/>
      <c r="H25" s="116"/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3">
      <c r="B26" s="50" t="str">
        <f>IF(LEN('Sprint 1 - Planification'!B25)&lt;&gt;0,'Sprint 1 - Planification'!B25,"")</f>
        <v/>
      </c>
      <c r="C26" s="51" t="str">
        <f>IF(LEN('Sprint 1 - Planification'!C25)&lt;&gt;0,'Sprint 1 - Planification'!C25,"")</f>
        <v/>
      </c>
      <c r="D26" s="52" t="str">
        <f>IF(LEN('Sprint 1 - Planification'!H25)&lt;&gt;0,'Sprint 1 - Planification'!H25,"")</f>
        <v/>
      </c>
      <c r="E26" s="73" t="str">
        <f>IF(_xlfn.NUMBERVALUE('Sprint 2 - Bilan'!$E26)+_xlfn.NUMBERVALUE('Sprint 2 - Bilan'!$G26)=0,"",_xlfn.NUMBERVALUE('Sprint 2 - Bilan'!$E26)+_xlfn.NUMBERVALUE('Sprint 2 - Bilan'!$G26))</f>
        <v/>
      </c>
      <c r="F26" s="77" t="str">
        <f>IF(LEN('Sprint 2 - Bilan'!$H26)&lt;&gt;0,'Sprint 2 - Bilan'!$H26,IF(LEN('Sprint 2 - Bilan'!$F26)=0,"",'Sprint 2 - Bilan'!$F26))</f>
        <v/>
      </c>
      <c r="G26" s="112"/>
      <c r="H26" s="113"/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3">
      <c r="B27" s="53" t="str">
        <f>IF(LEN('Sprint 1 - Planification'!B26)&lt;&gt;0,'Sprint 1 - Planification'!B26,"")</f>
        <v/>
      </c>
      <c r="C27" s="54" t="str">
        <f>IF(LEN('Sprint 1 - Planification'!C26)&lt;&gt;0,'Sprint 1 - Planification'!C26,"")</f>
        <v/>
      </c>
      <c r="D27" s="56" t="str">
        <f>IF(LEN('Sprint 1 - Planification'!H26)&lt;&gt;0,'Sprint 1 - Planification'!H26,"")</f>
        <v/>
      </c>
      <c r="E27" s="75" t="str">
        <f>IF(_xlfn.NUMBERVALUE('Sprint 2 - Bilan'!$E27)+_xlfn.NUMBERVALUE('Sprint 2 - Bilan'!$G27)=0,"",_xlfn.NUMBERVALUE('Sprint 2 - Bilan'!$E27)+_xlfn.NUMBERVALUE('Sprint 2 - Bilan'!$G27))</f>
        <v/>
      </c>
      <c r="F27" s="79" t="str">
        <f>IF(LEN('Sprint 2 - Bilan'!$H27)&lt;&gt;0,'Sprint 2 - Bilan'!$H27,IF(LEN('Sprint 2 - Bilan'!$F27)=0,"",'Sprint 2 - Bilan'!$F27))</f>
        <v/>
      </c>
      <c r="G27" s="118"/>
      <c r="H27" s="116"/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3">
      <c r="B28" s="50" t="str">
        <f>IF(LEN('Sprint 1 - Planification'!B27)&lt;&gt;0,'Sprint 1 - Planification'!B27,"")</f>
        <v/>
      </c>
      <c r="C28" s="51" t="str">
        <f>IF(LEN('Sprint 1 - Planification'!C27)&lt;&gt;0,'Sprint 1 - Planification'!C27,"")</f>
        <v/>
      </c>
      <c r="D28" s="52" t="str">
        <f>IF(LEN('Sprint 1 - Planification'!H27)&lt;&gt;0,'Sprint 1 - Planification'!H27,"")</f>
        <v/>
      </c>
      <c r="E28" s="73" t="str">
        <f>IF(_xlfn.NUMBERVALUE('Sprint 2 - Bilan'!$E28)+_xlfn.NUMBERVALUE('Sprint 2 - Bilan'!$G28)=0,"",_xlfn.NUMBERVALUE('Sprint 2 - Bilan'!$E28)+_xlfn.NUMBERVALUE('Sprint 2 - Bilan'!$G28))</f>
        <v/>
      </c>
      <c r="F28" s="77" t="str">
        <f>IF(LEN('Sprint 2 - Bilan'!$H28)&lt;&gt;0,'Sprint 2 - Bilan'!$H28,IF(LEN('Sprint 2 - Bilan'!$F28)=0,"",'Sprint 2 - Bilan'!$F28))</f>
        <v/>
      </c>
      <c r="G28" s="112"/>
      <c r="H28" s="113"/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3">
      <c r="B29" s="53" t="str">
        <f>IF(LEN('Sprint 1 - Planification'!B28)&lt;&gt;0,'Sprint 1 - Planification'!B28,"")</f>
        <v/>
      </c>
      <c r="C29" s="54" t="str">
        <f>IF(LEN('Sprint 1 - Planification'!C28)&lt;&gt;0,'Sprint 1 - Planification'!C28,"")</f>
        <v/>
      </c>
      <c r="D29" s="55" t="str">
        <f>IF(LEN('Sprint 1 - Planification'!H28)&lt;&gt;0,'Sprint 1 - Planification'!H28,"")</f>
        <v/>
      </c>
      <c r="E29" s="74" t="str">
        <f>IF(_xlfn.NUMBERVALUE('Sprint 2 - Bilan'!$E29)+_xlfn.NUMBERVALUE('Sprint 2 - Bilan'!$G29)=0,"",_xlfn.NUMBERVALUE('Sprint 2 - Bilan'!$E29)+_xlfn.NUMBERVALUE('Sprint 2 - Bilan'!$G29))</f>
        <v/>
      </c>
      <c r="F29" s="78" t="str">
        <f>IF(LEN('Sprint 2 - Bilan'!$H29)&lt;&gt;0,'Sprint 2 - Bilan'!$H29,IF(LEN('Sprint 2 - Bilan'!$F29)=0,"",'Sprint 2 - Bilan'!$F29))</f>
        <v/>
      </c>
      <c r="G29" s="115"/>
      <c r="H29" s="116"/>
      <c r="I29" s="117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3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73" t="str">
        <f>IF(_xlfn.NUMBERVALUE('Sprint 2 - Bilan'!$E30)+_xlfn.NUMBERVALUE('Sprint 2 - Bilan'!$G30)=0,"",_xlfn.NUMBERVALUE('Sprint 2 - Bilan'!$E30)+_xlfn.NUMBERVALUE('Sprint 2 - Bilan'!$G30))</f>
        <v/>
      </c>
      <c r="F30" s="77" t="str">
        <f>IF(LEN('Sprint 2 - Bilan'!$H30)&lt;&gt;0,'Sprint 2 - Bilan'!$H30,IF(LEN('Sprint 2 - Bilan'!$F30)=0,"",'Sprint 2 - Bilan'!$F30))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3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75" t="str">
        <f>IF(_xlfn.NUMBERVALUE('Sprint 2 - Bilan'!$E31)+_xlfn.NUMBERVALUE('Sprint 2 - Bilan'!$G31)=0,"",_xlfn.NUMBERVALUE('Sprint 2 - Bilan'!$E31)+_xlfn.NUMBERVALUE('Sprint 2 - Bilan'!$G31))</f>
        <v/>
      </c>
      <c r="F31" s="79" t="str">
        <f>IF(LEN('Sprint 2 - Bilan'!$H31)&lt;&gt;0,'Sprint 2 - Bilan'!$H31,IF(LEN('Sprint 2 - Bilan'!$F31)=0,"",'Sprint 2 - Bilan'!$F31))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3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73" t="str">
        <f>IF(_xlfn.NUMBERVALUE('Sprint 2 - Bilan'!$E32)+_xlfn.NUMBERVALUE('Sprint 2 - Bilan'!$G32)=0,"",_xlfn.NUMBERVALUE('Sprint 2 - Bilan'!$E32)+_xlfn.NUMBERVALUE('Sprint 2 - Bilan'!$G32))</f>
        <v/>
      </c>
      <c r="F32" s="77" t="str">
        <f>IF(LEN('Sprint 2 - Bilan'!$H32)&lt;&gt;0,'Sprint 2 - Bilan'!$H32,IF(LEN('Sprint 2 - Bilan'!$F32)=0,"",'Sprint 2 - Bilan'!$F32))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3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75" t="str">
        <f>IF(_xlfn.NUMBERVALUE('Sprint 2 - Bilan'!$E33)+_xlfn.NUMBERVALUE('Sprint 2 - Bilan'!$G33)=0,"",_xlfn.NUMBERVALUE('Sprint 2 - Bilan'!$E33)+_xlfn.NUMBERVALUE('Sprint 2 - Bilan'!$G33))</f>
        <v/>
      </c>
      <c r="F33" s="79" t="str">
        <f>IF(LEN('Sprint 2 - Bilan'!$H33)&lt;&gt;0,'Sprint 2 - Bilan'!$H33,IF(LEN('Sprint 2 - Bilan'!$F33)=0,"",'Sprint 2 - Bilan'!$F33))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3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73" t="str">
        <f>IF(_xlfn.NUMBERVALUE('Sprint 2 - Bilan'!$E34)+_xlfn.NUMBERVALUE('Sprint 2 - Bilan'!$G34)=0,"",_xlfn.NUMBERVALUE('Sprint 2 - Bilan'!$E34)+_xlfn.NUMBERVALUE('Sprint 2 - Bilan'!$G34))</f>
        <v/>
      </c>
      <c r="F34" s="77" t="str">
        <f>IF(LEN('Sprint 2 - Bilan'!$H34)&lt;&gt;0,'Sprint 2 - Bilan'!$H34,IF(LEN('Sprint 2 - Bilan'!$F34)=0,"",'Sprint 2 - Bilan'!$F34))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3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74" t="str">
        <f>IF(_xlfn.NUMBERVALUE('Sprint 2 - Bilan'!$E35)+_xlfn.NUMBERVALUE('Sprint 2 - Bilan'!$G35)=0,"",_xlfn.NUMBERVALUE('Sprint 2 - Bilan'!$E35)+_xlfn.NUMBERVALUE('Sprint 2 - Bilan'!$G35))</f>
        <v/>
      </c>
      <c r="F35" s="78" t="str">
        <f>IF(LEN('Sprint 2 - Bilan'!$H35)&lt;&gt;0,'Sprint 2 - Bilan'!$H35,IF(LEN('Sprint 2 - Bilan'!$F35)=0,"",'Sprint 2 - Bilan'!$F35))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3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73" t="str">
        <f>IF(_xlfn.NUMBERVALUE('Sprint 2 - Bilan'!$E36)+_xlfn.NUMBERVALUE('Sprint 2 - Bilan'!$G36)=0,"",_xlfn.NUMBERVALUE('Sprint 2 - Bilan'!$E36)+_xlfn.NUMBERVALUE('Sprint 2 - Bilan'!$G36))</f>
        <v/>
      </c>
      <c r="F36" s="77" t="str">
        <f>IF(LEN('Sprint 2 - Bilan'!$H36)&lt;&gt;0,'Sprint 2 - Bilan'!$H36,IF(LEN('Sprint 2 - Bilan'!$F36)=0,"",'Sprint 2 - Bilan'!$F36))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3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75" t="str">
        <f>IF(_xlfn.NUMBERVALUE('Sprint 2 - Bilan'!$E37)+_xlfn.NUMBERVALUE('Sprint 2 - Bilan'!$G37)=0,"",_xlfn.NUMBERVALUE('Sprint 2 - Bilan'!$E37)+_xlfn.NUMBERVALUE('Sprint 2 - Bilan'!$G37))</f>
        <v/>
      </c>
      <c r="F37" s="79" t="str">
        <f>IF(LEN('Sprint 2 - Bilan'!$H37)&lt;&gt;0,'Sprint 2 - Bilan'!$H37,IF(LEN('Sprint 2 - Bilan'!$F37)=0,"",'Sprint 2 - Bilan'!$F37))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3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IF(_xlfn.NUMBERVALUE('Sprint 2 - Bilan'!$E38)+_xlfn.NUMBERVALUE('Sprint 2 - Bilan'!$G38)=0,"",_xlfn.NUMBERVALUE('Sprint 2 - Bilan'!$E38)+_xlfn.NUMBERVALUE('Sprint 2 - Bilan'!$G38))</f>
        <v/>
      </c>
      <c r="F38" s="77" t="str">
        <f>IF(LEN('Sprint 2 - Bilan'!$H38)&lt;&gt;0,'Sprint 2 - Bilan'!$H38,IF(LEN('Sprint 2 - Bilan'!$F38)=0,"",'Sprint 2 - Bilan'!$F38))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3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IF(_xlfn.NUMBERVALUE('Sprint 2 - Bilan'!$E39)+_xlfn.NUMBERVALUE('Sprint 2 - Bilan'!$G39)=0,"",_xlfn.NUMBERVALUE('Sprint 2 - Bilan'!$E39)+_xlfn.NUMBERVALUE('Sprint 2 - Bilan'!$G39))</f>
        <v/>
      </c>
      <c r="F39" s="79" t="str">
        <f>IF(LEN('Sprint 2 - Bilan'!$H39)&lt;&gt;0,'Sprint 2 - Bilan'!$H39,IF(LEN('Sprint 2 - Bilan'!$F39)=0,"",'Sprint 2 - Bilan'!$F39))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3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IF(_xlfn.NUMBERVALUE('Sprint 2 - Bilan'!$E40)+_xlfn.NUMBERVALUE('Sprint 2 - Bilan'!$G40)=0,"",_xlfn.NUMBERVALUE('Sprint 2 - Bilan'!$E40)+_xlfn.NUMBERVALUE('Sprint 2 - Bilan'!$G40))</f>
        <v/>
      </c>
      <c r="F40" s="77" t="str">
        <f>IF(LEN('Sprint 2 - Bilan'!$H40)&lt;&gt;0,'Sprint 2 - Bilan'!$H40,IF(LEN('Sprint 2 - Bilan'!$F40)=0,"",'Sprint 2 - Bilan'!$F40))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3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IF(_xlfn.NUMBERVALUE('Sprint 2 - Bilan'!$E41)+_xlfn.NUMBERVALUE('Sprint 2 - Bilan'!$G41)=0,"",_xlfn.NUMBERVALUE('Sprint 2 - Bilan'!$E41)+_xlfn.NUMBERVALUE('Sprint 2 - Bilan'!$G41))</f>
        <v/>
      </c>
      <c r="F41" s="78" t="str">
        <f>IF(LEN('Sprint 2 - Bilan'!$H41)&lt;&gt;0,'Sprint 2 - Bilan'!$H41,IF(LEN('Sprint 2 - Bilan'!$F41)=0,"",'Sprint 2 - Bilan'!$F41))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3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IF(_xlfn.NUMBERVALUE('Sprint 2 - Bilan'!$E42)+_xlfn.NUMBERVALUE('Sprint 2 - Bilan'!$G42)=0,"",_xlfn.NUMBERVALUE('Sprint 2 - Bilan'!$E42)+_xlfn.NUMBERVALUE('Sprint 2 - Bilan'!$G42))</f>
        <v/>
      </c>
      <c r="F42" s="77" t="str">
        <f>IF(LEN('Sprint 2 - Bilan'!$H42)&lt;&gt;0,'Sprint 2 - Bilan'!$H42,IF(LEN('Sprint 2 - Bilan'!$F42)=0,"",'Sprint 2 - Bilan'!$F42))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" thickBot="1" x14ac:dyDescent="0.35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IF(_xlfn.NUMBERVALUE('Sprint 2 - Bilan'!$E43)+_xlfn.NUMBERVALUE('Sprint 2 - Bilan'!$G43)=0,"",_xlfn.NUMBERVALUE('Sprint 2 - Bilan'!$E43)+_xlfn.NUMBERVALUE('Sprint 2 - Bilan'!$G43))</f>
        <v/>
      </c>
      <c r="F43" s="80" t="str">
        <f>IF(LEN('Sprint 2 - Bilan'!$H43)&lt;&gt;0,'Sprint 2 - Bilan'!$H43,IF(LEN('Sprint 2 - Bilan'!$F43)=0,"",'Sprint 2 - Bilan'!$F43))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3">
      <c r="M44" s="3">
        <f>COUNTIF(M9:M43,TRUE)</f>
        <v>4</v>
      </c>
      <c r="N44" s="3">
        <f t="shared" ref="N44:O44" si="5">COUNTIF(N9:N43,TRUE)</f>
        <v>4</v>
      </c>
      <c r="O44" s="3">
        <f t="shared" si="5"/>
        <v>0</v>
      </c>
      <c r="P44" s="3">
        <f>COUNTIF(P9:P43,FALSE)</f>
        <v>4</v>
      </c>
      <c r="R44" s="8"/>
    </row>
    <row r="45" spans="2:18" x14ac:dyDescent="0.3">
      <c r="M45" s="3">
        <f>SUM(M44:O44)</f>
        <v>8</v>
      </c>
      <c r="R45" s="8"/>
    </row>
    <row r="46" spans="2:18" x14ac:dyDescent="0.3">
      <c r="M46" s="3" t="str">
        <f>IF(M45=0, "aucun champ", IF(M45=1, "1 champ", M45 &amp; " champs"))</f>
        <v>8 champs</v>
      </c>
      <c r="R46" s="8"/>
    </row>
    <row r="47" spans="2:18" x14ac:dyDescent="0.3">
      <c r="R47" s="8"/>
    </row>
    <row r="48" spans="2:18" x14ac:dyDescent="0.3">
      <c r="R48" s="8"/>
    </row>
    <row r="49" spans="18:18" x14ac:dyDescent="0.3">
      <c r="R49" s="8"/>
    </row>
    <row r="50" spans="18:18" x14ac:dyDescent="0.3">
      <c r="R50" s="8"/>
    </row>
    <row r="51" spans="18:18" x14ac:dyDescent="0.3">
      <c r="R51" s="8"/>
    </row>
    <row r="52" spans="18:18" x14ac:dyDescent="0.3">
      <c r="R52" s="8"/>
    </row>
    <row r="53" spans="18:18" x14ac:dyDescent="0.3">
      <c r="R53" s="8"/>
    </row>
    <row r="54" spans="18:18" x14ac:dyDescent="0.3">
      <c r="R54" s="8"/>
    </row>
    <row r="55" spans="18:18" x14ac:dyDescent="0.3">
      <c r="R55" s="8"/>
    </row>
    <row r="56" spans="18:18" x14ac:dyDescent="0.3">
      <c r="R56" s="8"/>
    </row>
    <row r="57" spans="18:18" x14ac:dyDescent="0.3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3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3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 xr:uid="{00000000-0002-0000-03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300-000003000000}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Y23"/>
  <sheetViews>
    <sheetView showGridLines="0" showRowColHeaders="0" workbookViewId="0">
      <selection activeCell="AY27" sqref="AY27"/>
    </sheetView>
  </sheetViews>
  <sheetFormatPr baseColWidth="10" defaultColWidth="11.44140625" defaultRowHeight="14.4" x14ac:dyDescent="0.3"/>
  <cols>
    <col min="1" max="1" width="1.44140625" style="4" customWidth="1"/>
    <col min="2" max="2" width="33.6640625" style="23" customWidth="1"/>
    <col min="3" max="6" width="11.44140625" style="3" customWidth="1"/>
    <col min="7" max="8" width="11.44140625" style="3"/>
    <col min="9" max="9" width="11.44140625" style="3" customWidth="1"/>
    <col min="10" max="11" width="11.44140625" style="3"/>
    <col min="12" max="16" width="0" style="3" hidden="1" customWidth="1"/>
    <col min="17" max="25" width="0" style="4" hidden="1" customWidth="1"/>
    <col min="26" max="16384" width="11.44140625" style="4"/>
  </cols>
  <sheetData>
    <row r="1" spans="2:25" ht="7.5" customHeight="1" x14ac:dyDescent="0.3"/>
    <row r="2" spans="2:25" ht="22.5" customHeight="1" thickBot="1" x14ac:dyDescent="0.45">
      <c r="B2" s="108" t="s">
        <v>59</v>
      </c>
      <c r="C2" s="108"/>
      <c r="D2" s="108"/>
      <c r="E2" s="108"/>
      <c r="F2" s="108"/>
      <c r="G2" s="108"/>
      <c r="H2" s="108"/>
      <c r="I2" s="108"/>
      <c r="J2" s="108"/>
    </row>
    <row r="3" spans="2:25" ht="15" customHeight="1" x14ac:dyDescent="0.3">
      <c r="B3" s="25" t="s">
        <v>60</v>
      </c>
      <c r="C3" s="88"/>
      <c r="D3" s="88"/>
      <c r="E3" s="88"/>
      <c r="F3" s="88"/>
    </row>
    <row r="4" spans="2:25" ht="22.5" customHeight="1" x14ac:dyDescent="0.3">
      <c r="B4" s="82"/>
      <c r="C4" s="5"/>
      <c r="D4" s="5"/>
      <c r="E4" s="5"/>
      <c r="F4" s="5"/>
    </row>
    <row r="5" spans="2:25" ht="22.5" customHeight="1" thickBot="1" x14ac:dyDescent="0.35">
      <c r="B5" s="87" t="s">
        <v>61</v>
      </c>
      <c r="C5" s="89"/>
      <c r="D5" s="89"/>
      <c r="E5" s="89"/>
      <c r="F5" s="90"/>
      <c r="G5" s="90"/>
      <c r="H5" s="90"/>
      <c r="I5" s="90"/>
      <c r="J5" s="90"/>
    </row>
    <row r="6" spans="2:25" ht="7.5" customHeight="1" x14ac:dyDescent="0.3"/>
    <row r="7" spans="2:25" s="2" customFormat="1" ht="13.8" x14ac:dyDescent="0.3">
      <c r="B7" s="93"/>
      <c r="C7" s="94" t="s">
        <v>1</v>
      </c>
      <c r="D7" s="94" t="s">
        <v>2</v>
      </c>
      <c r="E7" s="94" t="s">
        <v>3</v>
      </c>
      <c r="F7" s="94" t="s">
        <v>65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3.8" x14ac:dyDescent="0.3">
      <c r="B8" s="91" t="s">
        <v>62</v>
      </c>
      <c r="C8" s="95">
        <f>L8</f>
        <v>4</v>
      </c>
      <c r="D8" s="96">
        <f>M8</f>
        <v>0</v>
      </c>
      <c r="E8" s="97">
        <f>N8</f>
        <v>0</v>
      </c>
      <c r="F8" s="101">
        <f>O8</f>
        <v>4</v>
      </c>
      <c r="G8" s="1"/>
      <c r="H8" s="1"/>
      <c r="L8" s="1">
        <f>'Sprint 1 - Planification'!AJ17</f>
        <v>4</v>
      </c>
      <c r="M8" s="1">
        <f>'Sprint 1 - Planification'!AJ18</f>
        <v>0</v>
      </c>
      <c r="N8" s="1">
        <f>'Sprint 1 - Planification'!AJ19</f>
        <v>0</v>
      </c>
      <c r="O8" s="1">
        <f>SUM(L8:N8)</f>
        <v>4</v>
      </c>
      <c r="P8" s="1"/>
      <c r="Q8" s="1"/>
      <c r="R8" s="1"/>
      <c r="S8" s="1"/>
    </row>
    <row r="9" spans="2:25" s="2" customFormat="1" ht="13.8" x14ac:dyDescent="0.3">
      <c r="B9" s="92" t="s">
        <v>63</v>
      </c>
      <c r="C9" s="98" t="str">
        <f t="shared" ref="C9:F10" si="0">DAY(L9)*24+HOUR(L9)&amp;"h"&amp;TEXT(MINUTE(L9),"00")</f>
        <v>12h30</v>
      </c>
      <c r="D9" s="99" t="str">
        <f t="shared" si="0"/>
        <v>0h00</v>
      </c>
      <c r="E9" s="100" t="str">
        <f t="shared" si="0"/>
        <v>0h00</v>
      </c>
      <c r="F9" s="102" t="str">
        <f t="shared" si="0"/>
        <v>12h30</v>
      </c>
      <c r="G9" s="1"/>
      <c r="H9" s="1"/>
      <c r="L9" s="1">
        <f>'Sprint 1 - Planification'!AD17</f>
        <v>0.5208333333333337</v>
      </c>
      <c r="M9" s="1">
        <f>'Sprint 1 - Planification'!AD18</f>
        <v>0</v>
      </c>
      <c r="N9" s="1">
        <f>'Sprint 1 - Planification'!AD19</f>
        <v>0</v>
      </c>
      <c r="O9" s="1">
        <f>SUM(L9:N9)</f>
        <v>0.5208333333333337</v>
      </c>
      <c r="P9" s="1" t="s">
        <v>67</v>
      </c>
      <c r="Q9" s="1">
        <f t="shared" ref="Q9:S10" si="1">DAY(L9)*24+HOUR(L9)+MINUTE(L9)/60</f>
        <v>12.5</v>
      </c>
      <c r="R9" s="1">
        <f t="shared" si="1"/>
        <v>0</v>
      </c>
      <c r="S9" s="1">
        <f t="shared" si="1"/>
        <v>0</v>
      </c>
      <c r="U9" s="2" t="s">
        <v>69</v>
      </c>
      <c r="V9" s="2">
        <f>COUNTIF('Sprint 1 - Planification'!E8:E42,"Essentielle")</f>
        <v>4</v>
      </c>
      <c r="X9" s="2" t="s">
        <v>71</v>
      </c>
      <c r="Y9" s="2">
        <f>COUNTIF('Sprint 1 - Planification'!F8:F42,1)</f>
        <v>2</v>
      </c>
    </row>
    <row r="10" spans="2:25" s="2" customFormat="1" ht="13.8" x14ac:dyDescent="0.3">
      <c r="B10" s="91" t="s">
        <v>64</v>
      </c>
      <c r="C10" s="95" t="str">
        <f t="shared" si="0"/>
        <v>0h00</v>
      </c>
      <c r="D10" s="96" t="str">
        <f t="shared" si="0"/>
        <v>0h00</v>
      </c>
      <c r="E10" s="97" t="str">
        <f t="shared" si="0"/>
        <v>0h00</v>
      </c>
      <c r="F10" s="101" t="str">
        <f t="shared" si="0"/>
        <v>0h00</v>
      </c>
      <c r="G10" s="1"/>
      <c r="H10" s="1"/>
      <c r="L10" s="1">
        <f>'Sprint 1 - Bilan'!T8</f>
        <v>0</v>
      </c>
      <c r="M10" s="1">
        <f>'Sprint 2 - Bilan'!V9</f>
        <v>0</v>
      </c>
      <c r="N10" s="1">
        <f>'Sprint 3 - Bilan'!V9</f>
        <v>0</v>
      </c>
      <c r="O10" s="1">
        <f>SUM(L10:N10)</f>
        <v>0</v>
      </c>
      <c r="P10" s="1" t="s">
        <v>68</v>
      </c>
      <c r="Q10" s="1">
        <f t="shared" si="1"/>
        <v>0</v>
      </c>
      <c r="R10" s="1">
        <f t="shared" si="1"/>
        <v>0</v>
      </c>
      <c r="S10" s="1">
        <f t="shared" si="1"/>
        <v>0</v>
      </c>
      <c r="U10" s="2" t="s">
        <v>70</v>
      </c>
      <c r="V10" s="2">
        <f>COUNTIF('Sprint 1 - Planification'!E8:E42,"Optionnelle")</f>
        <v>0</v>
      </c>
      <c r="X10" s="2" t="s">
        <v>72</v>
      </c>
      <c r="Y10" s="2">
        <f>COUNTIF('Sprint 1 - Planification'!F8:F42,2)</f>
        <v>2</v>
      </c>
    </row>
    <row r="11" spans="2:25" s="2" customFormat="1" thickBot="1" x14ac:dyDescent="0.35">
      <c r="B11" s="103" t="s">
        <v>66</v>
      </c>
      <c r="C11" s="104">
        <f>L11</f>
        <v>4</v>
      </c>
      <c r="D11" s="105">
        <f>M11</f>
        <v>4</v>
      </c>
      <c r="E11" s="106">
        <f>N11</f>
        <v>4</v>
      </c>
      <c r="F11" s="107">
        <f>O11</f>
        <v>4</v>
      </c>
      <c r="G11" s="1"/>
      <c r="H11" s="1"/>
      <c r="L11" s="1">
        <f>'Sprint 1 - Bilan'!T15</f>
        <v>4</v>
      </c>
      <c r="M11" s="1">
        <f>'Sprint 2 - Bilan'!V16</f>
        <v>4</v>
      </c>
      <c r="N11" s="1">
        <f>'Sprint 3 - Bilan'!V16</f>
        <v>4</v>
      </c>
      <c r="O11" s="1">
        <f>N11</f>
        <v>4</v>
      </c>
      <c r="P11" s="1"/>
      <c r="Q11" s="1"/>
      <c r="R11" s="1"/>
      <c r="S11" s="1"/>
      <c r="X11" s="2" t="s">
        <v>73</v>
      </c>
      <c r="Y11" s="2">
        <f>COUNTIF('Sprint 1 - Planification'!F8:F42,3)</f>
        <v>0</v>
      </c>
    </row>
    <row r="12" spans="2:25" s="2" customFormat="1" ht="13.8" x14ac:dyDescent="0.3">
      <c r="B12" s="84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3">
      <c r="B13" s="84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3">
      <c r="B14" s="84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3">
      <c r="B15" s="84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3">
      <c r="B16" s="8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3">
      <c r="B17" s="8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3">
      <c r="O18" s="11"/>
      <c r="P18" s="23"/>
    </row>
    <row r="19" spans="2:16" x14ac:dyDescent="0.3">
      <c r="O19" s="11"/>
      <c r="P19" s="23"/>
    </row>
    <row r="21" spans="2:16" x14ac:dyDescent="0.3">
      <c r="O21" s="11"/>
      <c r="P21" s="23"/>
    </row>
    <row r="22" spans="2:16" x14ac:dyDescent="0.3">
      <c r="O22" s="11"/>
      <c r="P22" s="23"/>
    </row>
    <row r="23" spans="2:16" x14ac:dyDescent="0.3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6"/>
  <sheetViews>
    <sheetView showGridLines="0" showRowColHeaders="0" workbookViewId="0">
      <selection activeCell="AQ41" sqref="AQ41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4.33203125" style="4" customWidth="1"/>
    <col min="4" max="4" width="70.44140625" style="23" customWidth="1"/>
    <col min="5" max="8" width="11.44140625" style="3" customWidth="1"/>
    <col min="9" max="10" width="11.44140625" style="4"/>
    <col min="11" max="11" width="11.44140625" style="4" customWidth="1"/>
    <col min="12" max="16384" width="11.44140625" style="4"/>
  </cols>
  <sheetData>
    <row r="1" spans="2:8" ht="7.5" customHeight="1" x14ac:dyDescent="0.3"/>
    <row r="2" spans="2:8" ht="22.5" customHeight="1" thickBot="1" x14ac:dyDescent="0.45">
      <c r="B2" s="138" t="s">
        <v>39</v>
      </c>
      <c r="C2" s="138"/>
      <c r="D2" s="138"/>
      <c r="E2" s="138"/>
      <c r="F2" s="138"/>
      <c r="G2" s="138"/>
      <c r="H2" s="138"/>
    </row>
    <row r="3" spans="2:8" ht="15" customHeight="1" x14ac:dyDescent="0.3">
      <c r="B3" s="25" t="s">
        <v>40</v>
      </c>
      <c r="C3" s="26"/>
      <c r="D3" s="81"/>
      <c r="E3" s="86"/>
      <c r="F3" s="86"/>
      <c r="G3" s="86"/>
      <c r="H3" s="86"/>
    </row>
    <row r="4" spans="2:8" ht="22.5" customHeight="1" x14ac:dyDescent="0.3">
      <c r="B4" s="5"/>
      <c r="C4" s="6"/>
      <c r="D4" s="82"/>
      <c r="E4" s="5"/>
      <c r="F4" s="5"/>
      <c r="G4" s="5"/>
      <c r="H4" s="5"/>
    </row>
    <row r="5" spans="2:8" ht="22.5" customHeight="1" thickBot="1" x14ac:dyDescent="0.35">
      <c r="B5" s="28" t="s">
        <v>14</v>
      </c>
      <c r="C5" s="29"/>
      <c r="D5" s="83"/>
      <c r="E5" s="29"/>
      <c r="F5" s="29"/>
      <c r="G5" s="29"/>
      <c r="H5" s="60"/>
    </row>
    <row r="6" spans="2:8" ht="7.5" customHeight="1" x14ac:dyDescent="0.3"/>
    <row r="7" spans="2:8" s="2" customFormat="1" ht="13.8" x14ac:dyDescent="0.3">
      <c r="B7" s="1"/>
      <c r="C7" s="85" t="s">
        <v>41</v>
      </c>
      <c r="D7" s="84"/>
      <c r="E7" s="1"/>
      <c r="F7" s="1"/>
      <c r="G7" s="1"/>
      <c r="H7" s="1"/>
    </row>
    <row r="8" spans="2:8" s="2" customFormat="1" ht="13.8" x14ac:dyDescent="0.3">
      <c r="B8" s="84"/>
      <c r="D8" s="84" t="s">
        <v>47</v>
      </c>
      <c r="E8" s="1"/>
      <c r="F8" s="1"/>
      <c r="G8" s="1"/>
      <c r="H8" s="1"/>
    </row>
    <row r="9" spans="2:8" s="2" customFormat="1" ht="13.8" x14ac:dyDescent="0.3">
      <c r="B9" s="1"/>
      <c r="D9" s="84" t="s">
        <v>46</v>
      </c>
      <c r="E9" s="1"/>
      <c r="F9" s="1"/>
      <c r="G9" s="1"/>
      <c r="H9" s="1"/>
    </row>
    <row r="10" spans="2:8" s="2" customFormat="1" ht="7.5" customHeight="1" x14ac:dyDescent="0.3">
      <c r="B10" s="1"/>
      <c r="D10" s="84"/>
      <c r="E10" s="1"/>
      <c r="F10" s="1"/>
      <c r="G10" s="1"/>
      <c r="H10" s="1"/>
    </row>
    <row r="11" spans="2:8" s="2" customFormat="1" ht="13.8" x14ac:dyDescent="0.3">
      <c r="B11" s="1"/>
      <c r="C11" s="85" t="s">
        <v>42</v>
      </c>
      <c r="D11" s="84"/>
      <c r="E11" s="1"/>
      <c r="F11" s="1"/>
      <c r="G11" s="1"/>
      <c r="H11" s="1"/>
    </row>
    <row r="12" spans="2:8" s="2" customFormat="1" ht="13.8" x14ac:dyDescent="0.3">
      <c r="B12" s="1"/>
      <c r="D12" s="84" t="s">
        <v>45</v>
      </c>
      <c r="E12" s="1"/>
      <c r="F12" s="1"/>
      <c r="G12" s="1"/>
      <c r="H12" s="1"/>
    </row>
    <row r="13" spans="2:8" s="2" customFormat="1" ht="13.8" x14ac:dyDescent="0.3">
      <c r="B13" s="1"/>
      <c r="D13" s="84" t="s">
        <v>43</v>
      </c>
      <c r="E13" s="1"/>
      <c r="F13" s="1"/>
      <c r="G13" s="1"/>
      <c r="H13" s="1"/>
    </row>
    <row r="14" spans="2:8" s="2" customFormat="1" ht="13.8" x14ac:dyDescent="0.3">
      <c r="B14" s="1"/>
      <c r="D14" s="84" t="s">
        <v>44</v>
      </c>
      <c r="E14" s="1"/>
      <c r="F14" s="1"/>
      <c r="G14" s="1"/>
      <c r="H14" s="1"/>
    </row>
    <row r="15" spans="2:8" s="2" customFormat="1" ht="13.8" x14ac:dyDescent="0.3">
      <c r="B15" s="1"/>
      <c r="D15" s="84" t="s">
        <v>48</v>
      </c>
      <c r="E15" s="1"/>
      <c r="F15" s="1"/>
      <c r="G15" s="1"/>
      <c r="H15" s="1"/>
    </row>
    <row r="16" spans="2:8" s="2" customFormat="1" ht="13.8" x14ac:dyDescent="0.3">
      <c r="B16" s="1"/>
      <c r="D16" s="84" t="s">
        <v>51</v>
      </c>
      <c r="E16" s="1"/>
      <c r="F16" s="1"/>
      <c r="G16" s="1"/>
      <c r="H16" s="1"/>
    </row>
    <row r="17" spans="2:8" s="2" customFormat="1" ht="13.8" x14ac:dyDescent="0.3">
      <c r="B17" s="1"/>
      <c r="D17" s="84" t="s">
        <v>50</v>
      </c>
      <c r="E17" s="1"/>
      <c r="F17" s="1"/>
      <c r="G17" s="1"/>
      <c r="H17" s="1"/>
    </row>
    <row r="18" spans="2:8" s="2" customFormat="1" ht="13.8" x14ac:dyDescent="0.3">
      <c r="B18" s="1"/>
      <c r="D18" s="84" t="s">
        <v>49</v>
      </c>
      <c r="E18" s="1"/>
      <c r="F18" s="1"/>
      <c r="G18" s="1"/>
      <c r="H18" s="1"/>
    </row>
    <row r="20" spans="2:8" ht="22.5" customHeight="1" thickBot="1" x14ac:dyDescent="0.35">
      <c r="B20" s="28" t="s">
        <v>52</v>
      </c>
      <c r="C20" s="29"/>
      <c r="D20" s="83"/>
      <c r="E20" s="29"/>
      <c r="F20" s="29"/>
      <c r="G20" s="29"/>
      <c r="H20" s="60"/>
    </row>
    <row r="21" spans="2:8" ht="7.5" customHeight="1" x14ac:dyDescent="0.3"/>
    <row r="22" spans="2:8" s="2" customFormat="1" ht="13.8" x14ac:dyDescent="0.3">
      <c r="B22" s="1"/>
      <c r="C22" s="85" t="s">
        <v>53</v>
      </c>
      <c r="D22" s="84"/>
      <c r="E22" s="1"/>
      <c r="F22" s="1"/>
      <c r="G22" s="1"/>
      <c r="H22" s="1"/>
    </row>
    <row r="23" spans="2:8" s="2" customFormat="1" ht="13.8" x14ac:dyDescent="0.3">
      <c r="B23" s="84"/>
      <c r="D23" s="84" t="s">
        <v>55</v>
      </c>
      <c r="E23" s="1"/>
      <c r="F23" s="1"/>
      <c r="G23" s="1"/>
      <c r="H23" s="1"/>
    </row>
    <row r="24" spans="2:8" s="2" customFormat="1" ht="13.8" x14ac:dyDescent="0.3">
      <c r="B24" s="1"/>
      <c r="D24" s="84" t="s">
        <v>54</v>
      </c>
      <c r="E24" s="1"/>
      <c r="F24" s="1"/>
      <c r="G24" s="1"/>
      <c r="H24" s="1"/>
    </row>
    <row r="25" spans="2:8" s="2" customFormat="1" ht="13.8" x14ac:dyDescent="0.3">
      <c r="B25" s="1"/>
      <c r="D25" s="84" t="s">
        <v>56</v>
      </c>
      <c r="E25" s="1"/>
      <c r="F25" s="1"/>
      <c r="G25" s="1"/>
      <c r="H25" s="1"/>
    </row>
    <row r="26" spans="2:8" s="2" customFormat="1" ht="7.5" customHeight="1" x14ac:dyDescent="0.3">
      <c r="B26" s="1"/>
      <c r="D26" s="84"/>
      <c r="E26" s="1"/>
      <c r="F26" s="1"/>
      <c r="G26" s="1"/>
      <c r="H26" s="1"/>
    </row>
    <row r="28" spans="2:8" ht="22.5" customHeight="1" thickBot="1" x14ac:dyDescent="0.35">
      <c r="B28" s="28" t="s">
        <v>57</v>
      </c>
      <c r="C28" s="29"/>
      <c r="D28" s="83"/>
      <c r="E28" s="29"/>
      <c r="F28" s="29"/>
      <c r="G28" s="29"/>
      <c r="H28" s="60"/>
    </row>
    <row r="29" spans="2:8" ht="7.5" customHeight="1" x14ac:dyDescent="0.3"/>
    <row r="30" spans="2:8" s="2" customFormat="1" ht="13.8" x14ac:dyDescent="0.3">
      <c r="B30" s="1"/>
      <c r="C30" s="85" t="s">
        <v>58</v>
      </c>
      <c r="D30" s="84"/>
      <c r="E30" s="1"/>
      <c r="F30" s="1"/>
      <c r="G30" s="1"/>
      <c r="H30" s="1"/>
    </row>
    <row r="31" spans="2:8" s="2" customFormat="1" ht="7.5" customHeight="1" x14ac:dyDescent="0.3">
      <c r="B31" s="1"/>
      <c r="D31" s="84"/>
      <c r="E31" s="1"/>
      <c r="F31" s="1"/>
      <c r="G31" s="1"/>
      <c r="H31" s="1"/>
    </row>
    <row r="33" spans="2:8" ht="22.5" customHeight="1" thickBot="1" x14ac:dyDescent="0.35">
      <c r="B33" s="28" t="s">
        <v>74</v>
      </c>
      <c r="C33" s="29"/>
      <c r="D33" s="83"/>
      <c r="E33" s="29"/>
      <c r="F33" s="29"/>
      <c r="G33" s="29"/>
      <c r="H33" s="60"/>
    </row>
    <row r="34" spans="2:8" ht="7.5" customHeight="1" x14ac:dyDescent="0.3"/>
    <row r="35" spans="2:8" s="2" customFormat="1" ht="25.5" customHeight="1" x14ac:dyDescent="0.3">
      <c r="B35" s="1"/>
      <c r="C35" s="139" t="s">
        <v>75</v>
      </c>
      <c r="D35" s="139"/>
      <c r="E35" s="139"/>
      <c r="F35" s="139"/>
      <c r="G35" s="139"/>
      <c r="H35" s="1"/>
    </row>
    <row r="36" spans="2:8" s="2" customFormat="1" ht="7.5" customHeight="1" x14ac:dyDescent="0.3">
      <c r="B36" s="1"/>
      <c r="D36" s="84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Nikolas Ouimet</cp:lastModifiedBy>
  <dcterms:created xsi:type="dcterms:W3CDTF">2014-08-28T21:52:02Z</dcterms:created>
  <dcterms:modified xsi:type="dcterms:W3CDTF">2022-02-24T15:47:28Z</dcterms:modified>
</cp:coreProperties>
</file>