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t_synthese\"/>
    </mc:Choice>
  </mc:AlternateContent>
  <bookViews>
    <workbookView xWindow="0" yWindow="0" windowWidth="28800" windowHeight="12300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S11" i="6" l="1" a="1"/>
  <c r="S9" i="6" a="1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13" i="6"/>
  <c r="M22" i="6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M28" i="3"/>
  <c r="N28" i="3"/>
  <c r="O32" i="3"/>
  <c r="P32" i="3"/>
  <c r="M36" i="3"/>
  <c r="N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Q8" i="2" a="1"/>
  <c r="M22" i="3"/>
  <c r="N22" i="3"/>
  <c r="M26" i="3"/>
  <c r="N26" i="3"/>
  <c r="N30" i="3"/>
  <c r="M30" i="3"/>
  <c r="M34" i="3"/>
  <c r="N34" i="3"/>
  <c r="N38" i="3"/>
  <c r="M38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Q9" i="2" a="1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9" i="3" l="1"/>
  <c r="N10" i="3"/>
  <c r="M33" i="3"/>
  <c r="N33" i="3"/>
  <c r="B11" i="6"/>
  <c r="B11" i="3"/>
  <c r="N39" i="3"/>
  <c r="M39" i="3"/>
  <c r="M23" i="3"/>
  <c r="N23" i="3"/>
  <c r="M32" i="3"/>
  <c r="N32" i="3"/>
  <c r="M41" i="3"/>
  <c r="N41" i="3"/>
  <c r="M25" i="3"/>
  <c r="N25" i="3"/>
  <c r="M31" i="3"/>
  <c r="N31" i="3"/>
  <c r="M40" i="3"/>
  <c r="N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 l="1"/>
  <c r="B21" i="6" s="1"/>
  <c r="B19" i="2"/>
  <c r="B20" i="6"/>
  <c r="B20" i="2" l="1"/>
  <c r="B21" i="1"/>
  <c r="B22" i="3" s="1"/>
  <c r="B21" i="3"/>
  <c r="B21" i="2" l="1"/>
  <c r="B22" i="6"/>
  <c r="B22" i="1"/>
  <c r="B23" i="3" s="1"/>
  <c r="B22" i="2" l="1"/>
  <c r="B23" i="1"/>
  <c r="B23" i="6"/>
  <c r="B24" i="3"/>
  <c r="B24" i="6"/>
  <c r="B24" i="1"/>
  <c r="B23" i="2"/>
  <c r="B25" i="3" l="1"/>
  <c r="B25" i="6"/>
  <c r="B25" i="1"/>
  <c r="B24" i="2"/>
  <c r="B26" i="3" l="1"/>
  <c r="B26" i="6"/>
  <c r="B25" i="2"/>
  <c r="B26" i="1"/>
  <c r="B27" i="3" l="1"/>
  <c r="B27" i="6"/>
  <c r="B27" i="1"/>
  <c r="B26" i="2"/>
  <c r="B40" i="1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5" i="2"/>
  <c r="B37" i="6" l="1"/>
  <c r="B37" i="1"/>
  <c r="B36" i="2"/>
  <c r="B37" i="3"/>
  <c r="B38" i="3" l="1"/>
  <c r="B38" i="6"/>
  <c r="B37" i="2"/>
  <c r="B38" i="1"/>
  <c r="B39" i="1" s="1"/>
  <c r="B40" i="6" l="1"/>
  <c r="B39" i="2"/>
  <c r="B40" i="3"/>
  <c r="B39" i="3"/>
  <c r="B39" i="6"/>
  <c r="B38" i="2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<sst xmlns="http://schemas.openxmlformats.org/spreadsheetml/2006/main" count="216" uniqueCount="104">
  <si>
    <t>Cryto Newbie</t>
  </si>
  <si>
    <t>B65 - Projet Synthèse  |  Sprint 1  |  Planification</t>
  </si>
  <si>
    <t>Réalisé par</t>
  </si>
  <si>
    <t>Nikolas Ouimet et Yvanoski Sanon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</si>
  <si>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</si>
  <si>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</si>
  <si>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</si>
  <si>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</si>
  <si>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</si>
  <si>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</si>
  <si>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</si>
  <si>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</si>
  <si>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</si>
  <si>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</si>
  <si>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</si>
  <si>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</si>
  <si>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</si>
  <si>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</si>
  <si>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</si>
  <si>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</si>
  <si>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</si>
  <si>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</si>
  <si>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</si>
  <si>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</si>
  <si>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</si>
  <si>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Création du Git</t>
  </si>
  <si>
    <t>tâche</t>
  </si>
  <si>
    <t>Création du projet React en ligne de commande</t>
  </si>
  <si>
    <t>heure</t>
  </si>
  <si>
    <t>Création de la base de données Postgres et les tables</t>
  </si>
  <si>
    <t>minute</t>
  </si>
  <si>
    <t>Connexion de notre projet React à la bd</t>
  </si>
  <si>
    <t>Création méthodes pour ajouter utilisateur et accéder aux utilisateurs</t>
  </si>
  <si>
    <t>Création des méthodes d'appel à l'API CoinGecko</t>
  </si>
  <si>
    <t>Page d'accueil</t>
  </si>
  <si>
    <t>Page de connexion et de création de compte</t>
  </si>
  <si>
    <t>Page du profil utilisateur</t>
  </si>
  <si>
    <t>Gestion des portfolios utilisateur</t>
  </si>
  <si>
    <t>Page du portfolio</t>
  </si>
  <si>
    <t>Pages d'achat et de vente</t>
  </si>
  <si>
    <t>Méthode de calcul pour les achats et les ventes</t>
  </si>
  <si>
    <t>Construction des méthodes pour l'historiques des achats/ventes</t>
  </si>
  <si>
    <t>Page de l'historique des transactions</t>
  </si>
  <si>
    <t>Page d'affichage de la liste des utilisateurs (Admin)</t>
  </si>
  <si>
    <t xml:space="preserve">Algorithme de tri rapide pour la barre de recherche </t>
  </si>
  <si>
    <t>Intégration de ChartJS pour les graphiques</t>
  </si>
  <si>
    <t>Méthodes pour gérer et afficher graphiques dans la page portfolio</t>
  </si>
  <si>
    <t>Déconnexion d'un utilisateur</t>
  </si>
  <si>
    <t>Algorithme pour afficher la pire et meilleur crypto</t>
  </si>
  <si>
    <t>Page About/contact</t>
  </si>
  <si>
    <t>Afficher dans la page accueil la meilleure et pire crypto</t>
  </si>
  <si>
    <t>Rencontre d'évaluation intermédiaire</t>
  </si>
  <si>
    <t>Rapport d'avancement</t>
  </si>
  <si>
    <t>Rapport final</t>
  </si>
  <si>
    <t>Rencontre d'évaluation final</t>
  </si>
  <si>
    <t>Vidéo de présentation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</si>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</sst>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5</c:v>
                </c:pt>
                <c:pt idx="1">
                  <c:v>17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5-480C-9CD4-6F96DBBF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17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5-480C-9CD4-6F96DBBF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12.75</c:v>
                </c:pt>
                <c:pt idx="1">
                  <c:v>49.5</c:v>
                </c:pt>
                <c:pt idx="2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4-4698-86CD-504CB527AD39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9.25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4-4698-86CD-504CB527A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9D1-47D2-88CC-513953CA5BB8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9D1-47D2-88CC-513953CA5BB8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D1-47D2-88CC-513953CA5BB8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69D1-47D2-88CC-513953CA5BB8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69D1-47D2-88CC-513953CA5BB8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D1-47D2-88CC-513953CA5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AB-4A68-9F58-284D8008DBF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AB-4A68-9F58-284D8008DBF4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AB-4A68-9F58-284D8008DBF4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8</c:v>
                </c:pt>
                <c:pt idx="1">
                  <c:v>17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AB-4A68-9F58-284D8008DBF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DAAB-4A68-9F58-284D8008DBF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DAAB-4A68-9F58-284D8008DBF4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AB-4A68-9F58-284D8008D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topLeftCell="A10" zoomScaleNormal="100" workbookViewId="0">
      <selection activeCell="G34" sqref="G34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0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1</v>
      </c>
      <c r="C3" s="25"/>
      <c r="D3" s="26" t="s">
        <v>2</v>
      </c>
      <c r="E3" s="121" t="s">
        <v>3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4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32 tâches ont été définies totalisant 90 heures et 45 minutes de travail estimé.</v>
      </c>
    </row>
    <row r="6" spans="2:31" ht="7.5" customHeight="1" thickBot="1" x14ac:dyDescent="0.3"/>
    <row r="7" spans="2:31" ht="15" customHeight="1" x14ac:dyDescent="0.25">
      <c r="B7" s="67" t="s">
        <v>5</v>
      </c>
      <c r="C7" s="66" t="s">
        <v>6</v>
      </c>
      <c r="D7" s="65" t="s">
        <v>7</v>
      </c>
      <c r="E7" s="65" t="s">
        <v>8</v>
      </c>
      <c r="F7" s="65" t="s">
        <v>9</v>
      </c>
      <c r="G7" s="65" t="s">
        <v>10</v>
      </c>
      <c r="H7" s="68" t="s">
        <v>11</v>
      </c>
      <c r="T7" s="7" t="s">
        <v>12</v>
      </c>
    </row>
    <row r="8" spans="2:31" x14ac:dyDescent="0.25">
      <c r="B8" s="43">
        <v>1</v>
      </c>
      <c r="C8" s="12" t="s">
        <v>13</v>
      </c>
      <c r="D8" s="13" t="s">
        <v>12</v>
      </c>
      <c r="E8" s="14" t="s">
        <v>14</v>
      </c>
      <c r="F8" s="14">
        <v>1</v>
      </c>
      <c r="G8" s="29">
        <v>1.0416666666666666E-2</v>
      </c>
      <c r="H8" s="39" t="s">
        <v>15</v>
      </c>
      <c r="L8" s="3" t="b">
        <f t="shared" ref="L8:P13" si="0">AND(NOT(ISBLANK($C8)),LEN(D8)=0)</f>
        <v>0</v>
      </c>
      <c r="M8" s="3" t="b">
        <f t="shared" si="0"/>
        <v>0</v>
      </c>
      <c r="N8" s="3" t="b">
        <f t="shared" si="0"/>
        <v>0</v>
      </c>
      <c r="O8" s="3" t="b">
        <f t="shared" si="0"/>
        <v>0</v>
      </c>
      <c r="P8" s="3" t="b">
        <f t="shared" si="0"/>
        <v>0</v>
      </c>
      <c r="R8" s="11" t="s">
        <v>16</v>
      </c>
      <c r="S8" s="22">
        <v>233</v>
      </c>
      <c r="T8" s="3">
        <v>1</v>
      </c>
      <c r="U8" s="3">
        <f>MAX(B8:B42)</f>
        <v>32</v>
      </c>
      <c r="V8" s="3" t="s">
        <v>14</v>
      </c>
      <c r="W8" s="3">
        <v>1</v>
      </c>
      <c r="X8" s="8">
        <v>0</v>
      </c>
      <c r="Y8" s="8">
        <f>MAX(G8:G42)</f>
        <v>0.25</v>
      </c>
      <c r="Z8" s="3" t="s">
        <v>15</v>
      </c>
      <c r="AA8" s="3">
        <v>1</v>
      </c>
      <c r="AB8" s="21">
        <v>0</v>
      </c>
      <c r="AC8" s="4">
        <f>COUNTA(C8:C43)</f>
        <v>32</v>
      </c>
      <c r="AD8" s="9">
        <f>SUM(G8:G43)</f>
        <v>3.7812499999999996</v>
      </c>
    </row>
    <row r="9" spans="2:31" x14ac:dyDescent="0.25">
      <c r="B9" s="44">
        <f>IF(LEN(C9)&lt;&gt;0,IF(OR(LEN(B8)=0,B8="^"),"^",B8+1),"")</f>
        <v>2</v>
      </c>
      <c r="C9" s="15" t="s">
        <v>17</v>
      </c>
      <c r="D9" s="16">
        <v>1</v>
      </c>
      <c r="E9" s="16" t="s">
        <v>14</v>
      </c>
      <c r="F9" s="16">
        <v>1</v>
      </c>
      <c r="G9" s="30">
        <v>0.25</v>
      </c>
      <c r="H9" s="40" t="s">
        <v>15</v>
      </c>
      <c r="L9" s="3" t="b">
        <f t="shared" si="0"/>
        <v>0</v>
      </c>
      <c r="M9" s="3" t="b">
        <f t="shared" si="0"/>
        <v>0</v>
      </c>
      <c r="N9" s="3" t="b">
        <f t="shared" si="0"/>
        <v>0</v>
      </c>
      <c r="O9" s="3" t="b">
        <f t="shared" si="0"/>
        <v>0</v>
      </c>
      <c r="P9" s="3" t="b">
        <f t="shared" si="0"/>
        <v>0</v>
      </c>
      <c r="R9" s="11" t="s">
        <v>18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20</v>
      </c>
      <c r="AA9" s="3">
        <v>2</v>
      </c>
      <c r="AB9" s="21">
        <v>0.05</v>
      </c>
      <c r="AD9" s="10">
        <f>AD8</f>
        <v>3.7812499999999996</v>
      </c>
    </row>
    <row r="10" spans="2:31" x14ac:dyDescent="0.25">
      <c r="B10" s="43">
        <f>IF(LEN(C10)&lt;&gt;0,IF(OR(LEN(B9)=0,B9="^"),"^",B9+1),"")</f>
        <v>3</v>
      </c>
      <c r="C10" s="17" t="s">
        <v>21</v>
      </c>
      <c r="D10" s="18">
        <v>2</v>
      </c>
      <c r="E10" s="18" t="s">
        <v>14</v>
      </c>
      <c r="F10" s="18">
        <v>2</v>
      </c>
      <c r="G10" s="31">
        <v>0.22916666666666699</v>
      </c>
      <c r="H10" s="41" t="s">
        <v>15</v>
      </c>
      <c r="L10" s="3" t="b">
        <f t="shared" si="0"/>
        <v>0</v>
      </c>
      <c r="M10" s="3" t="b">
        <f t="shared" si="0"/>
        <v>0</v>
      </c>
      <c r="N10" s="3" t="b">
        <f t="shared" si="0"/>
        <v>0</v>
      </c>
      <c r="O10" s="3" t="b">
        <f t="shared" si="0"/>
        <v>0</v>
      </c>
      <c r="P10" s="3" t="b">
        <f t="shared" si="0"/>
        <v>0</v>
      </c>
      <c r="R10" s="11" t="s">
        <v>22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23</v>
      </c>
      <c r="AA10" s="3">
        <v>3</v>
      </c>
      <c r="AB10" s="21">
        <v>0.1</v>
      </c>
      <c r="AD10" s="62">
        <f>DAY(AD8)*24+HOUR(AD8)</f>
        <v>90</v>
      </c>
    </row>
    <row r="11" spans="2:31" x14ac:dyDescent="0.25">
      <c r="B11" s="44">
        <f>IF(LEN(C11)&lt;&gt;0,IF(OR(LEN(B10)=0,B10="^"),"^",B10+1),"")</f>
        <v>4</v>
      </c>
      <c r="C11" s="15" t="s">
        <v>24</v>
      </c>
      <c r="D11" s="16">
        <v>3</v>
      </c>
      <c r="E11" s="16" t="s">
        <v>14</v>
      </c>
      <c r="F11" s="16">
        <v>2</v>
      </c>
      <c r="G11" s="30">
        <v>3.125E-2</v>
      </c>
      <c r="H11" s="40" t="s">
        <v>15</v>
      </c>
      <c r="L11" s="3" t="b">
        <f t="shared" si="0"/>
        <v>0</v>
      </c>
      <c r="M11" s="3" t="b">
        <f t="shared" si="0"/>
        <v>0</v>
      </c>
      <c r="N11" s="3" t="b">
        <f t="shared" si="0"/>
        <v>0</v>
      </c>
      <c r="O11" s="3" t="b">
        <f t="shared" si="0"/>
        <v>0</v>
      </c>
      <c r="P11" s="3" t="b">
        <f t="shared" si="0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>IF(LEN(C12)&lt;&gt;0,IF(OR(LEN(B11)=0,B11="^"),"^",B11+1),"")</f>
        <v>5</v>
      </c>
      <c r="C12" s="17" t="s">
        <v>25</v>
      </c>
      <c r="D12" s="19">
        <v>4</v>
      </c>
      <c r="E12" s="18" t="s">
        <v>14</v>
      </c>
      <c r="F12" s="18">
        <v>1</v>
      </c>
      <c r="G12" s="31">
        <v>1.0416666666666666E-2</v>
      </c>
      <c r="H12" s="41" t="s">
        <v>15</v>
      </c>
      <c r="L12" s="3" t="b">
        <f t="shared" si="0"/>
        <v>0</v>
      </c>
      <c r="M12" s="3" t="b">
        <f t="shared" si="0"/>
        <v>0</v>
      </c>
      <c r="N12" s="3" t="b">
        <f t="shared" si="0"/>
        <v>0</v>
      </c>
      <c r="O12" s="3" t="b">
        <f t="shared" si="0"/>
        <v>0</v>
      </c>
      <c r="P12" s="3" t="b">
        <f t="shared" si="0"/>
        <v>0</v>
      </c>
      <c r="R12" s="11" t="s">
        <v>16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26</v>
      </c>
      <c r="AD12" s="4">
        <f>AC8</f>
        <v>32</v>
      </c>
      <c r="AE12" s="4" t="str">
        <f>AD12 &amp; " " &amp; AC12 &amp; IF(AD12 &gt; 1, "s ont été définies", " a été définie")</f>
        <v>32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27</v>
      </c>
      <c r="D13" s="16">
        <v>5</v>
      </c>
      <c r="E13" s="16" t="s">
        <v>14</v>
      </c>
      <c r="F13" s="16">
        <v>2</v>
      </c>
      <c r="G13" s="30">
        <v>4.1666666666666699E-2</v>
      </c>
      <c r="H13" s="40" t="s">
        <v>20</v>
      </c>
      <c r="L13" s="3" t="b">
        <f t="shared" si="0"/>
        <v>0</v>
      </c>
      <c r="M13" s="3" t="b">
        <f t="shared" si="0"/>
        <v>0</v>
      </c>
      <c r="N13" s="3" t="b">
        <f t="shared" si="0"/>
        <v>0</v>
      </c>
      <c r="O13" s="3" t="b">
        <f t="shared" si="0"/>
        <v>0</v>
      </c>
      <c r="P13" s="3" t="b">
        <f t="shared" si="0"/>
        <v>0</v>
      </c>
      <c r="R13" s="11" t="s">
        <v>18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28</v>
      </c>
      <c r="AD13" s="4">
        <f>AD10</f>
        <v>90</v>
      </c>
      <c r="AE13" s="4" t="str">
        <f>AD13 &amp; " " &amp; AC13 &amp; IF(AD13 &gt; 1, "s", "")</f>
        <v>90 heures</v>
      </c>
    </row>
    <row r="14" spans="2:31" x14ac:dyDescent="0.25">
      <c r="B14" s="43">
        <f t="shared" ref="B14:B42" si="1">IF(LEN(C14)&lt;&gt;0,IF(OR(LEN(B13)=0,B13="^"),"^",B13+1),"")</f>
        <v>7</v>
      </c>
      <c r="C14" s="17" t="s">
        <v>29</v>
      </c>
      <c r="D14" s="19">
        <v>6</v>
      </c>
      <c r="E14" s="18" t="s">
        <v>14</v>
      </c>
      <c r="F14" s="18">
        <v>1</v>
      </c>
      <c r="G14" s="31">
        <v>9.375E-2</v>
      </c>
      <c r="H14" s="41" t="s">
        <v>20</v>
      </c>
      <c r="L14" s="3" t="b">
        <f t="shared" ref="L14:L42" si="2">AND(NOT(ISBLANK($C14)),LEN(D14)=0)</f>
        <v>0</v>
      </c>
      <c r="M14" s="3" t="b">
        <f t="shared" ref="M14:M23" si="3">AND(NOT(ISBLANK($C14)),LEN(E14)=0)</f>
        <v>0</v>
      </c>
      <c r="N14" s="3" t="b">
        <f t="shared" ref="N14:N23" si="4">AND(NOT(ISBLANK($C14)),LEN(F14)=0)</f>
        <v>0</v>
      </c>
      <c r="O14" s="3" t="b">
        <f t="shared" ref="O14:O23" si="5">AND(NOT(ISBLANK($C14)),LEN(G14)=0)</f>
        <v>0</v>
      </c>
      <c r="P14" s="3" t="b">
        <f t="shared" ref="P14:P23" si="6">AND(NOT(ISBLANK($C14)),LEN(H14)=0)</f>
        <v>0</v>
      </c>
      <c r="R14" s="11" t="s">
        <v>22</v>
      </c>
      <c r="S14" s="22">
        <v>232</v>
      </c>
      <c r="T14" s="3">
        <v>7</v>
      </c>
      <c r="X14" s="8">
        <v>6.25E-2</v>
      </c>
      <c r="AB14" s="21">
        <v>0.3</v>
      </c>
      <c r="AC14" s="4" t="s">
        <v>30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1"/>
        <v>8</v>
      </c>
      <c r="C15" s="15" t="s">
        <v>31</v>
      </c>
      <c r="D15" s="16">
        <v>7</v>
      </c>
      <c r="E15" s="16" t="s">
        <v>14</v>
      </c>
      <c r="F15" s="16">
        <v>2</v>
      </c>
      <c r="G15" s="30">
        <v>8.3333333333333301E-2</v>
      </c>
      <c r="H15" s="40" t="s">
        <v>20</v>
      </c>
      <c r="L15" s="3" t="b">
        <f t="shared" si="2"/>
        <v>0</v>
      </c>
      <c r="M15" s="3" t="b">
        <f t="shared" si="3"/>
        <v>0</v>
      </c>
      <c r="N15" s="3" t="b">
        <f t="shared" si="4"/>
        <v>0</v>
      </c>
      <c r="O15" s="3" t="b">
        <f t="shared" si="5"/>
        <v>0</v>
      </c>
      <c r="P15" s="3" t="b">
        <f t="shared" si="6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90 heures et 45 minutes</v>
      </c>
    </row>
    <row r="16" spans="2:31" x14ac:dyDescent="0.25">
      <c r="B16" s="43">
        <f t="shared" si="1"/>
        <v>9</v>
      </c>
      <c r="C16" s="17" t="s">
        <v>32</v>
      </c>
      <c r="D16" s="18">
        <v>8</v>
      </c>
      <c r="E16" s="18" t="s">
        <v>14</v>
      </c>
      <c r="F16" s="18">
        <v>2</v>
      </c>
      <c r="G16" s="31">
        <v>0.17708333333333301</v>
      </c>
      <c r="H16" s="41" t="s">
        <v>20</v>
      </c>
      <c r="L16" s="3" t="b">
        <f t="shared" si="2"/>
        <v>0</v>
      </c>
      <c r="M16" s="3" t="b">
        <f t="shared" si="3"/>
        <v>0</v>
      </c>
      <c r="N16" s="3" t="b">
        <f t="shared" si="4"/>
        <v>0</v>
      </c>
      <c r="O16" s="3" t="b">
        <f t="shared" si="5"/>
        <v>0</v>
      </c>
      <c r="P16" s="3" t="b">
        <f t="shared" si="6"/>
        <v>0</v>
      </c>
      <c r="R16" s="11" t="s">
        <v>16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1"/>
        <v>10</v>
      </c>
      <c r="C17" s="15" t="s">
        <v>33</v>
      </c>
      <c r="D17" s="16">
        <v>9</v>
      </c>
      <c r="E17" s="16" t="s">
        <v>14</v>
      </c>
      <c r="F17" s="16">
        <v>2</v>
      </c>
      <c r="G17" s="30">
        <v>8.3333333333333301E-2</v>
      </c>
      <c r="H17" s="40" t="s">
        <v>20</v>
      </c>
      <c r="L17" s="3" t="b">
        <f t="shared" si="2"/>
        <v>0</v>
      </c>
      <c r="M17" s="3" t="b">
        <f t="shared" si="3"/>
        <v>0</v>
      </c>
      <c r="N17" s="3" t="b">
        <f t="shared" si="4"/>
        <v>0</v>
      </c>
      <c r="O17" s="3" t="b">
        <f t="shared" si="5"/>
        <v>0</v>
      </c>
      <c r="P17" s="3" t="b">
        <f t="shared" si="6"/>
        <v>0</v>
      </c>
      <c r="R17" s="11" t="s">
        <v>18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15</v>
      </c>
      <c r="AD17" s="4">
        <f t="array" ref="AD17">SUM(($H$8:$H$42=$AC17)*$G$8:$G$42)</f>
        <v>0.53125000000000033</v>
      </c>
      <c r="AE17" s="4">
        <f>AD17 * 24*60</f>
        <v>765.00000000000045</v>
      </c>
      <c r="AF17" s="4">
        <f>DAY(AD17)*24+HOUR(AD17)</f>
        <v>12</v>
      </c>
      <c r="AG17" s="4">
        <f>MINUTE(AD17)</f>
        <v>45</v>
      </c>
      <c r="AH17" s="4" t="str">
        <f>AF17&amp;"h"&amp;TEXT(AG17,"00")</f>
        <v>12h45</v>
      </c>
      <c r="AJ17" s="4">
        <f>COUNTIF($H$8:$H$42,AC17)</f>
        <v>5</v>
      </c>
    </row>
    <row r="18" spans="2:36" x14ac:dyDescent="0.25">
      <c r="B18" s="43">
        <f t="shared" si="1"/>
        <v>11</v>
      </c>
      <c r="C18" s="17" t="s">
        <v>34</v>
      </c>
      <c r="D18" s="18">
        <v>10</v>
      </c>
      <c r="E18" s="18" t="s">
        <v>14</v>
      </c>
      <c r="F18" s="18">
        <v>3</v>
      </c>
      <c r="G18" s="31">
        <v>0.16666666666666699</v>
      </c>
      <c r="H18" s="41" t="s">
        <v>20</v>
      </c>
      <c r="L18" s="3" t="b">
        <f t="shared" si="2"/>
        <v>0</v>
      </c>
      <c r="M18" s="3" t="b">
        <f t="shared" si="3"/>
        <v>0</v>
      </c>
      <c r="N18" s="3" t="b">
        <f t="shared" si="4"/>
        <v>0</v>
      </c>
      <c r="O18" s="3" t="b">
        <f t="shared" si="5"/>
        <v>0</v>
      </c>
      <c r="P18" s="3" t="b">
        <f t="shared" si="6"/>
        <v>0</v>
      </c>
      <c r="R18" s="11" t="s">
        <v>22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20</v>
      </c>
      <c r="AD18" s="4">
        <f t="array" ref="AD18">SUM(($H$8:$H$42=$AC18)*$G$8:$G$42)</f>
        <v>2.0624999999999996</v>
      </c>
      <c r="AE18" s="4">
        <f>AD18 * 24*60</f>
        <v>2969.9999999999991</v>
      </c>
      <c r="AF18" s="4">
        <f t="shared" ref="AF18:AF19" si="7">DAY(AD18)*24+HOUR(AD18)</f>
        <v>49</v>
      </c>
      <c r="AG18" s="4">
        <f t="shared" ref="AG18:AG19" si="8">MINUTE(AD18)</f>
        <v>30</v>
      </c>
      <c r="AH18" s="4" t="str">
        <f t="shared" ref="AH18:AH19" si="9">AF18&amp;"h"&amp;TEXT(AG18,"00")</f>
        <v>49h30</v>
      </c>
      <c r="AJ18" s="4">
        <f>COUNTIF($H$8:$H$42,AC18)</f>
        <v>17</v>
      </c>
    </row>
    <row r="19" spans="2:36" x14ac:dyDescent="0.25">
      <c r="B19" s="44">
        <f t="shared" si="1"/>
        <v>12</v>
      </c>
      <c r="C19" s="15" t="s">
        <v>35</v>
      </c>
      <c r="D19" s="16">
        <v>11</v>
      </c>
      <c r="E19" s="16" t="s">
        <v>14</v>
      </c>
      <c r="F19" s="16">
        <v>3</v>
      </c>
      <c r="G19" s="30">
        <v>0.14583333333333301</v>
      </c>
      <c r="H19" s="40" t="s">
        <v>20</v>
      </c>
      <c r="L19" s="3" t="b">
        <f t="shared" si="2"/>
        <v>0</v>
      </c>
      <c r="M19" s="3" t="b">
        <f t="shared" si="3"/>
        <v>0</v>
      </c>
      <c r="N19" s="3" t="b">
        <f t="shared" si="4"/>
        <v>0</v>
      </c>
      <c r="O19" s="3" t="b">
        <f t="shared" si="5"/>
        <v>0</v>
      </c>
      <c r="P19" s="3" t="b">
        <f t="shared" si="6"/>
        <v>0</v>
      </c>
      <c r="T19" s="3">
        <v>12</v>
      </c>
      <c r="X19" s="8">
        <v>0.114583333333333</v>
      </c>
      <c r="AB19" s="21">
        <v>0.55000000000000004</v>
      </c>
      <c r="AC19" s="4" t="s">
        <v>23</v>
      </c>
      <c r="AD19" s="4">
        <f t="array" ref="AD19">SUM(($H$8:$H$42=$AC19)*$G$8:$G$42)</f>
        <v>1.1875</v>
      </c>
      <c r="AE19" s="4">
        <f>AD19 * 24*60</f>
        <v>1710</v>
      </c>
      <c r="AF19" s="4">
        <f t="shared" si="7"/>
        <v>28</v>
      </c>
      <c r="AG19" s="4">
        <f t="shared" si="8"/>
        <v>30</v>
      </c>
      <c r="AH19" s="4" t="str">
        <f t="shared" si="9"/>
        <v>28h30</v>
      </c>
      <c r="AJ19" s="4">
        <f>COUNTIF($H$8:$H$42,AC19)</f>
        <v>10</v>
      </c>
    </row>
    <row r="20" spans="2:36" x14ac:dyDescent="0.25">
      <c r="B20" s="43">
        <f t="shared" si="1"/>
        <v>13</v>
      </c>
      <c r="C20" s="17" t="s">
        <v>36</v>
      </c>
      <c r="D20" s="19">
        <v>12</v>
      </c>
      <c r="E20" s="18" t="s">
        <v>14</v>
      </c>
      <c r="F20" s="18">
        <v>2</v>
      </c>
      <c r="G20" s="31">
        <v>0.14583333333333301</v>
      </c>
      <c r="H20" s="41" t="s">
        <v>20</v>
      </c>
      <c r="L20" s="3" t="b">
        <f t="shared" si="2"/>
        <v>0</v>
      </c>
      <c r="M20" s="3" t="b">
        <f t="shared" si="3"/>
        <v>0</v>
      </c>
      <c r="N20" s="3" t="b">
        <f t="shared" si="4"/>
        <v>0</v>
      </c>
      <c r="O20" s="3" t="b">
        <f t="shared" si="5"/>
        <v>0</v>
      </c>
      <c r="P20" s="3" t="b">
        <f t="shared" si="6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1"/>
        <v>14</v>
      </c>
      <c r="C21" s="15" t="s">
        <v>37</v>
      </c>
      <c r="D21" s="16">
        <v>13</v>
      </c>
      <c r="E21" s="16" t="s">
        <v>14</v>
      </c>
      <c r="F21" s="16">
        <v>3</v>
      </c>
      <c r="G21" s="30">
        <v>0.125</v>
      </c>
      <c r="H21" s="40" t="s">
        <v>20</v>
      </c>
      <c r="L21" s="3" t="b">
        <f t="shared" si="2"/>
        <v>0</v>
      </c>
      <c r="M21" s="3" t="b">
        <f t="shared" si="3"/>
        <v>0</v>
      </c>
      <c r="N21" s="3" t="b">
        <f t="shared" si="4"/>
        <v>0</v>
      </c>
      <c r="O21" s="3" t="b">
        <f t="shared" si="5"/>
        <v>0</v>
      </c>
      <c r="P21" s="3" t="b">
        <f t="shared" si="6"/>
        <v>0</v>
      </c>
      <c r="T21" s="3">
        <v>14</v>
      </c>
      <c r="X21" s="8">
        <v>0.13541666666666699</v>
      </c>
      <c r="AB21" s="21">
        <v>0.65</v>
      </c>
      <c r="AD21" s="4">
        <f>SUM(AD17:AD19)</f>
        <v>3.78125</v>
      </c>
      <c r="AE21" s="4">
        <f t="shared" ref="AE21" si="10">AD21 * 24*60</f>
        <v>5445</v>
      </c>
      <c r="AF21" s="4">
        <f t="shared" ref="AF21" si="11">DAY(AD21)*24+HOUR(AD21)</f>
        <v>90</v>
      </c>
      <c r="AG21" s="4">
        <f t="shared" ref="AG21" si="12">MINUTE(AD21)</f>
        <v>45</v>
      </c>
      <c r="AH21" s="4" t="str">
        <f t="shared" ref="AH21" si="13">AF21&amp;"h"&amp;TEXT(AG21,"00")</f>
        <v>90h45</v>
      </c>
    </row>
    <row r="22" spans="2:36" x14ac:dyDescent="0.25">
      <c r="B22" s="43">
        <f t="shared" si="1"/>
        <v>15</v>
      </c>
      <c r="C22" s="17" t="s">
        <v>38</v>
      </c>
      <c r="D22" s="18">
        <v>14</v>
      </c>
      <c r="E22" s="18" t="s">
        <v>14</v>
      </c>
      <c r="F22" s="18">
        <v>2</v>
      </c>
      <c r="G22" s="31">
        <v>0.15625</v>
      </c>
      <c r="H22" s="41" t="s">
        <v>20</v>
      </c>
      <c r="L22" s="3" t="b">
        <f t="shared" si="2"/>
        <v>0</v>
      </c>
      <c r="M22" s="3" t="b">
        <f t="shared" si="3"/>
        <v>0</v>
      </c>
      <c r="N22" s="3" t="b">
        <f t="shared" si="4"/>
        <v>0</v>
      </c>
      <c r="O22" s="3" t="b">
        <f t="shared" si="5"/>
        <v>0</v>
      </c>
      <c r="P22" s="3" t="b">
        <f t="shared" si="6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1"/>
        <v>16</v>
      </c>
      <c r="C23" s="15" t="s">
        <v>39</v>
      </c>
      <c r="D23" s="16">
        <v>15</v>
      </c>
      <c r="E23" s="16" t="s">
        <v>14</v>
      </c>
      <c r="F23" s="16">
        <v>2</v>
      </c>
      <c r="G23" s="30">
        <v>0.16666666666666699</v>
      </c>
      <c r="H23" s="40" t="s">
        <v>20</v>
      </c>
      <c r="L23" s="3" t="b">
        <f t="shared" si="2"/>
        <v>0</v>
      </c>
      <c r="M23" s="3" t="b">
        <f t="shared" si="3"/>
        <v>0</v>
      </c>
      <c r="N23" s="3" t="b">
        <f t="shared" si="4"/>
        <v>0</v>
      </c>
      <c r="O23" s="3" t="b">
        <f t="shared" si="5"/>
        <v>0</v>
      </c>
      <c r="P23" s="3" t="b">
        <f t="shared" si="6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1"/>
        <v>17</v>
      </c>
      <c r="C24" s="17" t="s">
        <v>40</v>
      </c>
      <c r="D24" s="19">
        <v>16</v>
      </c>
      <c r="E24" s="18" t="s">
        <v>14</v>
      </c>
      <c r="F24" s="18">
        <v>2</v>
      </c>
      <c r="G24" s="31">
        <v>0.14583333333333301</v>
      </c>
      <c r="H24" s="41" t="s">
        <v>20</v>
      </c>
      <c r="L24" s="3" t="b">
        <f t="shared" si="2"/>
        <v>0</v>
      </c>
      <c r="M24" s="3" t="b">
        <f t="shared" ref="M24:M42" si="14">AND(NOT(ISBLANK($C24)),LEN(E24)=0)</f>
        <v>0</v>
      </c>
      <c r="N24" s="3" t="b">
        <f t="shared" ref="N24:N42" si="15">AND(NOT(ISBLANK($C24)),LEN(F24)=0)</f>
        <v>0</v>
      </c>
      <c r="O24" s="3" t="b">
        <f t="shared" ref="O24:O42" si="16">AND(NOT(ISBLANK($C24)),LEN(G24)=0)</f>
        <v>0</v>
      </c>
      <c r="P24" s="3" t="b">
        <f t="shared" ref="P24:P42" si="17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1"/>
        <v>18</v>
      </c>
      <c r="C25" s="15" t="s">
        <v>41</v>
      </c>
      <c r="D25" s="16">
        <v>17</v>
      </c>
      <c r="E25" s="16" t="s">
        <v>14</v>
      </c>
      <c r="F25" s="16">
        <v>2</v>
      </c>
      <c r="G25" s="30">
        <v>0.16666666666666699</v>
      </c>
      <c r="H25" s="40" t="s">
        <v>20</v>
      </c>
      <c r="L25" s="3" t="b">
        <f t="shared" si="2"/>
        <v>0</v>
      </c>
      <c r="M25" s="3" t="b">
        <f t="shared" si="14"/>
        <v>0</v>
      </c>
      <c r="N25" s="3" t="b">
        <f t="shared" si="15"/>
        <v>0</v>
      </c>
      <c r="O25" s="3" t="b">
        <f t="shared" si="16"/>
        <v>0</v>
      </c>
      <c r="P25" s="3" t="b">
        <f t="shared" si="17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1"/>
        <v>19</v>
      </c>
      <c r="C26" s="17" t="s">
        <v>42</v>
      </c>
      <c r="D26" s="19">
        <v>18</v>
      </c>
      <c r="E26" s="18" t="s">
        <v>14</v>
      </c>
      <c r="F26" s="18">
        <v>2</v>
      </c>
      <c r="G26" s="31">
        <v>0.125</v>
      </c>
      <c r="H26" s="41" t="s">
        <v>20</v>
      </c>
      <c r="L26" s="3" t="b">
        <f t="shared" si="2"/>
        <v>0</v>
      </c>
      <c r="M26" s="3" t="b">
        <f t="shared" si="14"/>
        <v>0</v>
      </c>
      <c r="N26" s="3" t="b">
        <f t="shared" si="15"/>
        <v>0</v>
      </c>
      <c r="O26" s="3" t="b">
        <f t="shared" si="16"/>
        <v>0</v>
      </c>
      <c r="P26" s="3" t="b">
        <f t="shared" si="17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1"/>
        <v>20</v>
      </c>
      <c r="C27" s="15" t="s">
        <v>43</v>
      </c>
      <c r="D27" s="16">
        <v>12</v>
      </c>
      <c r="E27" s="16" t="s">
        <v>19</v>
      </c>
      <c r="F27" s="16">
        <v>2</v>
      </c>
      <c r="G27" s="30">
        <v>0.114583333333333</v>
      </c>
      <c r="H27" s="40" t="s">
        <v>23</v>
      </c>
      <c r="L27" s="3" t="b">
        <f t="shared" si="2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1"/>
        <v>21</v>
      </c>
      <c r="C28" s="17" t="s">
        <v>44</v>
      </c>
      <c r="D28" s="18">
        <v>11</v>
      </c>
      <c r="E28" s="18" t="s">
        <v>14</v>
      </c>
      <c r="F28" s="18">
        <v>2</v>
      </c>
      <c r="G28" s="31">
        <v>0.125</v>
      </c>
      <c r="H28" s="41" t="s">
        <v>23</v>
      </c>
      <c r="L28" s="3" t="b">
        <f t="shared" si="2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1"/>
        <v>22</v>
      </c>
      <c r="C29" s="15" t="s">
        <v>45</v>
      </c>
      <c r="D29" s="16">
        <v>14</v>
      </c>
      <c r="E29" s="16" t="s">
        <v>14</v>
      </c>
      <c r="F29" s="16">
        <v>3</v>
      </c>
      <c r="G29" s="30">
        <v>0.16666666666666699</v>
      </c>
      <c r="H29" s="40" t="s">
        <v>23</v>
      </c>
      <c r="L29" s="3" t="b">
        <f t="shared" si="2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3">
        <f t="shared" si="1"/>
        <v>23</v>
      </c>
      <c r="C30" s="17" t="s">
        <v>46</v>
      </c>
      <c r="D30" s="19">
        <v>22</v>
      </c>
      <c r="E30" s="18" t="s">
        <v>14</v>
      </c>
      <c r="F30" s="18">
        <v>3</v>
      </c>
      <c r="G30" s="31">
        <v>0.114583333333333</v>
      </c>
      <c r="H30" s="41" t="s">
        <v>23</v>
      </c>
      <c r="L30" s="3" t="b">
        <f t="shared" si="2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4">
        <f t="shared" si="1"/>
        <v>24</v>
      </c>
      <c r="C31" s="15" t="s">
        <v>47</v>
      </c>
      <c r="D31" s="16">
        <v>12</v>
      </c>
      <c r="E31" s="16" t="s">
        <v>14</v>
      </c>
      <c r="F31" s="16">
        <v>2</v>
      </c>
      <c r="G31" s="30">
        <v>0.114583333333333</v>
      </c>
      <c r="H31" s="40" t="s">
        <v>20</v>
      </c>
      <c r="L31" s="3" t="b">
        <f t="shared" si="2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3">
        <f t="shared" si="1"/>
        <v>25</v>
      </c>
      <c r="C32" s="17" t="s">
        <v>48</v>
      </c>
      <c r="D32" s="19">
        <v>12</v>
      </c>
      <c r="E32" s="18" t="s">
        <v>14</v>
      </c>
      <c r="F32" s="18">
        <v>3</v>
      </c>
      <c r="G32" s="31">
        <v>0.20833333333333301</v>
      </c>
      <c r="H32" s="41" t="s">
        <v>23</v>
      </c>
      <c r="L32" s="3" t="b">
        <f t="shared" si="2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4">
        <f t="shared" si="1"/>
        <v>26</v>
      </c>
      <c r="C33" s="15" t="s">
        <v>49</v>
      </c>
      <c r="D33" s="16">
        <v>6</v>
      </c>
      <c r="E33" s="16" t="s">
        <v>19</v>
      </c>
      <c r="F33" s="16">
        <v>1</v>
      </c>
      <c r="G33" s="30">
        <v>6.25E-2</v>
      </c>
      <c r="H33" s="40" t="s">
        <v>23</v>
      </c>
      <c r="L33" s="3" t="b">
        <f t="shared" si="2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3">
        <f>IF(LEN(C34)&lt;&gt;0,IF(OR(LEN(B33)=0,B33="^"),"^",B33+1),"")</f>
        <v>27</v>
      </c>
      <c r="C34" s="17" t="s">
        <v>50</v>
      </c>
      <c r="D34" s="18">
        <v>25</v>
      </c>
      <c r="E34" s="18" t="s">
        <v>14</v>
      </c>
      <c r="F34" s="18">
        <v>3</v>
      </c>
      <c r="G34" s="31">
        <v>0.13541666666666699</v>
      </c>
      <c r="H34" s="41" t="s">
        <v>23</v>
      </c>
      <c r="L34" s="3" t="b">
        <f t="shared" si="2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4">
        <f t="shared" si="1"/>
        <v>28</v>
      </c>
      <c r="C35" s="15" t="s">
        <v>51</v>
      </c>
      <c r="D35" s="16">
        <v>19</v>
      </c>
      <c r="E35" s="16" t="s">
        <v>14</v>
      </c>
      <c r="F35" s="16">
        <v>1</v>
      </c>
      <c r="G35" s="30">
        <v>3.125E-2</v>
      </c>
      <c r="H35" s="40" t="s">
        <v>20</v>
      </c>
      <c r="L35" s="3" t="b">
        <f t="shared" si="2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3">
        <f t="shared" si="1"/>
        <v>29</v>
      </c>
      <c r="C36" s="17" t="s">
        <v>52</v>
      </c>
      <c r="D36" s="19">
        <v>28</v>
      </c>
      <c r="E36" s="18" t="s">
        <v>14</v>
      </c>
      <c r="F36" s="18">
        <v>2</v>
      </c>
      <c r="G36" s="31">
        <v>9.375E-2</v>
      </c>
      <c r="H36" s="41" t="s">
        <v>20</v>
      </c>
      <c r="L36" s="3" t="b">
        <f t="shared" si="2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4">
        <f t="shared" si="1"/>
        <v>30</v>
      </c>
      <c r="C37" s="15" t="s">
        <v>53</v>
      </c>
      <c r="D37" s="16">
        <v>31</v>
      </c>
      <c r="E37" s="16" t="s">
        <v>14</v>
      </c>
      <c r="F37" s="16">
        <v>2</v>
      </c>
      <c r="G37" s="30">
        <v>0.104166666666667</v>
      </c>
      <c r="H37" s="40" t="s">
        <v>23</v>
      </c>
      <c r="L37" s="3" t="b">
        <f t="shared" si="2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3">
        <f t="shared" si="1"/>
        <v>31</v>
      </c>
      <c r="C38" s="17" t="s">
        <v>54</v>
      </c>
      <c r="D38" s="19">
        <v>29</v>
      </c>
      <c r="E38" s="18" t="s">
        <v>14</v>
      </c>
      <c r="F38" s="18">
        <v>1</v>
      </c>
      <c r="G38" s="31">
        <v>3.125E-2</v>
      </c>
      <c r="H38" s="41" t="s">
        <v>23</v>
      </c>
      <c r="L38" s="3" t="b">
        <f t="shared" si="2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4">
        <f t="shared" si="1"/>
        <v>32</v>
      </c>
      <c r="C39" s="15" t="s">
        <v>55</v>
      </c>
      <c r="D39" s="16">
        <v>31</v>
      </c>
      <c r="E39" s="16" t="s">
        <v>14</v>
      </c>
      <c r="F39" s="16">
        <v>1</v>
      </c>
      <c r="G39" s="30">
        <v>0.125</v>
      </c>
      <c r="H39" s="40" t="s">
        <v>23</v>
      </c>
      <c r="L39" s="3" t="b">
        <f t="shared" si="2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3" t="str">
        <f t="shared" si="1"/>
        <v/>
      </c>
      <c r="C40" s="17"/>
      <c r="D40" s="18"/>
      <c r="E40" s="18"/>
      <c r="F40" s="18"/>
      <c r="G40" s="31"/>
      <c r="H40" s="41"/>
      <c r="L40" s="3" t="b">
        <f t="shared" si="2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4" t="str">
        <f t="shared" si="1"/>
        <v/>
      </c>
      <c r="C41" s="15"/>
      <c r="D41" s="16"/>
      <c r="E41" s="16"/>
      <c r="F41" s="16"/>
      <c r="G41" s="30"/>
      <c r="H41" s="40"/>
      <c r="L41" s="3" t="b">
        <f t="shared" si="2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1"/>
        <v/>
      </c>
      <c r="C42" s="35"/>
      <c r="D42" s="36"/>
      <c r="E42" s="37"/>
      <c r="F42" s="37"/>
      <c r="G42" s="38"/>
      <c r="H42" s="42"/>
      <c r="L42" s="3" t="b">
        <f t="shared" si="2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8" sqref="G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Cryto Newbie</v>
      </c>
      <c r="C2" s="122"/>
      <c r="D2" s="122"/>
      <c r="E2" s="122"/>
      <c r="F2" s="122"/>
      <c r="G2" s="122"/>
    </row>
    <row r="3" spans="2:23" x14ac:dyDescent="0.25">
      <c r="B3" s="20" t="s">
        <v>56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57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 xml:space="preserve">Ce sprint totalise 9 heures et 15 minutes de travail réalisé. </v>
      </c>
    </row>
    <row r="6" spans="2:23" ht="7.5" customHeight="1" thickBot="1" x14ac:dyDescent="0.3"/>
    <row r="7" spans="2:23" x14ac:dyDescent="0.25">
      <c r="B7" s="67" t="s">
        <v>5</v>
      </c>
      <c r="C7" s="66" t="s">
        <v>6</v>
      </c>
      <c r="D7" s="65" t="s">
        <v>58</v>
      </c>
      <c r="E7" s="67" t="s">
        <v>10</v>
      </c>
      <c r="F7" s="65" t="s">
        <v>59</v>
      </c>
      <c r="G7" s="68" t="s">
        <v>60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>
        <v>1.0416666666666666E-2</v>
      </c>
      <c r="F8" s="108">
        <v>1</v>
      </c>
      <c r="G8" s="109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15</v>
      </c>
      <c r="Q8" s="60">
        <f t="array" ref="Q8">SUM(($D$8:$D$42=$P8)*$E$8:$E$42)</f>
        <v>0.38541666666666674</v>
      </c>
      <c r="R8" s="61">
        <f>Q8*24*60</f>
        <v>555.00000000000011</v>
      </c>
      <c r="T8" s="9">
        <f>SUM(E8:E42)</f>
        <v>0.38541666666666674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>
        <v>7.2916666666666699E-2</v>
      </c>
      <c r="F9" s="111">
        <v>1</v>
      </c>
      <c r="G9" s="112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20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0.38541666666666674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>
        <v>0.25</v>
      </c>
      <c r="F10" s="114">
        <v>1</v>
      </c>
      <c r="G10" s="115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9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>
        <v>4.1666666666666699E-2</v>
      </c>
      <c r="F11" s="111">
        <v>1</v>
      </c>
      <c r="G11" s="112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Création du Git</v>
      </c>
      <c r="D12" s="55" t="str">
        <f>IF(LEN('Sprint 1 - Planification'!H12)&lt;&gt;0,'Sprint 1 - Planification'!H12,"")</f>
        <v>Sprint 1</v>
      </c>
      <c r="E12" s="116">
        <v>1.0416666666666666E-2</v>
      </c>
      <c r="F12" s="114">
        <v>1</v>
      </c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28</v>
      </c>
      <c r="T12" s="62">
        <f>T10</f>
        <v>9</v>
      </c>
      <c r="U12" s="4" t="str">
        <f>T12 &amp; " " &amp; S12 &amp; IF(T12 &gt; 1, "s", "")</f>
        <v>9 heures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Création du projet React en ligne de commande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30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Création de la base de données Postgres et les tables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9 heures et 15 minutes</v>
      </c>
      <c r="W14" s="4" t="str">
        <f>T12&amp;"h"&amp;TEXT(T13,"00")</f>
        <v>9h15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Connexion de notre projet React à la bd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Création méthodes pour ajouter utilisateur et accéder aux utilisateurs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Création des méthodes d'appel à l'API CoinGecko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Page d'accueil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Page de connexion et de création de compte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Page du profil utilisateur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Gestion des portfolios utilisateur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Page du portfolio</v>
      </c>
      <c r="D22" s="54" t="str">
        <f>IF(LEN('Sprint 1 - Planification'!H22)&lt;&gt;0,'Sprint 1 - Planification'!H22,"")</f>
        <v>Sprint 2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Pages d'achat et de vente</v>
      </c>
      <c r="D23" s="51" t="str">
        <f>IF(LEN('Sprint 1 - Planification'!H23)&lt;&gt;0,'Sprint 1 - Planification'!H23,"")</f>
        <v>Sprint 2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Méthode de calcul pour les achats et les ventes</v>
      </c>
      <c r="D24" s="55" t="str">
        <f>IF(LEN('Sprint 1 - Planification'!H24)&lt;&gt;0,'Sprint 1 - Planification'!H24,"")</f>
        <v>Sprint 2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Construction des méthodes pour l'historiques des achats/ventes</v>
      </c>
      <c r="D25" s="51" t="str">
        <f>IF(LEN('Sprint 1 - Planification'!H25)&lt;&gt;0,'Sprint 1 - Planification'!H25,"")</f>
        <v>Sprint 2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Page de l'historique des transactions</v>
      </c>
      <c r="D26" s="55" t="str">
        <f>IF(LEN('Sprint 1 - Planification'!H26)&lt;&gt;0,'Sprint 1 - Planification'!H26,"")</f>
        <v>Sprint 2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Page d'affichage de la liste des utilisateurs (Admin)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 xml:space="preserve">Algorithme de tri rapide pour la barre de recherche 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Intégration de ChartJS pour les graphiques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Méthodes pour gérer et afficher graphiques dans la page portfolio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Déconnexion d'un utilisateur</v>
      </c>
      <c r="D31" s="51" t="str">
        <f>IF(LEN('Sprint 1 - Planification'!H31)&lt;&gt;0,'Sprint 1 - Planification'!H31,"")</f>
        <v>Sprint 2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Algorithme pour afficher la pire et meilleur crypto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>
        <f>IF(LEN('Sprint 1 - Planification'!B33)&lt;&gt;0,'Sprint 1 - Planification'!B33,"")</f>
        <v>26</v>
      </c>
      <c r="C33" s="50" t="str">
        <f>IF(LEN('Sprint 1 - Planification'!C33)&lt;&gt;0,'Sprint 1 - Planification'!C33,"")</f>
        <v>Page About/contact</v>
      </c>
      <c r="D33" s="51" t="str">
        <f>IF(LEN('Sprint 1 - Planification'!H33)&lt;&gt;0,'Sprint 1 - Planification'!H33,"")</f>
        <v>Sprint 3</v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>
        <f>IF(LEN('Sprint 1 - Planification'!B34)&lt;&gt;0,'Sprint 1 - Planification'!B34,"")</f>
        <v>27</v>
      </c>
      <c r="C34" s="53" t="str">
        <f>IF(LEN('Sprint 1 - Planification'!C34)&lt;&gt;0,'Sprint 1 - Planification'!C34,"")</f>
        <v>Afficher dans la page accueil la meilleure et pire crypto</v>
      </c>
      <c r="D34" s="54" t="str">
        <f>IF(LEN('Sprint 1 - Planification'!H34)&lt;&gt;0,'Sprint 1 - Planification'!H34,"")</f>
        <v>Sprint 3</v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>
        <f>IF(LEN('Sprint 1 - Planification'!B35)&lt;&gt;0,'Sprint 1 - Planification'!B35,"")</f>
        <v>28</v>
      </c>
      <c r="C35" s="50" t="str">
        <f>IF(LEN('Sprint 1 - Planification'!C35)&lt;&gt;0,'Sprint 1 - Planification'!C35,"")</f>
        <v>Rencontre d'évaluation intermédiaire</v>
      </c>
      <c r="D35" s="51" t="str">
        <f>IF(LEN('Sprint 1 - Planification'!H35)&lt;&gt;0,'Sprint 1 - Planification'!H35,"")</f>
        <v>Sprint 2</v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>
        <f>IF(LEN('Sprint 1 - Planification'!B36)&lt;&gt;0,'Sprint 1 - Planification'!B36,"")</f>
        <v>29</v>
      </c>
      <c r="C36" s="53" t="str">
        <f>IF(LEN('Sprint 1 - Planification'!C36)&lt;&gt;0,'Sprint 1 - Planification'!C36,"")</f>
        <v>Rapport d'avancement</v>
      </c>
      <c r="D36" s="55" t="str">
        <f>IF(LEN('Sprint 1 - Planification'!H36)&lt;&gt;0,'Sprint 1 - Planification'!H36,"")</f>
        <v>Sprint 2</v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>
        <f>IF(LEN('Sprint 1 - Planification'!B37)&lt;&gt;0,'Sprint 1 - Planification'!B37,"")</f>
        <v>30</v>
      </c>
      <c r="C37" s="50" t="str">
        <f>IF(LEN('Sprint 1 - Planification'!C37)&lt;&gt;0,'Sprint 1 - Planification'!C37,"")</f>
        <v>Rapport final</v>
      </c>
      <c r="D37" s="51" t="str">
        <f>IF(LEN('Sprint 1 - Planification'!H37)&lt;&gt;0,'Sprint 1 - Planification'!H37,"")</f>
        <v>Sprint 3</v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>
        <f>IF(LEN('Sprint 1 - Planification'!B38)&lt;&gt;0,'Sprint 1 - Planification'!B38,"")</f>
        <v>31</v>
      </c>
      <c r="C38" s="53" t="str">
        <f>IF(LEN('Sprint 1 - Planification'!C38)&lt;&gt;0,'Sprint 1 - Planification'!C38,"")</f>
        <v>Rencontre d'évaluation final</v>
      </c>
      <c r="D38" s="55" t="str">
        <f>IF(LEN('Sprint 1 - Planification'!H38)&lt;&gt;0,'Sprint 1 - Planification'!H38,"")</f>
        <v>Sprint 3</v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>
        <f>IF(LEN('Sprint 1 - Planification'!B39)&lt;&gt;0,'Sprint 1 - Planification'!B39,"")</f>
        <v>32</v>
      </c>
      <c r="C39" s="50" t="str">
        <f>IF(LEN('Sprint 1 - Planification'!C39)&lt;&gt;0,'Sprint 1 - Planification'!C39,"")</f>
        <v>Vidéo de présentation</v>
      </c>
      <c r="D39" s="51" t="str">
        <f>IF(LEN('Sprint 1 - Planification'!H39)&lt;&gt;0,'Sprint 1 - Planification'!H39,"")</f>
        <v>Sprint 3</v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Cryto Newbie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61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62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34 champs à remplir!</v>
      </c>
    </row>
    <row r="6" spans="2:25" ht="7.5" customHeight="1" thickBot="1" x14ac:dyDescent="0.3"/>
    <row r="7" spans="2:25" x14ac:dyDescent="0.25">
      <c r="B7" s="130" t="s">
        <v>5</v>
      </c>
      <c r="C7" s="128" t="s">
        <v>6</v>
      </c>
      <c r="D7" s="126" t="s">
        <v>58</v>
      </c>
      <c r="E7" s="124" t="s">
        <v>63</v>
      </c>
      <c r="F7" s="125"/>
      <c r="G7" s="130" t="s">
        <v>10</v>
      </c>
      <c r="H7" s="132" t="s">
        <v>59</v>
      </c>
      <c r="I7" s="134" t="s">
        <v>60</v>
      </c>
      <c r="M7" s="7"/>
    </row>
    <row r="8" spans="2:25" x14ac:dyDescent="0.25">
      <c r="B8" s="131"/>
      <c r="C8" s="129"/>
      <c r="D8" s="127"/>
      <c r="E8" s="64" t="s">
        <v>10</v>
      </c>
      <c r="F8" s="64" t="s">
        <v>59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IF(ISBLANK('Sprint 1 - Bilan'!E8),"",'Sprint 1 - Bilan'!E8)</f>
        <v>1.0416666666666666E-2</v>
      </c>
      <c r="F9" s="69">
        <f>IF(ISBLANK('Sprint 1 - Bilan'!F8),"",'Sprint 1 - Bilan'!F8)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15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IF(ISBLANK('Sprint 1 - Bilan'!E9),"",'Sprint 1 - Bilan'!E9)</f>
        <v>7.2916666666666699E-2</v>
      </c>
      <c r="F10" s="75">
        <f>IF(ISBLANK('Sprint 1 - Bilan'!F9),"",'Sprint 1 - Bilan'!F9)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20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IF(ISBLANK('Sprint 1 - Bilan'!E10),"",'Sprint 1 - Bilan'!E10)</f>
        <v>0.25</v>
      </c>
      <c r="F11" s="76">
        <f>IF(ISBLANK('Sprint 1 - Bilan'!F10),"",'Sprint 1 - Bilan'!F10)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IF(ISBLANK('Sprint 1 - Bilan'!E11),"",'Sprint 1 - Bilan'!E11)</f>
        <v>4.1666666666666699E-2</v>
      </c>
      <c r="F12" s="75">
        <f>IF(ISBLANK('Sprint 1 - Bilan'!F11),"",'Sprint 1 - Bilan'!F11)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Création du Git</v>
      </c>
      <c r="D13" s="55" t="str">
        <f>IF(LEN('Sprint 1 - Planification'!H12)&lt;&gt;0,'Sprint 1 - Planification'!H12,"")</f>
        <v>Sprint 1</v>
      </c>
      <c r="E13" s="73">
        <f>IF(ISBLANK('Sprint 1 - Bilan'!E12),"",'Sprint 1 - Bilan'!E12)</f>
        <v>1.0416666666666666E-2</v>
      </c>
      <c r="F13" s="77">
        <f>IF(ISBLANK('Sprint 1 - Bilan'!F12),"",'Sprint 1 - Bilan'!F12)</f>
        <v>1</v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28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Création du projet React en ligne de commande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30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Création de la base de données Postgres et les tables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/>
      <c r="H15" s="114"/>
      <c r="I15" s="115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Connexion de notre projet React à la bd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17</v>
      </c>
      <c r="W16" s="4" t="str">
        <f>IF(V16=0,"",IF(V16=1,"Une tâche est en retard!",CONCATENATE(V16," tâches sont en retard!")))</f>
        <v>17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Création méthodes pour ajouter utilisateur et accéder aux utilisateurs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Création des méthodes d'appel à l'API CoinGecko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Page d'accueil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/>
      <c r="H19" s="114"/>
      <c r="I19" s="115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Page de connexion et de création de compte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Page du profil utilisateur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Gestion des portfolios utilisateur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Page du portfolio</v>
      </c>
      <c r="D23" s="54" t="str">
        <f>IF(LEN('Sprint 1 - Planification'!H22)&lt;&gt;0,'Sprint 1 - Planification'!H22,"")</f>
        <v>Sprint 2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/>
      <c r="H23" s="114"/>
      <c r="I23" s="115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Pages d'achat et de vente</v>
      </c>
      <c r="D24" s="51" t="str">
        <f>IF(LEN('Sprint 1 - Planification'!H23)&lt;&gt;0,'Sprint 1 - Planification'!H23,"")</f>
        <v>Sprint 2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Méthode de calcul pour les achats et les ventes</v>
      </c>
      <c r="D25" s="55" t="str">
        <f>IF(LEN('Sprint 1 - Planification'!H24)&lt;&gt;0,'Sprint 1 - Planification'!H24,"")</f>
        <v>Sprint 2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Construction des méthodes pour l'historiques des achats/ventes</v>
      </c>
      <c r="D26" s="51" t="str">
        <f>IF(LEN('Sprint 1 - Planification'!H25)&lt;&gt;0,'Sprint 1 - Planification'!H25,"")</f>
        <v>Sprint 2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Page de l'historique des transactions</v>
      </c>
      <c r="D27" s="55" t="str">
        <f>IF(LEN('Sprint 1 - Planification'!H26)&lt;&gt;0,'Sprint 1 - Planification'!H26,"")</f>
        <v>Sprint 2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Page d'affichage de la liste des utilisateurs (Admin)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 xml:space="preserve">Algorithme de tri rapide pour la barre de recherche 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Intégration de ChartJS pour les graphiques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Méthodes pour gérer et afficher graphiques dans la page portfolio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Déconnexion d'un utilisateur</v>
      </c>
      <c r="D32" s="51" t="str">
        <f>IF(LEN('Sprint 1 - Planification'!H31)&lt;&gt;0,'Sprint 1 - Planification'!H31,"")</f>
        <v>Sprint 2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Algorithme pour afficher la pire et meilleur crypto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>
        <f>IF(LEN('Sprint 1 - Planification'!B33)&lt;&gt;0,'Sprint 1 - Planification'!B33,"")</f>
        <v>26</v>
      </c>
      <c r="C34" s="50" t="str">
        <f>IF(LEN('Sprint 1 - Planification'!C33)&lt;&gt;0,'Sprint 1 - Planification'!C33,"")</f>
        <v>Page About/contact</v>
      </c>
      <c r="D34" s="51" t="str">
        <f>IF(LEN('Sprint 1 - Planification'!H33)&lt;&gt;0,'Sprint 1 - Planification'!H33,"")</f>
        <v>Sprint 3</v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>
        <f>IF(LEN('Sprint 1 - Planification'!B34)&lt;&gt;0,'Sprint 1 - Planification'!B34,"")</f>
        <v>27</v>
      </c>
      <c r="C35" s="53" t="str">
        <f>IF(LEN('Sprint 1 - Planification'!C34)&lt;&gt;0,'Sprint 1 - Planification'!C34,"")</f>
        <v>Afficher dans la page accueil la meilleure et pire crypto</v>
      </c>
      <c r="D35" s="54" t="str">
        <f>IF(LEN('Sprint 1 - Planification'!H34)&lt;&gt;0,'Sprint 1 - Planification'!H34,"")</f>
        <v>Sprint 3</v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>
        <f>IF(LEN('Sprint 1 - Planification'!B35)&lt;&gt;0,'Sprint 1 - Planification'!B35,"")</f>
        <v>28</v>
      </c>
      <c r="C36" s="50" t="str">
        <f>IF(LEN('Sprint 1 - Planification'!C35)&lt;&gt;0,'Sprint 1 - Planification'!C35,"")</f>
        <v>Rencontre d'évaluation intermédiaire</v>
      </c>
      <c r="D36" s="51" t="str">
        <f>IF(LEN('Sprint 1 - Planification'!H35)&lt;&gt;0,'Sprint 1 - Planification'!H35,"")</f>
        <v>Sprint 2</v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2">
        <f>IF(LEN('Sprint 1 - Planification'!B36)&lt;&gt;0,'Sprint 1 - Planification'!B36,"")</f>
        <v>29</v>
      </c>
      <c r="C37" s="53" t="str">
        <f>IF(LEN('Sprint 1 - Planification'!C36)&lt;&gt;0,'Sprint 1 - Planification'!C36,"")</f>
        <v>Rapport d'avancement</v>
      </c>
      <c r="D37" s="55" t="str">
        <f>IF(LEN('Sprint 1 - Planification'!H36)&lt;&gt;0,'Sprint 1 - Planification'!H36,"")</f>
        <v>Sprint 2</v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49">
        <f>IF(LEN('Sprint 1 - Planification'!B37)&lt;&gt;0,'Sprint 1 - Planification'!B37,"")</f>
        <v>30</v>
      </c>
      <c r="C38" s="50" t="str">
        <f>IF(LEN('Sprint 1 - Planification'!C37)&lt;&gt;0,'Sprint 1 - Planification'!C37,"")</f>
        <v>Rapport final</v>
      </c>
      <c r="D38" s="51" t="str">
        <f>IF(LEN('Sprint 1 - Planification'!H37)&lt;&gt;0,'Sprint 1 - Planification'!H37,"")</f>
        <v>Sprint 3</v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>
        <f>IF(LEN('Sprint 1 - Planification'!B38)&lt;&gt;0,'Sprint 1 - Planification'!B38,"")</f>
        <v>31</v>
      </c>
      <c r="C39" s="53" t="str">
        <f>IF(LEN('Sprint 1 - Planification'!C38)&lt;&gt;0,'Sprint 1 - Planification'!C38,"")</f>
        <v>Rencontre d'évaluation final</v>
      </c>
      <c r="D39" s="55" t="str">
        <f>IF(LEN('Sprint 1 - Planification'!H38)&lt;&gt;0,'Sprint 1 - Planification'!H38,"")</f>
        <v>Sprint 3</v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>
        <f>IF(LEN('Sprint 1 - Planification'!B39)&lt;&gt;0,'Sprint 1 - Planification'!B39,"")</f>
        <v>32</v>
      </c>
      <c r="C40" s="50" t="str">
        <f>IF(LEN('Sprint 1 - Planification'!C39)&lt;&gt;0,'Sprint 1 - Planification'!C39,"")</f>
        <v>Vidéo de présentation</v>
      </c>
      <c r="D40" s="51" t="str">
        <f>IF(LEN('Sprint 1 - Planification'!H39)&lt;&gt;0,'Sprint 1 - Planification'!H39,"")</f>
        <v>Sprint 3</v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17</v>
      </c>
      <c r="N44" s="3">
        <f t="shared" ref="N44:O44" si="5">COUNTIF(N9:N43,TRUE)</f>
        <v>17</v>
      </c>
      <c r="O44" s="3">
        <f t="shared" si="5"/>
        <v>0</v>
      </c>
      <c r="P44" s="3">
        <f>COUNTIF(P9:P43,FALSE)</f>
        <v>17</v>
      </c>
      <c r="R44" s="8"/>
    </row>
    <row r="45" spans="2:18" x14ac:dyDescent="0.25">
      <c r="M45" s="3">
        <f>SUM(M44:O44)</f>
        <v>34</v>
      </c>
      <c r="R45" s="8"/>
    </row>
    <row r="46" spans="2:18" x14ac:dyDescent="0.25">
      <c r="M46" s="3" t="str">
        <f>IF(M45=0, "aucun champ", IF(M45=1, "1 champ", M45 &amp; " champs"))</f>
        <v>34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Cryto Newbie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64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65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54 champs à remplir!</v>
      </c>
    </row>
    <row r="6" spans="2:25" ht="7.5" customHeight="1" thickBot="1" x14ac:dyDescent="0.3"/>
    <row r="7" spans="2:25" x14ac:dyDescent="0.25">
      <c r="B7" s="130" t="s">
        <v>5</v>
      </c>
      <c r="C7" s="128" t="s">
        <v>6</v>
      </c>
      <c r="D7" s="126" t="s">
        <v>58</v>
      </c>
      <c r="E7" s="124" t="s">
        <v>66</v>
      </c>
      <c r="F7" s="125"/>
      <c r="G7" s="130" t="s">
        <v>10</v>
      </c>
      <c r="H7" s="132" t="s">
        <v>59</v>
      </c>
      <c r="I7" s="134" t="s">
        <v>60</v>
      </c>
      <c r="M7" s="7"/>
    </row>
    <row r="8" spans="2:25" x14ac:dyDescent="0.25">
      <c r="B8" s="131"/>
      <c r="C8" s="129"/>
      <c r="D8" s="127"/>
      <c r="E8" s="64" t="s">
        <v>10</v>
      </c>
      <c r="F8" s="64" t="s">
        <v>59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IF(_xlfn.NUMBERVALUE('Sprint 2 - Bilan'!$E9)+_xlfn.NUMBERVALUE('Sprint 2 - Bilan'!$G9)=0,"",_xlfn.NUMBERVALUE('Sprint 2 - Bilan'!$E9)+_xlfn.NUMBERVALUE('Sprint 2 - Bilan'!$G9))</f>
        <v>1.0416666666666701E-2</v>
      </c>
      <c r="F9" s="69">
        <f>IF(LEN('Sprint 2 - Bilan'!$H9)&lt;&gt;0,'Sprint 2 - Bilan'!$H9,IF(LEN('Sprint 2 - Bilan'!$F9)=0,"",'Sprint 2 - Bilan'!$F9))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15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IF(_xlfn.NUMBERVALUE('Sprint 2 - Bilan'!$E10)+_xlfn.NUMBERVALUE('Sprint 2 - Bilan'!$G10)=0,"",_xlfn.NUMBERVALUE('Sprint 2 - Bilan'!$E10)+_xlfn.NUMBERVALUE('Sprint 2 - Bilan'!$G10))</f>
        <v>7.2916666666666699E-2</v>
      </c>
      <c r="F10" s="75">
        <f>IF(LEN('Sprint 2 - Bilan'!$H10)&lt;&gt;0,'Sprint 2 - Bilan'!$H10,IF(LEN('Sprint 2 - Bilan'!$F10)=0,"",'Sprint 2 - Bilan'!$F10))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20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IF(_xlfn.NUMBERVALUE('Sprint 2 - Bilan'!$E11)+_xlfn.NUMBERVALUE('Sprint 2 - Bilan'!$G11)=0,"",_xlfn.NUMBERVALUE('Sprint 2 - Bilan'!$E11)+_xlfn.NUMBERVALUE('Sprint 2 - Bilan'!$G11))</f>
        <v>0.25</v>
      </c>
      <c r="F11" s="76">
        <f>IF(LEN('Sprint 2 - Bilan'!$H11)&lt;&gt;0,'Sprint 2 - Bilan'!$H11,IF(LEN('Sprint 2 - Bilan'!$F11)=0,"",'Sprint 2 - Bilan'!$F11))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IF(_xlfn.NUMBERVALUE('Sprint 2 - Bilan'!$E12)+_xlfn.NUMBERVALUE('Sprint 2 - Bilan'!$G12)=0,"",_xlfn.NUMBERVALUE('Sprint 2 - Bilan'!$E12)+_xlfn.NUMBERVALUE('Sprint 2 - Bilan'!$G12))</f>
        <v>4.1666666666666699E-2</v>
      </c>
      <c r="F12" s="75">
        <f>IF(LEN('Sprint 2 - Bilan'!$H12)&lt;&gt;0,'Sprint 2 - Bilan'!$H12,IF(LEN('Sprint 2 - Bilan'!$F12)=0,"",'Sprint 2 - Bilan'!$F12))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Création du Git</v>
      </c>
      <c r="D13" s="55" t="str">
        <f>IF(LEN('Sprint 1 - Planification'!H12)&lt;&gt;0,'Sprint 1 - Planification'!H12,"")</f>
        <v>Sprint 1</v>
      </c>
      <c r="E13" s="73">
        <f>IF(_xlfn.NUMBERVALUE('Sprint 2 - Bilan'!$E13)+_xlfn.NUMBERVALUE('Sprint 2 - Bilan'!$G13)=0,"",_xlfn.NUMBERVALUE('Sprint 2 - Bilan'!$E13)+_xlfn.NUMBERVALUE('Sprint 2 - Bilan'!$G13))</f>
        <v>1.0416666666666701E-2</v>
      </c>
      <c r="F13" s="77">
        <f>IF(LEN('Sprint 2 - Bilan'!$H13)&lt;&gt;0,'Sprint 2 - Bilan'!$H13,IF(LEN('Sprint 2 - Bilan'!$F13)=0,"",'Sprint 2 - Bilan'!$F13))</f>
        <v>1</v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28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Création du projet React en ligne de commande</v>
      </c>
      <c r="D14" s="51" t="str">
        <f>IF(LEN('Sprint 1 - Planification'!H13)&lt;&gt;0,'Sprint 1 - Planification'!H13,"")</f>
        <v>Sprint 2</v>
      </c>
      <c r="E14" s="71" t="str">
        <f>IF(_xlfn.NUMBERVALUE('Sprint 2 - Bilan'!$E14)+_xlfn.NUMBERVALUE('Sprint 2 - Bilan'!$G14)=0,"",_xlfn.NUMBERVALUE('Sprint 2 - Bilan'!$E14)+_xlfn.NUMBERVALUE('Sprint 2 - Bilan'!$G14))</f>
        <v/>
      </c>
      <c r="F14" s="75" t="str">
        <f>IF(LEN('Sprint 2 - Bilan'!$H14)&lt;&gt;0,'Sprint 2 - Bilan'!$H14,IF(LEN('Sprint 2 - Bilan'!$F14)=0,"",'Sprint 2 - Bilan'!$F14))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30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Création de la base de données Postgres et les tables</v>
      </c>
      <c r="D15" s="55" t="str">
        <f>IF(LEN('Sprint 1 - Planification'!H14)&lt;&gt;0,'Sprint 1 - Planification'!H14,"")</f>
        <v>Sprint 2</v>
      </c>
      <c r="E15" s="73" t="str">
        <f>IF(_xlfn.NUMBERVALUE('Sprint 2 - Bilan'!$E15)+_xlfn.NUMBERVALUE('Sprint 2 - Bilan'!$G15)=0,"",_xlfn.NUMBERVALUE('Sprint 2 - Bilan'!$E15)+_xlfn.NUMBERVALUE('Sprint 2 - Bilan'!$G15))</f>
        <v/>
      </c>
      <c r="F15" s="77" t="str">
        <f>IF(LEN('Sprint 2 - Bilan'!$H15)&lt;&gt;0,'Sprint 2 - Bilan'!$H15,IF(LEN('Sprint 2 - Bilan'!$F15)=0,"",'Sprint 2 - Bilan'!$F15))</f>
        <v/>
      </c>
      <c r="G15" s="116"/>
      <c r="H15" s="114"/>
      <c r="I15" s="115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Connexion de notre projet React à la bd</v>
      </c>
      <c r="D16" s="51" t="str">
        <f>IF(LEN('Sprint 1 - Planification'!H15)&lt;&gt;0,'Sprint 1 - Planification'!H15,"")</f>
        <v>Sprint 2</v>
      </c>
      <c r="E16" s="71" t="str">
        <f>IF(_xlfn.NUMBERVALUE('Sprint 2 - Bilan'!$E16)+_xlfn.NUMBERVALUE('Sprint 2 - Bilan'!$G16)=0,"",_xlfn.NUMBERVALUE('Sprint 2 - Bilan'!$E16)+_xlfn.NUMBERVALUE('Sprint 2 - Bilan'!$G16))</f>
        <v/>
      </c>
      <c r="F16" s="75" t="str">
        <f>IF(LEN('Sprint 2 - Bilan'!$H16)&lt;&gt;0,'Sprint 2 - Bilan'!$H16,IF(LEN('Sprint 2 - Bilan'!$F16)=0,"",'Sprint 2 - Bilan'!$F16))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27</v>
      </c>
      <c r="W16" s="4" t="str">
        <f>IF(V16=0,"",IF(V16=1,"Une tâche n'a pas été terminée!",CONCATENATE(V16," tâches n'ont pas été terminé!")))</f>
        <v>27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Création méthodes pour ajouter utilisateur et accéder aux utilisateurs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 t="str">
        <f>IF(LEN('Sprint 2 - Bilan'!$H17)&lt;&gt;0,'Sprint 2 - Bilan'!$H17,IF(LEN('Sprint 2 - Bilan'!$F17)=0,"",'Sprint 2 - Bilan'!$F17))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Création des méthodes d'appel à l'API CoinGecko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 t="str">
        <f>IF(LEN('Sprint 2 - Bilan'!$H18)&lt;&gt;0,'Sprint 2 - Bilan'!$H18,IF(LEN('Sprint 2 - Bilan'!$F18)=0,"",'Sprint 2 - Bilan'!$F18))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Page d'accueil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 t="str">
        <f>IF(LEN('Sprint 2 - Bilan'!$H19)&lt;&gt;0,'Sprint 2 - Bilan'!$H19,IF(LEN('Sprint 2 - Bilan'!$F19)=0,"",'Sprint 2 - Bilan'!$F19))</f>
        <v/>
      </c>
      <c r="G19" s="116"/>
      <c r="H19" s="114"/>
      <c r="I19" s="115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Page de connexion et de création de compte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 t="str">
        <f>IF(LEN('Sprint 2 - Bilan'!$H20)&lt;&gt;0,'Sprint 2 - Bilan'!$H20,IF(LEN('Sprint 2 - Bilan'!$F20)=0,"",'Sprint 2 - Bilan'!$F20))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Page du profil utilisateur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 t="str">
        <f>IF(LEN('Sprint 2 - Bilan'!$H21)&lt;&gt;0,'Sprint 2 - Bilan'!$H21,IF(LEN('Sprint 2 - Bilan'!$F21)=0,"",'Sprint 2 - Bilan'!$F21))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Gestion des portfolios utilisateur</v>
      </c>
      <c r="D22" s="51" t="str">
        <f>IF(LEN('Sprint 1 - Planification'!H21)&lt;&gt;0,'Sprint 1 - Planification'!H21,"")</f>
        <v>Sprint 2</v>
      </c>
      <c r="E22" s="71" t="str">
        <f>IF(_xlfn.NUMBERVALUE('Sprint 2 - Bilan'!$E22)+_xlfn.NUMBERVALUE('Sprint 2 - Bilan'!$G22)=0,"",_xlfn.NUMBERVALUE('Sprint 2 - Bilan'!$E22)+_xlfn.NUMBERVALUE('Sprint 2 - Bilan'!$G22))</f>
        <v/>
      </c>
      <c r="F22" s="75" t="str">
        <f>IF(LEN('Sprint 2 - Bilan'!$H22)&lt;&gt;0,'Sprint 2 - Bilan'!$H22,IF(LEN('Sprint 2 - Bilan'!$F22)=0,"",'Sprint 2 - Bilan'!$F22))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Page du portfolio</v>
      </c>
      <c r="D23" s="54" t="str">
        <f>IF(LEN('Sprint 1 - Planification'!H22)&lt;&gt;0,'Sprint 1 - Planification'!H22,"")</f>
        <v>Sprint 2</v>
      </c>
      <c r="E23" s="72" t="str">
        <f>IF(_xlfn.NUMBERVALUE('Sprint 2 - Bilan'!$E23)+_xlfn.NUMBERVALUE('Sprint 2 - Bilan'!$G23)=0,"",_xlfn.NUMBERVALUE('Sprint 2 - Bilan'!$E23)+_xlfn.NUMBERVALUE('Sprint 2 - Bilan'!$G23))</f>
        <v/>
      </c>
      <c r="F23" s="76" t="str">
        <f>IF(LEN('Sprint 2 - Bilan'!$H23)&lt;&gt;0,'Sprint 2 - Bilan'!$H23,IF(LEN('Sprint 2 - Bilan'!$F23)=0,"",'Sprint 2 - Bilan'!$F23))</f>
        <v/>
      </c>
      <c r="G23" s="113"/>
      <c r="H23" s="114"/>
      <c r="I23" s="115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Pages d'achat et de vente</v>
      </c>
      <c r="D24" s="51" t="str">
        <f>IF(LEN('Sprint 1 - Planification'!H23)&lt;&gt;0,'Sprint 1 - Planification'!H23,"")</f>
        <v>Sprint 2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Méthode de calcul pour les achats et les ventes</v>
      </c>
      <c r="D25" s="55" t="str">
        <f>IF(LEN('Sprint 1 - Planification'!H24)&lt;&gt;0,'Sprint 1 - Planification'!H24,"")</f>
        <v>Sprint 2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Construction des méthodes pour l'historiques des achats/ventes</v>
      </c>
      <c r="D26" s="51" t="str">
        <f>IF(LEN('Sprint 1 - Planification'!H25)&lt;&gt;0,'Sprint 1 - Planification'!H25,"")</f>
        <v>Sprint 2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Page de l'historique des transactions</v>
      </c>
      <c r="D27" s="55" t="str">
        <f>IF(LEN('Sprint 1 - Planification'!H26)&lt;&gt;0,'Sprint 1 - Planification'!H26,"")</f>
        <v>Sprint 2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Page d'affichage de la liste des utilisateurs (Admin)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 xml:space="preserve">Algorithme de tri rapide pour la barre de recherche 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Intégration de ChartJS pour les graphiques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Méthodes pour gérer et afficher graphiques dans la page portfolio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Déconnexion d'un utilisateur</v>
      </c>
      <c r="D32" s="51" t="str">
        <f>IF(LEN('Sprint 1 - Planification'!H31)&lt;&gt;0,'Sprint 1 - Planification'!H31,"")</f>
        <v>Sprint 2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Algorithme pour afficher la pire et meilleur crypto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>
        <f>IF(LEN('Sprint 1 - Planification'!B33)&lt;&gt;0,'Sprint 1 - Planification'!B33,"")</f>
        <v>26</v>
      </c>
      <c r="C34" s="50" t="str">
        <f>IF(LEN('Sprint 1 - Planification'!C33)&lt;&gt;0,'Sprint 1 - Planification'!C33,"")</f>
        <v>Page About/contact</v>
      </c>
      <c r="D34" s="51" t="str">
        <f>IF(LEN('Sprint 1 - Planification'!H33)&lt;&gt;0,'Sprint 1 - Planification'!H33,"")</f>
        <v>Sprint 3</v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2">
        <f>IF(LEN('Sprint 1 - Planification'!B34)&lt;&gt;0,'Sprint 1 - Planification'!B34,"")</f>
        <v>27</v>
      </c>
      <c r="C35" s="53" t="str">
        <f>IF(LEN('Sprint 1 - Planification'!C34)&lt;&gt;0,'Sprint 1 - Planification'!C34,"")</f>
        <v>Afficher dans la page accueil la meilleure et pire crypto</v>
      </c>
      <c r="D35" s="54" t="str">
        <f>IF(LEN('Sprint 1 - Planification'!H34)&lt;&gt;0,'Sprint 1 - Planification'!H34,"")</f>
        <v>Sprint 3</v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49">
        <f>IF(LEN('Sprint 1 - Planification'!B35)&lt;&gt;0,'Sprint 1 - Planification'!B35,"")</f>
        <v>28</v>
      </c>
      <c r="C36" s="50" t="str">
        <f>IF(LEN('Sprint 1 - Planification'!C35)&lt;&gt;0,'Sprint 1 - Planification'!C35,"")</f>
        <v>Rencontre d'évaluation intermédiaire</v>
      </c>
      <c r="D36" s="51" t="str">
        <f>IF(LEN('Sprint 1 - Planification'!H35)&lt;&gt;0,'Sprint 1 - Planification'!H35,"")</f>
        <v>Sprint 2</v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2">
        <f>IF(LEN('Sprint 1 - Planification'!B36)&lt;&gt;0,'Sprint 1 - Planification'!B36,"")</f>
        <v>29</v>
      </c>
      <c r="C37" s="53" t="str">
        <f>IF(LEN('Sprint 1 - Planification'!C36)&lt;&gt;0,'Sprint 1 - Planification'!C36,"")</f>
        <v>Rapport d'avancement</v>
      </c>
      <c r="D37" s="55" t="str">
        <f>IF(LEN('Sprint 1 - Planification'!H36)&lt;&gt;0,'Sprint 1 - Planification'!H36,"")</f>
        <v>Sprint 2</v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49">
        <f>IF(LEN('Sprint 1 - Planification'!B37)&lt;&gt;0,'Sprint 1 - Planification'!B37,"")</f>
        <v>30</v>
      </c>
      <c r="C38" s="50" t="str">
        <f>IF(LEN('Sprint 1 - Planification'!C37)&lt;&gt;0,'Sprint 1 - Planification'!C37,"")</f>
        <v>Rapport final</v>
      </c>
      <c r="D38" s="51" t="str">
        <f>IF(LEN('Sprint 1 - Planification'!H37)&lt;&gt;0,'Sprint 1 - Planification'!H37,"")</f>
        <v>Sprint 3</v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2">
        <f>IF(LEN('Sprint 1 - Planification'!B38)&lt;&gt;0,'Sprint 1 - Planification'!B38,"")</f>
        <v>31</v>
      </c>
      <c r="C39" s="53" t="str">
        <f>IF(LEN('Sprint 1 - Planification'!C38)&lt;&gt;0,'Sprint 1 - Planification'!C38,"")</f>
        <v>Rencontre d'évaluation final</v>
      </c>
      <c r="D39" s="55" t="str">
        <f>IF(LEN('Sprint 1 - Planification'!H38)&lt;&gt;0,'Sprint 1 - Planification'!H38,"")</f>
        <v>Sprint 3</v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49">
        <f>IF(LEN('Sprint 1 - Planification'!B39)&lt;&gt;0,'Sprint 1 - Planification'!B39,"")</f>
        <v>32</v>
      </c>
      <c r="C40" s="50" t="str">
        <f>IF(LEN('Sprint 1 - Planification'!C39)&lt;&gt;0,'Sprint 1 - Planification'!C39,"")</f>
        <v>Vidéo de présentation</v>
      </c>
      <c r="D40" s="51" t="str">
        <f>IF(LEN('Sprint 1 - Planification'!H39)&lt;&gt;0,'Sprint 1 - Planification'!H39,"")</f>
        <v>Sprint 3</v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27</v>
      </c>
      <c r="N44" s="3">
        <f t="shared" ref="N44:O44" si="5">COUNTIF(N9:N43,TRUE)</f>
        <v>27</v>
      </c>
      <c r="O44" s="3">
        <f t="shared" si="5"/>
        <v>0</v>
      </c>
      <c r="P44" s="3">
        <f>COUNTIF(P9:P43,FALSE)</f>
        <v>27</v>
      </c>
      <c r="R44" s="8"/>
    </row>
    <row r="45" spans="2:18" x14ac:dyDescent="0.25">
      <c r="M45" s="3">
        <f>SUM(M44:O44)</f>
        <v>54</v>
      </c>
      <c r="R45" s="8"/>
    </row>
    <row r="46" spans="2:18" x14ac:dyDescent="0.25">
      <c r="M46" s="3" t="str">
        <f>IF(M45=0, "aucun champ", IF(M45=1, "1 champ", M45 &amp; " champs"))</f>
        <v>54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67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68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69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15</v>
      </c>
      <c r="D7" s="92" t="s">
        <v>20</v>
      </c>
      <c r="E7" s="92" t="s">
        <v>23</v>
      </c>
      <c r="F7" s="92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71</v>
      </c>
      <c r="C8" s="93">
        <f>L8</f>
        <v>5</v>
      </c>
      <c r="D8" s="94">
        <f>M8</f>
        <v>17</v>
      </c>
      <c r="E8" s="95">
        <f>N8</f>
        <v>10</v>
      </c>
      <c r="F8" s="99">
        <f>O8</f>
        <v>32</v>
      </c>
      <c r="G8" s="1"/>
      <c r="H8" s="1"/>
      <c r="L8" s="1">
        <f>'Sprint 1 - Planification'!AJ17</f>
        <v>5</v>
      </c>
      <c r="M8" s="1">
        <f>'Sprint 1 - Planification'!AJ18</f>
        <v>17</v>
      </c>
      <c r="N8" s="1">
        <f>'Sprint 1 - Planification'!AJ19</f>
        <v>10</v>
      </c>
      <c r="O8" s="1">
        <f>SUM(L8:N8)</f>
        <v>32</v>
      </c>
      <c r="P8" s="1"/>
      <c r="Q8" s="1"/>
      <c r="R8" s="1"/>
      <c r="S8" s="1"/>
    </row>
    <row r="9" spans="2:25" s="2" customFormat="1" ht="12.75" x14ac:dyDescent="0.25">
      <c r="B9" s="90" t="s">
        <v>72</v>
      </c>
      <c r="C9" s="96" t="str">
        <f t="shared" ref="C9:F10" si="0">DAY(L9)*24+HOUR(L9)&amp;"h"&amp;TEXT(MINUTE(L9),"00")</f>
        <v>12h45</v>
      </c>
      <c r="D9" s="97" t="str">
        <f t="shared" si="0"/>
        <v>49h30</v>
      </c>
      <c r="E9" s="98" t="str">
        <f t="shared" si="0"/>
        <v>28h30</v>
      </c>
      <c r="F9" s="100" t="str">
        <f t="shared" si="0"/>
        <v>90h45</v>
      </c>
      <c r="G9" s="1"/>
      <c r="H9" s="1"/>
      <c r="L9" s="1">
        <f>'Sprint 1 - Planification'!AD17</f>
        <v>0.53125000000000033</v>
      </c>
      <c r="M9" s="1">
        <f>'Sprint 1 - Planification'!AD18</f>
        <v>2.0624999999999996</v>
      </c>
      <c r="N9" s="1">
        <f>'Sprint 1 - Planification'!AD19</f>
        <v>1.1875</v>
      </c>
      <c r="O9" s="1">
        <f>SUM(L9:N9)</f>
        <v>3.78125</v>
      </c>
      <c r="P9" s="1" t="s">
        <v>73</v>
      </c>
      <c r="Q9" s="1">
        <f t="shared" ref="Q9:S10" si="1">DAY(L9)*24+HOUR(L9)+MINUTE(L9)/60</f>
        <v>12.75</v>
      </c>
      <c r="R9" s="1">
        <f t="shared" si="1"/>
        <v>49.5</v>
      </c>
      <c r="S9" s="1">
        <f t="shared" si="1"/>
        <v>28.5</v>
      </c>
      <c r="U9" s="2" t="s">
        <v>74</v>
      </c>
      <c r="V9" s="2">
        <f>COUNTIF('Sprint 1 - Planification'!E8:E42,"Essentielle")</f>
        <v>30</v>
      </c>
      <c r="X9" s="2" t="s">
        <v>75</v>
      </c>
      <c r="Y9" s="2">
        <f>COUNTIF('Sprint 1 - Planification'!F8:F42,1)</f>
        <v>8</v>
      </c>
    </row>
    <row r="10" spans="2:25" s="2" customFormat="1" ht="12.75" x14ac:dyDescent="0.25">
      <c r="B10" s="89" t="s">
        <v>76</v>
      </c>
      <c r="C10" s="93" t="str">
        <f t="shared" si="0"/>
        <v>9h15</v>
      </c>
      <c r="D10" s="94" t="str">
        <f t="shared" si="0"/>
        <v>0h00</v>
      </c>
      <c r="E10" s="95" t="str">
        <f t="shared" si="0"/>
        <v>0h00</v>
      </c>
      <c r="F10" s="99" t="str">
        <f t="shared" si="0"/>
        <v>9h15</v>
      </c>
      <c r="G10" s="1"/>
      <c r="H10" s="1"/>
      <c r="L10" s="1">
        <f>'Sprint 1 - Bilan'!T8</f>
        <v>0.38541666666666674</v>
      </c>
      <c r="M10" s="1">
        <f>'Sprint 2 - Bilan'!V9</f>
        <v>0</v>
      </c>
      <c r="N10" s="1">
        <f>'Sprint 3 - Bilan'!V9</f>
        <v>0</v>
      </c>
      <c r="O10" s="1">
        <f>SUM(L10:N10)</f>
        <v>0.38541666666666674</v>
      </c>
      <c r="P10" s="1" t="s">
        <v>77</v>
      </c>
      <c r="Q10" s="1">
        <f t="shared" si="1"/>
        <v>9.25</v>
      </c>
      <c r="R10" s="1">
        <f t="shared" si="1"/>
        <v>0</v>
      </c>
      <c r="S10" s="1">
        <f t="shared" si="1"/>
        <v>0</v>
      </c>
      <c r="U10" s="2" t="s">
        <v>78</v>
      </c>
      <c r="V10" s="2">
        <f>COUNTIF('Sprint 1 - Planification'!E8:E42,"Optionnelle")</f>
        <v>2</v>
      </c>
      <c r="X10" s="2" t="s">
        <v>79</v>
      </c>
      <c r="Y10" s="2">
        <f>COUNTIF('Sprint 1 - Planification'!F8:F42,2)</f>
        <v>17</v>
      </c>
    </row>
    <row r="11" spans="2:25" s="2" customFormat="1" ht="13.5" thickBot="1" x14ac:dyDescent="0.3">
      <c r="B11" s="101" t="s">
        <v>80</v>
      </c>
      <c r="C11" s="102">
        <f>L11</f>
        <v>0</v>
      </c>
      <c r="D11" s="103">
        <f>M11</f>
        <v>17</v>
      </c>
      <c r="E11" s="104">
        <f>N11</f>
        <v>27</v>
      </c>
      <c r="F11" s="105">
        <f>O11</f>
        <v>27</v>
      </c>
      <c r="G11" s="1"/>
      <c r="H11" s="1"/>
      <c r="L11" s="1">
        <f>'Sprint 1 - Bilan'!T15</f>
        <v>0</v>
      </c>
      <c r="M11" s="1">
        <f>'Sprint 2 - Bilan'!V16</f>
        <v>17</v>
      </c>
      <c r="N11" s="1">
        <f>'Sprint 3 - Bilan'!V16</f>
        <v>27</v>
      </c>
      <c r="O11" s="1">
        <f>N11</f>
        <v>27</v>
      </c>
      <c r="P11" s="1"/>
      <c r="Q11" s="1"/>
      <c r="R11" s="1"/>
      <c r="S11" s="1"/>
      <c r="X11" s="2" t="s">
        <v>81</v>
      </c>
      <c r="Y11" s="2">
        <f>COUNTIF('Sprint 1 - Planification'!F8:F42,3)</f>
        <v>7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82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83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4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84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85</v>
      </c>
      <c r="E8" s="1"/>
      <c r="F8" s="1"/>
      <c r="G8" s="1"/>
      <c r="H8" s="1"/>
    </row>
    <row r="9" spans="2:8" s="2" customFormat="1" ht="12.75" x14ac:dyDescent="0.25">
      <c r="B9" s="1"/>
      <c r="D9" s="82" t="s">
        <v>86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87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88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89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90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91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92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93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94</v>
      </c>
      <c r="E18" s="1"/>
      <c r="F18" s="1"/>
      <c r="G18" s="1"/>
      <c r="H18" s="1"/>
    </row>
    <row r="20" spans="2:8" ht="22.5" customHeight="1" thickBot="1" x14ac:dyDescent="0.25">
      <c r="B20" s="27" t="s">
        <v>95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96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97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98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99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100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101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102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103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cvm</cp:lastModifiedBy>
  <cp:revision/>
  <dcterms:created xsi:type="dcterms:W3CDTF">2014-08-28T21:52:02Z</dcterms:created>
  <dcterms:modified xsi:type="dcterms:W3CDTF">2022-03-02T19:29:28Z</dcterms:modified>
  <cp:category/>
  <cp:contentStatus/>
</cp:coreProperties>
</file>