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C:\Users\Domy\Google Drive\Material de Domy\Unidad 2\Práctica\Números Pseudoaleatorios\"/>
    </mc:Choice>
  </mc:AlternateContent>
  <xr:revisionPtr revIDLastSave="0" documentId="13_ncr:1_{E6A9E81A-CC8F-42BC-B4FD-332FBC991A5F}" xr6:coauthVersionLast="47" xr6:coauthVersionMax="47" xr10:uidLastSave="{00000000-0000-0000-0000-000000000000}"/>
  <bookViews>
    <workbookView xWindow="-108" yWindow="-108" windowWidth="23256" windowHeight="12456" tabRatio="713" xr2:uid="{00000000-000D-0000-FFFF-FFFF00000000}"/>
  </bookViews>
  <sheets>
    <sheet name="Prueba de Medias" sheetId="6" r:id="rId1"/>
    <sheet name="Prueba de Varianza" sheetId="7" r:id="rId2"/>
    <sheet name="Prueba Chi-Cuadrada" sheetId="11" r:id="rId3"/>
    <sheet name="Prueba de K-S" sheetId="8" r:id="rId4"/>
    <sheet name="Prueba Corridas AyA" sheetId="10" r:id="rId5"/>
    <sheet name="Prueba Corridas AyA media" sheetId="9"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9" l="1"/>
  <c r="B13" i="9"/>
  <c r="B12" i="9"/>
  <c r="B15" i="9"/>
  <c r="B10" i="9"/>
  <c r="B9" i="9"/>
  <c r="B7" i="9"/>
  <c r="B5" i="10"/>
  <c r="B13" i="10"/>
  <c r="B12" i="10"/>
  <c r="B11" i="10"/>
  <c r="B10" i="10"/>
  <c r="C17" i="11"/>
  <c r="F10" i="11"/>
  <c r="D11" i="11"/>
  <c r="D12" i="11"/>
  <c r="D13" i="11"/>
  <c r="D10" i="11"/>
  <c r="C6" i="11"/>
  <c r="B7" i="11" s="1"/>
  <c r="C13" i="11"/>
  <c r="B14" i="11"/>
  <c r="C10" i="11"/>
  <c r="B16" i="7"/>
  <c r="C14" i="7"/>
  <c r="C13" i="7"/>
  <c r="C11" i="7"/>
  <c r="B11" i="7"/>
  <c r="C6" i="6"/>
  <c r="B5" i="6"/>
  <c r="B6" i="6" s="1"/>
  <c r="B13" i="11"/>
  <c r="B12" i="11"/>
  <c r="B11" i="11"/>
  <c r="C11" i="11" l="1"/>
  <c r="C12" i="11"/>
  <c r="B3" i="11"/>
  <c r="C3" i="11"/>
  <c r="D3" i="11"/>
  <c r="E3" i="11"/>
  <c r="F3" i="11"/>
  <c r="G3" i="11"/>
  <c r="H3" i="11"/>
  <c r="I3" i="11"/>
  <c r="J3" i="11"/>
  <c r="A3" i="11"/>
  <c r="B5" i="11" s="1"/>
  <c r="B6" i="11" s="1"/>
  <c r="B3" i="9"/>
  <c r="C3" i="9"/>
  <c r="D3" i="9"/>
  <c r="E3" i="9"/>
  <c r="F3" i="9"/>
  <c r="G3" i="9"/>
  <c r="H3" i="9"/>
  <c r="I3" i="9"/>
  <c r="J3" i="9"/>
  <c r="A3" i="9"/>
  <c r="B3" i="10"/>
  <c r="C3" i="10"/>
  <c r="D3" i="10"/>
  <c r="E3" i="10"/>
  <c r="F3" i="10"/>
  <c r="G3" i="10"/>
  <c r="H3" i="10"/>
  <c r="I3" i="10"/>
  <c r="J3" i="10"/>
  <c r="A3" i="10"/>
  <c r="B9" i="10" s="1"/>
  <c r="B3" i="8"/>
  <c r="C3" i="8"/>
  <c r="D3" i="8"/>
  <c r="E3" i="8"/>
  <c r="F3" i="8"/>
  <c r="G3" i="8"/>
  <c r="H3" i="8"/>
  <c r="I3" i="8"/>
  <c r="J3" i="8"/>
  <c r="A3" i="8"/>
  <c r="B3" i="7"/>
  <c r="C7" i="7" s="1"/>
  <c r="C3" i="7"/>
  <c r="D7" i="7" s="1"/>
  <c r="D3" i="7"/>
  <c r="E7" i="7" s="1"/>
  <c r="E3" i="7"/>
  <c r="F7" i="7" s="1"/>
  <c r="F3" i="7"/>
  <c r="G7" i="7" s="1"/>
  <c r="G3" i="7"/>
  <c r="H7" i="7" s="1"/>
  <c r="H3" i="7"/>
  <c r="I7" i="7" s="1"/>
  <c r="I3" i="7"/>
  <c r="J7" i="7" s="1"/>
  <c r="J3" i="7"/>
  <c r="K7" i="7" s="1"/>
  <c r="A3" i="7"/>
  <c r="B7" i="7" s="1"/>
  <c r="B9" i="6"/>
  <c r="F6" i="6"/>
  <c r="F7" i="6" s="1"/>
  <c r="C7" i="6" s="1"/>
  <c r="K5" i="6"/>
  <c r="B5" i="7" l="1"/>
  <c r="B10" i="8"/>
  <c r="E11" i="11"/>
  <c r="F11" i="11" s="1"/>
  <c r="E12" i="11"/>
  <c r="F12" i="11" s="1"/>
  <c r="E13" i="11"/>
  <c r="F13" i="11" s="1"/>
  <c r="E10" i="11"/>
  <c r="B16" i="11"/>
  <c r="C5" i="10"/>
  <c r="D5" i="10"/>
  <c r="E5" i="10"/>
  <c r="F5" i="10"/>
  <c r="G5" i="10"/>
  <c r="H5" i="10"/>
  <c r="I5" i="10"/>
  <c r="J5" i="10"/>
  <c r="F8" i="10"/>
  <c r="F9" i="10" s="1"/>
  <c r="B12" i="8" l="1"/>
  <c r="B15" i="8" s="1"/>
  <c r="B14" i="8"/>
  <c r="B16" i="8" s="1"/>
  <c r="B17" i="7"/>
  <c r="F14" i="11"/>
  <c r="F10" i="9"/>
  <c r="F11" i="9" l="1"/>
  <c r="F12" i="7"/>
  <c r="I11" i="7" s="1"/>
  <c r="I12" i="7" s="1"/>
  <c r="E11" i="7"/>
  <c r="G10" i="6" l="1"/>
  <c r="I10" i="6"/>
  <c r="B6" i="7" l="1"/>
  <c r="B8" i="7" s="1"/>
  <c r="B9" i="7" s="1"/>
  <c r="K7" i="9"/>
  <c r="J7" i="9"/>
  <c r="I7" i="9"/>
  <c r="H7" i="9"/>
  <c r="G7" i="9"/>
  <c r="F7" i="9"/>
  <c r="E7" i="9"/>
  <c r="D7" i="9"/>
  <c r="C7" i="9"/>
  <c r="C19" i="8"/>
  <c r="K14" i="8"/>
  <c r="J14" i="8"/>
  <c r="I14" i="8"/>
  <c r="H14" i="8"/>
  <c r="G14" i="8"/>
  <c r="F14" i="8"/>
  <c r="E14" i="8"/>
  <c r="D14" i="8"/>
  <c r="C14" i="8"/>
  <c r="K13" i="8"/>
  <c r="J13" i="8"/>
  <c r="I13" i="8"/>
  <c r="I16" i="8" s="1"/>
  <c r="H13" i="8"/>
  <c r="H16" i="8" s="1"/>
  <c r="G13" i="8"/>
  <c r="F13" i="8"/>
  <c r="E13" i="8"/>
  <c r="D13" i="8"/>
  <c r="D16" i="8" s="1"/>
  <c r="C13" i="8"/>
  <c r="B13" i="8"/>
  <c r="K12" i="8"/>
  <c r="K15" i="8" s="1"/>
  <c r="J12" i="8"/>
  <c r="J15" i="8" s="1"/>
  <c r="I12" i="8"/>
  <c r="H12" i="8"/>
  <c r="G12" i="8"/>
  <c r="G15" i="8" s="1"/>
  <c r="F12" i="8"/>
  <c r="F15" i="8" s="1"/>
  <c r="E12" i="8"/>
  <c r="D12" i="8"/>
  <c r="C12" i="8"/>
  <c r="C15" i="8" s="1"/>
  <c r="B12" i="7"/>
  <c r="B11" i="6"/>
  <c r="K10" i="6" s="1"/>
  <c r="E16" i="8" l="1"/>
  <c r="F16" i="8"/>
  <c r="F8" i="7"/>
  <c r="F9" i="7" s="1"/>
  <c r="E15" i="8"/>
  <c r="C16" i="8"/>
  <c r="K16" i="8"/>
  <c r="H15" i="8"/>
  <c r="I15" i="8"/>
  <c r="G16" i="8"/>
  <c r="D15" i="8"/>
  <c r="J16" i="8"/>
  <c r="H8" i="7"/>
  <c r="H9" i="7" s="1"/>
  <c r="D8" i="7"/>
  <c r="D9" i="7" s="1"/>
  <c r="I8" i="7"/>
  <c r="I9" i="7" s="1"/>
  <c r="K8" i="7"/>
  <c r="K9" i="7" s="1"/>
  <c r="E8" i="7"/>
  <c r="E9" i="7" s="1"/>
  <c r="G8" i="7"/>
  <c r="G9" i="7" s="1"/>
  <c r="J8" i="7"/>
  <c r="J9" i="7" s="1"/>
  <c r="C8" i="7"/>
  <c r="C9" i="7" s="1"/>
  <c r="D17" i="8" l="1"/>
  <c r="B11" i="9"/>
  <c r="L9" i="7"/>
  <c r="B17" i="8"/>
  <c r="F17"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Domy</author>
  </authors>
  <commentList>
    <comment ref="B7" authorId="0" shapeId="0" xr:uid="{23028581-8B08-40EF-9C69-E9FDFB272BF1}">
      <text>
        <r>
          <rPr>
            <b/>
            <sz val="9"/>
            <color indexed="81"/>
            <rFont val="Tahoma"/>
            <family val="2"/>
          </rPr>
          <t>El valor que escribo se forma sumando el valor de la Fila más el valor de la Columna</t>
        </r>
        <r>
          <rPr>
            <sz val="9"/>
            <color indexed="81"/>
            <rFont val="Tahoma"/>
            <family val="2"/>
          </rPr>
          <t xml:space="preserve">
1,90+0,06=1,96</t>
        </r>
      </text>
    </comment>
  </commentList>
</comments>
</file>

<file path=xl/sharedStrings.xml><?xml version="1.0" encoding="utf-8"?>
<sst xmlns="http://schemas.openxmlformats.org/spreadsheetml/2006/main" count="112" uniqueCount="78">
  <si>
    <t>Prueba de medias</t>
  </si>
  <si>
    <t>n =</t>
  </si>
  <si>
    <r>
      <rPr>
        <b/>
        <sz val="11"/>
        <color theme="1"/>
        <rFont val="Symbol"/>
        <family val="1"/>
        <charset val="2"/>
      </rPr>
      <t>a</t>
    </r>
    <r>
      <rPr>
        <b/>
        <sz val="11"/>
        <color theme="1"/>
        <rFont val="Calibri"/>
        <family val="2"/>
        <scheme val="minor"/>
      </rPr>
      <t xml:space="preserve"> =</t>
    </r>
  </si>
  <si>
    <r>
      <rPr>
        <b/>
        <sz val="11"/>
        <color theme="1"/>
        <rFont val="Symbol"/>
        <family val="1"/>
        <charset val="2"/>
      </rPr>
      <t>a</t>
    </r>
    <r>
      <rPr>
        <b/>
        <sz val="11"/>
        <color theme="1"/>
        <rFont val="Calibri"/>
        <family val="2"/>
        <scheme val="minor"/>
      </rPr>
      <t>/2 =</t>
    </r>
  </si>
  <si>
    <t>LI r prom=</t>
  </si>
  <si>
    <t>LS r prom=</t>
  </si>
  <si>
    <t>Prueba de Varianza</t>
  </si>
  <si>
    <t>ri</t>
  </si>
  <si>
    <t>ri-r prom</t>
  </si>
  <si>
    <t>V(r) =</t>
  </si>
  <si>
    <r>
      <t>1-(</t>
    </r>
    <r>
      <rPr>
        <sz val="11"/>
        <color theme="1"/>
        <rFont val="Symbol"/>
        <family val="1"/>
        <charset val="2"/>
      </rPr>
      <t>a</t>
    </r>
    <r>
      <rPr>
        <sz val="11"/>
        <color theme="1"/>
        <rFont val="Calibri"/>
        <family val="2"/>
        <scheme val="minor"/>
      </rPr>
      <t>/2) =</t>
    </r>
  </si>
  <si>
    <t>LI V(r)  =</t>
  </si>
  <si>
    <t>LS V(r)  =</t>
  </si>
  <si>
    <t>Prueba de Kolmogorov-Smirnov</t>
  </si>
  <si>
    <t xml:space="preserve">1) Ordenar de menor a mayor los números del conjunto ri </t>
  </si>
  <si>
    <t>2) Determinar los valores de D+, D- y D</t>
  </si>
  <si>
    <t>i</t>
  </si>
  <si>
    <t>i/n</t>
  </si>
  <si>
    <t>(i-1)/n</t>
  </si>
  <si>
    <t>(i/n)-ri</t>
  </si>
  <si>
    <t>ri-((i-1)/n)</t>
  </si>
  <si>
    <t>D+</t>
  </si>
  <si>
    <t>D-</t>
  </si>
  <si>
    <t>D</t>
  </si>
  <si>
    <t>a =</t>
  </si>
  <si>
    <r>
      <rPr>
        <b/>
        <sz val="11"/>
        <color theme="1"/>
        <rFont val="Calibri"/>
        <family val="2"/>
        <scheme val="minor"/>
      </rPr>
      <t>D</t>
    </r>
    <r>
      <rPr>
        <sz val="11"/>
        <color theme="1"/>
        <rFont val="Calibri"/>
        <family val="2"/>
        <scheme val="minor"/>
      </rPr>
      <t xml:space="preserve"> 0,05;10 =</t>
    </r>
  </si>
  <si>
    <t>media =</t>
  </si>
  <si>
    <t>S = {</t>
  </si>
  <si>
    <t>}</t>
  </si>
  <si>
    <t>C0 =</t>
  </si>
  <si>
    <t>n0 =</t>
  </si>
  <si>
    <t>n1 =</t>
  </si>
  <si>
    <r>
      <rPr>
        <b/>
        <sz val="11"/>
        <color theme="1"/>
        <rFont val="Symbol"/>
        <family val="1"/>
        <charset val="2"/>
      </rPr>
      <t>m</t>
    </r>
    <r>
      <rPr>
        <b/>
        <sz val="11"/>
        <color theme="1"/>
        <rFont val="Calibri"/>
        <family val="2"/>
        <scheme val="minor"/>
      </rPr>
      <t xml:space="preserve"> C0 =</t>
    </r>
  </si>
  <si>
    <t>Z0 =</t>
  </si>
  <si>
    <t>Prueba de Corridas arriba y abajo de la media</t>
  </si>
  <si>
    <t>nivel de aceptación = 95%</t>
  </si>
  <si>
    <r>
      <t>1-(</t>
    </r>
    <r>
      <rPr>
        <b/>
        <sz val="11"/>
        <color theme="1"/>
        <rFont val="Symbol"/>
        <family val="1"/>
        <charset val="2"/>
      </rPr>
      <t>a</t>
    </r>
    <r>
      <rPr>
        <b/>
        <sz val="11"/>
        <color theme="1"/>
        <rFont val="Calibri"/>
        <family val="2"/>
        <scheme val="minor"/>
      </rPr>
      <t>/2) =</t>
    </r>
  </si>
  <si>
    <t>≤</t>
  </si>
  <si>
    <t>ésto busco en el cuerpo de la tabla de distribución Normal estándar.</t>
  </si>
  <si>
    <r>
      <t xml:space="preserve">Z </t>
    </r>
    <r>
      <rPr>
        <b/>
        <sz val="11"/>
        <color theme="1"/>
        <rFont val="Symbol"/>
        <family val="1"/>
        <charset val="2"/>
      </rPr>
      <t>a</t>
    </r>
    <r>
      <rPr>
        <b/>
        <sz val="11"/>
        <color theme="1"/>
        <rFont val="Calibri"/>
        <family val="2"/>
        <scheme val="minor"/>
      </rPr>
      <t>/2 =</t>
    </r>
  </si>
  <si>
    <r>
      <t xml:space="preserve">Z </t>
    </r>
    <r>
      <rPr>
        <b/>
        <vertAlign val="subscript"/>
        <sz val="11"/>
        <color theme="1"/>
        <rFont val="Symbol"/>
        <family val="1"/>
        <charset val="2"/>
      </rPr>
      <t>a</t>
    </r>
    <r>
      <rPr>
        <b/>
        <vertAlign val="subscript"/>
        <sz val="11"/>
        <color theme="1"/>
        <rFont val="Calibri"/>
        <family val="2"/>
        <scheme val="minor"/>
      </rPr>
      <t>/2</t>
    </r>
    <r>
      <rPr>
        <b/>
        <sz val="11"/>
        <color theme="1"/>
        <rFont val="Calibri"/>
        <family val="2"/>
        <scheme val="minor"/>
      </rPr>
      <t xml:space="preserve"> =</t>
    </r>
  </si>
  <si>
    <r>
      <t>(ri-r prom)</t>
    </r>
    <r>
      <rPr>
        <vertAlign val="superscript"/>
        <sz val="11"/>
        <color theme="1"/>
        <rFont val="Calibri"/>
        <family val="2"/>
        <scheme val="minor"/>
      </rPr>
      <t>2</t>
    </r>
  </si>
  <si>
    <t>n-1=</t>
  </si>
  <si>
    <r>
      <t>X</t>
    </r>
    <r>
      <rPr>
        <vertAlign val="superscript"/>
        <sz val="11"/>
        <color theme="1"/>
        <rFont val="Calibri"/>
        <family val="2"/>
        <scheme val="minor"/>
      </rPr>
      <t>2</t>
    </r>
    <r>
      <rPr>
        <sz val="11"/>
        <color theme="1"/>
        <rFont val="Calibri"/>
        <family val="2"/>
        <scheme val="minor"/>
      </rPr>
      <t xml:space="preserve"> (0,975;9) =</t>
    </r>
  </si>
  <si>
    <r>
      <t>X</t>
    </r>
    <r>
      <rPr>
        <vertAlign val="superscript"/>
        <sz val="11"/>
        <color theme="1"/>
        <rFont val="Calibri"/>
        <family val="2"/>
        <scheme val="minor"/>
      </rPr>
      <t>2</t>
    </r>
    <r>
      <rPr>
        <sz val="11"/>
        <color theme="1"/>
        <rFont val="Calibri"/>
        <family val="2"/>
        <scheme val="minor"/>
      </rPr>
      <t xml:space="preserve"> (0,025;9) =</t>
    </r>
  </si>
  <si>
    <r>
      <t>Busco en la Tabla X</t>
    </r>
    <r>
      <rPr>
        <b/>
        <vertAlign val="superscript"/>
        <sz val="11"/>
        <color rgb="FFFF0000"/>
        <rFont val="Calibri"/>
        <family val="2"/>
        <scheme val="minor"/>
      </rPr>
      <t>2</t>
    </r>
    <r>
      <rPr>
        <b/>
        <sz val="11"/>
        <color rgb="FFFF0000"/>
        <rFont val="Calibri"/>
        <family val="2"/>
        <scheme val="minor"/>
      </rPr>
      <t xml:space="preserve"> la Fila 9 y la Columna 0,975, y escribo el valor que se encuentra en la intersección de ambos valores.</t>
    </r>
  </si>
  <si>
    <r>
      <t>Busco en la Tabla X</t>
    </r>
    <r>
      <rPr>
        <b/>
        <vertAlign val="superscript"/>
        <sz val="11"/>
        <color rgb="FFFF0000"/>
        <rFont val="Calibri"/>
        <family val="2"/>
        <scheme val="minor"/>
      </rPr>
      <t>2</t>
    </r>
    <r>
      <rPr>
        <b/>
        <sz val="11"/>
        <color rgb="FFFF0000"/>
        <rFont val="Calibri"/>
        <family val="2"/>
        <scheme val="minor"/>
      </rPr>
      <t xml:space="preserve"> la Fila 9 y la Columna 0,025, y escribo el valor que se encuentra en la intersección de ambos valores.</t>
    </r>
  </si>
  <si>
    <t>Busco en la tabla de Kolmogorov-Smirnov la columna D 0,05 y la Fila 10 que corresponde a los grados de libertad. Escribo el valor de la intersección.</t>
  </si>
  <si>
    <t xml:space="preserve">El valor que escribo se forma sumando el valor de la </t>
  </si>
  <si>
    <t>Fila más el valor de la Columna 1,90+0,06=1,96</t>
  </si>
  <si>
    <t>Busco 0,975 en el cuerpo de la tabla de distribución Normal estándar.</t>
  </si>
  <si>
    <t>Luego de encontrar el valor 0,975 en el cuerpo de la tabla de distribución Normal Estándar, escribo el valor que resulta de sumar el valor de la Fila más el valor de la Columna, o sea 1,90+0,06=1,96</t>
  </si>
  <si>
    <r>
      <t xml:space="preserve">Como el valor del promedio 0,3275 se encuentra entre los límites de aceptación, se concluye que </t>
    </r>
    <r>
      <rPr>
        <b/>
        <sz val="11"/>
        <color theme="1"/>
        <rFont val="Calibri"/>
        <family val="2"/>
        <scheme val="minor"/>
      </rPr>
      <t>no se puede rechazar</t>
    </r>
    <r>
      <rPr>
        <sz val="11"/>
        <color theme="1"/>
        <rFont val="Calibri"/>
        <family val="2"/>
        <scheme val="minor"/>
      </rPr>
      <t xml:space="preserve"> que el conjunto de 10 números ri tiene un valor esperado de 0,5 con un nivel de aceptación de 95 %.</t>
    </r>
  </si>
  <si>
    <t xml:space="preserve">    =</t>
  </si>
  <si>
    <t>Prueba Chi-Cuadrada</t>
  </si>
  <si>
    <t>m =</t>
  </si>
  <si>
    <t>Ei =</t>
  </si>
  <si>
    <t>Intervalo</t>
  </si>
  <si>
    <t>Oi</t>
  </si>
  <si>
    <t>Ei</t>
  </si>
  <si>
    <r>
      <t>(Ei - Oi)</t>
    </r>
    <r>
      <rPr>
        <vertAlign val="superscript"/>
        <sz val="11"/>
        <color theme="1"/>
        <rFont val="Calibri"/>
        <family val="2"/>
        <scheme val="minor"/>
      </rPr>
      <t>2</t>
    </r>
    <r>
      <rPr>
        <sz val="11"/>
        <color theme="1"/>
        <rFont val="Calibri"/>
        <family val="2"/>
        <scheme val="minor"/>
      </rPr>
      <t>/Ei</t>
    </r>
  </si>
  <si>
    <t>m-1 =</t>
  </si>
  <si>
    <r>
      <t>X</t>
    </r>
    <r>
      <rPr>
        <vertAlign val="superscript"/>
        <sz val="11"/>
        <color theme="1"/>
        <rFont val="Calibri"/>
        <family val="2"/>
        <scheme val="minor"/>
      </rPr>
      <t>2</t>
    </r>
    <r>
      <rPr>
        <sz val="11"/>
        <color theme="1"/>
        <rFont val="Calibri"/>
        <family val="2"/>
        <scheme val="minor"/>
      </rPr>
      <t xml:space="preserve"> (0,05;3) =</t>
    </r>
  </si>
  <si>
    <r>
      <t>Busco en la Tabla X</t>
    </r>
    <r>
      <rPr>
        <b/>
        <vertAlign val="superscript"/>
        <sz val="11"/>
        <color rgb="FFFF0000"/>
        <rFont val="Calibri"/>
        <family val="2"/>
        <scheme val="minor"/>
      </rPr>
      <t>2</t>
    </r>
    <r>
      <rPr>
        <b/>
        <sz val="11"/>
        <color rgb="FFFF0000"/>
        <rFont val="Calibri"/>
        <family val="2"/>
        <scheme val="minor"/>
      </rPr>
      <t xml:space="preserve"> la Fila 3 y la Columna 0,05, y escribo el valor que se encuentra en la intersección de ambos valores.</t>
    </r>
  </si>
  <si>
    <t>Prueba de Corridas arriba y abajo</t>
  </si>
  <si>
    <r>
      <t xml:space="preserve">Dado que el valor de la varianza: V(r) = 0,0420 está entre los límites de aceptación, podemos decir que </t>
    </r>
    <r>
      <rPr>
        <b/>
        <sz val="11"/>
        <color theme="1"/>
        <rFont val="Calibri"/>
        <family val="2"/>
        <scheme val="minor"/>
      </rPr>
      <t>no se puede rechazar</t>
    </r>
    <r>
      <rPr>
        <sz val="11"/>
        <color theme="1"/>
        <rFont val="Calibri"/>
        <family val="2"/>
        <scheme val="minor"/>
      </rPr>
      <t xml:space="preserve"> que el conjunto de 10 números ri tiene una varianza de 1/12=0,08333.</t>
    </r>
  </si>
  <si>
    <r>
      <t xml:space="preserve">Como el estadístico       = </t>
    </r>
    <r>
      <rPr>
        <b/>
        <sz val="11"/>
        <color theme="1"/>
        <rFont val="Calibri"/>
        <family val="2"/>
        <scheme val="minor"/>
      </rPr>
      <t>4,4</t>
    </r>
    <r>
      <rPr>
        <sz val="11"/>
        <color theme="1"/>
        <rFont val="Calibri"/>
        <family val="2"/>
        <scheme val="minor"/>
      </rPr>
      <t xml:space="preserve"> es </t>
    </r>
    <r>
      <rPr>
        <u/>
        <sz val="11"/>
        <color theme="1"/>
        <rFont val="Calibri"/>
        <family val="2"/>
        <scheme val="minor"/>
      </rPr>
      <t>menor</t>
    </r>
    <r>
      <rPr>
        <sz val="11"/>
        <color theme="1"/>
        <rFont val="Calibri"/>
        <family val="2"/>
        <scheme val="minor"/>
      </rPr>
      <t xml:space="preserve"> que el valor obtenido por tabla </t>
    </r>
    <r>
      <rPr>
        <b/>
        <sz val="11"/>
        <color theme="1"/>
        <rFont val="Calibri"/>
        <family val="2"/>
        <scheme val="minor"/>
      </rPr>
      <t>7,8147</t>
    </r>
    <r>
      <rPr>
        <sz val="11"/>
        <color theme="1"/>
        <rFont val="Calibri"/>
        <family val="2"/>
        <scheme val="minor"/>
      </rPr>
      <t xml:space="preserve"> entonces </t>
    </r>
    <r>
      <rPr>
        <b/>
        <sz val="11"/>
        <rFont val="Calibri"/>
        <family val="2"/>
        <scheme val="minor"/>
      </rPr>
      <t xml:space="preserve">no se puede rechazar </t>
    </r>
    <r>
      <rPr>
        <sz val="11"/>
        <color theme="1"/>
        <rFont val="Calibri"/>
        <family val="2"/>
        <scheme val="minor"/>
      </rPr>
      <t>que el conjunto de números ri sigue una distribución uniforme.</t>
    </r>
  </si>
  <si>
    <r>
      <t xml:space="preserve">De acuerdo con la tabla de valores para la prueba Kolmogorov-Smirnov, el valor crítico D 0,05;10 correspondiente a n=10 es de D 0,05;10=0,410, que resulta mayor al valor D=0,37; por lo tanto, se concluye que </t>
    </r>
    <r>
      <rPr>
        <b/>
        <sz val="11"/>
        <color theme="1"/>
        <rFont val="Calibri"/>
        <family val="2"/>
        <scheme val="minor"/>
      </rPr>
      <t>no se ha detectado diferencia significativa</t>
    </r>
    <r>
      <rPr>
        <sz val="11"/>
        <color theme="1"/>
        <rFont val="Calibri"/>
        <family val="2"/>
        <scheme val="minor"/>
      </rPr>
      <t xml:space="preserve"> entre la distribución de los números del conjunto ri y la distribución uniforme.</t>
    </r>
  </si>
  <si>
    <t>=CONTAR(ri)</t>
  </si>
  <si>
    <t>=PROMEDIO(ri)</t>
  </si>
  <si>
    <t>=INV.NORM.ESTAND(1-α/2)</t>
  </si>
  <si>
    <t>=VAR.S(ri)</t>
  </si>
  <si>
    <t>=INV.CHICUAD.CD(probabilidad; grados_libertad)</t>
  </si>
  <si>
    <t>m =REDONDEAR.MAS(raiz de n;cantidad de decimales)</t>
  </si>
  <si>
    <t>Oi =CONTAR.SI.CONJUNTO(ri ;"&gt;=" &amp;cota inferior; ri; "&lt;=" &amp;cota superior)</t>
  </si>
  <si>
    <r>
      <rPr>
        <b/>
        <sz val="11"/>
        <color theme="1"/>
        <rFont val="Arial"/>
        <family val="2"/>
      </rPr>
      <t>σ²co</t>
    </r>
    <r>
      <rPr>
        <b/>
        <sz val="11"/>
        <color theme="1"/>
        <rFont val="Calibri"/>
        <family val="2"/>
        <scheme val="minor"/>
      </rPr>
      <t xml:space="preserve"> =</t>
    </r>
  </si>
  <si>
    <r>
      <t>Como el valor Z</t>
    </r>
    <r>
      <rPr>
        <sz val="10"/>
        <color theme="1"/>
        <rFont val="Calibri"/>
        <family val="2"/>
        <scheme val="minor"/>
      </rPr>
      <t>0</t>
    </r>
    <r>
      <rPr>
        <sz val="11"/>
        <color theme="1"/>
        <rFont val="Calibri"/>
        <family val="2"/>
        <scheme val="minor"/>
      </rPr>
      <t xml:space="preserve"> cae dentro del intervalo -1,96 &lt;= -0,7915 &lt;= 1,96, se dice que</t>
    </r>
    <r>
      <rPr>
        <b/>
        <sz val="11"/>
        <color theme="1"/>
        <rFont val="Calibri"/>
        <family val="2"/>
        <scheme val="minor"/>
      </rPr>
      <t xml:space="preserve"> no se puede rechazar</t>
    </r>
    <r>
      <rPr>
        <sz val="11"/>
        <color theme="1"/>
        <rFont val="Calibri"/>
        <family val="2"/>
        <scheme val="minor"/>
      </rPr>
      <t xml:space="preserve"> que los números del conjunto ri son independientes con un nivel de aceptación de 95%. De acuerdo con esta prueba,</t>
    </r>
    <r>
      <rPr>
        <b/>
        <sz val="11"/>
        <color theme="1"/>
        <rFont val="Calibri"/>
        <family val="2"/>
        <scheme val="minor"/>
      </rPr>
      <t xml:space="preserve"> el conjunto de números ri se puede usar en un estudio de simulación.</t>
    </r>
  </si>
  <si>
    <r>
      <t>Como el valor Z</t>
    </r>
    <r>
      <rPr>
        <sz val="10"/>
        <color theme="1"/>
        <rFont val="Calibri"/>
        <family val="2"/>
        <scheme val="minor"/>
      </rPr>
      <t>0 = 0,2763</t>
    </r>
    <r>
      <rPr>
        <sz val="11"/>
        <color theme="1"/>
        <rFont val="Calibri"/>
        <family val="2"/>
        <scheme val="minor"/>
      </rPr>
      <t xml:space="preserve"> es menor que el valor crítico Z </t>
    </r>
    <r>
      <rPr>
        <sz val="11"/>
        <color theme="1"/>
        <rFont val="Symbol"/>
        <family val="1"/>
        <charset val="2"/>
      </rPr>
      <t>a</t>
    </r>
    <r>
      <rPr>
        <sz val="11"/>
        <color theme="1"/>
        <rFont val="Calibri"/>
        <family val="2"/>
        <scheme val="minor"/>
      </rPr>
      <t xml:space="preserve">/2 =1,96 de la tabla de Distribución Normal Estándar, se concluye que </t>
    </r>
    <r>
      <rPr>
        <b/>
        <sz val="11"/>
        <color theme="1"/>
        <rFont val="Calibri"/>
        <family val="2"/>
        <scheme val="minor"/>
      </rPr>
      <t>no se puede rechazar</t>
    </r>
    <r>
      <rPr>
        <sz val="11"/>
        <color theme="1"/>
        <rFont val="Calibri"/>
        <family val="2"/>
        <scheme val="minor"/>
      </rPr>
      <t xml:space="preserve"> que los números del conjunto ri son independientes. De acuerdo con esta prueba,</t>
    </r>
    <r>
      <rPr>
        <b/>
        <sz val="11"/>
        <color theme="1"/>
        <rFont val="Calibri"/>
        <family val="2"/>
        <scheme val="minor"/>
      </rPr>
      <t xml:space="preserve"> el conjunto de números ri se puede usar en un estudio de simulación.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</si>
</sst>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0">
    <font>
      <sz val="11"/>
      <color theme="1"/>
      <name val="Calibri"/>
      <family val="2"/>
      <scheme val="minor"/>
    </font>
    <font>
      <b/>
      <sz val="11"/>
      <color theme="1"/>
      <name val="Calibri"/>
      <family val="2"/>
      <scheme val="minor"/>
    </font>
    <font>
      <b/>
      <sz val="11"/>
      <color theme="1"/>
      <name val="Symbol"/>
      <family val="1"/>
      <charset val="2"/>
    </font>
    <font>
      <sz val="11"/>
      <color theme="1"/>
      <name val="Symbol"/>
      <family val="1"/>
      <charset val="2"/>
    </font>
    <font>
      <sz val="10"/>
      <color theme="1"/>
      <name val="Calibri"/>
      <family val="2"/>
      <scheme val="minor"/>
    </font>
    <font>
      <b/>
      <sz val="11"/>
      <color rgb="FFFF0000"/>
      <name val="Calibri"/>
      <family val="2"/>
      <scheme val="minor"/>
    </font>
    <font>
      <sz val="9"/>
      <color indexed="81"/>
      <name val="Tahoma"/>
      <family val="2"/>
    </font>
    <font>
      <b/>
      <sz val="9"/>
      <color indexed="81"/>
      <name val="Tahoma"/>
      <family val="2"/>
    </font>
    <font>
      <sz val="11"/>
      <color theme="1"/>
      <name val="Calibri"/>
      <family val="2"/>
    </font>
    <font>
      <b/>
      <vertAlign val="subscript"/>
      <sz val="11"/>
      <color theme="1"/>
      <name val="Symbol"/>
      <family val="1"/>
      <charset val="2"/>
    </font>
    <font>
      <b/>
      <vertAlign val="subscript"/>
      <sz val="11"/>
      <color theme="1"/>
      <name val="Calibri"/>
      <family val="2"/>
      <scheme val="minor"/>
    </font>
    <font>
      <vertAlign val="superscript"/>
      <sz val="11"/>
      <color theme="1"/>
      <name val="Calibri"/>
      <family val="2"/>
      <scheme val="minor"/>
    </font>
    <font>
      <b/>
      <vertAlign val="superscript"/>
      <sz val="11"/>
      <color rgb="FFFF0000"/>
      <name val="Calibri"/>
      <family val="2"/>
      <scheme val="minor"/>
    </font>
    <font>
      <b/>
      <sz val="14"/>
      <color theme="1"/>
      <name val="Calibri"/>
      <family val="2"/>
      <scheme val="minor"/>
    </font>
    <font>
      <sz val="11"/>
      <name val="Calibri"/>
      <family val="2"/>
      <scheme val="minor"/>
    </font>
    <font>
      <u/>
      <sz val="11"/>
      <color theme="1"/>
      <name val="Calibri"/>
      <family val="2"/>
      <scheme val="minor"/>
    </font>
    <font>
      <b/>
      <sz val="11"/>
      <name val="Calibri"/>
      <family val="2"/>
      <scheme val="minor"/>
    </font>
    <font>
      <sz val="11"/>
      <color theme="0"/>
      <name val="Calibri"/>
      <family val="2"/>
      <scheme val="minor"/>
    </font>
    <font>
      <b/>
      <sz val="11"/>
      <color theme="1"/>
      <name val="Arial"/>
      <family val="2"/>
    </font>
    <font>
      <b/>
      <sz val="11"/>
      <color theme="1"/>
      <name val="Calibri"/>
      <family val="2"/>
      <charset val="2"/>
      <scheme val="minor"/>
    </font>
  </fonts>
  <fills count="11">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99FF66"/>
        <bgColor indexed="64"/>
      </patternFill>
    </fill>
    <fill>
      <patternFill patternType="solid">
        <fgColor rgb="FF66FFFF"/>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6"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67">
    <xf numFmtId="0" fontId="0" fillId="0" borderId="0" xfId="0"/>
    <xf numFmtId="0" fontId="0" fillId="0" borderId="0" xfId="0" applyBorder="1"/>
    <xf numFmtId="1" fontId="0" fillId="0" borderId="0" xfId="0" applyNumberFormat="1"/>
    <xf numFmtId="164" fontId="0" fillId="0" borderId="1" xfId="0" applyNumberFormat="1" applyFill="1" applyBorder="1"/>
    <xf numFmtId="164" fontId="0" fillId="0" borderId="0" xfId="0" applyNumberFormat="1" applyFill="1" applyBorder="1"/>
    <xf numFmtId="0" fontId="1" fillId="0" borderId="0" xfId="0" applyFont="1"/>
    <xf numFmtId="9" fontId="0" fillId="0" borderId="0" xfId="0" applyNumberFormat="1" applyAlignment="1">
      <alignment horizontal="right"/>
    </xf>
    <xf numFmtId="164" fontId="0" fillId="2" borderId="1" xfId="0" applyNumberFormat="1" applyFill="1" applyBorder="1"/>
    <xf numFmtId="0" fontId="0" fillId="2" borderId="1" xfId="0" applyFill="1" applyBorder="1"/>
    <xf numFmtId="164" fontId="0" fillId="3" borderId="1" xfId="0" applyNumberFormat="1" applyFill="1" applyBorder="1"/>
    <xf numFmtId="164" fontId="1" fillId="0" borderId="0" xfId="0" applyNumberFormat="1" applyFont="1" applyFill="1" applyBorder="1"/>
    <xf numFmtId="1" fontId="0" fillId="0" borderId="0" xfId="0" applyNumberFormat="1" applyFill="1" applyBorder="1"/>
    <xf numFmtId="0" fontId="0" fillId="0" borderId="1" xfId="0" applyBorder="1"/>
    <xf numFmtId="164" fontId="0" fillId="0" borderId="1" xfId="0" applyNumberFormat="1" applyBorder="1"/>
    <xf numFmtId="164" fontId="0" fillId="0" borderId="0" xfId="0" applyNumberFormat="1" applyBorder="1"/>
    <xf numFmtId="0" fontId="1" fillId="0" borderId="1" xfId="0" applyFont="1" applyBorder="1"/>
    <xf numFmtId="0" fontId="1" fillId="0" borderId="0" xfId="0" applyFont="1" applyBorder="1"/>
    <xf numFmtId="2" fontId="0" fillId="0" borderId="1" xfId="0" applyNumberFormat="1" applyBorder="1"/>
    <xf numFmtId="0" fontId="1" fillId="0" borderId="1" xfId="0" applyFont="1" applyBorder="1" applyAlignment="1">
      <alignment horizontal="center"/>
    </xf>
    <xf numFmtId="0" fontId="2" fillId="0" borderId="0" xfId="0" applyFont="1"/>
    <xf numFmtId="9" fontId="0" fillId="0" borderId="0" xfId="0" applyNumberFormat="1" applyAlignment="1">
      <alignment horizontal="left"/>
    </xf>
    <xf numFmtId="165" fontId="1" fillId="3" borderId="1" xfId="0" applyNumberFormat="1" applyFont="1" applyFill="1" applyBorder="1"/>
    <xf numFmtId="0" fontId="1" fillId="0" borderId="0" xfId="0" applyFont="1" applyFill="1" applyBorder="1"/>
    <xf numFmtId="164" fontId="0" fillId="0" borderId="0" xfId="0" applyNumberFormat="1"/>
    <xf numFmtId="0" fontId="8" fillId="0" borderId="0" xfId="0" applyFont="1" applyAlignment="1">
      <alignment horizontal="center" vertical="center"/>
    </xf>
    <xf numFmtId="164" fontId="1" fillId="2" borderId="0" xfId="0" applyNumberFormat="1" applyFont="1" applyFill="1"/>
    <xf numFmtId="165" fontId="0" fillId="0" borderId="0" xfId="0" applyNumberFormat="1"/>
    <xf numFmtId="165" fontId="1" fillId="0" borderId="0" xfId="0" applyNumberFormat="1" applyFont="1"/>
    <xf numFmtId="0" fontId="0" fillId="5" borderId="0" xfId="0" applyFill="1"/>
    <xf numFmtId="0" fontId="5" fillId="0" borderId="0" xfId="0" applyFont="1"/>
    <xf numFmtId="0" fontId="0" fillId="6" borderId="0" xfId="0" applyFill="1"/>
    <xf numFmtId="165" fontId="1" fillId="0" borderId="0" xfId="0" applyNumberFormat="1" applyFont="1" applyFill="1" applyBorder="1"/>
    <xf numFmtId="0" fontId="0" fillId="0" borderId="0" xfId="0" applyAlignment="1">
      <alignment horizontal="left"/>
    </xf>
    <xf numFmtId="164" fontId="1" fillId="0" borderId="0" xfId="0" applyNumberFormat="1" applyFont="1"/>
    <xf numFmtId="0" fontId="0" fillId="7" borderId="0" xfId="0" applyFill="1"/>
    <xf numFmtId="0" fontId="0" fillId="8" borderId="0" xfId="0" applyFill="1"/>
    <xf numFmtId="0" fontId="0" fillId="0" borderId="0" xfId="0" applyAlignment="1">
      <alignment horizontal="center" vertical="center"/>
    </xf>
    <xf numFmtId="0" fontId="1" fillId="7" borderId="0" xfId="0" applyFont="1" applyFill="1" applyAlignment="1">
      <alignment horizontal="left"/>
    </xf>
    <xf numFmtId="164" fontId="0" fillId="4" borderId="1" xfId="0" applyNumberFormat="1" applyFill="1" applyBorder="1"/>
    <xf numFmtId="164" fontId="1" fillId="3" borderId="1" xfId="0" applyNumberFormat="1" applyFont="1" applyFill="1" applyBorder="1"/>
    <xf numFmtId="0" fontId="1" fillId="2" borderId="0" xfId="0" applyFont="1" applyFill="1"/>
    <xf numFmtId="0" fontId="0" fillId="0" borderId="1" xfId="0" applyBorder="1" applyAlignment="1">
      <alignment horizontal="center" vertical="center"/>
    </xf>
    <xf numFmtId="164" fontId="0" fillId="0" borderId="1" xfId="0" applyNumberFormat="1" applyBorder="1" applyAlignment="1">
      <alignment horizontal="center" vertical="center"/>
    </xf>
    <xf numFmtId="0" fontId="14" fillId="7" borderId="1" xfId="0" applyFont="1" applyFill="1" applyBorder="1"/>
    <xf numFmtId="0" fontId="0" fillId="8" borderId="1" xfId="0" applyFill="1" applyBorder="1"/>
    <xf numFmtId="0" fontId="0" fillId="9" borderId="1" xfId="0" applyFill="1" applyBorder="1"/>
    <xf numFmtId="0" fontId="1" fillId="3" borderId="0" xfId="0" applyFont="1" applyFill="1" applyAlignment="1">
      <alignment horizontal="center" vertical="center"/>
    </xf>
    <xf numFmtId="0" fontId="0" fillId="10" borderId="0" xfId="0" applyFill="1" applyAlignment="1">
      <alignment horizontal="center" vertical="center"/>
    </xf>
    <xf numFmtId="0" fontId="0" fillId="10" borderId="0" xfId="0" applyFill="1"/>
    <xf numFmtId="0" fontId="14" fillId="8" borderId="0" xfId="0" applyFont="1" applyFill="1"/>
    <xf numFmtId="0" fontId="0" fillId="0" borderId="1" xfId="0" applyBorder="1" applyAlignment="1">
      <alignment horizontal="center" vertical="center"/>
    </xf>
    <xf numFmtId="0" fontId="13" fillId="4" borderId="2" xfId="0" applyFont="1" applyFill="1" applyBorder="1" applyAlignment="1">
      <alignment horizontal="center"/>
    </xf>
    <xf numFmtId="0" fontId="13" fillId="4" borderId="3" xfId="0" applyFont="1" applyFill="1" applyBorder="1" applyAlignment="1">
      <alignment horizontal="center"/>
    </xf>
    <xf numFmtId="0" fontId="13" fillId="4" borderId="4" xfId="0" applyFont="1" applyFill="1" applyBorder="1" applyAlignment="1">
      <alignment horizontal="center"/>
    </xf>
    <xf numFmtId="0" fontId="0" fillId="0" borderId="0" xfId="0" applyAlignment="1">
      <alignment horizontal="justify" vertical="center" wrapText="1"/>
    </xf>
    <xf numFmtId="0" fontId="5" fillId="0" borderId="0" xfId="0" applyFont="1" applyAlignment="1">
      <alignment horizontal="justify" vertical="center" wrapText="1"/>
    </xf>
    <xf numFmtId="0" fontId="0" fillId="0" borderId="0" xfId="0" applyNumberFormat="1" applyAlignment="1">
      <alignment horizontal="justify" vertical="center" wrapText="1"/>
    </xf>
    <xf numFmtId="0" fontId="13" fillId="4" borderId="1" xfId="0" applyFont="1" applyFill="1" applyBorder="1" applyAlignment="1">
      <alignment horizontal="center"/>
    </xf>
    <xf numFmtId="0" fontId="0" fillId="0" borderId="1" xfId="0" applyBorder="1" applyAlignment="1">
      <alignment horizontal="center" vertical="center"/>
    </xf>
    <xf numFmtId="0" fontId="0" fillId="0" borderId="0" xfId="0" applyAlignment="1">
      <alignment horizontal="left" vertical="center" wrapText="1"/>
    </xf>
    <xf numFmtId="0" fontId="0" fillId="0" borderId="0" xfId="0" applyAlignment="1">
      <alignment horizontal="left"/>
    </xf>
    <xf numFmtId="0" fontId="0" fillId="0" borderId="0" xfId="0" quotePrefix="1"/>
    <xf numFmtId="164" fontId="0" fillId="0" borderId="5" xfId="0" applyNumberFormat="1" applyBorder="1" applyAlignment="1">
      <alignment horizontal="center" vertical="center"/>
    </xf>
    <xf numFmtId="164" fontId="17" fillId="0" borderId="6" xfId="0" applyNumberFormat="1" applyFont="1" applyBorder="1" applyAlignment="1">
      <alignment horizontal="center" vertical="center"/>
    </xf>
    <xf numFmtId="0" fontId="0" fillId="0" borderId="0" xfId="0" applyBorder="1" applyAlignment="1">
      <alignment horizontal="center" vertical="center"/>
    </xf>
    <xf numFmtId="0" fontId="19" fillId="0" borderId="0" xfId="0" applyFont="1" applyFill="1" applyBorder="1"/>
    <xf numFmtId="2" fontId="0" fillId="0" borderId="0" xfId="0" applyNumberFormat="1" applyFill="1" applyBorder="1"/>
  </cellXfs>
  <cellStyles count="1">
    <cellStyle name="Normal" xfId="0" builtinId="0"/>
  </cellStyles>
  <dxfs count="0"/>
  <tableStyles count="0" defaultTableStyle="TableStyleMedium9" defaultPivotStyle="PivotStyleLight16"/>
  <colors>
    <mruColors>
      <color rgb="FF0000FF"/>
      <color rgb="FF99FF66"/>
      <color rgb="FF66FFFF"/>
      <color rgb="FFFFCC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_rels/drawing4.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s>
</file>

<file path=xl/drawings/_rels/drawing5.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 Id="rId4" Type="http://schemas.openxmlformats.org/officeDocument/2006/relationships/image" Target="../media/image2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editAs="oneCell">
    <xdr:from>
      <xdr:col>10</xdr:col>
      <xdr:colOff>144780</xdr:colOff>
      <xdr:row>1</xdr:row>
      <xdr:rowOff>30481</xdr:rowOff>
    </xdr:from>
    <xdr:to>
      <xdr:col>11</xdr:col>
      <xdr:colOff>220980</xdr:colOff>
      <xdr:row>3</xdr:row>
      <xdr:rowOff>155469</xdr:rowOff>
    </xdr:to>
    <xdr:pic>
      <xdr:nvPicPr>
        <xdr:cNvPr id="2" name="Picture 6">
          <a:extLst>
            <a:ext uri="{FF2B5EF4-FFF2-40B4-BE49-F238E27FC236}">
              <a16:creationId xmlns:a16="http://schemas.microsoft.com/office/drawing/2014/main" id="{A098276B-D465-4F90-9E7F-37C46F42B0B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03520" y="259081"/>
          <a:ext cx="868680" cy="490748"/>
        </a:xfrm>
        <a:prstGeom prst="rect">
          <a:avLst/>
        </a:prstGeom>
        <a:noFill/>
        <a:ln w="9525">
          <a:noFill/>
          <a:miter lim="800000"/>
          <a:headEnd/>
          <a:tailEnd/>
        </a:ln>
      </xdr:spPr>
    </xdr:pic>
    <xdr:clientData/>
  </xdr:twoCellAnchor>
  <xdr:twoCellAnchor editAs="oneCell">
    <xdr:from>
      <xdr:col>2</xdr:col>
      <xdr:colOff>30480</xdr:colOff>
      <xdr:row>7</xdr:row>
      <xdr:rowOff>129540</xdr:rowOff>
    </xdr:from>
    <xdr:to>
      <xdr:col>4</xdr:col>
      <xdr:colOff>362876</xdr:colOff>
      <xdr:row>9</xdr:row>
      <xdr:rowOff>144780</xdr:rowOff>
    </xdr:to>
    <xdr:pic>
      <xdr:nvPicPr>
        <xdr:cNvPr id="3" name="Picture 7">
          <a:extLst>
            <a:ext uri="{FF2B5EF4-FFF2-40B4-BE49-F238E27FC236}">
              <a16:creationId xmlns:a16="http://schemas.microsoft.com/office/drawing/2014/main" id="{7E6A526A-3EFE-4373-A341-902E4FADF189}"/>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11580" y="1455420"/>
          <a:ext cx="1307756" cy="381000"/>
        </a:xfrm>
        <a:prstGeom prst="rect">
          <a:avLst/>
        </a:prstGeom>
        <a:noFill/>
        <a:ln w="9525">
          <a:noFill/>
          <a:miter lim="800000"/>
          <a:headEnd/>
          <a:tailEnd/>
        </a:ln>
      </xdr:spPr>
    </xdr:pic>
    <xdr:clientData/>
  </xdr:twoCellAnchor>
  <xdr:twoCellAnchor editAs="oneCell">
    <xdr:from>
      <xdr:col>2</xdr:col>
      <xdr:colOff>60960</xdr:colOff>
      <xdr:row>10</xdr:row>
      <xdr:rowOff>7620</xdr:rowOff>
    </xdr:from>
    <xdr:to>
      <xdr:col>4</xdr:col>
      <xdr:colOff>347472</xdr:colOff>
      <xdr:row>11</xdr:row>
      <xdr:rowOff>175260</xdr:rowOff>
    </xdr:to>
    <xdr:pic>
      <xdr:nvPicPr>
        <xdr:cNvPr id="4" name="Picture 8">
          <a:extLst>
            <a:ext uri="{FF2B5EF4-FFF2-40B4-BE49-F238E27FC236}">
              <a16:creationId xmlns:a16="http://schemas.microsoft.com/office/drawing/2014/main" id="{7D164828-58E6-4E73-B149-21418501CFE9}"/>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242060" y="1836420"/>
          <a:ext cx="1261872" cy="350520"/>
        </a:xfrm>
        <a:prstGeom prst="rect">
          <a:avLst/>
        </a:prstGeom>
        <a:noFill/>
        <a:ln w="9525">
          <a:noFill/>
          <a:miter lim="800000"/>
          <a:headEnd/>
          <a:tailEnd/>
        </a:ln>
      </xdr:spPr>
    </xdr:pic>
    <xdr:clientData/>
  </xdr:twoCellAnchor>
  <xdr:oneCellAnchor>
    <xdr:from>
      <xdr:col>0</xdr:col>
      <xdr:colOff>30480</xdr:colOff>
      <xdr:row>5</xdr:row>
      <xdr:rowOff>7620</xdr:rowOff>
    </xdr:from>
    <xdr:ext cx="102016" cy="172227"/>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7F71435F-314A-4B27-9177-EFC14BBC698A}"/>
                </a:ext>
              </a:extLst>
            </xdr:cNvPr>
            <xdr:cNvSpPr txBox="1"/>
          </xdr:nvSpPr>
          <xdr:spPr>
            <a:xfrm>
              <a:off x="30480" y="922020"/>
              <a:ext cx="1020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s-CU" sz="1100" i="1">
                            <a:latin typeface="Cambria Math" panose="02040503050406030204" pitchFamily="18" charset="0"/>
                          </a:rPr>
                        </m:ctrlPr>
                      </m:accPr>
                      <m:e>
                        <m:r>
                          <a:rPr lang="es-CU" sz="1100" i="1">
                            <a:latin typeface="Cambria Math" panose="02040503050406030204" pitchFamily="18" charset="0"/>
                          </a:rPr>
                          <m:t>𝑟</m:t>
                        </m:r>
                      </m:e>
                    </m:acc>
                  </m:oMath>
                </m:oMathPara>
              </a14:m>
              <a:endParaRPr lang="es-CU" sz="1100"/>
            </a:p>
          </xdr:txBody>
        </xdr:sp>
      </mc:Choice>
      <mc:Fallback xmlns="">
        <xdr:sp macro="" textlink="">
          <xdr:nvSpPr>
            <xdr:cNvPr id="5" name="CuadroTexto 4">
              <a:extLst>
                <a:ext uri="{FF2B5EF4-FFF2-40B4-BE49-F238E27FC236}">
                  <a16:creationId xmlns:a16="http://schemas.microsoft.com/office/drawing/2014/main" id="{7F71435F-314A-4B27-9177-EFC14BBC698A}"/>
                </a:ext>
              </a:extLst>
            </xdr:cNvPr>
            <xdr:cNvSpPr txBox="1"/>
          </xdr:nvSpPr>
          <xdr:spPr>
            <a:xfrm>
              <a:off x="30480" y="922020"/>
              <a:ext cx="1020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U" sz="1100" i="0">
                  <a:latin typeface="Cambria Math" panose="02040503050406030204" pitchFamily="18" charset="0"/>
                </a:rPr>
                <a:t>𝑟 ̅</a:t>
              </a:r>
              <a:endParaRPr lang="es-CU" sz="1100"/>
            </a:p>
          </xdr:txBody>
        </xdr:sp>
      </mc:Fallback>
    </mc:AlternateContent>
    <xdr:clientData/>
  </xdr:oneCellAnchor>
  <xdr:twoCellAnchor editAs="oneCell">
    <xdr:from>
      <xdr:col>11</xdr:col>
      <xdr:colOff>213360</xdr:colOff>
      <xdr:row>0</xdr:row>
      <xdr:rowOff>160020</xdr:rowOff>
    </xdr:from>
    <xdr:to>
      <xdr:col>15</xdr:col>
      <xdr:colOff>457517</xdr:colOff>
      <xdr:row>15</xdr:row>
      <xdr:rowOff>91717</xdr:rowOff>
    </xdr:to>
    <xdr:pic>
      <xdr:nvPicPr>
        <xdr:cNvPr id="6" name="Imagen 5">
          <a:extLst>
            <a:ext uri="{FF2B5EF4-FFF2-40B4-BE49-F238E27FC236}">
              <a16:creationId xmlns:a16="http://schemas.microsoft.com/office/drawing/2014/main" id="{114F3ED8-FD28-4EEF-BD84-439E842CF11A}"/>
            </a:ext>
          </a:extLst>
        </xdr:cNvPr>
        <xdr:cNvPicPr>
          <a:picLocks noChangeAspect="1"/>
        </xdr:cNvPicPr>
      </xdr:nvPicPr>
      <xdr:blipFill>
        <a:blip xmlns:r="http://schemas.openxmlformats.org/officeDocument/2006/relationships" r:embed="rId4"/>
        <a:stretch>
          <a:fillRect/>
        </a:stretch>
      </xdr:blipFill>
      <xdr:spPr>
        <a:xfrm>
          <a:off x="6164580" y="160020"/>
          <a:ext cx="3657917" cy="32006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22861</xdr:colOff>
      <xdr:row>4</xdr:row>
      <xdr:rowOff>167640</xdr:rowOff>
    </xdr:from>
    <xdr:to>
      <xdr:col>12</xdr:col>
      <xdr:colOff>586740</xdr:colOff>
      <xdr:row>7</xdr:row>
      <xdr:rowOff>177799</xdr:rowOff>
    </xdr:to>
    <xdr:pic>
      <xdr:nvPicPr>
        <xdr:cNvPr id="2" name="Picture 5">
          <a:extLst>
            <a:ext uri="{FF2B5EF4-FFF2-40B4-BE49-F238E27FC236}">
              <a16:creationId xmlns:a16="http://schemas.microsoft.com/office/drawing/2014/main" id="{2B11B298-EF83-49D5-B97C-EAFB2B879D8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035041" y="899160"/>
          <a:ext cx="1051559" cy="558799"/>
        </a:xfrm>
        <a:prstGeom prst="rect">
          <a:avLst/>
        </a:prstGeom>
        <a:noFill/>
        <a:ln w="9525">
          <a:noFill/>
          <a:miter lim="800000"/>
          <a:headEnd/>
          <a:tailEnd/>
        </a:ln>
      </xdr:spPr>
    </xdr:pic>
    <xdr:clientData/>
  </xdr:twoCellAnchor>
  <xdr:oneCellAnchor>
    <xdr:from>
      <xdr:col>0</xdr:col>
      <xdr:colOff>45720</xdr:colOff>
      <xdr:row>5</xdr:row>
      <xdr:rowOff>7620</xdr:rowOff>
    </xdr:from>
    <xdr:ext cx="102016" cy="172227"/>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2595AC2E-15B2-469E-8D25-D7D3B4B5E342}"/>
                </a:ext>
              </a:extLst>
            </xdr:cNvPr>
            <xdr:cNvSpPr txBox="1"/>
          </xdr:nvSpPr>
          <xdr:spPr>
            <a:xfrm>
              <a:off x="45720" y="922020"/>
              <a:ext cx="1020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s-CU" sz="1100" i="1">
                            <a:latin typeface="Cambria Math" panose="02040503050406030204" pitchFamily="18" charset="0"/>
                          </a:rPr>
                        </m:ctrlPr>
                      </m:accPr>
                      <m:e>
                        <m:r>
                          <a:rPr lang="es-CU" sz="1100" i="1">
                            <a:latin typeface="Cambria Math" panose="02040503050406030204" pitchFamily="18" charset="0"/>
                          </a:rPr>
                          <m:t>𝑟</m:t>
                        </m:r>
                      </m:e>
                    </m:acc>
                  </m:oMath>
                </m:oMathPara>
              </a14:m>
              <a:endParaRPr lang="es-CU" sz="1100"/>
            </a:p>
          </xdr:txBody>
        </xdr:sp>
      </mc:Choice>
      <mc:Fallback xmlns="">
        <xdr:sp macro="" textlink="">
          <xdr:nvSpPr>
            <xdr:cNvPr id="4" name="CuadroTexto 3">
              <a:extLst>
                <a:ext uri="{FF2B5EF4-FFF2-40B4-BE49-F238E27FC236}">
                  <a16:creationId xmlns:a16="http://schemas.microsoft.com/office/drawing/2014/main" id="{2595AC2E-15B2-469E-8D25-D7D3B4B5E342}"/>
                </a:ext>
              </a:extLst>
            </xdr:cNvPr>
            <xdr:cNvSpPr txBox="1"/>
          </xdr:nvSpPr>
          <xdr:spPr>
            <a:xfrm>
              <a:off x="45720" y="922020"/>
              <a:ext cx="1020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U" sz="1100" i="0">
                  <a:latin typeface="Cambria Math" panose="02040503050406030204" pitchFamily="18" charset="0"/>
                </a:rPr>
                <a:t>𝑟 ̅</a:t>
              </a:r>
              <a:endParaRPr lang="es-CU" sz="1100"/>
            </a:p>
          </xdr:txBody>
        </xdr:sp>
      </mc:Fallback>
    </mc:AlternateContent>
    <xdr:clientData/>
  </xdr:oneCellAnchor>
  <xdr:twoCellAnchor editAs="oneCell">
    <xdr:from>
      <xdr:col>4</xdr:col>
      <xdr:colOff>15240</xdr:colOff>
      <xdr:row>14</xdr:row>
      <xdr:rowOff>160021</xdr:rowOff>
    </xdr:from>
    <xdr:to>
      <xdr:col>6</xdr:col>
      <xdr:colOff>228600</xdr:colOff>
      <xdr:row>17</xdr:row>
      <xdr:rowOff>44415</xdr:rowOff>
    </xdr:to>
    <xdr:pic>
      <xdr:nvPicPr>
        <xdr:cNvPr id="5" name="Imagen 4">
          <a:extLst>
            <a:ext uri="{FF2B5EF4-FFF2-40B4-BE49-F238E27FC236}">
              <a16:creationId xmlns:a16="http://schemas.microsoft.com/office/drawing/2014/main" id="{49600BBA-891F-4281-9340-324366FBC049}"/>
            </a:ext>
          </a:extLst>
        </xdr:cNvPr>
        <xdr:cNvPicPr>
          <a:picLocks noChangeAspect="1"/>
        </xdr:cNvPicPr>
      </xdr:nvPicPr>
      <xdr:blipFill>
        <a:blip xmlns:r="http://schemas.openxmlformats.org/officeDocument/2006/relationships" r:embed="rId2"/>
        <a:stretch>
          <a:fillRect/>
        </a:stretch>
      </xdr:blipFill>
      <xdr:spPr>
        <a:xfrm>
          <a:off x="2461260" y="2834641"/>
          <a:ext cx="1188720" cy="433034"/>
        </a:xfrm>
        <a:prstGeom prst="rect">
          <a:avLst/>
        </a:prstGeom>
      </xdr:spPr>
    </xdr:pic>
    <xdr:clientData/>
  </xdr:twoCellAnchor>
  <xdr:twoCellAnchor editAs="oneCell">
    <xdr:from>
      <xdr:col>7</xdr:col>
      <xdr:colOff>7621</xdr:colOff>
      <xdr:row>14</xdr:row>
      <xdr:rowOff>129540</xdr:rowOff>
    </xdr:from>
    <xdr:to>
      <xdr:col>9</xdr:col>
      <xdr:colOff>182880</xdr:colOff>
      <xdr:row>16</xdr:row>
      <xdr:rowOff>179945</xdr:rowOff>
    </xdr:to>
    <xdr:pic>
      <xdr:nvPicPr>
        <xdr:cNvPr id="6" name="Imagen 5">
          <a:extLst>
            <a:ext uri="{FF2B5EF4-FFF2-40B4-BE49-F238E27FC236}">
              <a16:creationId xmlns:a16="http://schemas.microsoft.com/office/drawing/2014/main" id="{E433E6CF-61D0-4E89-953A-AE9A81FA98D0}"/>
            </a:ext>
          </a:extLst>
        </xdr:cNvPr>
        <xdr:cNvPicPr>
          <a:picLocks noChangeAspect="1"/>
        </xdr:cNvPicPr>
      </xdr:nvPicPr>
      <xdr:blipFill>
        <a:blip xmlns:r="http://schemas.openxmlformats.org/officeDocument/2006/relationships" r:embed="rId3"/>
        <a:stretch>
          <a:fillRect/>
        </a:stretch>
      </xdr:blipFill>
      <xdr:spPr>
        <a:xfrm>
          <a:off x="3954781" y="2804160"/>
          <a:ext cx="1226819" cy="416165"/>
        </a:xfrm>
        <a:prstGeom prst="rect">
          <a:avLst/>
        </a:prstGeom>
      </xdr:spPr>
    </xdr:pic>
    <xdr:clientData/>
  </xdr:twoCellAnchor>
  <xdr:twoCellAnchor editAs="oneCell">
    <xdr:from>
      <xdr:col>0</xdr:col>
      <xdr:colOff>53340</xdr:colOff>
      <xdr:row>21</xdr:row>
      <xdr:rowOff>121920</xdr:rowOff>
    </xdr:from>
    <xdr:to>
      <xdr:col>11</xdr:col>
      <xdr:colOff>279101</xdr:colOff>
      <xdr:row>32</xdr:row>
      <xdr:rowOff>124638</xdr:rowOff>
    </xdr:to>
    <xdr:pic>
      <xdr:nvPicPr>
        <xdr:cNvPr id="7" name="Imagen 6">
          <a:extLst>
            <a:ext uri="{FF2B5EF4-FFF2-40B4-BE49-F238E27FC236}">
              <a16:creationId xmlns:a16="http://schemas.microsoft.com/office/drawing/2014/main" id="{A8DBFA74-1305-42F2-8A21-FC49DBEE2415}"/>
            </a:ext>
          </a:extLst>
        </xdr:cNvPr>
        <xdr:cNvPicPr>
          <a:picLocks noChangeAspect="1"/>
        </xdr:cNvPicPr>
      </xdr:nvPicPr>
      <xdr:blipFill>
        <a:blip xmlns:r="http://schemas.openxmlformats.org/officeDocument/2006/relationships" r:embed="rId4"/>
        <a:stretch>
          <a:fillRect/>
        </a:stretch>
      </xdr:blipFill>
      <xdr:spPr>
        <a:xfrm>
          <a:off x="53340" y="4366260"/>
          <a:ext cx="6314141" cy="2014398"/>
        </a:xfrm>
        <a:prstGeom prst="rect">
          <a:avLst/>
        </a:prstGeom>
      </xdr:spPr>
    </xdr:pic>
    <xdr:clientData/>
  </xdr:twoCellAnchor>
  <xdr:twoCellAnchor editAs="oneCell">
    <xdr:from>
      <xdr:col>11</xdr:col>
      <xdr:colOff>403860</xdr:colOff>
      <xdr:row>21</xdr:row>
      <xdr:rowOff>106680</xdr:rowOff>
    </xdr:from>
    <xdr:to>
      <xdr:col>16</xdr:col>
      <xdr:colOff>167090</xdr:colOff>
      <xdr:row>32</xdr:row>
      <xdr:rowOff>83150</xdr:rowOff>
    </xdr:to>
    <xdr:pic>
      <xdr:nvPicPr>
        <xdr:cNvPr id="8" name="Imagen 7">
          <a:extLst>
            <a:ext uri="{FF2B5EF4-FFF2-40B4-BE49-F238E27FC236}">
              <a16:creationId xmlns:a16="http://schemas.microsoft.com/office/drawing/2014/main" id="{891FC6D7-EF40-429A-B57D-8CB461DC45D1}"/>
            </a:ext>
          </a:extLst>
        </xdr:cNvPr>
        <xdr:cNvPicPr>
          <a:picLocks noChangeAspect="1"/>
        </xdr:cNvPicPr>
      </xdr:nvPicPr>
      <xdr:blipFill>
        <a:blip xmlns:r="http://schemas.openxmlformats.org/officeDocument/2006/relationships" r:embed="rId5"/>
        <a:stretch>
          <a:fillRect/>
        </a:stretch>
      </xdr:blipFill>
      <xdr:spPr>
        <a:xfrm>
          <a:off x="6492240" y="4351020"/>
          <a:ext cx="3420830" cy="19881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464820</xdr:colOff>
      <xdr:row>4</xdr:row>
      <xdr:rowOff>167641</xdr:rowOff>
    </xdr:from>
    <xdr:to>
      <xdr:col>4</xdr:col>
      <xdr:colOff>152972</xdr:colOff>
      <xdr:row>6</xdr:row>
      <xdr:rowOff>22861</xdr:rowOff>
    </xdr:to>
    <xdr:pic>
      <xdr:nvPicPr>
        <xdr:cNvPr id="2" name="Picture 3">
          <a:extLst>
            <a:ext uri="{FF2B5EF4-FFF2-40B4-BE49-F238E27FC236}">
              <a16:creationId xmlns:a16="http://schemas.microsoft.com/office/drawing/2014/main" id="{4E1187CD-01F9-435C-8FD2-9A3A8A30FCE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842260" y="944881"/>
          <a:ext cx="480632" cy="220980"/>
        </a:xfrm>
        <a:prstGeom prst="rect">
          <a:avLst/>
        </a:prstGeom>
        <a:noFill/>
        <a:ln w="9525">
          <a:noFill/>
          <a:miter lim="800000"/>
          <a:headEnd/>
          <a:tailEnd/>
        </a:ln>
        <a:effectLst/>
      </xdr:spPr>
    </xdr:pic>
    <xdr:clientData/>
  </xdr:twoCellAnchor>
  <xdr:twoCellAnchor editAs="oneCell">
    <xdr:from>
      <xdr:col>3</xdr:col>
      <xdr:colOff>426721</xdr:colOff>
      <xdr:row>5</xdr:row>
      <xdr:rowOff>175260</xdr:rowOff>
    </xdr:from>
    <xdr:to>
      <xdr:col>4</xdr:col>
      <xdr:colOff>171797</xdr:colOff>
      <xdr:row>7</xdr:row>
      <xdr:rowOff>53340</xdr:rowOff>
    </xdr:to>
    <xdr:pic>
      <xdr:nvPicPr>
        <xdr:cNvPr id="3" name="Picture 4">
          <a:extLst>
            <a:ext uri="{FF2B5EF4-FFF2-40B4-BE49-F238E27FC236}">
              <a16:creationId xmlns:a16="http://schemas.microsoft.com/office/drawing/2014/main" id="{58A1CC9D-2883-4C63-9ECC-78C644E581EA}"/>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04161" y="1135380"/>
          <a:ext cx="537556" cy="243840"/>
        </a:xfrm>
        <a:prstGeom prst="rect">
          <a:avLst/>
        </a:prstGeom>
        <a:noFill/>
        <a:ln w="9525">
          <a:noFill/>
          <a:miter lim="800000"/>
          <a:headEnd/>
          <a:tailEnd/>
        </a:ln>
        <a:effectLst/>
      </xdr:spPr>
    </xdr:pic>
    <xdr:clientData/>
  </xdr:twoCellAnchor>
  <xdr:twoCellAnchor editAs="oneCell">
    <xdr:from>
      <xdr:col>5</xdr:col>
      <xdr:colOff>289561</xdr:colOff>
      <xdr:row>4</xdr:row>
      <xdr:rowOff>144780</xdr:rowOff>
    </xdr:from>
    <xdr:to>
      <xdr:col>6</xdr:col>
      <xdr:colOff>464821</xdr:colOff>
      <xdr:row>7</xdr:row>
      <xdr:rowOff>83986</xdr:rowOff>
    </xdr:to>
    <xdr:pic>
      <xdr:nvPicPr>
        <xdr:cNvPr id="4" name="8 Imagen">
          <a:extLst>
            <a:ext uri="{FF2B5EF4-FFF2-40B4-BE49-F238E27FC236}">
              <a16:creationId xmlns:a16="http://schemas.microsoft.com/office/drawing/2014/main" id="{C8306E4A-16EB-42AF-9E43-E7D9C7AD4DDE}"/>
            </a:ext>
          </a:extLst>
        </xdr:cNvPr>
        <xdr:cNvPicPr>
          <a:picLocks noChangeAspect="1"/>
        </xdr:cNvPicPr>
      </xdr:nvPicPr>
      <xdr:blipFill>
        <a:blip xmlns:r="http://schemas.openxmlformats.org/officeDocument/2006/relationships" r:embed="rId3" cstate="print"/>
        <a:stretch>
          <a:fillRect/>
        </a:stretch>
      </xdr:blipFill>
      <xdr:spPr>
        <a:xfrm>
          <a:off x="4251961" y="922020"/>
          <a:ext cx="1181100" cy="487846"/>
        </a:xfrm>
        <a:prstGeom prst="rect">
          <a:avLst/>
        </a:prstGeom>
      </xdr:spPr>
    </xdr:pic>
    <xdr:clientData/>
  </xdr:twoCellAnchor>
  <xdr:twoCellAnchor editAs="oneCell">
    <xdr:from>
      <xdr:col>6</xdr:col>
      <xdr:colOff>121920</xdr:colOff>
      <xdr:row>12</xdr:row>
      <xdr:rowOff>144780</xdr:rowOff>
    </xdr:from>
    <xdr:to>
      <xdr:col>6</xdr:col>
      <xdr:colOff>342734</xdr:colOff>
      <xdr:row>14</xdr:row>
      <xdr:rowOff>15240</xdr:rowOff>
    </xdr:to>
    <xdr:pic>
      <xdr:nvPicPr>
        <xdr:cNvPr id="5" name="Imagen 4">
          <a:extLst>
            <a:ext uri="{FF2B5EF4-FFF2-40B4-BE49-F238E27FC236}">
              <a16:creationId xmlns:a16="http://schemas.microsoft.com/office/drawing/2014/main" id="{8B6DB7E2-3B39-4D44-A05C-3CA6C489A6C9}"/>
            </a:ext>
          </a:extLst>
        </xdr:cNvPr>
        <xdr:cNvPicPr>
          <a:picLocks noChangeAspect="1"/>
        </xdr:cNvPicPr>
      </xdr:nvPicPr>
      <xdr:blipFill>
        <a:blip xmlns:r="http://schemas.openxmlformats.org/officeDocument/2006/relationships" r:embed="rId4"/>
        <a:stretch>
          <a:fillRect/>
        </a:stretch>
      </xdr:blipFill>
      <xdr:spPr>
        <a:xfrm>
          <a:off x="5090160" y="2407920"/>
          <a:ext cx="220814" cy="236220"/>
        </a:xfrm>
        <a:prstGeom prst="rect">
          <a:avLst/>
        </a:prstGeom>
      </xdr:spPr>
    </xdr:pic>
    <xdr:clientData/>
  </xdr:twoCellAnchor>
  <xdr:twoCellAnchor editAs="oneCell">
    <xdr:from>
      <xdr:col>0</xdr:col>
      <xdr:colOff>68580</xdr:colOff>
      <xdr:row>12</xdr:row>
      <xdr:rowOff>83820</xdr:rowOff>
    </xdr:from>
    <xdr:to>
      <xdr:col>0</xdr:col>
      <xdr:colOff>640080</xdr:colOff>
      <xdr:row>13</xdr:row>
      <xdr:rowOff>170515</xdr:rowOff>
    </xdr:to>
    <xdr:pic>
      <xdr:nvPicPr>
        <xdr:cNvPr id="6" name="Imagen 5">
          <a:extLst>
            <a:ext uri="{FF2B5EF4-FFF2-40B4-BE49-F238E27FC236}">
              <a16:creationId xmlns:a16="http://schemas.microsoft.com/office/drawing/2014/main" id="{203BECFB-D9C4-4323-935C-7F363A4119FD}"/>
            </a:ext>
          </a:extLst>
        </xdr:cNvPr>
        <xdr:cNvPicPr>
          <a:picLocks noChangeAspect="1"/>
        </xdr:cNvPicPr>
      </xdr:nvPicPr>
      <xdr:blipFill>
        <a:blip xmlns:r="http://schemas.openxmlformats.org/officeDocument/2006/relationships" r:embed="rId5"/>
        <a:stretch>
          <a:fillRect/>
        </a:stretch>
      </xdr:blipFill>
      <xdr:spPr>
        <a:xfrm>
          <a:off x="68580" y="2346960"/>
          <a:ext cx="571500" cy="269575"/>
        </a:xfrm>
        <a:prstGeom prst="rect">
          <a:avLst/>
        </a:prstGeom>
      </xdr:spPr>
    </xdr:pic>
    <xdr:clientData/>
  </xdr:twoCellAnchor>
  <xdr:twoCellAnchor editAs="oneCell">
    <xdr:from>
      <xdr:col>1</xdr:col>
      <xdr:colOff>342900</xdr:colOff>
      <xdr:row>17</xdr:row>
      <xdr:rowOff>121920</xdr:rowOff>
    </xdr:from>
    <xdr:to>
      <xdr:col>1</xdr:col>
      <xdr:colOff>563714</xdr:colOff>
      <xdr:row>18</xdr:row>
      <xdr:rowOff>175260</xdr:rowOff>
    </xdr:to>
    <xdr:pic>
      <xdr:nvPicPr>
        <xdr:cNvPr id="7" name="Imagen 6">
          <a:extLst>
            <a:ext uri="{FF2B5EF4-FFF2-40B4-BE49-F238E27FC236}">
              <a16:creationId xmlns:a16="http://schemas.microsoft.com/office/drawing/2014/main" id="{A8A97C26-FBA1-4568-B412-48813772551B}"/>
            </a:ext>
          </a:extLst>
        </xdr:cNvPr>
        <xdr:cNvPicPr>
          <a:picLocks noChangeAspect="1"/>
        </xdr:cNvPicPr>
      </xdr:nvPicPr>
      <xdr:blipFill>
        <a:blip xmlns:r="http://schemas.openxmlformats.org/officeDocument/2006/relationships" r:embed="rId4"/>
        <a:stretch>
          <a:fillRect/>
        </a:stretch>
      </xdr:blipFill>
      <xdr:spPr>
        <a:xfrm>
          <a:off x="1135380" y="3322320"/>
          <a:ext cx="220814" cy="236220"/>
        </a:xfrm>
        <a:prstGeom prst="rect">
          <a:avLst/>
        </a:prstGeom>
      </xdr:spPr>
    </xdr:pic>
    <xdr:clientData/>
  </xdr:twoCellAnchor>
  <xdr:twoCellAnchor editAs="oneCell">
    <xdr:from>
      <xdr:col>5</xdr:col>
      <xdr:colOff>396240</xdr:colOff>
      <xdr:row>19</xdr:row>
      <xdr:rowOff>121920</xdr:rowOff>
    </xdr:from>
    <xdr:to>
      <xdr:col>10</xdr:col>
      <xdr:colOff>159516</xdr:colOff>
      <xdr:row>24</xdr:row>
      <xdr:rowOff>95753</xdr:rowOff>
    </xdr:to>
    <xdr:pic>
      <xdr:nvPicPr>
        <xdr:cNvPr id="8" name="Imagen 7">
          <a:extLst>
            <a:ext uri="{FF2B5EF4-FFF2-40B4-BE49-F238E27FC236}">
              <a16:creationId xmlns:a16="http://schemas.microsoft.com/office/drawing/2014/main" id="{A95C1B0F-3EBF-4046-A394-7A754BC97F45}"/>
            </a:ext>
          </a:extLst>
        </xdr:cNvPr>
        <xdr:cNvPicPr>
          <a:picLocks noChangeAspect="1"/>
        </xdr:cNvPicPr>
      </xdr:nvPicPr>
      <xdr:blipFill>
        <a:blip xmlns:r="http://schemas.openxmlformats.org/officeDocument/2006/relationships" r:embed="rId6"/>
        <a:stretch>
          <a:fillRect/>
        </a:stretch>
      </xdr:blipFill>
      <xdr:spPr>
        <a:xfrm>
          <a:off x="4358640" y="3688080"/>
          <a:ext cx="3939036" cy="8882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190500</xdr:colOff>
      <xdr:row>11</xdr:row>
      <xdr:rowOff>174003</xdr:rowOff>
    </xdr:from>
    <xdr:to>
      <xdr:col>13</xdr:col>
      <xdr:colOff>434340</xdr:colOff>
      <xdr:row>13</xdr:row>
      <xdr:rowOff>179423</xdr:rowOff>
    </xdr:to>
    <xdr:pic>
      <xdr:nvPicPr>
        <xdr:cNvPr id="2" name="Imagen 1">
          <a:extLst>
            <a:ext uri="{FF2B5EF4-FFF2-40B4-BE49-F238E27FC236}">
              <a16:creationId xmlns:a16="http://schemas.microsoft.com/office/drawing/2014/main" id="{746CFDB5-FAC4-4395-80C6-FA31C32CBD35}"/>
            </a:ext>
          </a:extLst>
        </xdr:cNvPr>
        <xdr:cNvPicPr>
          <a:picLocks noChangeAspect="1"/>
        </xdr:cNvPicPr>
      </xdr:nvPicPr>
      <xdr:blipFill>
        <a:blip xmlns:r="http://schemas.openxmlformats.org/officeDocument/2006/relationships" r:embed="rId1"/>
        <a:stretch>
          <a:fillRect/>
        </a:stretch>
      </xdr:blipFill>
      <xdr:spPr>
        <a:xfrm>
          <a:off x="5783580" y="2231403"/>
          <a:ext cx="1333500" cy="371180"/>
        </a:xfrm>
        <a:prstGeom prst="rect">
          <a:avLst/>
        </a:prstGeom>
      </xdr:spPr>
    </xdr:pic>
    <xdr:clientData/>
  </xdr:twoCellAnchor>
  <xdr:twoCellAnchor editAs="oneCell">
    <xdr:from>
      <xdr:col>11</xdr:col>
      <xdr:colOff>228601</xdr:colOff>
      <xdr:row>14</xdr:row>
      <xdr:rowOff>53340</xdr:rowOff>
    </xdr:from>
    <xdr:to>
      <xdr:col>14</xdr:col>
      <xdr:colOff>76201</xdr:colOff>
      <xdr:row>16</xdr:row>
      <xdr:rowOff>8725</xdr:rowOff>
    </xdr:to>
    <xdr:pic>
      <xdr:nvPicPr>
        <xdr:cNvPr id="3" name="Imagen 2">
          <a:extLst>
            <a:ext uri="{FF2B5EF4-FFF2-40B4-BE49-F238E27FC236}">
              <a16:creationId xmlns:a16="http://schemas.microsoft.com/office/drawing/2014/main" id="{C4A6DE09-491A-4CAC-BDA5-F782FB789483}"/>
            </a:ext>
          </a:extLst>
        </xdr:cNvPr>
        <xdr:cNvPicPr>
          <a:picLocks noChangeAspect="1"/>
        </xdr:cNvPicPr>
      </xdr:nvPicPr>
      <xdr:blipFill>
        <a:blip xmlns:r="http://schemas.openxmlformats.org/officeDocument/2006/relationships" r:embed="rId2"/>
        <a:stretch>
          <a:fillRect/>
        </a:stretch>
      </xdr:blipFill>
      <xdr:spPr>
        <a:xfrm>
          <a:off x="5821681" y="2659380"/>
          <a:ext cx="1417320" cy="321145"/>
        </a:xfrm>
        <a:prstGeom prst="rect">
          <a:avLst/>
        </a:prstGeom>
      </xdr:spPr>
    </xdr:pic>
    <xdr:clientData/>
  </xdr:twoCellAnchor>
  <xdr:twoCellAnchor editAs="oneCell">
    <xdr:from>
      <xdr:col>11</xdr:col>
      <xdr:colOff>114300</xdr:colOff>
      <xdr:row>16</xdr:row>
      <xdr:rowOff>175260</xdr:rowOff>
    </xdr:from>
    <xdr:to>
      <xdr:col>16</xdr:col>
      <xdr:colOff>6985</xdr:colOff>
      <xdr:row>25</xdr:row>
      <xdr:rowOff>86996</xdr:rowOff>
    </xdr:to>
    <xdr:pic>
      <xdr:nvPicPr>
        <xdr:cNvPr id="4" name="Imagen 3">
          <a:extLst>
            <a:ext uri="{FF2B5EF4-FFF2-40B4-BE49-F238E27FC236}">
              <a16:creationId xmlns:a16="http://schemas.microsoft.com/office/drawing/2014/main" id="{6B3A8908-4DCE-46BA-AB5D-411CEE8836B8}"/>
            </a:ext>
          </a:extLst>
        </xdr:cNvPr>
        <xdr:cNvPicPr>
          <a:picLocks noChangeAspect="1"/>
        </xdr:cNvPicPr>
      </xdr:nvPicPr>
      <xdr:blipFill>
        <a:blip xmlns:r="http://schemas.openxmlformats.org/officeDocument/2006/relationships" r:embed="rId3"/>
        <a:stretch>
          <a:fillRect/>
        </a:stretch>
      </xdr:blipFill>
      <xdr:spPr>
        <a:xfrm>
          <a:off x="5707380" y="3147060"/>
          <a:ext cx="2422525" cy="217487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160021</xdr:colOff>
      <xdr:row>8</xdr:row>
      <xdr:rowOff>45720</xdr:rowOff>
    </xdr:from>
    <xdr:to>
      <xdr:col>12</xdr:col>
      <xdr:colOff>266701</xdr:colOff>
      <xdr:row>10</xdr:row>
      <xdr:rowOff>49180</xdr:rowOff>
    </xdr:to>
    <xdr:pic>
      <xdr:nvPicPr>
        <xdr:cNvPr id="2" name="Imagen 1">
          <a:extLst>
            <a:ext uri="{FF2B5EF4-FFF2-40B4-BE49-F238E27FC236}">
              <a16:creationId xmlns:a16="http://schemas.microsoft.com/office/drawing/2014/main" id="{D3945557-77AF-48B8-9341-B1CE18CE66B7}"/>
            </a:ext>
          </a:extLst>
        </xdr:cNvPr>
        <xdr:cNvPicPr>
          <a:picLocks noChangeAspect="1"/>
        </xdr:cNvPicPr>
      </xdr:nvPicPr>
      <xdr:blipFill>
        <a:blip xmlns:r="http://schemas.openxmlformats.org/officeDocument/2006/relationships" r:embed="rId1"/>
        <a:stretch>
          <a:fillRect/>
        </a:stretch>
      </xdr:blipFill>
      <xdr:spPr>
        <a:xfrm>
          <a:off x="5852161" y="1554480"/>
          <a:ext cx="899160" cy="369220"/>
        </a:xfrm>
        <a:prstGeom prst="rect">
          <a:avLst/>
        </a:prstGeom>
      </xdr:spPr>
    </xdr:pic>
    <xdr:clientData/>
  </xdr:twoCellAnchor>
  <xdr:twoCellAnchor editAs="oneCell">
    <xdr:from>
      <xdr:col>11</xdr:col>
      <xdr:colOff>83820</xdr:colOff>
      <xdr:row>10</xdr:row>
      <xdr:rowOff>76200</xdr:rowOff>
    </xdr:from>
    <xdr:to>
      <xdr:col>12</xdr:col>
      <xdr:colOff>563880</xdr:colOff>
      <xdr:row>12</xdr:row>
      <xdr:rowOff>106994</xdr:rowOff>
    </xdr:to>
    <xdr:pic>
      <xdr:nvPicPr>
        <xdr:cNvPr id="3" name="Imagen 2">
          <a:extLst>
            <a:ext uri="{FF2B5EF4-FFF2-40B4-BE49-F238E27FC236}">
              <a16:creationId xmlns:a16="http://schemas.microsoft.com/office/drawing/2014/main" id="{BDB41CBC-BDD9-4A83-B3C7-770667CF1984}"/>
            </a:ext>
          </a:extLst>
        </xdr:cNvPr>
        <xdr:cNvPicPr>
          <a:picLocks noChangeAspect="1"/>
        </xdr:cNvPicPr>
      </xdr:nvPicPr>
      <xdr:blipFill>
        <a:blip xmlns:r="http://schemas.openxmlformats.org/officeDocument/2006/relationships" r:embed="rId2"/>
        <a:stretch>
          <a:fillRect/>
        </a:stretch>
      </xdr:blipFill>
      <xdr:spPr>
        <a:xfrm>
          <a:off x="5775960" y="1950720"/>
          <a:ext cx="1272540" cy="419414"/>
        </a:xfrm>
        <a:prstGeom prst="rect">
          <a:avLst/>
        </a:prstGeom>
      </xdr:spPr>
    </xdr:pic>
    <xdr:clientData/>
  </xdr:twoCellAnchor>
  <xdr:twoCellAnchor editAs="oneCell">
    <xdr:from>
      <xdr:col>11</xdr:col>
      <xdr:colOff>121920</xdr:colOff>
      <xdr:row>12</xdr:row>
      <xdr:rowOff>167640</xdr:rowOff>
    </xdr:from>
    <xdr:to>
      <xdr:col>12</xdr:col>
      <xdr:colOff>480060</xdr:colOff>
      <xdr:row>14</xdr:row>
      <xdr:rowOff>227567</xdr:rowOff>
    </xdr:to>
    <xdr:pic>
      <xdr:nvPicPr>
        <xdr:cNvPr id="4" name="Imagen 3">
          <a:extLst>
            <a:ext uri="{FF2B5EF4-FFF2-40B4-BE49-F238E27FC236}">
              <a16:creationId xmlns:a16="http://schemas.microsoft.com/office/drawing/2014/main" id="{5F38B146-FD22-4B60-B989-49DE368A7227}"/>
            </a:ext>
          </a:extLst>
        </xdr:cNvPr>
        <xdr:cNvPicPr>
          <a:picLocks noChangeAspect="1"/>
        </xdr:cNvPicPr>
      </xdr:nvPicPr>
      <xdr:blipFill>
        <a:blip xmlns:r="http://schemas.openxmlformats.org/officeDocument/2006/relationships" r:embed="rId3"/>
        <a:stretch>
          <a:fillRect/>
        </a:stretch>
      </xdr:blipFill>
      <xdr:spPr>
        <a:xfrm>
          <a:off x="5814060" y="2430780"/>
          <a:ext cx="1150620" cy="448547"/>
        </a:xfrm>
        <a:prstGeom prst="rect">
          <a:avLst/>
        </a:prstGeom>
      </xdr:spPr>
    </xdr:pic>
    <xdr:clientData/>
  </xdr:twoCellAnchor>
  <xdr:twoCellAnchor editAs="oneCell">
    <xdr:from>
      <xdr:col>11</xdr:col>
      <xdr:colOff>160020</xdr:colOff>
      <xdr:row>5</xdr:row>
      <xdr:rowOff>22861</xdr:rowOff>
    </xdr:from>
    <xdr:to>
      <xdr:col>12</xdr:col>
      <xdr:colOff>777240</xdr:colOff>
      <xdr:row>7</xdr:row>
      <xdr:rowOff>164225</xdr:rowOff>
    </xdr:to>
    <xdr:pic>
      <xdr:nvPicPr>
        <xdr:cNvPr id="5" name="Imagen 4">
          <a:extLst>
            <a:ext uri="{FF2B5EF4-FFF2-40B4-BE49-F238E27FC236}">
              <a16:creationId xmlns:a16="http://schemas.microsoft.com/office/drawing/2014/main" id="{7018C143-43CF-4DD3-A105-2A1E4C01677C}"/>
            </a:ext>
          </a:extLst>
        </xdr:cNvPr>
        <xdr:cNvPicPr>
          <a:picLocks noChangeAspect="1"/>
        </xdr:cNvPicPr>
      </xdr:nvPicPr>
      <xdr:blipFill>
        <a:blip xmlns:r="http://schemas.openxmlformats.org/officeDocument/2006/relationships" r:embed="rId4"/>
        <a:stretch>
          <a:fillRect/>
        </a:stretch>
      </xdr:blipFill>
      <xdr:spPr>
        <a:xfrm>
          <a:off x="5852160" y="982981"/>
          <a:ext cx="1409700" cy="50712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114301</xdr:colOff>
      <xdr:row>6</xdr:row>
      <xdr:rowOff>30480</xdr:rowOff>
    </xdr:from>
    <xdr:to>
      <xdr:col>13</xdr:col>
      <xdr:colOff>443116</xdr:colOff>
      <xdr:row>13</xdr:row>
      <xdr:rowOff>144780</xdr:rowOff>
    </xdr:to>
    <xdr:pic>
      <xdr:nvPicPr>
        <xdr:cNvPr id="2" name="Imagen 1">
          <a:extLst>
            <a:ext uri="{FF2B5EF4-FFF2-40B4-BE49-F238E27FC236}">
              <a16:creationId xmlns:a16="http://schemas.microsoft.com/office/drawing/2014/main" id="{B7A5CD73-5AC1-4DFD-879D-C9D68F1422B2}"/>
            </a:ext>
          </a:extLst>
        </xdr:cNvPr>
        <xdr:cNvPicPr>
          <a:picLocks noChangeAspect="1"/>
        </xdr:cNvPicPr>
      </xdr:nvPicPr>
      <xdr:blipFill>
        <a:blip xmlns:r="http://schemas.openxmlformats.org/officeDocument/2006/relationships" r:embed="rId1"/>
        <a:stretch>
          <a:fillRect/>
        </a:stretch>
      </xdr:blipFill>
      <xdr:spPr>
        <a:xfrm>
          <a:off x="5516881" y="1173480"/>
          <a:ext cx="1913775" cy="1394460"/>
        </a:xfrm>
        <a:prstGeom prst="rect">
          <a:avLst/>
        </a:prstGeom>
      </xdr:spPr>
    </xdr:pic>
    <xdr:clientData/>
  </xdr:twoCellAnchor>
  <xdr:twoCellAnchor editAs="oneCell">
    <xdr:from>
      <xdr:col>11</xdr:col>
      <xdr:colOff>464820</xdr:colOff>
      <xdr:row>3</xdr:row>
      <xdr:rowOff>22860</xdr:rowOff>
    </xdr:from>
    <xdr:to>
      <xdr:col>13</xdr:col>
      <xdr:colOff>105609</xdr:colOff>
      <xdr:row>5</xdr:row>
      <xdr:rowOff>160020</xdr:rowOff>
    </xdr:to>
    <xdr:pic>
      <xdr:nvPicPr>
        <xdr:cNvPr id="3" name="Imagen 2">
          <a:extLst>
            <a:ext uri="{FF2B5EF4-FFF2-40B4-BE49-F238E27FC236}">
              <a16:creationId xmlns:a16="http://schemas.microsoft.com/office/drawing/2014/main" id="{4744B300-F004-4D2B-A550-46D9344C356E}"/>
            </a:ext>
          </a:extLst>
        </xdr:cNvPr>
        <xdr:cNvPicPr>
          <a:picLocks noChangeAspect="1"/>
        </xdr:cNvPicPr>
      </xdr:nvPicPr>
      <xdr:blipFill>
        <a:blip xmlns:r="http://schemas.openxmlformats.org/officeDocument/2006/relationships" r:embed="rId2"/>
        <a:stretch>
          <a:fillRect/>
        </a:stretch>
      </xdr:blipFill>
      <xdr:spPr>
        <a:xfrm>
          <a:off x="5867400" y="617220"/>
          <a:ext cx="1225749" cy="50292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1"/>
  <sheetViews>
    <sheetView tabSelected="1" zoomScaleNormal="100" workbookViewId="0">
      <selection activeCell="J20" sqref="J20"/>
    </sheetView>
  </sheetViews>
  <sheetFormatPr baseColWidth="10" defaultColWidth="11.5546875" defaultRowHeight="14.4"/>
  <cols>
    <col min="1" max="1" width="10.109375" bestFit="1" customWidth="1"/>
    <col min="2" max="2" width="7.109375" customWidth="1"/>
    <col min="3" max="4" width="7.109375" bestFit="1" customWidth="1"/>
    <col min="5" max="5" width="8.21875" customWidth="1"/>
    <col min="6" max="10" width="7.109375" bestFit="1" customWidth="1"/>
    <col min="14" max="23" width="13.33203125" bestFit="1" customWidth="1"/>
  </cols>
  <sheetData>
    <row r="1" spans="1:13" ht="18">
      <c r="A1" s="51" t="s">
        <v>0</v>
      </c>
      <c r="B1" s="52"/>
      <c r="C1" s="52"/>
      <c r="D1" s="52"/>
      <c r="E1" s="52"/>
      <c r="F1" s="52"/>
      <c r="G1" s="52"/>
      <c r="H1" s="52"/>
      <c r="I1" s="52"/>
      <c r="J1" s="52"/>
      <c r="K1" s="53"/>
    </row>
    <row r="3" spans="1:13">
      <c r="A3" s="3">
        <v>6.8999999999999999E-3</v>
      </c>
      <c r="B3" s="3">
        <v>0.34689999999999999</v>
      </c>
      <c r="C3" s="3">
        <v>0.5958</v>
      </c>
      <c r="D3" s="3">
        <v>0.63260000000000005</v>
      </c>
      <c r="E3" s="3">
        <v>0.44209999999999999</v>
      </c>
      <c r="F3" s="3">
        <v>0.14960000000000001</v>
      </c>
      <c r="G3" s="3">
        <v>0.20180000000000001</v>
      </c>
      <c r="H3" s="3">
        <v>0.14860000000000001</v>
      </c>
      <c r="I3" s="3">
        <v>0.45529999999999998</v>
      </c>
      <c r="J3" s="3">
        <v>0.2949</v>
      </c>
    </row>
    <row r="4" spans="1:13">
      <c r="A4" s="4"/>
      <c r="B4" s="4"/>
      <c r="C4" s="4"/>
      <c r="D4" s="4"/>
      <c r="F4" s="4"/>
      <c r="G4" s="4"/>
      <c r="H4" s="4"/>
      <c r="I4" s="4"/>
      <c r="J4" s="4"/>
    </row>
    <row r="5" spans="1:13">
      <c r="A5" s="5" t="s">
        <v>1</v>
      </c>
      <c r="B5">
        <f>COUNT(A3:J3)</f>
        <v>10</v>
      </c>
      <c r="E5" s="5" t="s">
        <v>2</v>
      </c>
      <c r="F5" s="20">
        <v>0.05</v>
      </c>
      <c r="G5" s="36">
        <v>0.05</v>
      </c>
      <c r="H5" t="s">
        <v>35</v>
      </c>
      <c r="K5">
        <f>1-G5</f>
        <v>0.95</v>
      </c>
    </row>
    <row r="6" spans="1:13">
      <c r="A6" s="5" t="s">
        <v>53</v>
      </c>
      <c r="B6" s="7">
        <f>(SUM(A3:J3))/$B$5</f>
        <v>0.32745000000000002</v>
      </c>
      <c r="C6" s="23">
        <f>AVERAGE(A3:J3)</f>
        <v>0.32745000000000002</v>
      </c>
      <c r="E6" s="5" t="s">
        <v>3</v>
      </c>
      <c r="F6" s="32">
        <f>$G$5/2</f>
        <v>2.5000000000000001E-2</v>
      </c>
      <c r="M6" s="23"/>
    </row>
    <row r="7" spans="1:13">
      <c r="A7" s="5" t="s">
        <v>39</v>
      </c>
      <c r="B7" s="8">
        <v>1.96</v>
      </c>
      <c r="C7">
        <f>_xlfn.NORM.S.INV(F7)</f>
        <v>1.9599639845400536</v>
      </c>
      <c r="E7" s="5" t="s">
        <v>36</v>
      </c>
      <c r="F7" s="37">
        <f>1-F6</f>
        <v>0.97499999999999998</v>
      </c>
      <c r="G7" s="55" t="s">
        <v>50</v>
      </c>
      <c r="H7" s="55"/>
      <c r="I7" s="55"/>
      <c r="J7" s="55"/>
      <c r="K7" s="55"/>
    </row>
    <row r="8" spans="1:13">
      <c r="G8" s="55"/>
      <c r="H8" s="55"/>
      <c r="I8" s="55"/>
      <c r="J8" s="55"/>
      <c r="K8" s="55"/>
    </row>
    <row r="9" spans="1:13">
      <c r="A9" t="s">
        <v>4</v>
      </c>
      <c r="B9" s="9">
        <f>(1/2)-($B$7*(1/(SQRT(12*$B$5))))</f>
        <v>0.32107729788164574</v>
      </c>
    </row>
    <row r="10" spans="1:13">
      <c r="G10" s="23">
        <f>B9</f>
        <v>0.32107729788164574</v>
      </c>
      <c r="H10" s="24" t="s">
        <v>37</v>
      </c>
      <c r="I10" s="25">
        <f>B6</f>
        <v>0.32745000000000002</v>
      </c>
      <c r="J10" s="24" t="s">
        <v>37</v>
      </c>
      <c r="K10" s="23">
        <f>B11</f>
        <v>0.67892270211835426</v>
      </c>
    </row>
    <row r="11" spans="1:13">
      <c r="A11" t="s">
        <v>5</v>
      </c>
      <c r="B11" s="9">
        <f>(1/2)+($B$7*(1/(SQRT(12*$B$5))))</f>
        <v>0.67892270211835426</v>
      </c>
    </row>
    <row r="13" spans="1:13" ht="50.4" customHeight="1">
      <c r="A13" s="54" t="s">
        <v>52</v>
      </c>
      <c r="B13" s="54"/>
      <c r="C13" s="54"/>
      <c r="D13" s="54"/>
      <c r="E13" s="54"/>
      <c r="F13" s="54"/>
      <c r="G13" s="54"/>
      <c r="H13" s="54"/>
      <c r="I13" s="54"/>
      <c r="J13" s="54"/>
      <c r="K13" s="54"/>
    </row>
    <row r="15" spans="1:13" ht="16.2">
      <c r="A15" s="5" t="s">
        <v>40</v>
      </c>
      <c r="B15" s="56" t="s">
        <v>51</v>
      </c>
      <c r="C15" s="56"/>
      <c r="D15" s="56"/>
      <c r="E15" s="56"/>
      <c r="F15" s="56"/>
      <c r="G15" s="56"/>
      <c r="H15" s="56"/>
      <c r="I15" s="56"/>
      <c r="J15" s="56"/>
      <c r="K15" s="56"/>
    </row>
    <row r="16" spans="1:13">
      <c r="B16" s="56"/>
      <c r="C16" s="56"/>
      <c r="D16" s="56"/>
      <c r="E16" s="56"/>
      <c r="F16" s="56"/>
      <c r="G16" s="56"/>
      <c r="H16" s="56"/>
      <c r="I16" s="56"/>
      <c r="J16" s="56"/>
      <c r="K16" s="56"/>
    </row>
    <row r="17" spans="1:11">
      <c r="B17" s="56"/>
      <c r="C17" s="56"/>
      <c r="D17" s="56"/>
      <c r="E17" s="56"/>
      <c r="F17" s="56"/>
      <c r="G17" s="56"/>
      <c r="H17" s="56"/>
      <c r="I17" s="56"/>
      <c r="J17" s="56"/>
      <c r="K17" s="56"/>
    </row>
    <row r="19" spans="1:11">
      <c r="A19" s="61" t="s">
        <v>68</v>
      </c>
    </row>
    <row r="20" spans="1:11">
      <c r="A20" s="61" t="s">
        <v>69</v>
      </c>
    </row>
    <row r="21" spans="1:11">
      <c r="A21" s="61" t="s">
        <v>70</v>
      </c>
    </row>
  </sheetData>
  <mergeCells count="4">
    <mergeCell ref="A1:K1"/>
    <mergeCell ref="A13:K13"/>
    <mergeCell ref="G7:K8"/>
    <mergeCell ref="B15:K17"/>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2"/>
  <sheetViews>
    <sheetView topLeftCell="A10" zoomScaleNormal="100" workbookViewId="0">
      <selection activeCell="M20" sqref="M20"/>
    </sheetView>
  </sheetViews>
  <sheetFormatPr baseColWidth="10" defaultColWidth="11.5546875" defaultRowHeight="14.4"/>
  <cols>
    <col min="1" max="1" width="12.5546875" customWidth="1"/>
    <col min="2" max="2" width="8.88671875" bestFit="1" customWidth="1"/>
    <col min="3" max="3" width="8.21875" customWidth="1"/>
    <col min="4" max="6" width="7.109375" bestFit="1" customWidth="1"/>
    <col min="7" max="9" width="7.6640625" bestFit="1" customWidth="1"/>
    <col min="10" max="10" width="7.109375" bestFit="1" customWidth="1"/>
    <col min="11" max="11" width="7.6640625" bestFit="1" customWidth="1"/>
    <col min="12" max="12" width="7.109375" bestFit="1" customWidth="1"/>
  </cols>
  <sheetData>
    <row r="1" spans="1:12" ht="18">
      <c r="A1" s="57" t="s">
        <v>6</v>
      </c>
      <c r="B1" s="57"/>
      <c r="C1" s="57"/>
      <c r="D1" s="57"/>
      <c r="E1" s="57"/>
      <c r="F1" s="57"/>
      <c r="G1" s="57"/>
      <c r="H1" s="57"/>
      <c r="I1" s="57"/>
      <c r="J1" s="57"/>
    </row>
    <row r="3" spans="1:12">
      <c r="A3" s="3">
        <f>'Prueba de Medias'!A3</f>
        <v>6.8999999999999999E-3</v>
      </c>
      <c r="B3" s="3">
        <f>'Prueba de Medias'!B3</f>
        <v>0.34689999999999999</v>
      </c>
      <c r="C3" s="3">
        <f>'Prueba de Medias'!C3</f>
        <v>0.5958</v>
      </c>
      <c r="D3" s="3">
        <f>'Prueba de Medias'!D3</f>
        <v>0.63260000000000005</v>
      </c>
      <c r="E3" s="3">
        <f>'Prueba de Medias'!E3</f>
        <v>0.44209999999999999</v>
      </c>
      <c r="F3" s="3">
        <f>'Prueba de Medias'!F3</f>
        <v>0.14960000000000001</v>
      </c>
      <c r="G3" s="3">
        <f>'Prueba de Medias'!G3</f>
        <v>0.20180000000000001</v>
      </c>
      <c r="H3" s="3">
        <f>'Prueba de Medias'!H3</f>
        <v>0.14860000000000001</v>
      </c>
      <c r="I3" s="3">
        <f>'Prueba de Medias'!I3</f>
        <v>0.45529999999999998</v>
      </c>
      <c r="J3" s="3">
        <f>'Prueba de Medias'!J3</f>
        <v>0.2949</v>
      </c>
    </row>
    <row r="4" spans="1:12">
      <c r="A4" s="4"/>
      <c r="B4" s="4"/>
      <c r="C4" s="4"/>
      <c r="D4" s="4"/>
      <c r="E4" s="4"/>
      <c r="F4" s="4"/>
      <c r="G4" s="4"/>
      <c r="H4" s="4"/>
      <c r="I4" s="4"/>
      <c r="J4" s="4"/>
    </row>
    <row r="5" spans="1:12">
      <c r="A5" s="10" t="s">
        <v>1</v>
      </c>
      <c r="B5" s="11">
        <f>COUNT(A3:J3)</f>
        <v>10</v>
      </c>
      <c r="C5" s="4"/>
      <c r="D5" t="s">
        <v>35</v>
      </c>
      <c r="E5" s="4"/>
      <c r="F5" s="4"/>
      <c r="G5" s="4"/>
      <c r="H5" s="4"/>
      <c r="I5" s="4"/>
      <c r="J5" s="4"/>
    </row>
    <row r="6" spans="1:12">
      <c r="A6" t="s">
        <v>53</v>
      </c>
      <c r="B6" s="7">
        <f>'Prueba de Medias'!B6</f>
        <v>0.32745000000000002</v>
      </c>
    </row>
    <row r="7" spans="1:12">
      <c r="A7" s="12" t="s">
        <v>7</v>
      </c>
      <c r="B7" s="3">
        <f>A3</f>
        <v>6.8999999999999999E-3</v>
      </c>
      <c r="C7" s="3">
        <f t="shared" ref="C7:K7" si="0">B3</f>
        <v>0.34689999999999999</v>
      </c>
      <c r="D7" s="3">
        <f t="shared" si="0"/>
        <v>0.5958</v>
      </c>
      <c r="E7" s="3">
        <f t="shared" si="0"/>
        <v>0.63260000000000005</v>
      </c>
      <c r="F7" s="3">
        <f t="shared" si="0"/>
        <v>0.44209999999999999</v>
      </c>
      <c r="G7" s="3">
        <f t="shared" si="0"/>
        <v>0.14960000000000001</v>
      </c>
      <c r="H7" s="3">
        <f t="shared" si="0"/>
        <v>0.20180000000000001</v>
      </c>
      <c r="I7" s="3">
        <f t="shared" si="0"/>
        <v>0.14860000000000001</v>
      </c>
      <c r="J7" s="3">
        <f t="shared" si="0"/>
        <v>0.45529999999999998</v>
      </c>
      <c r="K7" s="3">
        <f t="shared" si="0"/>
        <v>0.2949</v>
      </c>
    </row>
    <row r="8" spans="1:12">
      <c r="A8" s="12" t="s">
        <v>8</v>
      </c>
      <c r="B8" s="13">
        <f>B7-$B$6</f>
        <v>-0.32055</v>
      </c>
      <c r="C8" s="13">
        <f t="shared" ref="C8:K8" si="1">C7-$B$6</f>
        <v>1.9449999999999967E-2</v>
      </c>
      <c r="D8" s="13">
        <f t="shared" si="1"/>
        <v>0.26834999999999998</v>
      </c>
      <c r="E8" s="13">
        <f t="shared" si="1"/>
        <v>0.30515000000000003</v>
      </c>
      <c r="F8" s="13">
        <f t="shared" si="1"/>
        <v>0.11464999999999997</v>
      </c>
      <c r="G8" s="13">
        <f t="shared" si="1"/>
        <v>-0.17785000000000001</v>
      </c>
      <c r="H8" s="13">
        <f t="shared" si="1"/>
        <v>-0.12565000000000001</v>
      </c>
      <c r="I8" s="13">
        <f t="shared" si="1"/>
        <v>-0.17885000000000001</v>
      </c>
      <c r="J8" s="13">
        <f t="shared" si="1"/>
        <v>0.12784999999999996</v>
      </c>
      <c r="K8" s="13">
        <f t="shared" si="1"/>
        <v>-3.2550000000000023E-2</v>
      </c>
    </row>
    <row r="9" spans="1:12" ht="16.2">
      <c r="A9" s="12" t="s">
        <v>41</v>
      </c>
      <c r="B9" s="13">
        <f>POWER(B8,2)</f>
        <v>0.1027523025</v>
      </c>
      <c r="C9" s="13">
        <f>POWER(C8,2)</f>
        <v>3.7830249999999872E-4</v>
      </c>
      <c r="D9" s="13">
        <f t="shared" ref="D9:K9" si="2">POWER(D8,2)</f>
        <v>7.2011722499999986E-2</v>
      </c>
      <c r="E9" s="13">
        <f t="shared" si="2"/>
        <v>9.3116522500000021E-2</v>
      </c>
      <c r="F9" s="13">
        <f t="shared" si="2"/>
        <v>1.3144622499999994E-2</v>
      </c>
      <c r="G9" s="13">
        <f t="shared" si="2"/>
        <v>3.1630622500000004E-2</v>
      </c>
      <c r="H9" s="13">
        <f t="shared" si="2"/>
        <v>1.5787922500000003E-2</v>
      </c>
      <c r="I9" s="13">
        <f t="shared" si="2"/>
        <v>3.1987322500000005E-2</v>
      </c>
      <c r="J9" s="13">
        <f t="shared" si="2"/>
        <v>1.634562249999999E-2</v>
      </c>
      <c r="K9" s="13">
        <f t="shared" si="2"/>
        <v>1.0595025000000016E-3</v>
      </c>
      <c r="L9" s="9">
        <f>SUM(B9:K9)</f>
        <v>0.37821446499999994</v>
      </c>
    </row>
    <row r="11" spans="1:12">
      <c r="A11" s="5" t="s">
        <v>9</v>
      </c>
      <c r="B11" s="9">
        <f>$L$9/($B$5-1)</f>
        <v>4.2023829444444438E-2</v>
      </c>
      <c r="C11" s="23">
        <f>_xlfn.VAR.S(A3:J3)</f>
        <v>4.202382944444441E-2</v>
      </c>
      <c r="D11" t="s">
        <v>42</v>
      </c>
      <c r="E11" s="2">
        <f>B5-1</f>
        <v>9</v>
      </c>
      <c r="H11" s="5" t="s">
        <v>3</v>
      </c>
      <c r="I11" s="26">
        <f>$F$12/2</f>
        <v>2.5000000000000001E-2</v>
      </c>
    </row>
    <row r="12" spans="1:12">
      <c r="A12" t="s">
        <v>10</v>
      </c>
      <c r="B12">
        <f>1-(0.05/2)</f>
        <v>0.97499999999999998</v>
      </c>
      <c r="C12" s="23"/>
      <c r="D12" s="5" t="s">
        <v>2</v>
      </c>
      <c r="E12" s="6">
        <v>0.05</v>
      </c>
      <c r="F12">
        <f>5/100</f>
        <v>0.05</v>
      </c>
      <c r="H12" s="5" t="s">
        <v>36</v>
      </c>
      <c r="I12" s="27">
        <f>1-I11</f>
        <v>0.97499999999999998</v>
      </c>
    </row>
    <row r="13" spans="1:12" ht="16.2">
      <c r="A13" t="s">
        <v>43</v>
      </c>
      <c r="B13" s="28">
        <v>2.7004000000000001</v>
      </c>
      <c r="C13" s="23">
        <f>_xlfn.CHISQ.INV.RT(I12,E11)</f>
        <v>2.7003894999803584</v>
      </c>
      <c r="D13" s="29" t="s">
        <v>45</v>
      </c>
    </row>
    <row r="14" spans="1:12" ht="16.2">
      <c r="A14" t="s">
        <v>44</v>
      </c>
      <c r="B14" s="30">
        <v>19.0228</v>
      </c>
      <c r="C14" s="23">
        <f>_xlfn.CHISQ.INV.RT(I11,E11)</f>
        <v>19.022767798641635</v>
      </c>
      <c r="D14" s="29" t="s">
        <v>46</v>
      </c>
    </row>
    <row r="16" spans="1:12">
      <c r="A16" t="s">
        <v>11</v>
      </c>
      <c r="B16" s="9">
        <f>B13/(12*($B$5-1))</f>
        <v>2.5003703703703705E-2</v>
      </c>
    </row>
    <row r="17" spans="1:11">
      <c r="A17" t="s">
        <v>12</v>
      </c>
      <c r="B17" s="9">
        <f>B14/(12*($B$5-1))</f>
        <v>0.17613703703703704</v>
      </c>
    </row>
    <row r="19" spans="1:11" ht="37.200000000000003" customHeight="1">
      <c r="A19" s="54" t="s">
        <v>65</v>
      </c>
      <c r="B19" s="54"/>
      <c r="C19" s="54"/>
      <c r="D19" s="54"/>
      <c r="E19" s="54"/>
      <c r="F19" s="54"/>
      <c r="G19" s="54"/>
      <c r="H19" s="54"/>
      <c r="I19" s="54"/>
      <c r="J19" s="54"/>
      <c r="K19" s="54"/>
    </row>
    <row r="20" spans="1:11">
      <c r="A20" s="61"/>
    </row>
    <row r="21" spans="1:11">
      <c r="A21" s="61" t="s">
        <v>71</v>
      </c>
    </row>
    <row r="22" spans="1:11">
      <c r="A22" s="61" t="s">
        <v>72</v>
      </c>
    </row>
  </sheetData>
  <mergeCells count="2">
    <mergeCell ref="A1:J1"/>
    <mergeCell ref="A19:K19"/>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419AA-5EC2-458D-88B3-BA15DB1C58B6}">
  <dimension ref="A1:J23"/>
  <sheetViews>
    <sheetView zoomScaleNormal="100" workbookViewId="0">
      <selection activeCell="K13" sqref="K13"/>
    </sheetView>
  </sheetViews>
  <sheetFormatPr baseColWidth="10" defaultRowHeight="14.4"/>
  <cols>
    <col min="6" max="6" width="14.6640625" customWidth="1"/>
  </cols>
  <sheetData>
    <row r="1" spans="1:10" ht="18">
      <c r="A1" s="57" t="s">
        <v>54</v>
      </c>
      <c r="B1" s="57"/>
      <c r="C1" s="57"/>
      <c r="D1" s="57"/>
      <c r="E1" s="57"/>
      <c r="F1" s="57"/>
      <c r="G1" s="57"/>
      <c r="H1" s="57"/>
      <c r="I1" s="57"/>
      <c r="J1" s="57"/>
    </row>
    <row r="3" spans="1:10">
      <c r="A3" s="43">
        <f>'Prueba de Medias'!A3</f>
        <v>6.8999999999999999E-3</v>
      </c>
      <c r="B3" s="44">
        <f>'Prueba de Medias'!B3</f>
        <v>0.34689999999999999</v>
      </c>
      <c r="C3" s="45">
        <f>'Prueba de Medias'!C3</f>
        <v>0.5958</v>
      </c>
      <c r="D3" s="45">
        <f>'Prueba de Medias'!D3</f>
        <v>0.63260000000000005</v>
      </c>
      <c r="E3" s="44">
        <f>'Prueba de Medias'!E3</f>
        <v>0.44209999999999999</v>
      </c>
      <c r="F3" s="43">
        <f>'Prueba de Medias'!F3</f>
        <v>0.14960000000000001</v>
      </c>
      <c r="G3" s="43">
        <f>'Prueba de Medias'!G3</f>
        <v>0.20180000000000001</v>
      </c>
      <c r="H3" s="43">
        <f>'Prueba de Medias'!H3</f>
        <v>0.14860000000000001</v>
      </c>
      <c r="I3" s="44">
        <f>'Prueba de Medias'!I3</f>
        <v>0.45529999999999998</v>
      </c>
      <c r="J3" s="44">
        <f>'Prueba de Medias'!J3</f>
        <v>0.2949</v>
      </c>
    </row>
    <row r="5" spans="1:10">
      <c r="A5" s="5" t="s">
        <v>1</v>
      </c>
      <c r="B5">
        <f>COUNT(A3:J3)</f>
        <v>10</v>
      </c>
    </row>
    <row r="6" spans="1:10">
      <c r="A6" t="s">
        <v>55</v>
      </c>
      <c r="B6">
        <f>SQRT(B5)</f>
        <v>3.1622776601683795</v>
      </c>
      <c r="C6" s="40">
        <f>ROUNDUP(B6,0)</f>
        <v>4</v>
      </c>
    </row>
    <row r="7" spans="1:10">
      <c r="A7" t="s">
        <v>56</v>
      </c>
      <c r="B7">
        <f>B5/C6</f>
        <v>2.5</v>
      </c>
    </row>
    <row r="9" spans="1:10" ht="16.2">
      <c r="B9" s="58" t="s">
        <v>57</v>
      </c>
      <c r="C9" s="58"/>
      <c r="D9" s="41" t="s">
        <v>58</v>
      </c>
      <c r="E9" s="41" t="s">
        <v>59</v>
      </c>
      <c r="F9" s="41" t="s">
        <v>60</v>
      </c>
    </row>
    <row r="10" spans="1:10">
      <c r="B10" s="42">
        <v>0</v>
      </c>
      <c r="C10" s="42">
        <f>B11-0.0001</f>
        <v>0.24990000000000001</v>
      </c>
      <c r="D10" s="41">
        <f>COUNTIFS($A$3:$J$3,"&gt;=" &amp;B10, $A$3:$J$3, "&lt;=" &amp;C10)</f>
        <v>4</v>
      </c>
      <c r="E10" s="41">
        <f>$B$7</f>
        <v>2.5</v>
      </c>
      <c r="F10" s="41">
        <f>(POWER(E10-D10,2))/E10</f>
        <v>0.9</v>
      </c>
      <c r="I10" s="64"/>
    </row>
    <row r="11" spans="1:10">
      <c r="B11" s="42">
        <f>B10+0.25</f>
        <v>0.25</v>
      </c>
      <c r="C11" s="42">
        <f t="shared" ref="C11:C13" si="0">B12-0.0001</f>
        <v>0.49990000000000001</v>
      </c>
      <c r="D11" s="50">
        <f t="shared" ref="D11:D13" si="1">COUNTIFS($A$3:$J$3,"&gt;=" &amp;B11, $A$3:$J$3, "&lt;=" &amp;C11)</f>
        <v>4</v>
      </c>
      <c r="E11" s="41">
        <f t="shared" ref="E11:E13" si="2">$B$7</f>
        <v>2.5</v>
      </c>
      <c r="F11" s="41">
        <f t="shared" ref="F11:F13" si="3">(POWER(E11-D11,2))/E11</f>
        <v>0.9</v>
      </c>
      <c r="I11" s="64"/>
    </row>
    <row r="12" spans="1:10">
      <c r="B12" s="42">
        <f>B11+0.25</f>
        <v>0.5</v>
      </c>
      <c r="C12" s="42">
        <f t="shared" si="0"/>
        <v>0.74990000000000001</v>
      </c>
      <c r="D12" s="50">
        <f t="shared" si="1"/>
        <v>2</v>
      </c>
      <c r="E12" s="41">
        <f t="shared" si="2"/>
        <v>2.5</v>
      </c>
      <c r="F12" s="41">
        <f t="shared" si="3"/>
        <v>0.1</v>
      </c>
      <c r="I12" s="64"/>
    </row>
    <row r="13" spans="1:10">
      <c r="B13" s="62">
        <f>B12+0.25</f>
        <v>0.75</v>
      </c>
      <c r="C13" s="42">
        <f t="shared" si="0"/>
        <v>0.99990000000000001</v>
      </c>
      <c r="D13" s="50">
        <f t="shared" si="1"/>
        <v>0</v>
      </c>
      <c r="E13" s="41">
        <f t="shared" si="2"/>
        <v>2.5</v>
      </c>
      <c r="F13" s="41">
        <f t="shared" si="3"/>
        <v>2.5</v>
      </c>
      <c r="I13" s="64"/>
    </row>
    <row r="14" spans="1:10">
      <c r="B14" s="63">
        <f>B13+0.25</f>
        <v>1</v>
      </c>
      <c r="F14" s="46">
        <f>SUM(F10:F13)</f>
        <v>4.4000000000000004</v>
      </c>
    </row>
    <row r="15" spans="1:10">
      <c r="A15" s="5" t="s">
        <v>2</v>
      </c>
      <c r="B15" s="20">
        <v>0.05</v>
      </c>
      <c r="C15" s="47">
        <v>0.05</v>
      </c>
    </row>
    <row r="16" spans="1:10">
      <c r="A16" t="s">
        <v>61</v>
      </c>
      <c r="B16" s="48">
        <f>C6-1</f>
        <v>3</v>
      </c>
    </row>
    <row r="17" spans="1:10" ht="16.2">
      <c r="A17" t="s">
        <v>62</v>
      </c>
      <c r="B17" s="28">
        <v>7.8147000000000002</v>
      </c>
      <c r="C17" s="23">
        <f>_xlfn.CHISQ.INV.RT(C15,B16)</f>
        <v>7.8147279032511792</v>
      </c>
      <c r="D17" s="29" t="s">
        <v>63</v>
      </c>
    </row>
    <row r="19" spans="1:10">
      <c r="A19" s="59" t="s">
        <v>66</v>
      </c>
      <c r="B19" s="59"/>
      <c r="C19" s="59"/>
      <c r="D19" s="59"/>
      <c r="E19" s="59"/>
      <c r="F19" s="59"/>
      <c r="G19" s="59"/>
      <c r="H19" s="59"/>
      <c r="I19" s="59"/>
      <c r="J19" s="59"/>
    </row>
    <row r="20" spans="1:10">
      <c r="A20" s="59"/>
      <c r="B20" s="59"/>
      <c r="C20" s="59"/>
      <c r="D20" s="59"/>
      <c r="E20" s="59"/>
      <c r="F20" s="59"/>
      <c r="G20" s="59"/>
      <c r="H20" s="59"/>
      <c r="I20" s="59"/>
      <c r="J20" s="59"/>
    </row>
    <row r="22" spans="1:10">
      <c r="A22" s="61" t="s">
        <v>73</v>
      </c>
    </row>
    <row r="23" spans="1:10">
      <c r="A23" s="61" t="s">
        <v>74</v>
      </c>
    </row>
  </sheetData>
  <mergeCells count="3">
    <mergeCell ref="A1:J1"/>
    <mergeCell ref="B9:C9"/>
    <mergeCell ref="A19:J2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23"/>
  <sheetViews>
    <sheetView topLeftCell="A10" workbookViewId="0">
      <selection activeCell="H8" sqref="H8"/>
    </sheetView>
  </sheetViews>
  <sheetFormatPr baseColWidth="10" defaultColWidth="11.5546875" defaultRowHeight="14.4"/>
  <cols>
    <col min="1" max="1" width="10.109375" bestFit="1" customWidth="1"/>
    <col min="2" max="2" width="7.33203125" bestFit="1" customWidth="1"/>
    <col min="3" max="9" width="7.109375" bestFit="1" customWidth="1"/>
    <col min="10" max="10" width="7.33203125" bestFit="1" customWidth="1"/>
    <col min="11" max="12" width="7" bestFit="1" customWidth="1"/>
    <col min="13" max="13" width="8.88671875" bestFit="1" customWidth="1"/>
    <col min="14" max="20" width="7" bestFit="1" customWidth="1"/>
    <col min="21" max="21" width="6.5546875" customWidth="1"/>
  </cols>
  <sheetData>
    <row r="1" spans="1:22" ht="18">
      <c r="A1" s="57" t="s">
        <v>13</v>
      </c>
      <c r="B1" s="57"/>
      <c r="C1" s="57"/>
      <c r="D1" s="57"/>
      <c r="E1" s="57"/>
      <c r="F1" s="57"/>
      <c r="G1" s="57"/>
      <c r="H1" s="57"/>
      <c r="I1" s="57"/>
      <c r="J1" s="57"/>
    </row>
    <row r="3" spans="1:22">
      <c r="A3" s="7">
        <f>'Prueba de Medias'!A3</f>
        <v>6.8999999999999999E-3</v>
      </c>
      <c r="B3" s="7">
        <f>'Prueba de Medias'!B3</f>
        <v>0.34689999999999999</v>
      </c>
      <c r="C3" s="7">
        <f>'Prueba de Medias'!C3</f>
        <v>0.5958</v>
      </c>
      <c r="D3" s="7">
        <f>'Prueba de Medias'!D3</f>
        <v>0.63260000000000005</v>
      </c>
      <c r="E3" s="7">
        <f>'Prueba de Medias'!E3</f>
        <v>0.44209999999999999</v>
      </c>
      <c r="F3" s="7">
        <f>'Prueba de Medias'!F3</f>
        <v>0.14960000000000001</v>
      </c>
      <c r="G3" s="7">
        <f>'Prueba de Medias'!G3</f>
        <v>0.20180000000000001</v>
      </c>
      <c r="H3" s="7">
        <f>'Prueba de Medias'!H3</f>
        <v>0.14860000000000001</v>
      </c>
      <c r="I3" s="7">
        <f>'Prueba de Medias'!I3</f>
        <v>0.45529999999999998</v>
      </c>
      <c r="J3" s="7">
        <f>'Prueba de Medias'!J3</f>
        <v>0.2949</v>
      </c>
      <c r="M3" s="4"/>
      <c r="N3" s="4"/>
      <c r="O3" s="4"/>
      <c r="P3" s="4"/>
      <c r="Q3" s="4"/>
      <c r="R3" s="4"/>
      <c r="S3" s="4"/>
      <c r="T3" s="4"/>
      <c r="U3" s="4"/>
      <c r="V3" s="4"/>
    </row>
    <row r="5" spans="1:22">
      <c r="A5" s="60" t="s">
        <v>14</v>
      </c>
      <c r="B5" s="60"/>
      <c r="C5" s="60"/>
      <c r="D5" s="60"/>
      <c r="E5" s="60"/>
      <c r="F5" s="60"/>
      <c r="G5" s="60"/>
      <c r="H5" s="60"/>
      <c r="I5" s="60"/>
    </row>
    <row r="7" spans="1:22">
      <c r="A7" s="3">
        <v>6.8999999999999999E-3</v>
      </c>
      <c r="B7" s="3">
        <v>0.14860000000000001</v>
      </c>
      <c r="C7" s="3">
        <v>0.14960000000000001</v>
      </c>
      <c r="D7" s="3">
        <v>0.20180000000000001</v>
      </c>
      <c r="E7" s="3">
        <v>0.2949</v>
      </c>
      <c r="F7" s="3">
        <v>0.34689999999999999</v>
      </c>
      <c r="G7" s="3">
        <v>0.44209999999999999</v>
      </c>
      <c r="H7" s="3">
        <v>0.45529999999999998</v>
      </c>
      <c r="I7" s="3">
        <v>0.5958</v>
      </c>
      <c r="J7" s="3">
        <v>0.63260000000000005</v>
      </c>
      <c r="K7" s="14"/>
      <c r="L7" s="14"/>
      <c r="M7" s="14"/>
      <c r="N7" s="14"/>
      <c r="O7" s="14"/>
      <c r="P7" s="14"/>
      <c r="Q7" s="14"/>
      <c r="R7" s="14"/>
      <c r="S7" s="14"/>
      <c r="T7" s="14"/>
    </row>
    <row r="9" spans="1:22">
      <c r="A9" s="60" t="s">
        <v>15</v>
      </c>
      <c r="B9" s="60"/>
      <c r="C9" s="60"/>
      <c r="D9" s="60"/>
      <c r="E9" s="60"/>
      <c r="F9" s="60"/>
      <c r="G9" s="60"/>
    </row>
    <row r="10" spans="1:22">
      <c r="A10" s="5" t="s">
        <v>1</v>
      </c>
      <c r="B10">
        <f>COUNT(A3:J3)</f>
        <v>10</v>
      </c>
    </row>
    <row r="11" spans="1:22">
      <c r="A11" s="12" t="s">
        <v>16</v>
      </c>
      <c r="B11" s="15">
        <v>1</v>
      </c>
      <c r="C11" s="15">
        <v>2</v>
      </c>
      <c r="D11" s="15">
        <v>3</v>
      </c>
      <c r="E11" s="15">
        <v>4</v>
      </c>
      <c r="F11" s="15">
        <v>5</v>
      </c>
      <c r="G11" s="15">
        <v>6</v>
      </c>
      <c r="H11" s="15">
        <v>7</v>
      </c>
      <c r="I11" s="15">
        <v>8</v>
      </c>
      <c r="J11" s="15">
        <v>9</v>
      </c>
      <c r="K11" s="15">
        <v>10</v>
      </c>
      <c r="L11" s="16"/>
      <c r="M11" s="16"/>
      <c r="N11" s="16"/>
      <c r="O11" s="16"/>
      <c r="P11" s="16"/>
      <c r="Q11" s="16"/>
      <c r="R11" s="16"/>
      <c r="S11" s="16"/>
      <c r="T11" s="16"/>
      <c r="U11" s="16"/>
    </row>
    <row r="12" spans="1:22">
      <c r="A12" s="12" t="s">
        <v>17</v>
      </c>
      <c r="B12" s="17">
        <f>B11/$B$10</f>
        <v>0.1</v>
      </c>
      <c r="C12" s="17">
        <f t="shared" ref="C12:K12" si="0">C11/$B$10</f>
        <v>0.2</v>
      </c>
      <c r="D12" s="17">
        <f t="shared" si="0"/>
        <v>0.3</v>
      </c>
      <c r="E12" s="17">
        <f t="shared" si="0"/>
        <v>0.4</v>
      </c>
      <c r="F12" s="17">
        <f t="shared" si="0"/>
        <v>0.5</v>
      </c>
      <c r="G12" s="17">
        <f t="shared" si="0"/>
        <v>0.6</v>
      </c>
      <c r="H12" s="17">
        <f t="shared" si="0"/>
        <v>0.7</v>
      </c>
      <c r="I12" s="17">
        <f t="shared" si="0"/>
        <v>0.8</v>
      </c>
      <c r="J12" s="17">
        <f t="shared" si="0"/>
        <v>0.9</v>
      </c>
      <c r="K12" s="17">
        <f t="shared" si="0"/>
        <v>1</v>
      </c>
      <c r="L12" s="1"/>
      <c r="M12" s="1"/>
      <c r="N12" s="1"/>
      <c r="O12" s="1"/>
      <c r="P12" s="1"/>
      <c r="Q12" s="1"/>
      <c r="R12" s="1"/>
      <c r="S12" s="1"/>
      <c r="T12" s="1"/>
      <c r="U12" s="1"/>
    </row>
    <row r="13" spans="1:22">
      <c r="A13" s="12" t="s">
        <v>7</v>
      </c>
      <c r="B13" s="3">
        <f>A7</f>
        <v>6.8999999999999999E-3</v>
      </c>
      <c r="C13" s="3">
        <f t="shared" ref="C13:K13" si="1">B7</f>
        <v>0.14860000000000001</v>
      </c>
      <c r="D13" s="3">
        <f t="shared" si="1"/>
        <v>0.14960000000000001</v>
      </c>
      <c r="E13" s="3">
        <f t="shared" si="1"/>
        <v>0.20180000000000001</v>
      </c>
      <c r="F13" s="3">
        <f t="shared" si="1"/>
        <v>0.2949</v>
      </c>
      <c r="G13" s="3">
        <f t="shared" si="1"/>
        <v>0.34689999999999999</v>
      </c>
      <c r="H13" s="3">
        <f t="shared" si="1"/>
        <v>0.44209999999999999</v>
      </c>
      <c r="I13" s="3">
        <f t="shared" si="1"/>
        <v>0.45529999999999998</v>
      </c>
      <c r="J13" s="3">
        <f t="shared" si="1"/>
        <v>0.5958</v>
      </c>
      <c r="K13" s="3">
        <f t="shared" si="1"/>
        <v>0.63260000000000005</v>
      </c>
      <c r="L13" s="1"/>
      <c r="M13" s="1"/>
      <c r="N13" s="1"/>
      <c r="O13" s="1"/>
      <c r="P13" s="1"/>
      <c r="Q13" s="1"/>
      <c r="R13" s="1"/>
      <c r="S13" s="1"/>
      <c r="T13" s="1"/>
      <c r="U13" s="1"/>
    </row>
    <row r="14" spans="1:22">
      <c r="A14" s="12" t="s">
        <v>18</v>
      </c>
      <c r="B14" s="13">
        <f>(B11-1)/$B$10</f>
        <v>0</v>
      </c>
      <c r="C14" s="13">
        <f t="shared" ref="C14:K14" si="2">(C11-1)/$B$10</f>
        <v>0.1</v>
      </c>
      <c r="D14" s="13">
        <f t="shared" si="2"/>
        <v>0.2</v>
      </c>
      <c r="E14" s="13">
        <f t="shared" si="2"/>
        <v>0.3</v>
      </c>
      <c r="F14" s="13">
        <f t="shared" si="2"/>
        <v>0.4</v>
      </c>
      <c r="G14" s="13">
        <f t="shared" si="2"/>
        <v>0.5</v>
      </c>
      <c r="H14" s="13">
        <f t="shared" si="2"/>
        <v>0.6</v>
      </c>
      <c r="I14" s="13">
        <f t="shared" si="2"/>
        <v>0.7</v>
      </c>
      <c r="J14" s="13">
        <f t="shared" si="2"/>
        <v>0.8</v>
      </c>
      <c r="K14" s="13">
        <f t="shared" si="2"/>
        <v>0.9</v>
      </c>
      <c r="L14" s="1"/>
      <c r="M14" s="1"/>
      <c r="N14" s="1"/>
      <c r="O14" s="1"/>
      <c r="P14" s="1"/>
      <c r="Q14" s="1"/>
      <c r="R14" s="1"/>
      <c r="S14" s="1"/>
      <c r="T14" s="1"/>
      <c r="U14" s="1"/>
    </row>
    <row r="15" spans="1:22">
      <c r="A15" s="12" t="s">
        <v>19</v>
      </c>
      <c r="B15" s="13">
        <f>B12-B13</f>
        <v>9.3100000000000002E-2</v>
      </c>
      <c r="C15" s="13">
        <f t="shared" ref="C15:K15" si="3">C12-C13</f>
        <v>5.1400000000000001E-2</v>
      </c>
      <c r="D15" s="13">
        <f t="shared" si="3"/>
        <v>0.15039999999999998</v>
      </c>
      <c r="E15" s="13">
        <f t="shared" si="3"/>
        <v>0.19820000000000002</v>
      </c>
      <c r="F15" s="13">
        <f t="shared" si="3"/>
        <v>0.2051</v>
      </c>
      <c r="G15" s="13">
        <f t="shared" si="3"/>
        <v>0.25309999999999999</v>
      </c>
      <c r="H15" s="13">
        <f t="shared" si="3"/>
        <v>0.25789999999999996</v>
      </c>
      <c r="I15" s="13">
        <f t="shared" si="3"/>
        <v>0.34470000000000006</v>
      </c>
      <c r="J15" s="13">
        <f t="shared" si="3"/>
        <v>0.30420000000000003</v>
      </c>
      <c r="K15" s="13">
        <f t="shared" si="3"/>
        <v>0.36739999999999995</v>
      </c>
      <c r="L15" s="1"/>
      <c r="M15" s="1"/>
      <c r="N15" s="1"/>
      <c r="O15" s="1"/>
      <c r="P15" s="1"/>
      <c r="Q15" s="1"/>
      <c r="R15" s="1"/>
      <c r="S15" s="1"/>
      <c r="T15" s="1"/>
      <c r="U15" s="1"/>
    </row>
    <row r="16" spans="1:22">
      <c r="A16" s="12" t="s">
        <v>20</v>
      </c>
      <c r="B16" s="13">
        <f>B13-B14</f>
        <v>6.8999999999999999E-3</v>
      </c>
      <c r="C16" s="13">
        <f t="shared" ref="C16:K16" si="4">C13-C14</f>
        <v>4.8600000000000004E-2</v>
      </c>
      <c r="D16" s="13">
        <f t="shared" si="4"/>
        <v>-5.04E-2</v>
      </c>
      <c r="E16" s="13">
        <f t="shared" si="4"/>
        <v>-9.8199999999999982E-2</v>
      </c>
      <c r="F16" s="13">
        <f t="shared" si="4"/>
        <v>-0.10510000000000003</v>
      </c>
      <c r="G16" s="13">
        <f t="shared" si="4"/>
        <v>-0.15310000000000001</v>
      </c>
      <c r="H16" s="13">
        <f t="shared" si="4"/>
        <v>-0.15789999999999998</v>
      </c>
      <c r="I16" s="13">
        <f t="shared" si="4"/>
        <v>-0.24469999999999997</v>
      </c>
      <c r="J16" s="13">
        <f t="shared" si="4"/>
        <v>-0.20420000000000005</v>
      </c>
      <c r="K16" s="13">
        <f t="shared" si="4"/>
        <v>-0.26739999999999997</v>
      </c>
      <c r="L16" s="1"/>
      <c r="M16" s="1"/>
      <c r="N16" s="1"/>
      <c r="O16" s="1"/>
      <c r="P16" s="1"/>
      <c r="Q16" s="1"/>
      <c r="R16" s="1"/>
      <c r="S16" s="1"/>
      <c r="T16" s="1"/>
      <c r="U16" s="1"/>
    </row>
    <row r="17" spans="1:11">
      <c r="A17" s="15" t="s">
        <v>21</v>
      </c>
      <c r="B17" s="38">
        <f>MAX(B15:K15)</f>
        <v>0.36739999999999995</v>
      </c>
      <c r="C17" s="15" t="s">
        <v>22</v>
      </c>
      <c r="D17" s="38">
        <f>MAX(B16:K16)</f>
        <v>4.8600000000000004E-2</v>
      </c>
      <c r="E17" s="18" t="s">
        <v>23</v>
      </c>
      <c r="F17" s="39">
        <f>MAX(B17,D17)</f>
        <v>0.36739999999999995</v>
      </c>
      <c r="G17" s="12"/>
      <c r="H17" s="12"/>
      <c r="I17" s="12"/>
      <c r="J17" s="12"/>
      <c r="K17" s="12"/>
    </row>
    <row r="19" spans="1:11">
      <c r="A19" s="19" t="s">
        <v>24</v>
      </c>
      <c r="B19" s="20">
        <v>0.05</v>
      </c>
      <c r="C19" s="5">
        <f>5/100</f>
        <v>0.05</v>
      </c>
    </row>
    <row r="20" spans="1:11">
      <c r="A20" t="s">
        <v>25</v>
      </c>
      <c r="B20" s="21">
        <v>0.41</v>
      </c>
      <c r="C20" s="55" t="s">
        <v>47</v>
      </c>
      <c r="D20" s="55"/>
      <c r="E20" s="55"/>
      <c r="F20" s="55"/>
      <c r="G20" s="55"/>
      <c r="H20" s="55"/>
      <c r="I20" s="55"/>
      <c r="J20" s="55"/>
      <c r="K20" s="55"/>
    </row>
    <row r="21" spans="1:11">
      <c r="B21" s="31"/>
      <c r="C21" s="55"/>
      <c r="D21" s="55"/>
      <c r="E21" s="55"/>
      <c r="F21" s="55"/>
      <c r="G21" s="55"/>
      <c r="H21" s="55"/>
      <c r="I21" s="55"/>
      <c r="J21" s="55"/>
      <c r="K21" s="55"/>
    </row>
    <row r="23" spans="1:11" ht="63" customHeight="1">
      <c r="A23" s="54" t="s">
        <v>67</v>
      </c>
      <c r="B23" s="54"/>
      <c r="C23" s="54"/>
      <c r="D23" s="54"/>
      <c r="E23" s="54"/>
      <c r="F23" s="54"/>
      <c r="G23" s="54"/>
      <c r="H23" s="54"/>
      <c r="I23" s="54"/>
      <c r="J23" s="54"/>
      <c r="K23" s="54"/>
    </row>
  </sheetData>
  <mergeCells count="5">
    <mergeCell ref="A1:J1"/>
    <mergeCell ref="A5:I5"/>
    <mergeCell ref="A9:G9"/>
    <mergeCell ref="A23:K23"/>
    <mergeCell ref="C20:K2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C29D7-7F16-467D-BFDB-995544F167D0}">
  <dimension ref="A1:K15"/>
  <sheetViews>
    <sheetView workbookViewId="0">
      <selection activeCell="F17" sqref="F17"/>
    </sheetView>
  </sheetViews>
  <sheetFormatPr baseColWidth="10" defaultColWidth="11.5546875" defaultRowHeight="14.4"/>
  <cols>
    <col min="1" max="1" width="7.109375" bestFit="1" customWidth="1"/>
    <col min="2" max="2" width="11.33203125" bestFit="1" customWidth="1"/>
    <col min="3" max="10" width="7.109375" bestFit="1" customWidth="1"/>
    <col min="11" max="11" width="7.6640625" customWidth="1"/>
  </cols>
  <sheetData>
    <row r="1" spans="1:11" ht="18">
      <c r="A1" s="57" t="s">
        <v>64</v>
      </c>
      <c r="B1" s="57"/>
      <c r="C1" s="57"/>
      <c r="D1" s="57"/>
      <c r="E1" s="57"/>
      <c r="F1" s="57"/>
      <c r="G1" s="57"/>
      <c r="H1" s="57"/>
      <c r="I1" s="57"/>
      <c r="J1" s="57"/>
    </row>
    <row r="3" spans="1:11">
      <c r="A3" s="3">
        <f>'Prueba de Medias'!A3</f>
        <v>6.8999999999999999E-3</v>
      </c>
      <c r="B3" s="3">
        <f>'Prueba de Medias'!B3</f>
        <v>0.34689999999999999</v>
      </c>
      <c r="C3" s="3">
        <f>'Prueba de Medias'!C3</f>
        <v>0.5958</v>
      </c>
      <c r="D3" s="3">
        <f>'Prueba de Medias'!D3</f>
        <v>0.63260000000000005</v>
      </c>
      <c r="E3" s="3">
        <f>'Prueba de Medias'!E3</f>
        <v>0.44209999999999999</v>
      </c>
      <c r="F3" s="3">
        <f>'Prueba de Medias'!F3</f>
        <v>0.14960000000000001</v>
      </c>
      <c r="G3" s="3">
        <f>'Prueba de Medias'!G3</f>
        <v>0.20180000000000001</v>
      </c>
      <c r="H3" s="3">
        <f>'Prueba de Medias'!H3</f>
        <v>0.14860000000000001</v>
      </c>
      <c r="I3" s="3">
        <f>'Prueba de Medias'!I3</f>
        <v>0.45529999999999998</v>
      </c>
      <c r="J3" s="3">
        <f>'Prueba de Medias'!J3</f>
        <v>0.2949</v>
      </c>
    </row>
    <row r="5" spans="1:11">
      <c r="A5" t="s">
        <v>27</v>
      </c>
      <c r="B5" s="49">
        <f>IF(B3&lt;=A3,0,1)</f>
        <v>1</v>
      </c>
      <c r="C5" s="49">
        <f t="shared" ref="C5:J5" si="0">IF(C3&lt;=B3,0,1)</f>
        <v>1</v>
      </c>
      <c r="D5" s="49">
        <f t="shared" si="0"/>
        <v>1</v>
      </c>
      <c r="E5" s="34">
        <f t="shared" si="0"/>
        <v>0</v>
      </c>
      <c r="F5" s="34">
        <f t="shared" si="0"/>
        <v>0</v>
      </c>
      <c r="G5" s="35">
        <f t="shared" si="0"/>
        <v>1</v>
      </c>
      <c r="H5" s="34">
        <f t="shared" si="0"/>
        <v>0</v>
      </c>
      <c r="I5" s="35">
        <f t="shared" si="0"/>
        <v>1</v>
      </c>
      <c r="J5" s="34">
        <f t="shared" si="0"/>
        <v>0</v>
      </c>
      <c r="K5" t="s">
        <v>28</v>
      </c>
    </row>
    <row r="6" spans="1:11">
      <c r="A6" t="s">
        <v>29</v>
      </c>
      <c r="B6">
        <v>6</v>
      </c>
    </row>
    <row r="7" spans="1:11">
      <c r="A7" s="5"/>
      <c r="E7" s="5" t="s">
        <v>2</v>
      </c>
      <c r="F7" s="6">
        <v>0.05</v>
      </c>
      <c r="G7">
        <v>0.05</v>
      </c>
    </row>
    <row r="8" spans="1:11">
      <c r="A8" s="5"/>
      <c r="E8" s="5" t="s">
        <v>3</v>
      </c>
      <c r="F8" s="23">
        <f>$G$7/2</f>
        <v>2.5000000000000001E-2</v>
      </c>
    </row>
    <row r="9" spans="1:11">
      <c r="A9" s="5" t="s">
        <v>1</v>
      </c>
      <c r="B9">
        <f>COUNT(A3:J3)</f>
        <v>10</v>
      </c>
      <c r="E9" s="5" t="s">
        <v>36</v>
      </c>
      <c r="F9" s="33">
        <f>1-F8</f>
        <v>0.97499999999999998</v>
      </c>
      <c r="G9" s="55" t="s">
        <v>38</v>
      </c>
      <c r="H9" s="55"/>
      <c r="I9" s="55"/>
      <c r="J9" s="55"/>
      <c r="K9" s="55"/>
    </row>
    <row r="10" spans="1:11">
      <c r="A10" s="5" t="s">
        <v>32</v>
      </c>
      <c r="B10" s="9">
        <f>((2*$B$9)-1)/3</f>
        <v>6.333333333333333</v>
      </c>
      <c r="C10" s="23"/>
      <c r="G10" s="55"/>
      <c r="H10" s="55"/>
      <c r="I10" s="55"/>
      <c r="J10" s="55"/>
      <c r="K10" s="55"/>
    </row>
    <row r="11" spans="1:11">
      <c r="A11" s="65" t="s">
        <v>75</v>
      </c>
      <c r="B11" s="9">
        <f>((16*$B$9)-29)/90</f>
        <v>1.4555555555555555</v>
      </c>
      <c r="E11" t="s">
        <v>35</v>
      </c>
    </row>
    <row r="12" spans="1:11" ht="16.2">
      <c r="A12" s="22" t="s">
        <v>33</v>
      </c>
      <c r="B12" s="9">
        <f>ABS(($B$6-$B$10)/(SQRT($B$11)))</f>
        <v>0.27628948199776854</v>
      </c>
      <c r="E12" s="5" t="s">
        <v>40</v>
      </c>
      <c r="F12" s="29" t="s">
        <v>48</v>
      </c>
    </row>
    <row r="13" spans="1:11" ht="16.2">
      <c r="A13" s="5" t="s">
        <v>40</v>
      </c>
      <c r="B13" s="66">
        <f>_xlfn.NORM.S.INV(F9)</f>
        <v>1.9599639845400536</v>
      </c>
      <c r="F13" s="29" t="s">
        <v>49</v>
      </c>
    </row>
    <row r="15" spans="1:11" ht="57.6" customHeight="1">
      <c r="A15" s="54" t="s">
        <v>77</v>
      </c>
      <c r="B15" s="54"/>
      <c r="C15" s="54"/>
      <c r="D15" s="54"/>
      <c r="E15" s="54"/>
      <c r="F15" s="54"/>
      <c r="G15" s="54"/>
      <c r="H15" s="54"/>
      <c r="I15" s="54"/>
      <c r="J15" s="54"/>
      <c r="K15" s="54"/>
    </row>
  </sheetData>
  <mergeCells count="3">
    <mergeCell ref="A1:J1"/>
    <mergeCell ref="G9:K10"/>
    <mergeCell ref="A15:K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7"/>
  <sheetViews>
    <sheetView workbookViewId="0">
      <selection activeCell="J20" sqref="J20"/>
    </sheetView>
  </sheetViews>
  <sheetFormatPr baseColWidth="10" defaultColWidth="11.5546875" defaultRowHeight="14.4"/>
  <cols>
    <col min="1" max="10" width="7.109375" bestFit="1" customWidth="1"/>
    <col min="11" max="11" width="7.6640625" customWidth="1"/>
  </cols>
  <sheetData>
    <row r="1" spans="1:12" ht="18">
      <c r="A1" s="57" t="s">
        <v>34</v>
      </c>
      <c r="B1" s="57"/>
      <c r="C1" s="57"/>
      <c r="D1" s="57"/>
      <c r="E1" s="57"/>
      <c r="F1" s="57"/>
      <c r="G1" s="57"/>
      <c r="H1" s="57"/>
      <c r="I1" s="57"/>
      <c r="J1" s="57"/>
    </row>
    <row r="3" spans="1:12">
      <c r="A3" s="3">
        <f>'Prueba de Medias'!A3</f>
        <v>6.8999999999999999E-3</v>
      </c>
      <c r="B3" s="3">
        <f>'Prueba de Medias'!B3</f>
        <v>0.34689999999999999</v>
      </c>
      <c r="C3" s="3">
        <f>'Prueba de Medias'!C3</f>
        <v>0.5958</v>
      </c>
      <c r="D3" s="3">
        <f>'Prueba de Medias'!D3</f>
        <v>0.63260000000000005</v>
      </c>
      <c r="E3" s="3">
        <f>'Prueba de Medias'!E3</f>
        <v>0.44209999999999999</v>
      </c>
      <c r="F3" s="3">
        <f>'Prueba de Medias'!F3</f>
        <v>0.14960000000000001</v>
      </c>
      <c r="G3" s="3">
        <f>'Prueba de Medias'!G3</f>
        <v>0.20180000000000001</v>
      </c>
      <c r="H3" s="3">
        <f>'Prueba de Medias'!H3</f>
        <v>0.14860000000000001</v>
      </c>
      <c r="I3" s="3">
        <f>'Prueba de Medias'!I3</f>
        <v>0.45529999999999998</v>
      </c>
      <c r="J3" s="3">
        <f>'Prueba de Medias'!J3</f>
        <v>0.2949</v>
      </c>
    </row>
    <row r="5" spans="1:12">
      <c r="A5" t="s">
        <v>26</v>
      </c>
      <c r="B5">
        <v>0.5</v>
      </c>
    </row>
    <row r="7" spans="1:12">
      <c r="A7" t="s">
        <v>27</v>
      </c>
      <c r="B7" s="34">
        <f>IF(A3&gt;=$B$5,1,0)</f>
        <v>0</v>
      </c>
      <c r="C7" s="34">
        <f t="shared" ref="C7:K7" si="0">IF(B3&gt;=$B$5,1,0)</f>
        <v>0</v>
      </c>
      <c r="D7" s="35">
        <f t="shared" si="0"/>
        <v>1</v>
      </c>
      <c r="E7" s="35">
        <f t="shared" si="0"/>
        <v>1</v>
      </c>
      <c r="F7" s="34">
        <f t="shared" si="0"/>
        <v>0</v>
      </c>
      <c r="G7" s="34">
        <f t="shared" si="0"/>
        <v>0</v>
      </c>
      <c r="H7" s="34">
        <f t="shared" si="0"/>
        <v>0</v>
      </c>
      <c r="I7" s="34">
        <f t="shared" si="0"/>
        <v>0</v>
      </c>
      <c r="J7" s="34">
        <f t="shared" si="0"/>
        <v>0</v>
      </c>
      <c r="K7" s="34">
        <f t="shared" si="0"/>
        <v>0</v>
      </c>
      <c r="L7" t="s">
        <v>28</v>
      </c>
    </row>
    <row r="8" spans="1:12">
      <c r="A8" t="s">
        <v>29</v>
      </c>
      <c r="B8">
        <v>3</v>
      </c>
    </row>
    <row r="9" spans="1:12">
      <c r="A9" s="5" t="s">
        <v>30</v>
      </c>
      <c r="B9">
        <f>COUNTIF(B7:K7,0)</f>
        <v>8</v>
      </c>
      <c r="E9" s="5" t="s">
        <v>2</v>
      </c>
      <c r="F9" s="6">
        <v>0.05</v>
      </c>
      <c r="G9">
        <v>0.05</v>
      </c>
    </row>
    <row r="10" spans="1:12">
      <c r="A10" s="5" t="s">
        <v>31</v>
      </c>
      <c r="B10">
        <f>COUNTIF(B7:K7,1)</f>
        <v>2</v>
      </c>
      <c r="E10" s="5" t="s">
        <v>3</v>
      </c>
      <c r="F10" s="23">
        <f>$G$9/2</f>
        <v>2.5000000000000001E-2</v>
      </c>
    </row>
    <row r="11" spans="1:12">
      <c r="A11" s="5" t="s">
        <v>1</v>
      </c>
      <c r="B11">
        <f>B9+B10</f>
        <v>10</v>
      </c>
      <c r="E11" s="5" t="s">
        <v>36</v>
      </c>
      <c r="F11" s="33">
        <f>1-F10</f>
        <v>0.97499999999999998</v>
      </c>
      <c r="G11" s="55" t="s">
        <v>38</v>
      </c>
      <c r="H11" s="55"/>
      <c r="I11" s="55"/>
      <c r="J11" s="55"/>
      <c r="K11" s="55"/>
    </row>
    <row r="12" spans="1:12">
      <c r="A12" s="5" t="s">
        <v>32</v>
      </c>
      <c r="B12" s="9">
        <f>(2*$B$9*$B$10)/$B$11+(1/2)</f>
        <v>3.7</v>
      </c>
      <c r="G12" s="55"/>
      <c r="H12" s="55"/>
      <c r="I12" s="55"/>
      <c r="J12" s="55"/>
      <c r="K12" s="55"/>
    </row>
    <row r="13" spans="1:12">
      <c r="A13" s="65" t="s">
        <v>75</v>
      </c>
      <c r="B13" s="9">
        <f>((2*$B$9*$B$10)*(2*$B$9*$B$10 -$B$11))/(POWER($B$11,2)*($B$11-1))</f>
        <v>0.78222222222222226</v>
      </c>
      <c r="E13" t="s">
        <v>35</v>
      </c>
    </row>
    <row r="14" spans="1:12" ht="16.2">
      <c r="A14" s="22" t="s">
        <v>33</v>
      </c>
      <c r="B14" s="9">
        <f>(B8-B12)/SQRT(B13)</f>
        <v>-0.79146727951662976</v>
      </c>
      <c r="E14" s="5" t="s">
        <v>40</v>
      </c>
      <c r="F14" s="29" t="s">
        <v>48</v>
      </c>
    </row>
    <row r="15" spans="1:12" ht="16.2">
      <c r="A15" s="5" t="s">
        <v>40</v>
      </c>
      <c r="B15" s="66">
        <f>'Prueba Corridas AyA'!B13</f>
        <v>1.9599639845400536</v>
      </c>
      <c r="F15" s="29" t="s">
        <v>49</v>
      </c>
    </row>
    <row r="17" spans="1:11" ht="57.6" customHeight="1">
      <c r="A17" s="54" t="s">
        <v>76</v>
      </c>
      <c r="B17" s="54"/>
      <c r="C17" s="54"/>
      <c r="D17" s="54"/>
      <c r="E17" s="54"/>
      <c r="F17" s="54"/>
      <c r="G17" s="54"/>
      <c r="H17" s="54"/>
      <c r="I17" s="54"/>
      <c r="J17" s="54"/>
      <c r="K17" s="54"/>
    </row>
  </sheetData>
  <mergeCells count="3">
    <mergeCell ref="A1:J1"/>
    <mergeCell ref="A17:K17"/>
    <mergeCell ref="G11:K12"/>
  </mergeCell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Prueba de Medias</vt:lpstr>
      <vt:lpstr>Prueba de Varianza</vt:lpstr>
      <vt:lpstr>Prueba Chi-Cuadrada</vt:lpstr>
      <vt:lpstr>Prueba de K-S</vt:lpstr>
      <vt:lpstr>Prueba Corridas AyA</vt:lpstr>
      <vt:lpstr>Prueba Corridas AyA media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Domy</dc:creator>
  <cp:lastModifiedBy>Domy</cp:lastModifiedBy>
  <dcterms:created xsi:type="dcterms:W3CDTF">2012-06-14T14:49:55Z</dcterms:created>
  <dcterms:modified xsi:type="dcterms:W3CDTF">2022-04-12T20:12:43Z</dcterms:modified>
</cp:coreProperties>
</file>