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J:\"/>
    </mc:Choice>
  </mc:AlternateContent>
  <bookViews>
    <workbookView xWindow="6735" yWindow="0" windowWidth="14505" windowHeight="9540" tabRatio="556"/>
  </bookViews>
  <sheets>
    <sheet name="Identificación" sheetId="4" r:id="rId1"/>
    <sheet name="Estimación Esfuerzo" sheetId="5" state="hidden" r:id="rId2"/>
    <sheet name="Instrucciones" sheetId="8" state="hidden" r:id="rId3"/>
    <sheet name="1-FUNCIONALIDAD" sheetId="22" r:id="rId4"/>
    <sheet name="2-FACTORES" sheetId="23" r:id="rId5"/>
    <sheet name="3-RESULTADOS" sheetId="25" r:id="rId6"/>
  </sheets>
  <calcPr calcId="162913"/>
</workbook>
</file>

<file path=xl/calcChain.xml><?xml version="1.0" encoding="utf-8"?>
<calcChain xmlns="http://schemas.openxmlformats.org/spreadsheetml/2006/main">
  <c r="E6" i="22" l="1"/>
  <c r="E7" i="22"/>
  <c r="E8" i="22"/>
  <c r="E9" i="22"/>
  <c r="E10" i="22"/>
  <c r="E11" i="22"/>
  <c r="E12" i="22"/>
  <c r="E13" i="22"/>
  <c r="E14" i="22"/>
  <c r="E15" i="22"/>
  <c r="E16" i="22"/>
  <c r="E17" i="22"/>
  <c r="D12" i="23" s="1"/>
  <c r="D18" i="23" s="1"/>
  <c r="E18" i="22"/>
  <c r="E19" i="22"/>
  <c r="E21" i="22"/>
  <c r="E22" i="22"/>
  <c r="B12" i="23" s="1"/>
  <c r="B18" i="23" s="1"/>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 i="22"/>
  <c r="I28" i="25"/>
  <c r="I27" i="25"/>
  <c r="I26" i="25"/>
  <c r="D21" i="25"/>
  <c r="B27" i="23"/>
  <c r="C27" i="23" s="1"/>
  <c r="B26" i="23"/>
  <c r="C26" i="23" s="1"/>
  <c r="B25" i="23"/>
  <c r="C25" i="23" s="1"/>
  <c r="C28" i="23" s="1"/>
  <c r="D64" i="23"/>
  <c r="D63" i="23"/>
  <c r="D62" i="23"/>
  <c r="D61" i="23"/>
  <c r="D60" i="23"/>
  <c r="D59" i="23"/>
  <c r="D58" i="23"/>
  <c r="D57" i="23"/>
  <c r="D56" i="23"/>
  <c r="D55" i="23"/>
  <c r="D65" i="23" s="1"/>
  <c r="F6" i="25" s="1"/>
  <c r="D50" i="23"/>
  <c r="D49" i="23"/>
  <c r="D48" i="23"/>
  <c r="D47" i="23"/>
  <c r="D46" i="23"/>
  <c r="D45" i="23"/>
  <c r="D44" i="23"/>
  <c r="D43" i="23"/>
  <c r="D42" i="23"/>
  <c r="D41" i="23"/>
  <c r="D40" i="23"/>
  <c r="D39" i="23"/>
  <c r="D38" i="23"/>
  <c r="C33" i="23"/>
  <c r="C32" i="23"/>
  <c r="C34" i="23" s="1"/>
  <c r="C31" i="23"/>
  <c r="H44" i="22"/>
  <c r="H43" i="22"/>
  <c r="H42" i="22"/>
  <c r="H41" i="22"/>
  <c r="H40" i="22"/>
  <c r="H39" i="22"/>
  <c r="H38" i="22"/>
  <c r="H37" i="22"/>
  <c r="H36" i="22"/>
  <c r="H35" i="22"/>
  <c r="H34" i="22"/>
  <c r="H33" i="22"/>
  <c r="H32" i="22"/>
  <c r="H31" i="22"/>
  <c r="H30" i="22"/>
  <c r="H29" i="22"/>
  <c r="H28" i="22"/>
  <c r="H27" i="22"/>
  <c r="H26" i="22"/>
  <c r="H25" i="22"/>
  <c r="H24" i="22"/>
  <c r="H23" i="22"/>
  <c r="H22" i="22"/>
  <c r="H21" i="22"/>
  <c r="H19" i="22"/>
  <c r="H18" i="22"/>
  <c r="H17" i="22"/>
  <c r="H16" i="22"/>
  <c r="H15" i="22"/>
  <c r="H14" i="22"/>
  <c r="H13" i="22"/>
  <c r="H12" i="22"/>
  <c r="H11" i="22"/>
  <c r="H10" i="22"/>
  <c r="H9" i="22"/>
  <c r="H8" i="22"/>
  <c r="H7" i="22"/>
  <c r="H6" i="22"/>
  <c r="H5" i="22"/>
  <c r="O67" i="5"/>
  <c r="O68" i="5"/>
  <c r="O44" i="5"/>
  <c r="O57" i="5" s="1"/>
  <c r="X10" i="5" s="1"/>
  <c r="X12" i="5" s="1"/>
  <c r="X14" i="5" s="1"/>
  <c r="O45" i="5"/>
  <c r="O46" i="5"/>
  <c r="O53" i="5"/>
  <c r="O55" i="5"/>
  <c r="O48" i="5"/>
  <c r="O54" i="5"/>
  <c r="O56" i="5"/>
  <c r="O49" i="5"/>
  <c r="O51" i="5"/>
  <c r="O52" i="5"/>
  <c r="O50" i="5"/>
  <c r="O47"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M18" i="5" s="1"/>
  <c r="M24" i="5" s="1"/>
  <c r="F12" i="5"/>
  <c r="F11" i="5"/>
  <c r="F10" i="5"/>
  <c r="F9" i="5"/>
  <c r="N17" i="5" s="1"/>
  <c r="N23" i="5" s="1"/>
  <c r="X33" i="5"/>
  <c r="X32" i="5"/>
  <c r="X31" i="5"/>
  <c r="S26" i="5"/>
  <c r="O70" i="5"/>
  <c r="O64" i="5"/>
  <c r="O71" i="5" s="1"/>
  <c r="X11" i="5" s="1"/>
  <c r="O63" i="5"/>
  <c r="O69" i="5"/>
  <c r="O66" i="5"/>
  <c r="O65" i="5"/>
  <c r="O62" i="5"/>
  <c r="O61" i="5"/>
  <c r="N39" i="5"/>
  <c r="N38" i="5"/>
  <c r="N40" i="5" s="1"/>
  <c r="N37" i="5"/>
  <c r="M32" i="5"/>
  <c r="N32" i="5"/>
  <c r="M33" i="5"/>
  <c r="N33" i="5"/>
  <c r="M31" i="5"/>
  <c r="N31" i="5" s="1"/>
  <c r="N34" i="5" s="1"/>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I39" i="5"/>
  <c r="I40" i="5"/>
  <c r="I41" i="5"/>
  <c r="I42" i="5"/>
  <c r="I43" i="5"/>
  <c r="I44" i="5"/>
  <c r="I45" i="5"/>
  <c r="I46" i="5"/>
  <c r="I47" i="5"/>
  <c r="I48" i="5"/>
  <c r="I28" i="5"/>
  <c r="I29" i="5"/>
  <c r="I30" i="5"/>
  <c r="I31" i="5"/>
  <c r="I32" i="5"/>
  <c r="I33" i="5"/>
  <c r="I34" i="5"/>
  <c r="I35" i="5"/>
  <c r="I36" i="5"/>
  <c r="I37" i="5"/>
  <c r="I38" i="5"/>
  <c r="I10" i="5"/>
  <c r="I11" i="5"/>
  <c r="I12" i="5"/>
  <c r="I13" i="5"/>
  <c r="I14" i="5"/>
  <c r="I15" i="5"/>
  <c r="I16" i="5"/>
  <c r="I17" i="5"/>
  <c r="I18" i="5"/>
  <c r="I19" i="5"/>
  <c r="I20" i="5"/>
  <c r="I21" i="5"/>
  <c r="I22" i="5"/>
  <c r="I23" i="5"/>
  <c r="I24" i="5"/>
  <c r="I25" i="5"/>
  <c r="I26" i="5"/>
  <c r="I27" i="5"/>
  <c r="I9" i="5"/>
  <c r="N16" i="5"/>
  <c r="N22" i="5" s="1"/>
  <c r="O16" i="5"/>
  <c r="O22" i="5" s="1"/>
  <c r="D51" i="23" l="1"/>
  <c r="F5" i="25" s="1"/>
  <c r="C12" i="23"/>
  <c r="C18" i="23" s="1"/>
  <c r="C10" i="23"/>
  <c r="C16" i="23" s="1"/>
  <c r="B10" i="23"/>
  <c r="B16" i="23" s="1"/>
  <c r="C11" i="23"/>
  <c r="C17" i="23" s="1"/>
  <c r="D10" i="23"/>
  <c r="D16" i="23" s="1"/>
  <c r="B11" i="23"/>
  <c r="B17" i="23" s="1"/>
  <c r="D11" i="23"/>
  <c r="D17" i="23" s="1"/>
  <c r="X15" i="5"/>
  <c r="Y13" i="5"/>
  <c r="F7" i="25"/>
  <c r="O18" i="5"/>
  <c r="O24" i="5" s="1"/>
  <c r="M17" i="5"/>
  <c r="M23" i="5" s="1"/>
  <c r="M16" i="5"/>
  <c r="M22" i="5" s="1"/>
  <c r="N18" i="5"/>
  <c r="N24" i="5" s="1"/>
  <c r="N25" i="5" s="1"/>
  <c r="O17" i="5"/>
  <c r="O23" i="5" s="1"/>
  <c r="O25" i="5" s="1"/>
  <c r="B19" i="23" l="1"/>
  <c r="C19" i="23"/>
  <c r="D19" i="23"/>
  <c r="C21" i="23"/>
  <c r="F4" i="25" s="1"/>
  <c r="F9" i="25" s="1"/>
  <c r="F13" i="25" s="1"/>
  <c r="F14" i="25" s="1"/>
  <c r="I23" i="25"/>
  <c r="N27" i="5"/>
  <c r="S8" i="5" s="1"/>
  <c r="M25" i="5"/>
  <c r="D2" i="25" l="1"/>
  <c r="E19" i="25"/>
  <c r="E16" i="25"/>
  <c r="E23" i="25"/>
  <c r="E17" i="25"/>
  <c r="E18" i="25"/>
  <c r="E20" i="25"/>
  <c r="U18" i="5"/>
  <c r="U19" i="5" s="1"/>
  <c r="X28" i="5"/>
  <c r="T21" i="5" l="1"/>
  <c r="T25" i="5"/>
  <c r="T24" i="5"/>
  <c r="T22" i="5"/>
  <c r="T28" i="5"/>
  <c r="T23" i="5"/>
  <c r="E24" i="25"/>
  <c r="E25" i="25" l="1"/>
  <c r="E29" i="25" s="1"/>
  <c r="I24" i="25"/>
  <c r="T29" i="5"/>
  <c r="X29" i="5" l="1"/>
  <c r="X30" i="5" s="1"/>
  <c r="X34" i="5" s="1"/>
  <c r="X35" i="5" s="1"/>
  <c r="T30" i="5"/>
  <c r="T34" i="5" s="1"/>
  <c r="T35" i="5" s="1"/>
  <c r="C5" i="25"/>
  <c r="C6" i="25" s="1"/>
  <c r="I25" i="25"/>
  <c r="I29" i="25" s="1"/>
  <c r="I30" i="25" s="1"/>
</calcChain>
</file>

<file path=xl/comments1.xml><?xml version="1.0" encoding="utf-8"?>
<comments xmlns="http://schemas.openxmlformats.org/spreadsheetml/2006/main">
  <authors>
    <author>Desarrollo de software</author>
    <author>User</author>
    <author>Karla Castañeda</author>
    <author>Karla Castaneda</author>
    <author>DESARROLLO</author>
  </authors>
  <commentList>
    <comment ref="B8" authorId="0" shapeId="0">
      <text>
        <r>
          <rPr>
            <b/>
            <sz val="8"/>
            <color indexed="81"/>
            <rFont val="Tahoma"/>
            <family val="2"/>
          </rPr>
          <t>NO. (CALCULADO):</t>
        </r>
        <r>
          <rPr>
            <sz val="8"/>
            <color indexed="81"/>
            <rFont val="Tahoma"/>
            <family val="2"/>
          </rPr>
          <t xml:space="preserve">
Número consecutivo generado para cada caso de uso indicado.
Ej. 1</t>
        </r>
      </text>
    </comment>
    <comment ref="C8" authorId="0" shapeId="0">
      <text>
        <r>
          <rPr>
            <b/>
            <sz val="8"/>
            <color indexed="81"/>
            <rFont val="Tahoma"/>
            <family val="2"/>
          </rPr>
          <t>CASO DE USO:</t>
        </r>
        <r>
          <rPr>
            <sz val="8"/>
            <color indexed="81"/>
            <rFont val="Tahoma"/>
            <family val="2"/>
          </rPr>
          <t xml:space="preserve">
Identificador del caso de uso para el que se espera calcular el estimado de horas.
Ej. CU_001</t>
        </r>
      </text>
    </comment>
    <comment ref="E8" authorId="0" shapeId="0">
      <text>
        <r>
          <rPr>
            <b/>
            <sz val="8"/>
            <color indexed="81"/>
            <rFont val="Tahoma"/>
            <family val="2"/>
          </rPr>
          <t>Complejidad:</t>
        </r>
        <r>
          <rPr>
            <sz val="8"/>
            <color indexed="81"/>
            <rFont val="Tahoma"/>
            <family val="2"/>
          </rPr>
          <t xml:space="preserve">
Indica que tan complejo es un caso de uso considerando lo siguiente:
SIMPLE (1): 
Interfaz de usuario sencilla y se relaciona con solo una entidad de la base de datos, 
su escenario de éxito tiene 3 o menos pasos. Su implementación involucra menos de 5 clases.
PROMEDIO (2):
Contiene mayor diseño de interfaz y se relaciona con más entidades de la base de 
datos; entre 4 a 7 pasos. Su implementación involucra de 5 a 10 clases.
COMPLEJO (3):
Involucra una interfaz de usuario compleja, se relaciona con 3 o mas entidades 
de la base de datos; contiene al rededor de 7 pasos; su implementación envuelve 
mas de 10 clases.
Ej:  1</t>
        </r>
      </text>
    </comment>
    <comment ref="G8" authorId="0" shapeId="0">
      <text>
        <r>
          <rPr>
            <b/>
            <sz val="8"/>
            <color indexed="81"/>
            <rFont val="Tahoma"/>
            <family val="2"/>
          </rPr>
          <t>Iteración:</t>
        </r>
        <r>
          <rPr>
            <sz val="8"/>
            <color indexed="81"/>
            <rFont val="Tahoma"/>
            <family val="2"/>
          </rPr>
          <t xml:space="preserve">
Iteración en la que se planea programar el caso de uso.
Ej. 1</t>
        </r>
      </text>
    </comment>
    <comment ref="I8" authorId="0" shapeId="0">
      <text>
        <r>
          <rPr>
            <b/>
            <sz val="9"/>
            <color indexed="81"/>
            <rFont val="Tahoma"/>
            <family val="2"/>
          </rPr>
          <t>Desarrollo de software:</t>
        </r>
        <r>
          <rPr>
            <sz val="9"/>
            <color indexed="81"/>
            <rFont val="Tahoma"/>
            <family val="2"/>
          </rPr>
          <t xml:space="preserve">
Sirve para contabilizar en la cejillad de Adm. Construcción.</t>
        </r>
      </text>
    </comment>
    <comment ref="J8" authorId="0" shapeId="0">
      <text>
        <r>
          <rPr>
            <b/>
            <sz val="9"/>
            <color indexed="81"/>
            <rFont val="Tahoma"/>
            <family val="2"/>
          </rPr>
          <t>Desarrollo de software:</t>
        </r>
        <r>
          <rPr>
            <sz val="9"/>
            <color indexed="81"/>
            <rFont val="Tahoma"/>
            <family val="2"/>
          </rPr>
          <t xml:space="preserve">
Sirve para contabilizar en la cejillad de Adm. Construcción.</t>
        </r>
      </text>
    </comment>
    <comment ref="Q8" authorId="0" shapeId="0">
      <text>
        <r>
          <rPr>
            <b/>
            <sz val="9"/>
            <color indexed="81"/>
            <rFont val="Tahoma"/>
            <family val="2"/>
          </rPr>
          <t xml:space="preserve">Tiempo Total del proyecto: 
</t>
        </r>
        <r>
          <rPr>
            <sz val="9"/>
            <color indexed="81"/>
            <rFont val="Tahoma"/>
            <family val="2"/>
          </rPr>
          <t xml:space="preserve">Es el "subtotal generado por puntos de casos de uso" mas "las horas de la fase de inicio y analisis"
</t>
        </r>
      </text>
    </comment>
    <comment ref="X8" authorId="1" shapeId="0">
      <text>
        <r>
          <rPr>
            <b/>
            <sz val="8"/>
            <color indexed="81"/>
            <rFont val="Tahoma"/>
            <family val="2"/>
          </rPr>
          <t>Costo hora/hombre:</t>
        </r>
        <r>
          <rPr>
            <sz val="8"/>
            <color indexed="81"/>
            <rFont val="Tahoma"/>
            <family val="2"/>
          </rPr>
          <t xml:space="preserve">
Escriba aquí el costo por hora hombre para este proyecto.</t>
        </r>
      </text>
    </comment>
    <comment ref="U18" authorId="2" shapeId="0">
      <text>
        <r>
          <rPr>
            <b/>
            <sz val="9"/>
            <color indexed="81"/>
            <rFont val="Tahoma"/>
            <family val="2"/>
          </rPr>
          <t>Karla Castañeda:</t>
        </r>
        <r>
          <rPr>
            <sz val="9"/>
            <color indexed="81"/>
            <rFont val="Tahoma"/>
            <family val="2"/>
          </rPr>
          <t xml:space="preserve">
Seleccionar el valor de entrada
Resultado en estimación 1 o Resultado en estimación 2</t>
        </r>
      </text>
    </comment>
    <comment ref="S26" authorId="3" shapeId="0">
      <text>
        <r>
          <rPr>
            <sz val="9"/>
            <color indexed="81"/>
            <rFont val="Tahoma"/>
            <family val="2"/>
          </rPr>
          <t>La sumatoria debe ser 100%</t>
        </r>
      </text>
    </comment>
    <comment ref="L29" authorId="4" shapeId="0">
      <text>
        <r>
          <rPr>
            <b/>
            <sz val="8"/>
            <color indexed="81"/>
            <rFont val="Tahoma"/>
            <family val="2"/>
          </rPr>
          <t>Paso 2. Determinar la complejidad de actores y casos de uso.</t>
        </r>
      </text>
    </comment>
    <comment ref="L31" authorId="2" shapeId="0">
      <text>
        <r>
          <rPr>
            <b/>
            <sz val="9"/>
            <color indexed="81"/>
            <rFont val="Tahoma"/>
            <family val="2"/>
          </rPr>
          <t xml:space="preserve">CU simple:
</t>
        </r>
        <r>
          <rPr>
            <sz val="9"/>
            <color indexed="81"/>
            <rFont val="Tahoma"/>
            <family val="2"/>
          </rPr>
          <t>Interfaz de usuario sencilla y se relaciona con solo una entidad de la base de datos, su escenario de éxito tiene 3 o menos pasos. Su implementación involucra menos de 5 clases.</t>
        </r>
        <r>
          <rPr>
            <sz val="9"/>
            <color indexed="81"/>
            <rFont val="Tahoma"/>
            <family val="2"/>
          </rPr>
          <t xml:space="preserve">
</t>
        </r>
      </text>
    </comment>
    <comment ref="L32" authorId="0" shapeId="0">
      <text>
        <r>
          <rPr>
            <b/>
            <sz val="8"/>
            <color indexed="81"/>
            <rFont val="Tahoma"/>
            <family val="2"/>
          </rPr>
          <t xml:space="preserve">CU Promedio:
</t>
        </r>
        <r>
          <rPr>
            <sz val="8"/>
            <color indexed="81"/>
            <rFont val="Tahoma"/>
            <family val="2"/>
          </rPr>
          <t xml:space="preserve">Contiene mayor diseño de interfaz y se relaciona con más entidades de la base de datos; entre 4 a 7 pasos. Su implementación involucra de 5 a 10 clases
</t>
        </r>
      </text>
    </comment>
    <comment ref="L33" authorId="0" shapeId="0">
      <text>
        <r>
          <rPr>
            <b/>
            <sz val="8"/>
            <color indexed="81"/>
            <rFont val="Tahoma"/>
            <family val="2"/>
          </rPr>
          <t xml:space="preserve">CU Complejo:
</t>
        </r>
        <r>
          <rPr>
            <sz val="8"/>
            <color indexed="81"/>
            <rFont val="Tahoma"/>
            <family val="2"/>
          </rPr>
          <t xml:space="preserve">Involucra una interfaz de usuario compleja, se relaciona con 3 o mas entidades de la base de datos; contiene al rededor de 7 pasos; su implementación envuelve mas de 10 clases.
</t>
        </r>
      </text>
    </comment>
    <comment ref="L37" authorId="0" shapeId="0">
      <text>
        <r>
          <rPr>
            <b/>
            <sz val="8"/>
            <color indexed="81"/>
            <rFont val="Tahoma"/>
            <family val="2"/>
          </rPr>
          <t xml:space="preserve">Actor Simple:
</t>
        </r>
        <r>
          <rPr>
            <sz val="8"/>
            <color indexed="81"/>
            <rFont val="Tahoma"/>
            <family val="2"/>
          </rPr>
          <t>Actores simples que se comunican con el sistema a través de una API.</t>
        </r>
      </text>
    </comment>
    <comment ref="M37" authorId="1" shapeId="0">
      <text>
        <r>
          <rPr>
            <b/>
            <sz val="8"/>
            <color indexed="81"/>
            <rFont val="Arial"/>
            <family val="2"/>
          </rPr>
          <t>Simple:</t>
        </r>
        <r>
          <rPr>
            <sz val="8"/>
            <color indexed="81"/>
            <rFont val="Arial"/>
            <family val="2"/>
          </rPr>
          <t xml:space="preserve">
Escriba aquí, con un valor entero, la cantidad de actores que encajan en la categoría "Simple".
Esta categoría se refiere a Sistemas Externos. Tienen interfaces bien definidas y son muy predecibles.
Ej. 3</t>
        </r>
      </text>
    </comment>
    <comment ref="L38" authorId="0" shapeId="0">
      <text>
        <r>
          <rPr>
            <b/>
            <sz val="8"/>
            <color indexed="81"/>
            <rFont val="Tahoma"/>
            <family val="2"/>
          </rPr>
          <t xml:space="preserve">Actores promedios:
</t>
        </r>
        <r>
          <rPr>
            <sz val="8"/>
            <color indexed="81"/>
            <rFont val="Tahoma"/>
            <family val="2"/>
          </rPr>
          <t>Actores promedio son reconocidos si tienen las siguientes propiedades:
      - Actores quienes estan interactuando con el sistema a través de algun protocolo (HTTP, FTP, o probablemente algun protocolo definido por el usuario).
      -</t>
        </r>
        <r>
          <rPr>
            <b/>
            <sz val="8"/>
            <color indexed="81"/>
            <rFont val="Tahoma"/>
            <family val="2"/>
          </rPr>
          <t xml:space="preserve"> </t>
        </r>
        <r>
          <rPr>
            <sz val="8"/>
            <color indexed="81"/>
            <rFont val="Tahoma"/>
            <family val="2"/>
          </rPr>
          <t xml:space="preserve">Actores quienes son entidades que almacenan datos (Archivos, SGBD)
</t>
        </r>
      </text>
    </comment>
    <comment ref="M38" authorId="1" shapeId="0">
      <text>
        <r>
          <rPr>
            <b/>
            <sz val="8"/>
            <color indexed="81"/>
            <rFont val="Arial"/>
            <family val="2"/>
          </rPr>
          <t>Promedio:</t>
        </r>
        <r>
          <rPr>
            <sz val="8"/>
            <color indexed="81"/>
            <rFont val="Arial"/>
            <family val="2"/>
          </rPr>
          <t xml:space="preserve">
Escriba aquí, con un valor entero, la cantidad de actores que encajan en la categoría "Promedio".
Esta categoría se refiere a actores que tienen interfaces bien definidas y son muy predecibles.
Ej. 6</t>
        </r>
      </text>
    </comment>
    <comment ref="L39" authorId="0" shapeId="0">
      <text>
        <r>
          <rPr>
            <b/>
            <sz val="8"/>
            <color indexed="81"/>
            <rFont val="Tahoma"/>
            <family val="2"/>
          </rPr>
          <t xml:space="preserve">Actores complejos:
</t>
        </r>
        <r>
          <rPr>
            <sz val="8"/>
            <color indexed="81"/>
            <rFont val="Tahoma"/>
            <family val="2"/>
          </rPr>
          <t xml:space="preserve">Actores complejos interactuan normalmente a través de GUI.
</t>
        </r>
      </text>
    </comment>
    <comment ref="M39" authorId="1" shapeId="0">
      <text>
        <r>
          <rPr>
            <b/>
            <sz val="8"/>
            <color indexed="81"/>
            <rFont val="Arial"/>
            <family val="2"/>
          </rPr>
          <t>Complejo:</t>
        </r>
        <r>
          <rPr>
            <sz val="8"/>
            <color indexed="81"/>
            <rFont val="Arial"/>
            <family val="2"/>
          </rPr>
          <t xml:space="preserve">
Escriba aquí, con un valor entero, la cantidad de actores que encajan en la categoría "Promedio".
Esta categoría se refiere a personas. Son más difíciles de controlar y completamente impredecibles.
Ej. 4</t>
        </r>
      </text>
    </comment>
    <comment ref="L42" authorId="4" shapeId="0">
      <text>
        <r>
          <rPr>
            <b/>
            <sz val="8"/>
            <color indexed="81"/>
            <rFont val="Tahoma"/>
            <family val="2"/>
          </rPr>
          <t>Paso 3. Determinar los factores tecnicos que afectan al proyecto</t>
        </r>
        <r>
          <rPr>
            <sz val="8"/>
            <color indexed="81"/>
            <rFont val="Tahoma"/>
            <family val="2"/>
          </rPr>
          <t xml:space="preserve">
</t>
        </r>
      </text>
    </comment>
    <comment ref="N43" authorId="0" shapeId="0">
      <text>
        <r>
          <rPr>
            <b/>
            <sz val="8"/>
            <color indexed="81"/>
            <rFont val="Arial"/>
            <family val="2"/>
          </rPr>
          <t>Rating:</t>
        </r>
        <r>
          <rPr>
            <sz val="8"/>
            <color indexed="81"/>
            <rFont val="Arial"/>
            <family val="2"/>
          </rPr>
          <t xml:space="preserve">
Escriba un entero de 0 a 5 para darle un peso al Factor Técnico de esta categoría.
Mientras más complicado sea cumplir con el factor técnico, mas alto debe ser el número asignado.
Ej. 5</t>
        </r>
      </text>
    </comment>
    <comment ref="P43" authorId="0" shapeId="0">
      <text>
        <r>
          <rPr>
            <b/>
            <sz val="8"/>
            <color indexed="81"/>
            <rFont val="Arial"/>
            <family val="2"/>
          </rPr>
          <t>Razón:</t>
        </r>
        <r>
          <rPr>
            <sz val="8"/>
            <color indexed="81"/>
            <rFont val="Arial"/>
            <family val="2"/>
          </rPr>
          <t xml:space="preserve">
Escriba aquí una breve explicación del rating otorgado a cada categoría.
Ej. El sistema debe ser capaz de escalarse.</t>
        </r>
      </text>
    </comment>
    <comment ref="L44" authorId="0" shapeId="0">
      <text>
        <r>
          <rPr>
            <b/>
            <sz val="8"/>
            <color indexed="81"/>
            <rFont val="Tahoma"/>
            <family val="2"/>
          </rPr>
          <t xml:space="preserve">Sistema distribuido:
</t>
        </r>
        <r>
          <rPr>
            <sz val="8"/>
            <color indexed="81"/>
            <rFont val="Tahoma"/>
            <family val="2"/>
          </rPr>
          <t>Cuando existe comunicación entre dos o mas maquinas empleando un protocolo de comunicación y se tiene una esquema cliente-servidor.</t>
        </r>
        <r>
          <rPr>
            <sz val="8"/>
            <color indexed="81"/>
            <rFont val="Tahoma"/>
            <family val="2"/>
          </rPr>
          <t xml:space="preserve">
</t>
        </r>
      </text>
    </comment>
    <comment ref="L45" authorId="0" shapeId="0">
      <text>
        <r>
          <rPr>
            <b/>
            <sz val="8"/>
            <color indexed="81"/>
            <rFont val="Tahoma"/>
            <family val="2"/>
          </rPr>
          <t xml:space="preserve">Rendimiento:
</t>
        </r>
        <r>
          <rPr>
            <sz val="8"/>
            <color indexed="81"/>
            <rFont val="Tahoma"/>
            <family val="2"/>
          </rPr>
          <t>Se requiere que el sistema sea rapido? El tiempo de respuesta es uno de los criterios importantes?</t>
        </r>
        <r>
          <rPr>
            <b/>
            <sz val="8"/>
            <color indexed="81"/>
            <rFont val="Tahoma"/>
            <family val="2"/>
          </rPr>
          <t xml:space="preserve">
</t>
        </r>
      </text>
    </comment>
    <comment ref="L46" authorId="0" shapeId="0">
      <text>
        <r>
          <rPr>
            <b/>
            <sz val="8"/>
            <color indexed="81"/>
            <rFont val="Tahoma"/>
            <family val="2"/>
          </rPr>
          <t xml:space="preserve">Eficiencia:
</t>
        </r>
        <r>
          <rPr>
            <sz val="8"/>
            <color indexed="81"/>
            <rFont val="Tahoma"/>
            <family val="2"/>
          </rPr>
          <t>Se requiere un sistema altamente eficiente?</t>
        </r>
      </text>
    </comment>
    <comment ref="L47" authorId="0" shapeId="0">
      <text>
        <r>
          <rPr>
            <b/>
            <sz val="8"/>
            <color indexed="81"/>
            <rFont val="Tahoma"/>
            <family val="2"/>
          </rPr>
          <t xml:space="preserve">Procesos:
</t>
        </r>
        <r>
          <rPr>
            <sz val="8"/>
            <color indexed="81"/>
            <rFont val="Tahoma"/>
            <family val="2"/>
          </rPr>
          <t>Son los procesos del negocio complejos?
Por ejemplo cierres de cuentas, rastreo del inventario, complejo calculo del impuesto.</t>
        </r>
        <r>
          <rPr>
            <b/>
            <sz val="8"/>
            <color indexed="81"/>
            <rFont val="Tahoma"/>
            <family val="2"/>
          </rPr>
          <t xml:space="preserve">
</t>
        </r>
      </text>
    </comment>
    <comment ref="L48" authorId="0" shapeId="0">
      <text>
        <r>
          <rPr>
            <b/>
            <sz val="8"/>
            <color indexed="81"/>
            <rFont val="Tahoma"/>
            <family val="2"/>
          </rPr>
          <t xml:space="preserve">Facilidad de uso:
</t>
        </r>
        <r>
          <rPr>
            <sz val="8"/>
            <color indexed="81"/>
            <rFont val="Tahoma"/>
            <family val="2"/>
          </rPr>
          <t>¿Es prioridad una interfaz de usuario amigable?</t>
        </r>
      </text>
    </comment>
    <comment ref="L49" authorId="0" shapeId="0">
      <text>
        <r>
          <rPr>
            <b/>
            <sz val="8"/>
            <color indexed="81"/>
            <rFont val="Tahoma"/>
            <family val="2"/>
          </rPr>
          <t>Concurrente:</t>
        </r>
        <r>
          <rPr>
            <sz val="8"/>
            <color indexed="81"/>
            <rFont val="Tahoma"/>
            <family val="2"/>
          </rPr>
          <t xml:space="preserve">
¿El cliente busca un gran numero de usuarios trabajando con bloqueos para transacciones? Esto incrementara la complejidad arqutectural arquitectural y por ende este valor. 
</t>
        </r>
      </text>
    </comment>
    <comment ref="L50" authorId="0" shapeId="0">
      <text>
        <r>
          <rPr>
            <b/>
            <sz val="8"/>
            <color indexed="81"/>
            <rFont val="Tahoma"/>
            <family val="2"/>
          </rPr>
          <t>Entrenamiento para uso:</t>
        </r>
        <r>
          <rPr>
            <sz val="8"/>
            <color indexed="81"/>
            <rFont val="Tahoma"/>
            <family val="2"/>
          </rPr>
          <t xml:space="preserve">
¿Desde el punto de vista del usuario, el software será complejo que entrenamiento separada será otorgado? Por lo tanto este factor variara consecuentemente.</t>
        </r>
      </text>
    </comment>
    <comment ref="L51" authorId="0" shapeId="0">
      <text>
        <r>
          <rPr>
            <b/>
            <sz val="8"/>
            <color indexed="81"/>
            <rFont val="Tahoma"/>
            <family val="2"/>
          </rPr>
          <t>Seguridad:</t>
        </r>
        <r>
          <rPr>
            <sz val="8"/>
            <color indexed="81"/>
            <rFont val="Tahoma"/>
            <family val="2"/>
          </rPr>
          <t xml:space="preserve">
¿Se requiere alta seguridad como por ejemplo SSL (protocolo para dotar de seguridad a las sesiones de internet)?
O es necesario escribir codigo de encriptacion personalizado?</t>
        </r>
      </text>
    </comment>
    <comment ref="L52" authorId="0" shapeId="0">
      <text>
        <r>
          <rPr>
            <b/>
            <sz val="8"/>
            <color indexed="81"/>
            <rFont val="Tahoma"/>
            <family val="2"/>
          </rPr>
          <t xml:space="preserve">Acceso Directo:
</t>
        </r>
        <r>
          <rPr>
            <sz val="8"/>
            <color indexed="81"/>
            <rFont val="Tahoma"/>
            <family val="2"/>
          </rPr>
          <t xml:space="preserve">¿El proyecto depende en el uso de control de terceros? Para el entendimiento de controles para terceros estudie sus pros y sus contras, considere el esfuerzo que será requerido. Por lo tanto, este factor deberá ser evaluado de forma consecuente.
</t>
        </r>
      </text>
    </comment>
    <comment ref="L53" authorId="0" shapeId="0">
      <text>
        <r>
          <rPr>
            <b/>
            <sz val="8"/>
            <color indexed="81"/>
            <rFont val="Tahoma"/>
            <family val="2"/>
          </rPr>
          <t xml:space="preserve">Reusabilidad:
</t>
        </r>
        <r>
          <rPr>
            <sz val="8"/>
            <color indexed="81"/>
            <rFont val="Tahoma"/>
            <family val="2"/>
          </rPr>
          <t>Se desea mantener la reusabilidad alta? Por lo tanto se incrementara la complejidad del diseño.</t>
        </r>
        <r>
          <rPr>
            <b/>
            <sz val="8"/>
            <color indexed="81"/>
            <rFont val="Tahoma"/>
            <family val="2"/>
          </rPr>
          <t xml:space="preserve">
</t>
        </r>
      </text>
    </comment>
    <comment ref="L54" authorId="0" shapeId="0">
      <text>
        <r>
          <rPr>
            <b/>
            <sz val="8"/>
            <color indexed="81"/>
            <rFont val="Tahoma"/>
            <family val="2"/>
          </rPr>
          <t xml:space="preserve">Portabilidad:
</t>
        </r>
        <r>
          <rPr>
            <sz val="8"/>
            <color indexed="81"/>
            <rFont val="Tahoma"/>
            <family val="2"/>
          </rPr>
          <t>¿El cliente esta buscando una implementacion en distintas plataformas?</t>
        </r>
        <r>
          <rPr>
            <b/>
            <sz val="8"/>
            <color indexed="81"/>
            <rFont val="Tahoma"/>
            <family val="2"/>
          </rPr>
          <t xml:space="preserve">
</t>
        </r>
      </text>
    </comment>
    <comment ref="L55" authorId="0" shapeId="0">
      <text>
        <r>
          <rPr>
            <b/>
            <sz val="8"/>
            <color indexed="81"/>
            <rFont val="Tahoma"/>
            <family val="2"/>
          </rPr>
          <t xml:space="preserve">Faclidad de instalacion: 
</t>
        </r>
        <r>
          <rPr>
            <sz val="8"/>
            <color indexed="81"/>
            <rFont val="Tahoma"/>
            <family val="2"/>
          </rPr>
          <t>¿Busca el cliente facilidad instalación? De forma predeterminada, los instaladores de hoy en día crean paquetes de instalación. Pero el cliente desea una instalación más personalizada, probablemente de acuerdo a los módulos. El cliente pudiera solicitar un instalador en el cual el pueda elegir que módulos quiere instalar. ¿Se requiere una  auto instalación cuando se genere una nueva versión? Estos factores se tomaran en cuenta al asignar valor a este factor.</t>
        </r>
      </text>
    </comment>
    <comment ref="L56" authorId="0" shapeId="0">
      <text>
        <r>
          <rPr>
            <b/>
            <sz val="8"/>
            <color indexed="81"/>
            <rFont val="Tahoma"/>
            <family val="2"/>
          </rPr>
          <t>Facilidad de modificación:</t>
        </r>
        <r>
          <rPr>
            <sz val="8"/>
            <color indexed="81"/>
            <rFont val="Tahoma"/>
            <family val="2"/>
          </rPr>
          <t xml:space="preserve">
¿Es cliente esta buscando personalizar en el futuro? Incrementa la complejidad diseño de la arquitectura  y por lo tanto este factor.
</t>
        </r>
      </text>
    </comment>
    <comment ref="L59" authorId="4" shapeId="0">
      <text>
        <r>
          <rPr>
            <b/>
            <sz val="8"/>
            <color indexed="81"/>
            <rFont val="Tahoma"/>
            <family val="2"/>
          </rPr>
          <t>Paso 4. Determinar los factores ambientales al proyecto</t>
        </r>
      </text>
    </comment>
    <comment ref="N60" authorId="0" shapeId="0">
      <text>
        <r>
          <rPr>
            <b/>
            <sz val="8"/>
            <color indexed="81"/>
            <rFont val="Arial"/>
            <family val="2"/>
          </rPr>
          <t>Rating:</t>
        </r>
        <r>
          <rPr>
            <sz val="8"/>
            <color indexed="81"/>
            <rFont val="Arial"/>
            <family val="2"/>
          </rPr>
          <t xml:space="preserve">
Escriba un entero de 0 a 5 para darle un peso a la categoría.
Mientras más se cumpla con la característica correspondiente, más alto debe ser el número.
Ej. 4</t>
        </r>
      </text>
    </comment>
    <comment ref="P60" authorId="0" shapeId="0">
      <text>
        <r>
          <rPr>
            <b/>
            <sz val="8"/>
            <color indexed="81"/>
            <rFont val="Arial"/>
            <family val="2"/>
          </rPr>
          <t>Razón:</t>
        </r>
        <r>
          <rPr>
            <sz val="8"/>
            <color indexed="81"/>
            <rFont val="Arial"/>
            <family val="2"/>
          </rPr>
          <t xml:space="preserve">
Escriba aquí una breve explicación del rating otorgado a cada categoría.
Ej. El sistema debe ser capaz de escalarse.</t>
        </r>
      </text>
    </comment>
    <comment ref="L61" authorId="0" shapeId="0">
      <text>
        <r>
          <rPr>
            <b/>
            <sz val="8"/>
            <color indexed="81"/>
            <rFont val="Tahoma"/>
            <family val="2"/>
          </rPr>
          <t>Familiriaridad:</t>
        </r>
        <r>
          <rPr>
            <sz val="8"/>
            <color indexed="81"/>
            <rFont val="Tahoma"/>
            <family val="2"/>
          </rPr>
          <t xml:space="preserve">
¿Todas las personas trabajando en el proyecto están familiarizadas con los detalles técnicos y de dominio del proyecto? Probablemente se invertirá mucho tiempo explicándole a las personas todos los know-how's.</t>
        </r>
      </text>
    </comment>
    <comment ref="L62" authorId="0" shapeId="0">
      <text>
        <r>
          <rPr>
            <b/>
            <sz val="8"/>
            <color indexed="81"/>
            <rFont val="Tahoma"/>
            <family val="2"/>
          </rPr>
          <t xml:space="preserve">Experiencia:
</t>
        </r>
        <r>
          <rPr>
            <sz val="8"/>
            <color indexed="81"/>
            <rFont val="Tahoma"/>
            <family val="2"/>
          </rPr>
          <t>Cuanta es la experiencia en este tipo de aplicaciones?</t>
        </r>
        <r>
          <rPr>
            <b/>
            <sz val="8"/>
            <color indexed="81"/>
            <rFont val="Tahoma"/>
            <family val="2"/>
          </rPr>
          <t xml:space="preserve">
</t>
        </r>
      </text>
    </comment>
    <comment ref="L63" authorId="0" shapeId="0">
      <text>
        <r>
          <rPr>
            <b/>
            <sz val="8"/>
            <color indexed="81"/>
            <rFont val="Tahoma"/>
            <family val="2"/>
          </rPr>
          <t xml:space="preserve">Requerimientos:
</t>
        </r>
        <r>
          <rPr>
            <sz val="8"/>
            <color indexed="81"/>
            <rFont val="Tahoma"/>
            <family val="2"/>
          </rPr>
          <t xml:space="preserve">¿El cliente conocer claramente lo que quiere? Si el cliente es cambiante en cuanto a los requerimientos, configura este valor al máximo.
</t>
        </r>
      </text>
    </comment>
    <comment ref="L64" authorId="0" shapeId="0">
      <text>
        <r>
          <rPr>
            <b/>
            <sz val="8"/>
            <color indexed="81"/>
            <rFont val="Tahoma"/>
            <family val="2"/>
          </rPr>
          <t xml:space="preserve">Parcial:
</t>
        </r>
        <r>
          <rPr>
            <sz val="8"/>
            <color indexed="81"/>
            <rFont val="Tahoma"/>
            <family val="2"/>
          </rPr>
          <t>¿Existen recursos de medio tiempo, como por ejemplo consultores, etc.?</t>
        </r>
      </text>
    </comment>
    <comment ref="L65" authorId="0" shapeId="0">
      <text>
        <r>
          <rPr>
            <b/>
            <sz val="8"/>
            <color indexed="81"/>
            <rFont val="Tahoma"/>
            <family val="2"/>
          </rPr>
          <t xml:space="preserve">Orientacion Objetos:
</t>
        </r>
        <r>
          <rPr>
            <sz val="8"/>
            <color indexed="81"/>
            <rFont val="Tahoma"/>
            <family val="2"/>
          </rPr>
          <t xml:space="preserve">Así como el documento de casos de uso es entrada al diseño a la orientación de objetos, es importante que la gente en el proyecto tenga conocimiento en los conceptos básicos de la Orientación a Objetos.
</t>
        </r>
      </text>
    </comment>
    <comment ref="L66" authorId="0" shapeId="0">
      <text>
        <r>
          <rPr>
            <b/>
            <sz val="8"/>
            <color indexed="81"/>
            <rFont val="Tahoma"/>
            <family val="2"/>
          </rPr>
          <t xml:space="preserve">Lider analista:
</t>
        </r>
        <r>
          <rPr>
            <sz val="8"/>
            <color indexed="81"/>
            <rFont val="Tahoma"/>
            <family val="2"/>
          </rPr>
          <t xml:space="preserve">¿Cómo es el analista que lidera el proyecto? ¿Tiene suficiente conocimiento del dominio?
</t>
        </r>
      </text>
    </comment>
    <comment ref="L69" authorId="0" shapeId="0">
      <text>
        <r>
          <rPr>
            <b/>
            <sz val="8"/>
            <color indexed="81"/>
            <rFont val="Tahoma"/>
            <family val="2"/>
          </rPr>
          <t xml:space="preserve">Motivacion:
</t>
        </r>
        <r>
          <rPr>
            <sz val="8"/>
            <color indexed="81"/>
            <rFont val="Tahoma"/>
            <family val="2"/>
          </rPr>
          <t xml:space="preserve">¿Están los programadores motivados por trabajar en el proyecto? Inestabilidad en el proyecto siempre conducirá a que la gente abandone el proyecto. Y los efectos del abandono son difíciles de afrontar. Este factor lo puedes evaluar en base a cómo va la industria del software. Por ejemplo si el mercado del software es bueno, asignar el valor máximo. Mientras mejor esta el mercado, mas trabajos y mas programadores aparecerán.
</t>
        </r>
      </text>
    </comment>
    <comment ref="L70" authorId="0" shapeId="0">
      <text>
        <r>
          <rPr>
            <b/>
            <sz val="8"/>
            <color indexed="81"/>
            <rFont val="Tahoma"/>
            <family val="2"/>
          </rPr>
          <t xml:space="preserve">Lenguaje:
</t>
        </r>
        <r>
          <rPr>
            <sz val="8"/>
            <color indexed="81"/>
            <rFont val="Tahoma"/>
            <family val="2"/>
          </rPr>
          <t>How much is the language complexity, Assembly, VB 6.0, C++, C etc.?</t>
        </r>
      </text>
    </comment>
  </commentList>
</comments>
</file>

<file path=xl/comments2.xml><?xml version="1.0" encoding="utf-8"?>
<comments xmlns="http://schemas.openxmlformats.org/spreadsheetml/2006/main">
  <authors>
    <author>Desarrollo de software</author>
  </authors>
  <commentList>
    <comment ref="A4" authorId="0" shapeId="0">
      <text>
        <r>
          <rPr>
            <b/>
            <sz val="8"/>
            <color indexed="81"/>
            <rFont val="Tahoma"/>
            <family val="2"/>
          </rPr>
          <t>NO. (CALCULADO):</t>
        </r>
        <r>
          <rPr>
            <sz val="8"/>
            <color indexed="81"/>
            <rFont val="Tahoma"/>
            <family val="2"/>
          </rPr>
          <t xml:space="preserve">
Número consecutivo generado para cada caso de uso indicado.
Ej. 1</t>
        </r>
      </text>
    </comment>
    <comment ref="B4" authorId="0" shapeId="0">
      <text>
        <r>
          <rPr>
            <b/>
            <sz val="8"/>
            <color indexed="81"/>
            <rFont val="Tahoma"/>
            <family val="2"/>
          </rPr>
          <t>CASO DE USO:</t>
        </r>
        <r>
          <rPr>
            <sz val="8"/>
            <color indexed="81"/>
            <rFont val="Tahoma"/>
            <family val="2"/>
          </rPr>
          <t xml:space="preserve">
Identificador del caso de uso para el que se espera calcular el estimado de horas.
Ej. CU_001</t>
        </r>
      </text>
    </comment>
    <comment ref="D4" authorId="0" shapeId="0">
      <text>
        <r>
          <rPr>
            <b/>
            <sz val="8"/>
            <color indexed="81"/>
            <rFont val="Tahoma"/>
            <family val="2"/>
          </rPr>
          <t>Complejidad:</t>
        </r>
        <r>
          <rPr>
            <sz val="8"/>
            <color indexed="81"/>
            <rFont val="Tahoma"/>
            <family val="2"/>
          </rPr>
          <t xml:space="preserve">
Indica que tan complejo es un caso de uso considerando lo siguiente:
SIMPLE (1): 
Interfaz de usuario sencilla y se relaciona con solo una entidad de la base de datos, 
su escenario de éxito tiene 3 o menos pasos. Su implementación involucra menos de 5 clases.
PROMEDIO (2):
Contiene mayor diseño de interfaz y se relaciona con más entidades de la base de 
datos; entre 4 a 7 pasos. Su implementación involucra de 5 a 10 clases.
COMPLEJO (3):
Involucra una interfaz de usuario compleja, se relaciona con 3 o mas entidades 
de la base de datos; contiene al rededor de 7 pasos; su implementación envuelve 
mas de 10 clases.
Ej.:  1</t>
        </r>
      </text>
    </comment>
    <comment ref="F4" authorId="0" shapeId="0">
      <text>
        <r>
          <rPr>
            <b/>
            <sz val="8"/>
            <color indexed="81"/>
            <rFont val="Tahoma"/>
            <family val="2"/>
          </rPr>
          <t>Iteración:</t>
        </r>
        <r>
          <rPr>
            <sz val="8"/>
            <color indexed="81"/>
            <rFont val="Tahoma"/>
            <family val="2"/>
          </rPr>
          <t xml:space="preserve">
Iteración en la que se planea programar el caso de uso.
Ej. 1</t>
        </r>
      </text>
    </comment>
  </commentList>
</comments>
</file>

<file path=xl/comments3.xml><?xml version="1.0" encoding="utf-8"?>
<comments xmlns="http://schemas.openxmlformats.org/spreadsheetml/2006/main">
  <authors>
    <author>DESARROLLO</author>
    <author>Karla Castañeda</author>
    <author>Desarrollo de software</author>
    <author>User</author>
  </authors>
  <commentList>
    <comment ref="A23" authorId="0" shapeId="0">
      <text>
        <r>
          <rPr>
            <b/>
            <sz val="8"/>
            <color indexed="81"/>
            <rFont val="Tahoma"/>
            <family val="2"/>
          </rPr>
          <t>Paso 2. Determinar la complejidad de actores y casos de uso.</t>
        </r>
      </text>
    </comment>
    <comment ref="A25" authorId="1" shapeId="0">
      <text>
        <r>
          <rPr>
            <b/>
            <sz val="9"/>
            <color indexed="81"/>
            <rFont val="Tahoma"/>
            <family val="2"/>
          </rPr>
          <t xml:space="preserve">CU simple:
</t>
        </r>
        <r>
          <rPr>
            <sz val="9"/>
            <color indexed="81"/>
            <rFont val="Tahoma"/>
            <family val="2"/>
          </rPr>
          <t>Interfaz de usuario sencilla y se relaciona con solo una entidad de la base de datos, su escenario de éxito tiene 3 o menos pasos. Su implementación involucra menos de 5 clases.</t>
        </r>
        <r>
          <rPr>
            <sz val="9"/>
            <color indexed="81"/>
            <rFont val="Tahoma"/>
            <family val="2"/>
          </rPr>
          <t xml:space="preserve">
</t>
        </r>
      </text>
    </comment>
    <comment ref="A26" authorId="2" shapeId="0">
      <text>
        <r>
          <rPr>
            <b/>
            <sz val="8"/>
            <color indexed="81"/>
            <rFont val="Tahoma"/>
            <family val="2"/>
          </rPr>
          <t xml:space="preserve">CU Promedio:
</t>
        </r>
        <r>
          <rPr>
            <sz val="8"/>
            <color indexed="81"/>
            <rFont val="Tahoma"/>
            <family val="2"/>
          </rPr>
          <t xml:space="preserve">Contiene mayor diseño de interfaz y se relaciona con más entidades de la base de datos; entre 4 a 7 pasos. Su implementación involucra de 5 a 10 clases
</t>
        </r>
      </text>
    </comment>
    <comment ref="A27" authorId="2" shapeId="0">
      <text>
        <r>
          <rPr>
            <b/>
            <sz val="8"/>
            <color indexed="81"/>
            <rFont val="Tahoma"/>
            <family val="2"/>
          </rPr>
          <t xml:space="preserve">CU Complejo:
</t>
        </r>
        <r>
          <rPr>
            <sz val="8"/>
            <color indexed="81"/>
            <rFont val="Tahoma"/>
            <family val="2"/>
          </rPr>
          <t xml:space="preserve">Involucra una interfaz de usuario compleja, se relaciona con 3 o mas entidades de la base de datos; contiene al rededor de 7 pasos; su implementación envuelve mas de 10 clases.
</t>
        </r>
      </text>
    </comment>
    <comment ref="A31" authorId="2" shapeId="0">
      <text>
        <r>
          <rPr>
            <b/>
            <sz val="8"/>
            <color indexed="81"/>
            <rFont val="Tahoma"/>
            <family val="2"/>
          </rPr>
          <t xml:space="preserve">Actor Simple:
</t>
        </r>
        <r>
          <rPr>
            <sz val="8"/>
            <color indexed="81"/>
            <rFont val="Tahoma"/>
            <family val="2"/>
          </rPr>
          <t>Actores simples que se comunican con el sistema a través de una API.</t>
        </r>
      </text>
    </comment>
    <comment ref="B31" authorId="3" shapeId="0">
      <text>
        <r>
          <rPr>
            <b/>
            <sz val="8"/>
            <color indexed="81"/>
            <rFont val="Arial"/>
            <family val="2"/>
          </rPr>
          <t>Simple:</t>
        </r>
        <r>
          <rPr>
            <sz val="8"/>
            <color indexed="81"/>
            <rFont val="Arial"/>
            <family val="2"/>
          </rPr>
          <t xml:space="preserve">
Escriba aquí, con un valor entero, la cantidad de actores que encajan en la categoría "Simple".
Esta categoría se refiere a Sistemas Externos. Tienen interfaces bien definidas y son muy predecibles.
Ej. 3</t>
        </r>
      </text>
    </comment>
    <comment ref="A32" authorId="2" shapeId="0">
      <text>
        <r>
          <rPr>
            <b/>
            <sz val="8"/>
            <color indexed="81"/>
            <rFont val="Tahoma"/>
            <family val="2"/>
          </rPr>
          <t xml:space="preserve">Actores promedios:
</t>
        </r>
        <r>
          <rPr>
            <sz val="8"/>
            <color indexed="81"/>
            <rFont val="Tahoma"/>
            <family val="2"/>
          </rPr>
          <t>Actores promedio son reconocidos si tienen las siguientes propiedades:
      - Actores quienes están interactuando con el sistema a través de algún protocolo (HTTP, FTP, o probablemente algún protocolo definido por el usuario).
      -</t>
        </r>
        <r>
          <rPr>
            <b/>
            <sz val="8"/>
            <color indexed="81"/>
            <rFont val="Tahoma"/>
            <family val="2"/>
          </rPr>
          <t xml:space="preserve"> </t>
        </r>
        <r>
          <rPr>
            <sz val="8"/>
            <color indexed="81"/>
            <rFont val="Tahoma"/>
            <family val="2"/>
          </rPr>
          <t xml:space="preserve">Actores quienes son entidades que almacenan datos (Archivos, SGBD)
</t>
        </r>
      </text>
    </comment>
    <comment ref="B32" authorId="3" shapeId="0">
      <text>
        <r>
          <rPr>
            <b/>
            <sz val="8"/>
            <color indexed="81"/>
            <rFont val="Arial"/>
            <family val="2"/>
          </rPr>
          <t>Promedio:</t>
        </r>
        <r>
          <rPr>
            <sz val="8"/>
            <color indexed="81"/>
            <rFont val="Arial"/>
            <family val="2"/>
          </rPr>
          <t xml:space="preserve">
Escriba aquí, con un valor entero, la cantidad de actores que encajan en la categoría "Promedio".
Esta categoría se refiere a actores que tienen interfaces bien definidas y son muy predecibles.
Ej. 6</t>
        </r>
      </text>
    </comment>
    <comment ref="A33" authorId="2" shapeId="0">
      <text>
        <r>
          <rPr>
            <b/>
            <sz val="8"/>
            <color indexed="81"/>
            <rFont val="Tahoma"/>
            <family val="2"/>
          </rPr>
          <t xml:space="preserve">Actores complejos:
</t>
        </r>
        <r>
          <rPr>
            <sz val="8"/>
            <color indexed="81"/>
            <rFont val="Tahoma"/>
            <family val="2"/>
          </rPr>
          <t xml:space="preserve">Actores complejos interactúan normalmente a través de GUI.
</t>
        </r>
      </text>
    </comment>
    <comment ref="B33" authorId="3" shapeId="0">
      <text>
        <r>
          <rPr>
            <b/>
            <sz val="8"/>
            <color indexed="81"/>
            <rFont val="Arial"/>
            <family val="2"/>
          </rPr>
          <t>Complejo:</t>
        </r>
        <r>
          <rPr>
            <sz val="8"/>
            <color indexed="81"/>
            <rFont val="Arial"/>
            <family val="2"/>
          </rPr>
          <t xml:space="preserve">
Escriba aquí, con un valor entero, la cantidad de actores que encajan en la categoría "Promedio".
Esta categoría se refiere a personas. Son más difíciles de controlar y completamente impredecibles.
Ej. 4</t>
        </r>
      </text>
    </comment>
    <comment ref="A36" authorId="0" shapeId="0">
      <text>
        <r>
          <rPr>
            <b/>
            <sz val="8"/>
            <color indexed="81"/>
            <rFont val="Tahoma"/>
            <family val="2"/>
          </rPr>
          <t>Paso 3. Determinar los factores técnicos que afectan al proyecto</t>
        </r>
        <r>
          <rPr>
            <sz val="8"/>
            <color indexed="81"/>
            <rFont val="Tahoma"/>
            <family val="2"/>
          </rPr>
          <t xml:space="preserve">
</t>
        </r>
      </text>
    </comment>
    <comment ref="C37" authorId="2" shapeId="0">
      <text>
        <r>
          <rPr>
            <b/>
            <sz val="8"/>
            <color indexed="81"/>
            <rFont val="Arial"/>
            <family val="2"/>
          </rPr>
          <t>Rating:</t>
        </r>
        <r>
          <rPr>
            <sz val="8"/>
            <color indexed="81"/>
            <rFont val="Arial"/>
            <family val="2"/>
          </rPr>
          <t xml:space="preserve">
Escriba un entero de 0 a 5 para darle un peso al Factor Técnico de esta categoría.
Mientras más complicado sea cumplir con el factor técnico, mas alto debe ser el número asignado.
Ej. 5</t>
        </r>
      </text>
    </comment>
    <comment ref="E37" authorId="2" shapeId="0">
      <text>
        <r>
          <rPr>
            <b/>
            <sz val="8"/>
            <color indexed="81"/>
            <rFont val="Arial"/>
            <family val="2"/>
          </rPr>
          <t>Razón:</t>
        </r>
        <r>
          <rPr>
            <sz val="8"/>
            <color indexed="81"/>
            <rFont val="Arial"/>
            <family val="2"/>
          </rPr>
          <t xml:space="preserve">
Escriba aquí una breve explicación del rating otorgado a cada categoría.
Ej. El sistema debe ser capaz de escalarse.</t>
        </r>
      </text>
    </comment>
    <comment ref="A38" authorId="2" shapeId="0">
      <text>
        <r>
          <rPr>
            <b/>
            <sz val="8"/>
            <color indexed="81"/>
            <rFont val="Tahoma"/>
            <family val="2"/>
          </rPr>
          <t xml:space="preserve">Sistema distribuido:
</t>
        </r>
        <r>
          <rPr>
            <sz val="8"/>
            <color indexed="81"/>
            <rFont val="Tahoma"/>
            <family val="2"/>
          </rPr>
          <t>Cuando existe comunicación entre dos o mas maquinas empleando un protocolo de comunicación y se tiene una esquema cliente-servidor.</t>
        </r>
        <r>
          <rPr>
            <sz val="8"/>
            <color indexed="81"/>
            <rFont val="Tahoma"/>
            <family val="2"/>
          </rPr>
          <t xml:space="preserve">
</t>
        </r>
      </text>
    </comment>
    <comment ref="A39" authorId="2" shapeId="0">
      <text>
        <r>
          <rPr>
            <b/>
            <sz val="8"/>
            <color indexed="81"/>
            <rFont val="Tahoma"/>
            <family val="2"/>
          </rPr>
          <t xml:space="preserve">Rendimiento:
</t>
        </r>
        <r>
          <rPr>
            <sz val="8"/>
            <color indexed="81"/>
            <rFont val="Tahoma"/>
            <family val="2"/>
          </rPr>
          <t>Se requiere que el sistema sea rápido? El tiempo de respuesta es uno de los criterios importantes?</t>
        </r>
        <r>
          <rPr>
            <b/>
            <sz val="8"/>
            <color indexed="81"/>
            <rFont val="Tahoma"/>
            <family val="2"/>
          </rPr>
          <t xml:space="preserve">
</t>
        </r>
      </text>
    </comment>
    <comment ref="A40" authorId="2" shapeId="0">
      <text>
        <r>
          <rPr>
            <b/>
            <sz val="8"/>
            <color indexed="81"/>
            <rFont val="Tahoma"/>
            <family val="2"/>
          </rPr>
          <t xml:space="preserve">Eficiencia:
</t>
        </r>
        <r>
          <rPr>
            <sz val="8"/>
            <color indexed="81"/>
            <rFont val="Tahoma"/>
            <family val="2"/>
          </rPr>
          <t>Se requiere un sistema altamente eficiente?</t>
        </r>
      </text>
    </comment>
    <comment ref="A41" authorId="2" shapeId="0">
      <text>
        <r>
          <rPr>
            <b/>
            <sz val="8"/>
            <color indexed="81"/>
            <rFont val="Tahoma"/>
            <family val="2"/>
          </rPr>
          <t xml:space="preserve">Procesos:
</t>
        </r>
        <r>
          <rPr>
            <sz val="8"/>
            <color indexed="81"/>
            <rFont val="Tahoma"/>
            <family val="2"/>
          </rPr>
          <t>Son los procesos del negocio complejos?
Por ejemplo cierres de cuentas, rastreo del inventario, complejo calculo del impuesto.</t>
        </r>
        <r>
          <rPr>
            <b/>
            <sz val="8"/>
            <color indexed="81"/>
            <rFont val="Tahoma"/>
            <family val="2"/>
          </rPr>
          <t xml:space="preserve">
</t>
        </r>
      </text>
    </comment>
    <comment ref="A42" authorId="2" shapeId="0">
      <text>
        <r>
          <rPr>
            <b/>
            <sz val="8"/>
            <color indexed="81"/>
            <rFont val="Tahoma"/>
            <family val="2"/>
          </rPr>
          <t xml:space="preserve">Facilidad de uso:
</t>
        </r>
        <r>
          <rPr>
            <sz val="8"/>
            <color indexed="81"/>
            <rFont val="Tahoma"/>
            <family val="2"/>
          </rPr>
          <t>¿Es prioridad una interfaz de usuario amigable?</t>
        </r>
      </text>
    </comment>
    <comment ref="A43" authorId="2" shapeId="0">
      <text>
        <r>
          <rPr>
            <b/>
            <sz val="8"/>
            <color indexed="81"/>
            <rFont val="Tahoma"/>
            <family val="2"/>
          </rPr>
          <t>Concurrente:</t>
        </r>
        <r>
          <rPr>
            <sz val="8"/>
            <color indexed="81"/>
            <rFont val="Tahoma"/>
            <family val="2"/>
          </rPr>
          <t xml:space="preserve">
¿El cliente busca un gran numero de usuarios trabajando con bloqueos para transacciones? Esto incrementara la complejidad arquitectural arquitectural y por ende este valor. 
</t>
        </r>
      </text>
    </comment>
    <comment ref="A44" authorId="2" shapeId="0">
      <text>
        <r>
          <rPr>
            <b/>
            <sz val="8"/>
            <color indexed="81"/>
            <rFont val="Tahoma"/>
            <family val="2"/>
          </rPr>
          <t>Entrenamiento para uso:</t>
        </r>
        <r>
          <rPr>
            <sz val="8"/>
            <color indexed="81"/>
            <rFont val="Tahoma"/>
            <family val="2"/>
          </rPr>
          <t xml:space="preserve">
¿Desde el punto de vista del usuario, el software será complejo que entrenamiento separada será otorgado? Por lo tanto este factor variara consecuentemente.</t>
        </r>
      </text>
    </comment>
    <comment ref="A45" authorId="2" shapeId="0">
      <text>
        <r>
          <rPr>
            <b/>
            <sz val="8"/>
            <color indexed="81"/>
            <rFont val="Tahoma"/>
            <family val="2"/>
          </rPr>
          <t>Seguridad:</t>
        </r>
        <r>
          <rPr>
            <sz val="8"/>
            <color indexed="81"/>
            <rFont val="Tahoma"/>
            <family val="2"/>
          </rPr>
          <t xml:space="preserve">
¿Se requiere alta seguridad como por ejemplo SSL (protocolo para dotar de seguridad a las sesiones de internet)?
O es necesario escribir código de encriptación personalizado?</t>
        </r>
      </text>
    </comment>
    <comment ref="A46" authorId="2" shapeId="0">
      <text>
        <r>
          <rPr>
            <b/>
            <sz val="8"/>
            <color indexed="81"/>
            <rFont val="Tahoma"/>
            <family val="2"/>
          </rPr>
          <t xml:space="preserve">Acceso Directo:
</t>
        </r>
        <r>
          <rPr>
            <sz val="8"/>
            <color indexed="81"/>
            <rFont val="Tahoma"/>
            <family val="2"/>
          </rPr>
          <t xml:space="preserve">¿El proyecto depende en el uso de control de terceros? Para el entendimiento de controles para terceros estudie sus pros y sus contras, considere el esfuerzo que será requerido. Por lo tanto, este factor deberá ser evaluado de forma consecuente.
</t>
        </r>
      </text>
    </comment>
    <comment ref="A47" authorId="2" shapeId="0">
      <text>
        <r>
          <rPr>
            <b/>
            <sz val="8"/>
            <color indexed="81"/>
            <rFont val="Tahoma"/>
            <family val="2"/>
          </rPr>
          <t xml:space="preserve">Reusabilidad:
</t>
        </r>
        <r>
          <rPr>
            <sz val="8"/>
            <color indexed="81"/>
            <rFont val="Tahoma"/>
            <family val="2"/>
          </rPr>
          <t>Se desea mantener la reusabilidad alta? Por lo tanto se incrementara la complejidad del diseño.</t>
        </r>
        <r>
          <rPr>
            <b/>
            <sz val="8"/>
            <color indexed="81"/>
            <rFont val="Tahoma"/>
            <family val="2"/>
          </rPr>
          <t xml:space="preserve">
</t>
        </r>
      </text>
    </comment>
    <comment ref="A48" authorId="2" shapeId="0">
      <text>
        <r>
          <rPr>
            <b/>
            <sz val="8"/>
            <color indexed="81"/>
            <rFont val="Tahoma"/>
            <family val="2"/>
          </rPr>
          <t xml:space="preserve">Portabilidad:
</t>
        </r>
        <r>
          <rPr>
            <sz val="8"/>
            <color indexed="81"/>
            <rFont val="Tahoma"/>
            <family val="2"/>
          </rPr>
          <t>¿El cliente esta buscando una implementación en distintas plataformas?</t>
        </r>
        <r>
          <rPr>
            <b/>
            <sz val="8"/>
            <color indexed="81"/>
            <rFont val="Tahoma"/>
            <family val="2"/>
          </rPr>
          <t xml:space="preserve">
</t>
        </r>
      </text>
    </comment>
    <comment ref="A49" authorId="2" shapeId="0">
      <text>
        <r>
          <rPr>
            <b/>
            <sz val="8"/>
            <color indexed="81"/>
            <rFont val="Tahoma"/>
            <family val="2"/>
          </rPr>
          <t xml:space="preserve">Facilidad de instalación: 
</t>
        </r>
        <r>
          <rPr>
            <sz val="8"/>
            <color indexed="81"/>
            <rFont val="Tahoma"/>
            <family val="2"/>
          </rPr>
          <t>¿Busca el cliente facilidad instalación? De forma predeterminada, los instaladores de hoy en día crean paquetes de instalación. Pero el cliente desea una instalación más personalizada, probablemente de acuerdo a los módulos. El cliente pudiera solicitar un instalador en el cual el pueda elegir que módulos quiere instalar. ¿Se requiere una  auto instalación cuando se genere una nueva versión? Estos factores se tomaran en cuenta al asignar valor a este factor.</t>
        </r>
      </text>
    </comment>
    <comment ref="A50" authorId="2" shapeId="0">
      <text>
        <r>
          <rPr>
            <b/>
            <sz val="8"/>
            <color indexed="81"/>
            <rFont val="Tahoma"/>
            <family val="2"/>
          </rPr>
          <t>Facilidad de modificación:</t>
        </r>
        <r>
          <rPr>
            <sz val="8"/>
            <color indexed="81"/>
            <rFont val="Tahoma"/>
            <family val="2"/>
          </rPr>
          <t xml:space="preserve">
¿Es cliente esta buscando personalizar en el futuro? Incrementa la complejidad diseño de la arquitectura  y por lo tanto este factor.
</t>
        </r>
      </text>
    </comment>
    <comment ref="A53" authorId="0" shapeId="0">
      <text>
        <r>
          <rPr>
            <b/>
            <sz val="8"/>
            <color indexed="81"/>
            <rFont val="Tahoma"/>
            <family val="2"/>
          </rPr>
          <t>Paso 4. Determinar los factores ambientales al proyecto</t>
        </r>
      </text>
    </comment>
    <comment ref="C54" authorId="2" shapeId="0">
      <text>
        <r>
          <rPr>
            <b/>
            <sz val="8"/>
            <color indexed="81"/>
            <rFont val="Arial"/>
            <family val="2"/>
          </rPr>
          <t>Rating:</t>
        </r>
        <r>
          <rPr>
            <sz val="8"/>
            <color indexed="81"/>
            <rFont val="Arial"/>
            <family val="2"/>
          </rPr>
          <t xml:space="preserve">
Escriba un entero de 0 a 5 para darle un peso a la categoría.
Mientras más se cumpla con la característica correspondiente, más alto debe ser el número.
Ej. 4</t>
        </r>
      </text>
    </comment>
    <comment ref="E54" authorId="2" shapeId="0">
      <text>
        <r>
          <rPr>
            <b/>
            <sz val="8"/>
            <color indexed="81"/>
            <rFont val="Arial"/>
            <family val="2"/>
          </rPr>
          <t>Razón:</t>
        </r>
        <r>
          <rPr>
            <sz val="8"/>
            <color indexed="81"/>
            <rFont val="Arial"/>
            <family val="2"/>
          </rPr>
          <t xml:space="preserve">
Escriba aquí una breve explicación del rating otorgado a cada categoría.
Ej. El sistema debe ser capaz de escalarse.</t>
        </r>
      </text>
    </comment>
    <comment ref="A55" authorId="2" shapeId="0">
      <text>
        <r>
          <rPr>
            <b/>
            <sz val="8"/>
            <color indexed="81"/>
            <rFont val="Tahoma"/>
            <family val="2"/>
          </rPr>
          <t>Familiaridad:</t>
        </r>
        <r>
          <rPr>
            <sz val="8"/>
            <color indexed="81"/>
            <rFont val="Tahoma"/>
            <family val="2"/>
          </rPr>
          <t xml:space="preserve">
¿Todas las personas trabajando en el proyecto están familiarizadas con los detalles técnicos y de dominio del proyecto? Probablemente se invertirá mucho tiempo explicándole a las personas todos los know-how's.</t>
        </r>
      </text>
    </comment>
    <comment ref="A56" authorId="2" shapeId="0">
      <text>
        <r>
          <rPr>
            <b/>
            <sz val="8"/>
            <color indexed="81"/>
            <rFont val="Tahoma"/>
            <family val="2"/>
          </rPr>
          <t xml:space="preserve">Experiencia:
</t>
        </r>
        <r>
          <rPr>
            <sz val="8"/>
            <color indexed="81"/>
            <rFont val="Tahoma"/>
            <family val="2"/>
          </rPr>
          <t>Cuanta es la experiencia en este tipo de aplicaciones?</t>
        </r>
        <r>
          <rPr>
            <b/>
            <sz val="8"/>
            <color indexed="81"/>
            <rFont val="Tahoma"/>
            <family val="2"/>
          </rPr>
          <t xml:space="preserve">
</t>
        </r>
      </text>
    </comment>
    <comment ref="A57" authorId="2" shapeId="0">
      <text>
        <r>
          <rPr>
            <b/>
            <sz val="8"/>
            <color indexed="81"/>
            <rFont val="Tahoma"/>
            <family val="2"/>
          </rPr>
          <t xml:space="preserve">Requerimientos:
</t>
        </r>
        <r>
          <rPr>
            <sz val="8"/>
            <color indexed="81"/>
            <rFont val="Tahoma"/>
            <family val="2"/>
          </rPr>
          <t xml:space="preserve">¿El cliente conocer claramente lo que quiere? Si el cliente es cambiante en cuanto a los requerimientos, configura este valor al máximo.
</t>
        </r>
      </text>
    </comment>
    <comment ref="A58" authorId="2" shapeId="0">
      <text>
        <r>
          <rPr>
            <b/>
            <sz val="8"/>
            <color indexed="81"/>
            <rFont val="Tahoma"/>
            <family val="2"/>
          </rPr>
          <t xml:space="preserve">Parcial:
</t>
        </r>
        <r>
          <rPr>
            <sz val="8"/>
            <color indexed="81"/>
            <rFont val="Tahoma"/>
            <family val="2"/>
          </rPr>
          <t>¿Existen recursos de medio tiempo, como por ejemplo consultores, etc.?</t>
        </r>
      </text>
    </comment>
    <comment ref="A59" authorId="2" shapeId="0">
      <text>
        <r>
          <rPr>
            <b/>
            <sz val="8"/>
            <color indexed="81"/>
            <rFont val="Tahoma"/>
            <family val="2"/>
          </rPr>
          <t xml:space="preserve">Orientación Objetos:
</t>
        </r>
        <r>
          <rPr>
            <sz val="8"/>
            <color indexed="81"/>
            <rFont val="Tahoma"/>
            <family val="2"/>
          </rPr>
          <t xml:space="preserve">Así como el documento de casos de uso es entrada al diseño a la orientación de objetos, es importante que la gente en el proyecto tenga conocimiento en los conceptos básicos de la Orientación a Objetos.
</t>
        </r>
      </text>
    </comment>
    <comment ref="A60" authorId="2" shapeId="0">
      <text>
        <r>
          <rPr>
            <b/>
            <sz val="8"/>
            <color indexed="81"/>
            <rFont val="Tahoma"/>
            <family val="2"/>
          </rPr>
          <t xml:space="preserve">Líder analista:
</t>
        </r>
        <r>
          <rPr>
            <sz val="8"/>
            <color indexed="81"/>
            <rFont val="Tahoma"/>
            <family val="2"/>
          </rPr>
          <t xml:space="preserve">¿Cómo es el analista que lidera el proyecto? ¿Tiene suficiente conocimiento del dominio?
</t>
        </r>
      </text>
    </comment>
    <comment ref="A63" authorId="2" shapeId="0">
      <text>
        <r>
          <rPr>
            <b/>
            <sz val="8"/>
            <color indexed="81"/>
            <rFont val="Tahoma"/>
            <family val="2"/>
          </rPr>
          <t xml:space="preserve">Motivación:
</t>
        </r>
        <r>
          <rPr>
            <sz val="8"/>
            <color indexed="81"/>
            <rFont val="Tahoma"/>
            <family val="2"/>
          </rPr>
          <t xml:space="preserve">¿Están los programadores motivados por trabajar en el proyecto? Inestabilidad en el proyecto siempre conducirá a que la gente abandone el proyecto. Y los efectos del abandono son difíciles de afrontar. Este factor lo puedes evaluar en base a cómo va la industria del software. Por ejemplo si el mercado del software es bueno, asignar el valor máximo. Mientras mejor esta el mercado, mas trabajos y mas programadores aparecerán.
</t>
        </r>
      </text>
    </comment>
    <comment ref="A64" authorId="2" shapeId="0">
      <text>
        <r>
          <rPr>
            <b/>
            <sz val="8"/>
            <color indexed="81"/>
            <rFont val="Tahoma"/>
            <family val="2"/>
          </rPr>
          <t xml:space="preserve">Lenguaje:
</t>
        </r>
        <r>
          <rPr>
            <sz val="8"/>
            <color indexed="81"/>
            <rFont val="Tahoma"/>
            <family val="2"/>
          </rPr>
          <t>How much is the language complexity, Assembly, VB 6.0, C++, C etc.?</t>
        </r>
      </text>
    </comment>
  </commentList>
</comments>
</file>

<file path=xl/comments4.xml><?xml version="1.0" encoding="utf-8"?>
<comments xmlns="http://schemas.openxmlformats.org/spreadsheetml/2006/main">
  <authors>
    <author>Desarrollo de software</author>
    <author>User</author>
    <author>Karla Castaneda</author>
  </authors>
  <commentList>
    <comment ref="B2" authorId="0" shapeId="0">
      <text>
        <r>
          <rPr>
            <b/>
            <sz val="9"/>
            <color indexed="81"/>
            <rFont val="Tahoma"/>
            <family val="2"/>
          </rPr>
          <t xml:space="preserve">Tiempo Total del proyecto: 
</t>
        </r>
        <r>
          <rPr>
            <sz val="9"/>
            <color indexed="81"/>
            <rFont val="Tahoma"/>
            <family val="2"/>
          </rPr>
          <t xml:space="preserve">Es el "subtotal generado por puntos de casos de uso" mas "las horas de la fase de inicio y análisis"
</t>
        </r>
      </text>
    </comment>
    <comment ref="C4" authorId="1" shapeId="0">
      <text>
        <r>
          <rPr>
            <b/>
            <sz val="8"/>
            <color indexed="81"/>
            <rFont val="Tahoma"/>
            <family val="2"/>
          </rPr>
          <t>Costo hora/hombre:</t>
        </r>
        <r>
          <rPr>
            <sz val="8"/>
            <color indexed="81"/>
            <rFont val="Tahoma"/>
            <family val="2"/>
          </rPr>
          <t xml:space="preserve">
Escriba aquí el costo por hora hombre para este proyecto.</t>
        </r>
      </text>
    </comment>
    <comment ref="D21" authorId="2" shapeId="0">
      <text>
        <r>
          <rPr>
            <sz val="9"/>
            <color indexed="81"/>
            <rFont val="Tahoma"/>
            <family val="2"/>
          </rPr>
          <t>La sumatoria debe ser 100%</t>
        </r>
      </text>
    </comment>
  </commentList>
</comments>
</file>

<file path=xl/sharedStrings.xml><?xml version="1.0" encoding="utf-8"?>
<sst xmlns="http://schemas.openxmlformats.org/spreadsheetml/2006/main" count="374" uniqueCount="172">
  <si>
    <t>- Paso 1 -</t>
  </si>
  <si>
    <t>COSTO DE HORA/HOMBRE</t>
  </si>
  <si>
    <t>UUCP</t>
  </si>
  <si>
    <t>TCF</t>
  </si>
  <si>
    <t>EF</t>
  </si>
  <si>
    <t>UCP</t>
  </si>
  <si>
    <t>TIEMPO ESTIMADO EN HORAS HOMBRE</t>
  </si>
  <si>
    <t>COSTO ESTIMADO</t>
  </si>
  <si>
    <t>- Paso 2 -</t>
  </si>
  <si>
    <t>CANTIDAD</t>
  </si>
  <si>
    <t>PESO CALCULADO</t>
  </si>
  <si>
    <t>SIMPLE</t>
  </si>
  <si>
    <t>PROMEDIO</t>
  </si>
  <si>
    <t>COMPLEJO</t>
  </si>
  <si>
    <t>TOTAL (UUCP1)</t>
  </si>
  <si>
    <t>- Paso 3 -</t>
  </si>
  <si>
    <t>FACTORES TÉCNICOS</t>
  </si>
  <si>
    <t>PESO</t>
  </si>
  <si>
    <t>RATING 0-5</t>
  </si>
  <si>
    <t>RAZON</t>
  </si>
  <si>
    <t>SISTEMA DISTRIBUIDO</t>
  </si>
  <si>
    <t>EFICIENCIA CON EL USUARIO FINAL.</t>
  </si>
  <si>
    <t>COMPLEJIDAD DE LOS PROCESOS INTERNOS</t>
  </si>
  <si>
    <t>REUSABILIDAD Y FACILIDAD DE MANTENIMIENTO DEL CODIGO</t>
  </si>
  <si>
    <t>FACILIDAD DE INSTALACIÓN</t>
  </si>
  <si>
    <t>FACILIDAD DE USO</t>
  </si>
  <si>
    <t>PORTABILIDAD</t>
  </si>
  <si>
    <t>FACILIDAD DE MODIFICACIÓN DEL CÓDIGO</t>
  </si>
  <si>
    <t>CONCURRENTE</t>
  </si>
  <si>
    <t>CARACTERÍSTICAS DE SEGURIDAD ESPECIALES</t>
  </si>
  <si>
    <t>ACCESO DIRECTO PARA TERCEROS</t>
  </si>
  <si>
    <t>REQUIERE ENTRENAMIENTO ESPECIAL PARA SU USO</t>
  </si>
  <si>
    <t>TOTAL (TCF)</t>
  </si>
  <si>
    <t>- Paso 4 -</t>
  </si>
  <si>
    <t>FACTORES AMBIENTALES</t>
  </si>
  <si>
    <t>EXPERIENCIA EN ESTE TIPO DE APLICACIONES</t>
  </si>
  <si>
    <t>EXPERIENCIA EN ORIENTACIÓN A OBJETOS</t>
  </si>
  <si>
    <t>MOTIVACION</t>
  </si>
  <si>
    <t>ESTABILIDAD DE LOS REQUERIMIENTOS</t>
  </si>
  <si>
    <t>TRABAJADORES DE TIEMPO PARCIAL</t>
  </si>
  <si>
    <t>DIFICULTAD DEL LENGUAJE DE PROGRAMACION</t>
  </si>
  <si>
    <t>TOTAL (EF)</t>
  </si>
  <si>
    <t>HORAS HOMBRE POR UCP (FP)</t>
  </si>
  <si>
    <t>Versión</t>
  </si>
  <si>
    <t>Proyecto</t>
  </si>
  <si>
    <t>Fecha</t>
  </si>
  <si>
    <t>Elaborado por</t>
  </si>
  <si>
    <t>Documento base</t>
  </si>
  <si>
    <t>Autorizaciones</t>
  </si>
  <si>
    <t>Nombre</t>
  </si>
  <si>
    <t>Fecha Autorización</t>
  </si>
  <si>
    <t>Distribución</t>
  </si>
  <si>
    <t>Fecha Recepción</t>
  </si>
  <si>
    <t>Control de Cambios</t>
  </si>
  <si>
    <t>Participante</t>
  </si>
  <si>
    <t>Descripción del Cambio</t>
  </si>
  <si>
    <t>Herramienta de estimacion</t>
  </si>
  <si>
    <t>Proyecto de Mejora</t>
  </si>
  <si>
    <t>Ninguno</t>
  </si>
  <si>
    <t>1.0</t>
  </si>
  <si>
    <t>Recien creado</t>
  </si>
  <si>
    <t>OBJETIVOS DE RENDIMIENTO DE TIEMPO DE RESPUESTA</t>
  </si>
  <si>
    <t>FAMILIRIARIDAD CON EL PROYECTO</t>
  </si>
  <si>
    <t>NO.</t>
  </si>
  <si>
    <t>Instrucciones</t>
  </si>
  <si>
    <t>ACTORES</t>
  </si>
  <si>
    <t>ESTIMADO</t>
  </si>
  <si>
    <t>COMPLEJIDAD ESTIMADA</t>
  </si>
  <si>
    <t>Seguimiento y actualización de estimados:</t>
  </si>
  <si>
    <r>
      <t>Al finalizar el proyecto</t>
    </r>
    <r>
      <rPr>
        <sz val="20"/>
        <color indexed="9"/>
        <rFont val="Calibri"/>
        <family val="2"/>
      </rPr>
      <t xml:space="preserve">: </t>
    </r>
  </si>
  <si>
    <t>hrs</t>
  </si>
  <si>
    <t>oculta</t>
  </si>
  <si>
    <t>SI</t>
  </si>
  <si>
    <t>NO</t>
  </si>
  <si>
    <t>ITERACIÓN</t>
  </si>
  <si>
    <t>HRS</t>
  </si>
  <si>
    <r>
      <t xml:space="preserve">Al terminar cada iteración, actualice en la pestaña "Casos de uso":
1. Si es la primera iteración: Coloque el valor de FP que utilizó para la planificación inicial en la columna </t>
    </r>
    <r>
      <rPr>
        <b/>
        <sz val="11"/>
        <color indexed="8"/>
        <rFont val="Calibri"/>
        <family val="2"/>
      </rPr>
      <t>FP ESTIMADO</t>
    </r>
    <r>
      <rPr>
        <sz val="11"/>
        <color theme="1"/>
        <rFont val="Calibri"/>
        <family val="2"/>
        <scheme val="minor"/>
      </rPr>
      <t xml:space="preserve"> de la sección </t>
    </r>
    <r>
      <rPr>
        <b/>
        <sz val="11"/>
        <color indexed="8"/>
        <rFont val="Calibri"/>
        <family val="2"/>
      </rPr>
      <t>REAJUSTE POR FASE</t>
    </r>
    <r>
      <rPr>
        <sz val="11"/>
        <color theme="1"/>
        <rFont val="Calibri"/>
        <family val="2"/>
        <scheme val="minor"/>
      </rPr>
      <t>.</t>
    </r>
    <r>
      <rPr>
        <b/>
        <sz val="11"/>
        <color indexed="8"/>
        <rFont val="Calibri"/>
        <family val="2"/>
      </rPr>
      <t xml:space="preserve">
</t>
    </r>
    <r>
      <rPr>
        <sz val="11"/>
        <color theme="1"/>
        <rFont val="Calibri"/>
        <family val="2"/>
        <scheme val="minor"/>
      </rPr>
      <t xml:space="preserve">2. Obtenga la suma del total del tiempo estimado para la iteración (puede auxiliarse de la columna HORAS ESTIMADAS de la sección ESTIMADO) y coloquelo en la columna </t>
    </r>
    <r>
      <rPr>
        <b/>
        <sz val="11"/>
        <color indexed="8"/>
        <rFont val="Calibri"/>
        <family val="2"/>
      </rPr>
      <t>TIEMPO ESTIMADO</t>
    </r>
    <r>
      <rPr>
        <sz val="11"/>
        <color theme="1"/>
        <rFont val="Calibri"/>
        <family val="2"/>
        <scheme val="minor"/>
      </rPr>
      <t xml:space="preserve"> de la sección </t>
    </r>
    <r>
      <rPr>
        <b/>
        <sz val="11"/>
        <color indexed="8"/>
        <rFont val="Calibri"/>
        <family val="2"/>
      </rPr>
      <t>REAJUSTE POR FASE</t>
    </r>
    <r>
      <rPr>
        <sz val="11"/>
        <color theme="1"/>
        <rFont val="Calibri"/>
        <family val="2"/>
        <scheme val="minor"/>
      </rPr>
      <t xml:space="preserve">.
3. Obtenga la suma del total del tiempo real que llevó la programación de los casos de uso de la iteración (auxiliesé del WBS para obtener el trabajo real) y colocquelo en la columna </t>
    </r>
    <r>
      <rPr>
        <b/>
        <sz val="11"/>
        <color indexed="8"/>
        <rFont val="Calibri"/>
        <family val="2"/>
      </rPr>
      <t>TIEMPO REAL</t>
    </r>
    <r>
      <rPr>
        <sz val="11"/>
        <color theme="1"/>
        <rFont val="Calibri"/>
        <family val="2"/>
        <scheme val="minor"/>
      </rPr>
      <t xml:space="preserve"> de la sección </t>
    </r>
    <r>
      <rPr>
        <b/>
        <sz val="11"/>
        <color indexed="8"/>
        <rFont val="Calibri"/>
        <family val="2"/>
      </rPr>
      <t>REAJUSTE POR FASE</t>
    </r>
    <r>
      <rPr>
        <sz val="11"/>
        <color theme="1"/>
        <rFont val="Calibri"/>
        <family val="2"/>
        <scheme val="minor"/>
      </rPr>
      <t>.</t>
    </r>
  </si>
  <si>
    <r>
      <t xml:space="preserve">Tras realizar los pasos anteriores obtendrá el valor FP real en la columna </t>
    </r>
    <r>
      <rPr>
        <b/>
        <sz val="11"/>
        <color indexed="8"/>
        <rFont val="Calibri"/>
        <family val="2"/>
      </rPr>
      <t>FP REAL</t>
    </r>
    <r>
      <rPr>
        <sz val="11"/>
        <color theme="1"/>
        <rFont val="Calibri"/>
        <family val="2"/>
        <scheme val="minor"/>
      </rPr>
      <t xml:space="preserve"> de la sección </t>
    </r>
    <r>
      <rPr>
        <b/>
        <sz val="11"/>
        <color indexed="8"/>
        <rFont val="Calibri"/>
        <family val="2"/>
      </rPr>
      <t xml:space="preserve">REAJUSTE POR FASE, </t>
    </r>
    <r>
      <rPr>
        <sz val="11"/>
        <color theme="1"/>
        <rFont val="Calibri"/>
        <family val="2"/>
        <scheme val="minor"/>
      </rPr>
      <t xml:space="preserve">utilicelo para realimentar la cejilla de Estimación en el campo de </t>
    </r>
    <r>
      <rPr>
        <b/>
        <sz val="11"/>
        <color indexed="8"/>
        <rFont val="Calibri"/>
        <family val="2"/>
      </rPr>
      <t>HORAS HOMBRE POR UCP (FP)</t>
    </r>
  </si>
  <si>
    <r>
      <t xml:space="preserve">Utilice los nuevos valores de la sección </t>
    </r>
    <r>
      <rPr>
        <b/>
        <sz val="11"/>
        <color indexed="8"/>
        <rFont val="Calibri"/>
        <family val="2"/>
      </rPr>
      <t>ESTIMADO</t>
    </r>
    <r>
      <rPr>
        <sz val="11"/>
        <color theme="1"/>
        <rFont val="Calibri"/>
        <family val="2"/>
        <scheme val="minor"/>
      </rPr>
      <t xml:space="preserve"> de la cejilla de Casos de uso y los valores de la Cejilla Adm. Construcción para realizar los respectivos ajustes a su calendario para la siguiente iteración.</t>
    </r>
  </si>
  <si>
    <t>Utilice las instrucciones del documento Historicos de Proyectos para almacenar los históricos (repositorio insitucional).</t>
  </si>
  <si>
    <t>Una vez lleno el documento Historicis de Proyectos, realice una revision de consistencia sobre el documento. Apoyese  con alguno de sus compañeros (preferentemente lideres de proyecto) para efectuar la revision, cualquier error encontrado corrigalo de inmediato.</t>
  </si>
  <si>
    <t>TIEMPO TOTAL DEL PROYECTO (HRS/HOMBRE)</t>
  </si>
  <si>
    <t>CASO DE USO/FUNCIONALIDAD</t>
  </si>
  <si>
    <t>TIPO</t>
  </si>
  <si>
    <t>CATALOGO</t>
  </si>
  <si>
    <t>COMENTARIOS</t>
  </si>
  <si>
    <t>ESPECIAL</t>
  </si>
  <si>
    <t>REPORTE</t>
  </si>
  <si>
    <t>Tabla de Tiempos Historicos por CU</t>
  </si>
  <si>
    <t>Tipo/Complejidad</t>
  </si>
  <si>
    <t>CATALOGOS</t>
  </si>
  <si>
    <t>REPORTES</t>
  </si>
  <si>
    <t>Tiempo total</t>
  </si>
  <si>
    <t>COMLEJO</t>
  </si>
  <si>
    <t>TOTALES</t>
  </si>
  <si>
    <t>TOTAL DE CONSTRUCCIÓN:</t>
  </si>
  <si>
    <t>Resumen de Resultados de la estimación</t>
  </si>
  <si>
    <t>- Resultado del Paso 1 -</t>
  </si>
  <si>
    <t>- Resultado de estimación en CU Paso 2, 3 Y 4 -</t>
  </si>
  <si>
    <t>- Resultado de estimación en Paso 1 -</t>
  </si>
  <si>
    <t>Esfuerzo de desarrollo</t>
  </si>
  <si>
    <t>Ponderado a la fase de Construcción</t>
  </si>
  <si>
    <t>Porcentaje asignado sobre el desarrollo</t>
  </si>
  <si>
    <t>Distribución de horas</t>
  </si>
  <si>
    <t>Raciocinio de cambio</t>
  </si>
  <si>
    <t>En caso de haber modificado la los porcentajes por fase, describir el raciocinio de decisión</t>
  </si>
  <si>
    <t>Construcción</t>
  </si>
  <si>
    <t>% Total</t>
  </si>
  <si>
    <t>Implementación - Capacitación, soporte y garantía</t>
  </si>
  <si>
    <t>Integrar los días/horas/meses de duración</t>
  </si>
  <si>
    <t>Este valor no se considera en el esfuerzo estimado, considerar la duración y costo adicional</t>
  </si>
  <si>
    <t>Aplicando el % de Riesgo</t>
  </si>
  <si>
    <t>Describir el raciocinio de asignación</t>
  </si>
  <si>
    <t>Total de horas</t>
  </si>
  <si>
    <t>Horas/hombre</t>
  </si>
  <si>
    <t>En días</t>
  </si>
  <si>
    <t>Días hombre</t>
  </si>
  <si>
    <t>Dias/hombre</t>
  </si>
  <si>
    <t>Horas aplicables por día</t>
  </si>
  <si>
    <t>Hrs</t>
  </si>
  <si>
    <t>Promedio días habiles x mes</t>
  </si>
  <si>
    <t>Días</t>
  </si>
  <si>
    <t>Intervalo comprometido</t>
  </si>
  <si>
    <t>meses</t>
  </si>
  <si>
    <t xml:space="preserve">Esfuerzo </t>
  </si>
  <si>
    <t>meses/hombre</t>
  </si>
  <si>
    <t>Esfuerzo</t>
  </si>
  <si>
    <t>Recursos Humanos</t>
  </si>
  <si>
    <t>RH para cumplir en intervalo comprometido</t>
  </si>
  <si>
    <t>Distribución por fases</t>
  </si>
  <si>
    <t>Análisis</t>
  </si>
  <si>
    <t>Diseño</t>
  </si>
  <si>
    <t>Pruebas/Estabilización</t>
  </si>
  <si>
    <t>Implantación</t>
  </si>
  <si>
    <t>Administración del proyecto (Planeación, seguimiento, configuración, gestión de cambios, aseguramiento de calidad)</t>
  </si>
  <si>
    <t>Estimación de Esfuerzo:</t>
  </si>
  <si>
    <t>En la sección "casos de USO/Funcionalidad" colocar el identificador y nombre de todos los casos de uso generados para este proyecto. Enseguida especifíque el tipo y complejidad de cada uno, así como la iteración en que se espera seran desarrollados.  En la columna de comentarios indique cualquier comentario que apoye el entedimiento de contexto de la clasificación</t>
  </si>
  <si>
    <t>Si se realizo un análisis a profundidad de cada CU llene las secciones de ACTORES, FACTORES TECNICOS y FACTORES AMBIENTALES</t>
  </si>
  <si>
    <t xml:space="preserve"> -  Paso 5  -</t>
  </si>
  <si>
    <r>
      <t xml:space="preserve">Elija el esfuerzo a considerar para llenar la celda "Esfuezo de Desarrollo"  Elija entre la celda </t>
    </r>
    <r>
      <rPr>
        <b/>
        <sz val="11"/>
        <color indexed="8"/>
        <rFont val="Calibri"/>
        <family val="2"/>
      </rPr>
      <t>Q27</t>
    </r>
    <r>
      <rPr>
        <sz val="11"/>
        <color theme="1"/>
        <rFont val="Calibri"/>
        <family val="2"/>
        <scheme val="minor"/>
      </rPr>
      <t xml:space="preserve"> o </t>
    </r>
    <r>
      <rPr>
        <b/>
        <sz val="11"/>
        <color indexed="8"/>
        <rFont val="Calibri"/>
        <family val="2"/>
      </rPr>
      <t>AA14</t>
    </r>
  </si>
  <si>
    <t>Llene los porcentajes a utilizar por cada fase; Auxiliese de los históricos de la Organización.</t>
  </si>
  <si>
    <t>Evalue la aplicación de un porcentaje de riesgo, para observar ambos escenarios y decida sobre uno de ellos.</t>
  </si>
  <si>
    <t>Llenar solamente las celdas en blanco, lo demás se carga de los históricos y cálculos de la herramienta</t>
  </si>
  <si>
    <t>CASOS DE USO</t>
  </si>
  <si>
    <t>ADMINISTRAR PRODUCTOS</t>
  </si>
  <si>
    <t>GENERAR REPORTE DE PRODUCTOS</t>
  </si>
  <si>
    <t>EXPORTAR PRODUCTOS</t>
  </si>
  <si>
    <t>CAPACIDAD DEL  ANALISTA</t>
  </si>
  <si>
    <t>CAPACIDAD DEL LIDER</t>
  </si>
  <si>
    <t>CAPACIDAD DE LOS PROGRAMADORES</t>
  </si>
  <si>
    <t>REALICE UN ESTIMADO POR CASOS DE USO O FUNCIONALIDAD</t>
  </si>
  <si>
    <t>HORAS DEL PROYECTO</t>
  </si>
  <si>
    <t>RIESGO</t>
  </si>
  <si>
    <t>HRS.</t>
  </si>
  <si>
    <t>TIEMPO ESTIMADO TOTAL (HRS).</t>
  </si>
  <si>
    <t>FACT. TÉCNICOS</t>
  </si>
  <si>
    <t>FAC. AMBIENTALES</t>
  </si>
  <si>
    <t>Días/hombre</t>
  </si>
  <si>
    <t>Promedio días hábiles x mes</t>
  </si>
  <si>
    <t>Tabla de Tiempos Históricos por CU</t>
  </si>
  <si>
    <t>08/03/2020</t>
  </si>
  <si>
    <t>CBMM</t>
  </si>
  <si>
    <t>El sistema debe permitir ejecutarse a través de un acceso directo.</t>
  </si>
  <si>
    <t>El sistema debe dar acceso al sistema si el que lo solicita lo intenta con el usuario y la contraseña permitida.</t>
  </si>
  <si>
    <t xml:space="preserve">El sistema permite realizar búsqueda y filtrado mediante un cuadro de texto (TextBox) para ingresar la información a buscar o filtrar, una lista desplegable (ComboBox) que permite la selección de algún campo de tabla (DataGrid) y un botón que realice la búsqueda o filtrado. </t>
  </si>
  <si>
    <t>El sistema permite modificar la prioridad de la queja.</t>
  </si>
  <si>
    <t>El sistema permite asignar la QSF a un departamento de la institución.</t>
  </si>
  <si>
    <t>El sistema debe de mostrar un listado en una tabla (dataGrid) de todas las quejas que contiene el buzón.</t>
  </si>
  <si>
    <t>Al dar clic en el botón guardar de la página web se realizara la inserción de los datos en BD.</t>
  </si>
  <si>
    <t>El administrador podrá generar un reporte que muestre una gráfica de pastel con sus respectivos porcentajes.</t>
  </si>
  <si>
    <t>A través del botón de guardado se mostraran los términos y condiciones</t>
  </si>
  <si>
    <t xml:space="preserve">El sistema por medio de la página web permite realizar la solicitud mediante el llenado del formato.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</si>
</sst>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000"/>
    <numFmt numFmtId="165" formatCode="#,##0.00_ ;\-#,##0.00\ "/>
  </numFmts>
  <fonts count="47" x14ac:knownFonts="1">
    <font>
      <sz val="11"/>
      <color theme="1"/>
      <name val="Calibri"/>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b/>
      <sz val="11"/>
      <color indexed="8"/>
      <name val="Calibri"/>
      <family val="2"/>
    </font>
    <font>
      <b/>
      <sz val="16"/>
      <name val="Arial"/>
      <family val="2"/>
    </font>
    <font>
      <b/>
      <sz val="11"/>
      <color indexed="8"/>
      <name val="Arial Black"/>
      <family val="2"/>
    </font>
    <font>
      <b/>
      <sz val="12"/>
      <color indexed="9"/>
      <name val="Arial"/>
      <family val="2"/>
    </font>
    <font>
      <b/>
      <sz val="8"/>
      <color indexed="81"/>
      <name val="Tahoma"/>
      <family val="2"/>
    </font>
    <font>
      <sz val="8"/>
      <color indexed="81"/>
      <name val="Tahoma"/>
      <family val="2"/>
    </font>
    <font>
      <b/>
      <sz val="8"/>
      <color indexed="81"/>
      <name val="Arial"/>
      <family val="2"/>
    </font>
    <font>
      <sz val="8"/>
      <color indexed="81"/>
      <name val="Arial"/>
      <family val="2"/>
    </font>
    <font>
      <sz val="8"/>
      <name val="Calibri"/>
      <family val="2"/>
    </font>
    <font>
      <b/>
      <sz val="10"/>
      <name val="Arial"/>
      <family val="2"/>
    </font>
    <font>
      <b/>
      <sz val="10"/>
      <color indexed="9"/>
      <name val="Arial"/>
      <family val="2"/>
    </font>
    <font>
      <b/>
      <sz val="11"/>
      <color indexed="9"/>
      <name val="Calibri"/>
      <family val="2"/>
    </font>
    <font>
      <b/>
      <sz val="14"/>
      <color indexed="8"/>
      <name val="Arial"/>
      <family val="2"/>
    </font>
    <font>
      <b/>
      <sz val="11"/>
      <name val="Calibri"/>
      <family val="2"/>
    </font>
    <font>
      <sz val="10"/>
      <name val="Arial"/>
      <family val="2"/>
    </font>
    <font>
      <sz val="20"/>
      <color indexed="9"/>
      <name val="Calibri"/>
      <family val="2"/>
    </font>
    <font>
      <sz val="9"/>
      <color indexed="81"/>
      <name val="Tahoma"/>
      <family val="2"/>
    </font>
    <font>
      <b/>
      <sz val="9"/>
      <color indexed="81"/>
      <name val="Tahoma"/>
      <family val="2"/>
    </font>
    <font>
      <sz val="9"/>
      <name val="Arial"/>
      <family val="2"/>
    </font>
    <font>
      <b/>
      <sz val="16"/>
      <name val="Calibri"/>
      <family val="2"/>
    </font>
    <font>
      <b/>
      <sz val="12"/>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20"/>
      <color theme="1"/>
      <name val="Calibri"/>
      <family val="2"/>
      <scheme val="minor"/>
    </font>
    <font>
      <sz val="24"/>
      <color theme="1"/>
      <name val="Calibri"/>
      <family val="2"/>
      <scheme val="minor"/>
    </font>
    <font>
      <sz val="11"/>
      <color theme="1"/>
      <name val="Arial"/>
      <family val="2"/>
    </font>
    <font>
      <sz val="20"/>
      <color theme="0"/>
      <name val="Calibri"/>
      <family val="2"/>
      <scheme val="minor"/>
    </font>
    <font>
      <sz val="8"/>
      <color theme="4"/>
      <name val="Arial"/>
      <family val="2"/>
    </font>
    <font>
      <b/>
      <sz val="10"/>
      <color theme="4"/>
      <name val="Arial"/>
      <family val="2"/>
    </font>
    <font>
      <b/>
      <sz val="9"/>
      <color theme="0"/>
      <name val="Arial"/>
      <family val="2"/>
    </font>
    <font>
      <sz val="9"/>
      <color theme="0"/>
      <name val="Arial"/>
      <family val="2"/>
    </font>
    <font>
      <sz val="10"/>
      <color theme="0"/>
      <name val="Arial"/>
      <family val="2"/>
    </font>
    <font>
      <sz val="14"/>
      <color theme="0"/>
      <name val="Calibri"/>
      <family val="2"/>
      <scheme val="minor"/>
    </font>
    <font>
      <b/>
      <sz val="11"/>
      <color theme="2" tint="-0.89999084444715716"/>
      <name val="Calibri"/>
      <family val="2"/>
      <scheme val="minor"/>
    </font>
    <font>
      <b/>
      <sz val="14"/>
      <color theme="1"/>
      <name val="Calibri"/>
      <family val="2"/>
      <scheme val="minor"/>
    </font>
    <font>
      <b/>
      <sz val="12"/>
      <color theme="2" tint="-0.89999084444715716"/>
      <name val="Calibri"/>
      <family val="2"/>
      <scheme val="minor"/>
    </font>
    <font>
      <b/>
      <sz val="11"/>
      <color theme="4" tint="0.79998168889431442"/>
      <name val="Calibri"/>
      <family val="2"/>
      <scheme val="minor"/>
    </font>
    <font>
      <sz val="11"/>
      <color theme="0"/>
      <name val="Calibri"/>
      <family val="2"/>
    </font>
    <font>
      <b/>
      <sz val="10"/>
      <color rgb="FFFF0000"/>
      <name val="Arial"/>
      <family val="2"/>
    </font>
    <font>
      <sz val="24"/>
      <name val="Calibri"/>
      <family val="2"/>
      <scheme val="minor"/>
    </font>
    <font>
      <b/>
      <sz val="12"/>
      <color rgb="FFFF0000"/>
      <name val="Calibri"/>
      <family val="2"/>
      <scheme val="minor"/>
    </font>
  </fonts>
  <fills count="20">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0" tint="-9.9978637043366805E-2"/>
        <bgColor indexed="64"/>
      </patternFill>
    </fill>
    <fill>
      <patternFill patternType="solid">
        <fgColor theme="2"/>
        <bgColor indexed="64"/>
      </patternFill>
    </fill>
    <fill>
      <patternFill patternType="solid">
        <fgColor rgb="FF003366"/>
        <bgColor indexed="64"/>
      </patternFill>
    </fill>
    <fill>
      <patternFill patternType="solid">
        <fgColor rgb="FFFFFF99"/>
        <bgColor indexed="64"/>
      </patternFill>
    </fill>
    <fill>
      <patternFill patternType="solid">
        <fgColor rgb="FFC0C0C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5">
    <xf numFmtId="0" fontId="0" fillId="0" borderId="0"/>
    <xf numFmtId="44" fontId="4" fillId="0" borderId="0" applyFont="0" applyFill="0" applyBorder="0" applyAlignment="0" applyProtection="0"/>
    <xf numFmtId="0" fontId="3" fillId="0" borderId="0"/>
    <xf numFmtId="0" fontId="3" fillId="0" borderId="0"/>
    <xf numFmtId="9" fontId="26" fillId="0" borderId="0" applyFont="0" applyFill="0" applyBorder="0" applyAlignment="0" applyProtection="0"/>
  </cellStyleXfs>
  <cellXfs count="264">
    <xf numFmtId="0" fontId="0" fillId="0" borderId="0" xfId="0"/>
    <xf numFmtId="49" fontId="14" fillId="2" borderId="1" xfId="0" applyNumberFormat="1" applyFont="1" applyFill="1" applyBorder="1" applyAlignment="1">
      <alignment horizontal="center" vertical="top" wrapText="1"/>
    </xf>
    <xf numFmtId="49" fontId="15" fillId="0" borderId="0" xfId="0" applyNumberFormat="1" applyFont="1" applyFill="1" applyBorder="1" applyAlignment="1">
      <alignment horizontal="center" vertical="top" wrapText="1"/>
    </xf>
    <xf numFmtId="49" fontId="14" fillId="2" borderId="2" xfId="0" applyNumberFormat="1" applyFont="1" applyFill="1" applyBorder="1" applyAlignment="1">
      <alignment horizontal="center" vertical="top" wrapText="1"/>
    </xf>
    <xf numFmtId="49" fontId="14" fillId="0" borderId="0" xfId="0" applyNumberFormat="1" applyFont="1" applyAlignment="1">
      <alignment horizontal="center"/>
    </xf>
    <xf numFmtId="49" fontId="15" fillId="0" borderId="0" xfId="0" applyNumberFormat="1" applyFont="1" applyFill="1" applyBorder="1" applyAlignment="1">
      <alignment horizontal="center"/>
    </xf>
    <xf numFmtId="49" fontId="6" fillId="0" borderId="0" xfId="0" applyNumberFormat="1" applyFont="1" applyAlignment="1">
      <alignment horizontal="left"/>
    </xf>
    <xf numFmtId="0" fontId="0" fillId="0" borderId="0" xfId="0" applyAlignment="1">
      <alignment vertical="top"/>
    </xf>
    <xf numFmtId="0" fontId="29" fillId="0" borderId="0" xfId="0" applyFont="1" applyAlignment="1">
      <alignment horizontal="center" vertical="top"/>
    </xf>
    <xf numFmtId="0" fontId="0" fillId="0" borderId="0" xfId="0" applyAlignment="1">
      <alignment vertical="top" wrapText="1"/>
    </xf>
    <xf numFmtId="0" fontId="30" fillId="0" borderId="0" xfId="0" applyFont="1" applyAlignment="1">
      <alignment horizontal="center"/>
    </xf>
    <xf numFmtId="0" fontId="29" fillId="0" borderId="0" xfId="0" applyFont="1" applyAlignment="1">
      <alignment horizontal="center"/>
    </xf>
    <xf numFmtId="49" fontId="31" fillId="0" borderId="0" xfId="0" applyNumberFormat="1" applyFont="1" applyAlignment="1">
      <alignment horizontal="center"/>
    </xf>
    <xf numFmtId="49" fontId="31" fillId="0" borderId="0" xfId="0" applyNumberFormat="1" applyFont="1" applyAlignment="1">
      <alignment horizontal="center" vertical="top" wrapText="1"/>
    </xf>
    <xf numFmtId="49" fontId="31" fillId="0" borderId="1" xfId="0" applyNumberFormat="1" applyFont="1" applyBorder="1" applyAlignment="1">
      <alignment horizontal="center" vertical="top" wrapText="1"/>
    </xf>
    <xf numFmtId="49" fontId="31" fillId="0" borderId="1" xfId="0" applyNumberFormat="1" applyFont="1" applyBorder="1" applyAlignment="1">
      <alignment horizontal="center"/>
    </xf>
    <xf numFmtId="49" fontId="31" fillId="0" borderId="1" xfId="0" applyNumberFormat="1" applyFont="1" applyBorder="1" applyAlignment="1">
      <alignment horizontal="center" wrapText="1"/>
    </xf>
    <xf numFmtId="49" fontId="31" fillId="0" borderId="1" xfId="0" applyNumberFormat="1" applyFont="1" applyBorder="1" applyAlignment="1">
      <alignment vertical="top" wrapText="1"/>
    </xf>
    <xf numFmtId="0" fontId="0" fillId="0" borderId="0" xfId="0" applyNumberFormat="1"/>
    <xf numFmtId="0" fontId="0" fillId="0" borderId="1" xfId="0" applyNumberFormat="1" applyBorder="1" applyProtection="1"/>
    <xf numFmtId="0" fontId="0" fillId="0" borderId="0" xfId="0" applyNumberFormat="1" applyProtection="1"/>
    <xf numFmtId="0" fontId="17" fillId="0" borderId="0" xfId="0" applyNumberFormat="1" applyFont="1" applyAlignment="1" applyProtection="1"/>
    <xf numFmtId="0" fontId="16" fillId="3" borderId="1" xfId="0" applyNumberFormat="1" applyFont="1" applyFill="1" applyBorder="1" applyAlignment="1" applyProtection="1">
      <alignment horizontal="center" vertical="center"/>
    </xf>
    <xf numFmtId="0" fontId="16" fillId="3" borderId="1" xfId="0" applyNumberFormat="1" applyFont="1" applyFill="1" applyBorder="1" applyAlignment="1" applyProtection="1">
      <alignment horizontal="center" vertical="center" wrapText="1"/>
    </xf>
    <xf numFmtId="0" fontId="16" fillId="3" borderId="0" xfId="0" applyNumberFormat="1" applyFont="1" applyFill="1" applyBorder="1" applyAlignment="1" applyProtection="1">
      <alignment horizontal="center" vertical="center" wrapText="1"/>
    </xf>
    <xf numFmtId="0" fontId="3" fillId="4" borderId="1" xfId="2" applyNumberFormat="1" applyFill="1" applyBorder="1" applyProtection="1">
      <protection locked="0"/>
    </xf>
    <xf numFmtId="0" fontId="3" fillId="4" borderId="1" xfId="2" applyNumberFormat="1" applyFill="1" applyBorder="1" applyAlignment="1" applyProtection="1">
      <alignment horizontal="center"/>
      <protection locked="0"/>
    </xf>
    <xf numFmtId="0" fontId="0" fillId="0" borderId="0" xfId="0" applyNumberFormat="1" applyFill="1" applyBorder="1" applyProtection="1"/>
    <xf numFmtId="0" fontId="0" fillId="4" borderId="1" xfId="0" applyNumberFormat="1" applyFill="1" applyBorder="1" applyProtection="1">
      <protection locked="0"/>
    </xf>
    <xf numFmtId="0" fontId="7" fillId="0" borderId="3" xfId="0" quotePrefix="1" applyNumberFormat="1" applyFont="1" applyBorder="1" applyAlignment="1" applyProtection="1">
      <alignment horizontal="center"/>
    </xf>
    <xf numFmtId="0" fontId="7" fillId="0" borderId="4" xfId="0" quotePrefix="1" applyNumberFormat="1" applyFont="1" applyBorder="1" applyAlignment="1" applyProtection="1">
      <alignment horizontal="center"/>
    </xf>
    <xf numFmtId="0" fontId="8" fillId="3" borderId="33" xfId="0" applyNumberFormat="1" applyFont="1" applyFill="1" applyBorder="1" applyAlignment="1" applyProtection="1">
      <alignment horizontal="center"/>
    </xf>
    <xf numFmtId="0" fontId="8" fillId="3" borderId="33" xfId="0" applyNumberFormat="1" applyFont="1" applyFill="1" applyBorder="1" applyAlignment="1" applyProtection="1">
      <alignment horizontal="center" vertical="top" wrapText="1"/>
    </xf>
    <xf numFmtId="0" fontId="0" fillId="0" borderId="5" xfId="0" applyNumberFormat="1" applyBorder="1" applyProtection="1"/>
    <xf numFmtId="0" fontId="0" fillId="4" borderId="5" xfId="0" applyNumberFormat="1" applyFill="1" applyBorder="1" applyProtection="1">
      <protection locked="0"/>
    </xf>
    <xf numFmtId="0" fontId="14" fillId="2" borderId="1" xfId="0" applyNumberFormat="1" applyFont="1" applyFill="1" applyBorder="1" applyAlignment="1" applyProtection="1">
      <alignment horizontal="center"/>
    </xf>
    <xf numFmtId="0" fontId="8" fillId="3" borderId="6" xfId="0" applyNumberFormat="1" applyFont="1" applyFill="1" applyBorder="1" applyAlignment="1" applyProtection="1">
      <alignment horizontal="center" vertical="top" wrapText="1"/>
    </xf>
    <xf numFmtId="0" fontId="0" fillId="4" borderId="1" xfId="0" applyNumberFormat="1" applyFill="1" applyBorder="1" applyAlignment="1" applyProtection="1">
      <alignment horizontal="center"/>
      <protection locked="0"/>
    </xf>
    <xf numFmtId="164" fontId="0" fillId="0" borderId="0" xfId="0" applyNumberFormat="1" applyProtection="1"/>
    <xf numFmtId="0" fontId="0" fillId="7" borderId="0" xfId="0" applyFill="1" applyAlignment="1">
      <alignment vertical="top" wrapText="1"/>
    </xf>
    <xf numFmtId="0" fontId="0" fillId="0" borderId="0" xfId="0" applyNumberFormat="1" applyFill="1" applyBorder="1"/>
    <xf numFmtId="0" fontId="32" fillId="8" borderId="0" xfId="0" applyFont="1" applyFill="1" applyAlignment="1">
      <alignment horizontal="left"/>
    </xf>
    <xf numFmtId="0" fontId="2" fillId="4" borderId="1" xfId="2" applyNumberFormat="1" applyFont="1" applyFill="1" applyBorder="1" applyProtection="1">
      <protection locked="0"/>
    </xf>
    <xf numFmtId="0" fontId="0" fillId="9" borderId="1" xfId="0" applyFill="1" applyBorder="1"/>
    <xf numFmtId="0" fontId="28" fillId="9" borderId="1" xfId="0" applyFont="1" applyFill="1" applyBorder="1" applyAlignment="1">
      <alignment horizontal="center"/>
    </xf>
    <xf numFmtId="0" fontId="28" fillId="9" borderId="1" xfId="0" applyFont="1" applyFill="1" applyBorder="1"/>
    <xf numFmtId="2" fontId="0" fillId="10" borderId="1" xfId="0" applyNumberFormat="1" applyFill="1" applyBorder="1" applyAlignment="1">
      <alignment horizontal="center"/>
    </xf>
    <xf numFmtId="0" fontId="28" fillId="9" borderId="7" xfId="0" applyFont="1" applyFill="1" applyBorder="1"/>
    <xf numFmtId="0" fontId="28" fillId="9" borderId="5" xfId="0" applyFont="1" applyFill="1" applyBorder="1"/>
    <xf numFmtId="0" fontId="16" fillId="0" borderId="0" xfId="0" applyNumberFormat="1" applyFont="1" applyFill="1" applyBorder="1" applyAlignment="1" applyProtection="1">
      <alignment horizontal="center"/>
    </xf>
    <xf numFmtId="0" fontId="28" fillId="0" borderId="0" xfId="0" applyNumberFormat="1" applyFont="1" applyFill="1" applyBorder="1" applyAlignment="1">
      <alignment horizontal="center"/>
    </xf>
    <xf numFmtId="0" fontId="28" fillId="0" borderId="0" xfId="0" applyNumberFormat="1" applyFont="1" applyFill="1" applyBorder="1" applyAlignment="1" applyProtection="1">
      <alignment horizontal="center"/>
    </xf>
    <xf numFmtId="0" fontId="0" fillId="0" borderId="0" xfId="0" applyNumberFormat="1" applyFill="1" applyBorder="1" applyAlignment="1" applyProtection="1">
      <alignment horizontal="center"/>
    </xf>
    <xf numFmtId="2" fontId="0" fillId="0" borderId="0" xfId="0" applyNumberFormat="1" applyFill="1" applyBorder="1" applyAlignment="1" applyProtection="1">
      <alignment horizontal="center"/>
    </xf>
    <xf numFmtId="0" fontId="0" fillId="0" borderId="0" xfId="0" applyFill="1" applyBorder="1"/>
    <xf numFmtId="0" fontId="5" fillId="0" borderId="0" xfId="0" applyNumberFormat="1" applyFont="1" applyFill="1" applyBorder="1" applyAlignment="1" applyProtection="1">
      <alignment horizontal="center"/>
    </xf>
    <xf numFmtId="164"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protection locked="0"/>
    </xf>
    <xf numFmtId="0" fontId="0" fillId="0" borderId="5" xfId="0" applyNumberFormat="1" applyFill="1" applyBorder="1" applyProtection="1">
      <protection locked="0"/>
    </xf>
    <xf numFmtId="0" fontId="0" fillId="0" borderId="1" xfId="0" applyNumberFormat="1" applyFill="1" applyBorder="1" applyProtection="1">
      <protection locked="0"/>
    </xf>
    <xf numFmtId="0" fontId="7" fillId="0" borderId="0" xfId="0" quotePrefix="1" applyNumberFormat="1" applyFont="1" applyBorder="1" applyAlignment="1" applyProtection="1"/>
    <xf numFmtId="0" fontId="0" fillId="0" borderId="1" xfId="0" applyNumberFormat="1" applyFill="1" applyBorder="1" applyAlignment="1" applyProtection="1">
      <alignment horizontal="right"/>
    </xf>
    <xf numFmtId="2" fontId="5" fillId="0" borderId="0" xfId="0" applyNumberFormat="1" applyFont="1" applyFill="1" applyBorder="1" applyAlignment="1" applyProtection="1">
      <alignment horizontal="center"/>
    </xf>
    <xf numFmtId="2" fontId="23" fillId="11" borderId="1" xfId="0" applyNumberFormat="1" applyFont="1" applyFill="1" applyBorder="1" applyAlignment="1">
      <alignment wrapText="1"/>
    </xf>
    <xf numFmtId="9" fontId="26" fillId="0" borderId="1" xfId="4" applyFont="1" applyFill="1" applyBorder="1" applyAlignment="1">
      <alignment wrapText="1"/>
    </xf>
    <xf numFmtId="2" fontId="0" fillId="11" borderId="1" xfId="0" applyNumberFormat="1" applyFill="1" applyBorder="1" applyAlignment="1">
      <alignment wrapText="1"/>
    </xf>
    <xf numFmtId="0" fontId="33" fillId="0" borderId="1" xfId="0" applyFont="1" applyFill="1" applyBorder="1" applyAlignment="1">
      <alignment wrapText="1"/>
    </xf>
    <xf numFmtId="0" fontId="0" fillId="0" borderId="1" xfId="0" applyFill="1" applyBorder="1" applyAlignment="1">
      <alignment wrapText="1"/>
    </xf>
    <xf numFmtId="9" fontId="26" fillId="0" borderId="1" xfId="4" applyFont="1" applyFill="1" applyBorder="1" applyAlignment="1"/>
    <xf numFmtId="0" fontId="0" fillId="0" borderId="1" xfId="0" applyFill="1" applyBorder="1" applyAlignment="1"/>
    <xf numFmtId="9" fontId="23" fillId="0" borderId="1" xfId="4" applyFont="1" applyFill="1" applyBorder="1" applyAlignment="1">
      <alignment vertical="center" wrapText="1"/>
    </xf>
    <xf numFmtId="9" fontId="23" fillId="11" borderId="1" xfId="0" applyNumberFormat="1" applyFont="1" applyFill="1" applyBorder="1" applyAlignment="1" applyProtection="1">
      <alignment vertical="top" wrapText="1"/>
    </xf>
    <xf numFmtId="2" fontId="0" fillId="0" borderId="1" xfId="0" applyNumberFormat="1" applyFill="1" applyBorder="1" applyAlignment="1">
      <alignment wrapText="1"/>
    </xf>
    <xf numFmtId="0" fontId="0" fillId="0" borderId="1" xfId="0" applyFill="1" applyBorder="1" applyAlignment="1" applyProtection="1">
      <alignment vertical="top" wrapText="1"/>
      <protection locked="0"/>
    </xf>
    <xf numFmtId="0" fontId="34" fillId="0" borderId="8" xfId="0" applyFont="1" applyFill="1" applyBorder="1" applyAlignment="1">
      <alignment horizontal="left" vertical="center" wrapText="1"/>
    </xf>
    <xf numFmtId="0" fontId="34" fillId="0" borderId="9" xfId="0" applyFont="1" applyFill="1" applyBorder="1" applyAlignment="1">
      <alignment horizontal="left" vertical="center" wrapText="1"/>
    </xf>
    <xf numFmtId="9" fontId="23" fillId="0" borderId="1" xfId="0" applyNumberFormat="1" applyFont="1" applyFill="1" applyBorder="1" applyAlignment="1" applyProtection="1">
      <alignment vertical="top" wrapText="1"/>
      <protection locked="0"/>
    </xf>
    <xf numFmtId="0" fontId="0" fillId="0" borderId="1" xfId="0" applyFill="1" applyBorder="1"/>
    <xf numFmtId="9" fontId="19" fillId="0" borderId="1" xfId="4" applyFont="1" applyFill="1" applyBorder="1" applyAlignment="1">
      <alignment wrapText="1"/>
    </xf>
    <xf numFmtId="9" fontId="19" fillId="0" borderId="10" xfId="4" applyFont="1" applyFill="1" applyBorder="1" applyAlignment="1">
      <alignment horizontal="left" wrapText="1"/>
    </xf>
    <xf numFmtId="0" fontId="19" fillId="0" borderId="11" xfId="0" applyFont="1" applyFill="1" applyBorder="1" applyAlignment="1" applyProtection="1">
      <alignment vertical="top" wrapText="1"/>
      <protection locked="0"/>
    </xf>
    <xf numFmtId="0" fontId="19" fillId="0" borderId="12" xfId="0" applyFont="1" applyFill="1" applyBorder="1" applyAlignment="1" applyProtection="1">
      <alignment vertical="top" wrapText="1"/>
      <protection locked="0"/>
    </xf>
    <xf numFmtId="0" fontId="19" fillId="0" borderId="1" xfId="0" applyFont="1" applyFill="1" applyBorder="1" applyAlignment="1" applyProtection="1">
      <alignment vertical="top" wrapText="1"/>
      <protection locked="0"/>
    </xf>
    <xf numFmtId="0" fontId="19" fillId="0" borderId="13" xfId="0" applyFont="1" applyFill="1" applyBorder="1" applyAlignment="1" applyProtection="1">
      <alignment vertical="top" wrapText="1"/>
      <protection locked="0"/>
    </xf>
    <xf numFmtId="0" fontId="19" fillId="0" borderId="14" xfId="0" applyFont="1" applyFill="1" applyBorder="1" applyAlignment="1" applyProtection="1">
      <alignment vertical="top" wrapText="1"/>
      <protection locked="0"/>
    </xf>
    <xf numFmtId="2" fontId="23" fillId="0" borderId="1" xfId="0" applyNumberFormat="1" applyFont="1" applyFill="1" applyBorder="1" applyAlignment="1" applyProtection="1">
      <alignment vertical="top" wrapText="1"/>
      <protection locked="0"/>
    </xf>
    <xf numFmtId="0" fontId="23" fillId="0" borderId="1" xfId="0" applyNumberFormat="1" applyFont="1" applyFill="1" applyBorder="1" applyAlignment="1" applyProtection="1">
      <alignment vertical="top" wrapText="1"/>
      <protection locked="0"/>
    </xf>
    <xf numFmtId="0" fontId="19" fillId="0" borderId="15" xfId="0" applyFont="1" applyFill="1" applyBorder="1" applyAlignment="1" applyProtection="1">
      <alignment vertical="top" wrapText="1"/>
      <protection locked="0"/>
    </xf>
    <xf numFmtId="0" fontId="19" fillId="0" borderId="16" xfId="0" applyFont="1" applyFill="1" applyBorder="1" applyAlignment="1" applyProtection="1">
      <alignment vertical="top" wrapText="1"/>
      <protection locked="0"/>
    </xf>
    <xf numFmtId="0" fontId="0" fillId="0" borderId="17" xfId="0" applyFill="1" applyBorder="1"/>
    <xf numFmtId="0" fontId="27" fillId="12" borderId="1" xfId="0" applyNumberFormat="1" applyFont="1" applyFill="1" applyBorder="1" applyAlignment="1" applyProtection="1">
      <alignment horizontal="right"/>
    </xf>
    <xf numFmtId="0" fontId="0" fillId="13" borderId="1" xfId="0" applyNumberFormat="1" applyFill="1" applyBorder="1" applyAlignment="1" applyProtection="1">
      <alignment horizontal="right"/>
    </xf>
    <xf numFmtId="0" fontId="28" fillId="13" borderId="1" xfId="0" applyFont="1" applyFill="1" applyBorder="1" applyAlignment="1">
      <alignment horizontal="center"/>
    </xf>
    <xf numFmtId="2" fontId="28" fillId="13" borderId="1" xfId="0" applyNumberFormat="1" applyFont="1" applyFill="1" applyBorder="1" applyAlignment="1">
      <alignment horizontal="center"/>
    </xf>
    <xf numFmtId="2" fontId="28" fillId="13" borderId="7" xfId="0" applyNumberFormat="1" applyFont="1" applyFill="1" applyBorder="1" applyAlignment="1">
      <alignment horizontal="center"/>
    </xf>
    <xf numFmtId="2" fontId="28" fillId="13" borderId="5" xfId="0" applyNumberFormat="1" applyFont="1" applyFill="1" applyBorder="1" applyAlignment="1">
      <alignment horizontal="center"/>
    </xf>
    <xf numFmtId="2" fontId="28" fillId="13" borderId="6" xfId="0" applyNumberFormat="1" applyFont="1" applyFill="1" applyBorder="1"/>
    <xf numFmtId="0" fontId="28" fillId="13" borderId="2" xfId="0" applyFont="1" applyFill="1" applyBorder="1"/>
    <xf numFmtId="0" fontId="0" fillId="13" borderId="5" xfId="0" applyNumberFormat="1" applyFill="1" applyBorder="1" applyProtection="1"/>
    <xf numFmtId="0" fontId="0" fillId="13" borderId="1" xfId="0" applyNumberFormat="1" applyFill="1" applyBorder="1" applyProtection="1"/>
    <xf numFmtId="0" fontId="0" fillId="14" borderId="1" xfId="0" applyNumberFormat="1" applyFill="1" applyBorder="1" applyProtection="1"/>
    <xf numFmtId="0" fontId="3" fillId="0" borderId="1" xfId="3" applyNumberFormat="1" applyFill="1" applyBorder="1" applyProtection="1">
      <protection locked="0"/>
    </xf>
    <xf numFmtId="0" fontId="35" fillId="12" borderId="1" xfId="0" applyFont="1" applyFill="1" applyBorder="1" applyAlignment="1">
      <alignment horizontal="center" vertical="center" wrapText="1"/>
    </xf>
    <xf numFmtId="0" fontId="35" fillId="12" borderId="1" xfId="0" applyFont="1" applyFill="1" applyBorder="1" applyAlignment="1">
      <alignment vertical="center" wrapText="1"/>
    </xf>
    <xf numFmtId="9" fontId="36" fillId="12" borderId="1" xfId="0" applyNumberFormat="1" applyFont="1" applyFill="1" applyBorder="1" applyAlignment="1" applyProtection="1">
      <alignment horizontal="center" vertical="center" wrapText="1"/>
      <protection locked="0"/>
    </xf>
    <xf numFmtId="9" fontId="36" fillId="12" borderId="1" xfId="4" applyFont="1" applyFill="1" applyBorder="1" applyAlignment="1" applyProtection="1">
      <alignment vertical="top" wrapText="1"/>
      <protection locked="0"/>
    </xf>
    <xf numFmtId="9" fontId="36" fillId="12" borderId="1" xfId="0" applyNumberFormat="1" applyFont="1" applyFill="1" applyBorder="1" applyAlignment="1" applyProtection="1">
      <alignment vertical="top" wrapText="1"/>
      <protection locked="0"/>
    </xf>
    <xf numFmtId="0" fontId="36" fillId="12" borderId="1" xfId="0" applyFont="1" applyFill="1" applyBorder="1" applyAlignment="1" applyProtection="1">
      <alignment vertical="top" wrapText="1"/>
      <protection locked="0"/>
    </xf>
    <xf numFmtId="0" fontId="36" fillId="12" borderId="17" xfId="0" applyFont="1" applyFill="1" applyBorder="1" applyAlignment="1" applyProtection="1">
      <alignment vertical="top" wrapText="1"/>
      <protection locked="0"/>
    </xf>
    <xf numFmtId="0" fontId="37" fillId="12" borderId="1" xfId="0" applyFont="1" applyFill="1" applyBorder="1" applyAlignment="1">
      <alignment wrapText="1"/>
    </xf>
    <xf numFmtId="2" fontId="23" fillId="13" borderId="1" xfId="0" applyNumberFormat="1" applyFont="1" applyFill="1" applyBorder="1" applyAlignment="1" applyProtection="1">
      <alignment vertical="top" wrapText="1"/>
    </xf>
    <xf numFmtId="0" fontId="0" fillId="13" borderId="1" xfId="0" applyFill="1" applyBorder="1" applyAlignment="1" applyProtection="1">
      <alignment vertical="top" wrapText="1"/>
      <protection locked="0"/>
    </xf>
    <xf numFmtId="0" fontId="19" fillId="13" borderId="1" xfId="0" applyFont="1" applyFill="1" applyBorder="1" applyAlignment="1" applyProtection="1">
      <alignment vertical="top" wrapText="1"/>
      <protection locked="0"/>
    </xf>
    <xf numFmtId="1" fontId="23" fillId="13" borderId="17" xfId="0" applyNumberFormat="1" applyFont="1" applyFill="1" applyBorder="1" applyAlignment="1" applyProtection="1">
      <alignment vertical="top" wrapText="1"/>
    </xf>
    <xf numFmtId="0" fontId="19" fillId="13" borderId="17" xfId="0" applyFont="1" applyFill="1" applyBorder="1" applyAlignment="1" applyProtection="1">
      <alignment vertical="top" wrapText="1"/>
      <protection locked="0"/>
    </xf>
    <xf numFmtId="0" fontId="19" fillId="13" borderId="10" xfId="0" applyFont="1" applyFill="1" applyBorder="1" applyAlignment="1" applyProtection="1">
      <alignment vertical="top" wrapText="1"/>
      <protection locked="0"/>
    </xf>
    <xf numFmtId="1" fontId="23" fillId="13" borderId="1" xfId="0" applyNumberFormat="1" applyFont="1" applyFill="1" applyBorder="1" applyAlignment="1" applyProtection="1">
      <alignment vertical="top" wrapText="1"/>
    </xf>
    <xf numFmtId="0" fontId="23" fillId="13" borderId="1" xfId="0" applyFont="1" applyFill="1" applyBorder="1" applyAlignment="1" applyProtection="1">
      <alignment vertical="top" wrapText="1"/>
    </xf>
    <xf numFmtId="2" fontId="23" fillId="13" borderId="1" xfId="4" applyNumberFormat="1" applyFont="1" applyFill="1" applyBorder="1" applyAlignment="1" applyProtection="1">
      <alignment vertical="top" wrapText="1"/>
    </xf>
    <xf numFmtId="1" fontId="19" fillId="13" borderId="17" xfId="0" applyNumberFormat="1" applyFont="1" applyFill="1" applyBorder="1" applyAlignment="1">
      <alignment horizontal="left"/>
    </xf>
    <xf numFmtId="0" fontId="19" fillId="13" borderId="18" xfId="0" applyFont="1" applyFill="1" applyBorder="1" applyAlignment="1" applyProtection="1">
      <alignment vertical="top" wrapText="1"/>
      <protection locked="0"/>
    </xf>
    <xf numFmtId="2" fontId="23" fillId="0" borderId="19" xfId="0" applyNumberFormat="1" applyFont="1" applyFill="1" applyBorder="1" applyAlignment="1">
      <alignment wrapText="1"/>
    </xf>
    <xf numFmtId="0" fontId="38" fillId="8" borderId="0" xfId="0" applyFont="1" applyFill="1" applyAlignment="1">
      <alignment horizontal="left"/>
    </xf>
    <xf numFmtId="0" fontId="0" fillId="4" borderId="1" xfId="0" applyNumberFormat="1" applyFill="1" applyBorder="1" applyAlignment="1" applyProtection="1">
      <alignment horizontal="center" wrapText="1"/>
      <protection locked="0"/>
    </xf>
    <xf numFmtId="9" fontId="26" fillId="0" borderId="0" xfId="4" applyFont="1" applyProtection="1"/>
    <xf numFmtId="0" fontId="0" fillId="15" borderId="1" xfId="0" applyNumberFormat="1" applyFill="1" applyBorder="1" applyProtection="1"/>
    <xf numFmtId="0" fontId="0" fillId="16" borderId="1" xfId="0" applyNumberFormat="1" applyFill="1" applyBorder="1" applyProtection="1"/>
    <xf numFmtId="0" fontId="3" fillId="15" borderId="1" xfId="3" applyNumberFormat="1" applyFill="1" applyBorder="1" applyProtection="1">
      <protection locked="0"/>
    </xf>
    <xf numFmtId="0" fontId="0" fillId="0" borderId="0" xfId="0" applyNumberFormat="1" applyAlignment="1" applyProtection="1">
      <alignment horizontal="center"/>
    </xf>
    <xf numFmtId="0" fontId="7" fillId="0" borderId="2" xfId="0" applyNumberFormat="1" applyFont="1" applyBorder="1" applyAlignment="1" applyProtection="1"/>
    <xf numFmtId="0" fontId="8" fillId="3" borderId="1" xfId="0" applyNumberFormat="1" applyFont="1" applyFill="1" applyBorder="1" applyAlignment="1" applyProtection="1">
      <alignment horizontal="center" vertical="top" wrapText="1"/>
    </xf>
    <xf numFmtId="0" fontId="8" fillId="3" borderId="1" xfId="0" applyNumberFormat="1" applyFont="1" applyFill="1" applyBorder="1" applyAlignment="1" applyProtection="1">
      <alignment vertical="top" wrapText="1"/>
    </xf>
    <xf numFmtId="0" fontId="14" fillId="2" borderId="6" xfId="0" applyNumberFormat="1" applyFont="1" applyFill="1" applyBorder="1" applyAlignment="1" applyProtection="1"/>
    <xf numFmtId="0" fontId="14" fillId="2" borderId="20" xfId="0" applyNumberFormat="1" applyFont="1" applyFill="1" applyBorder="1" applyAlignment="1" applyProtection="1"/>
    <xf numFmtId="0" fontId="14" fillId="2" borderId="2" xfId="0" applyNumberFormat="1" applyFont="1" applyFill="1" applyBorder="1" applyAlignment="1" applyProtection="1"/>
    <xf numFmtId="0" fontId="0" fillId="0" borderId="1" xfId="0" applyNumberFormat="1" applyFill="1" applyBorder="1" applyProtection="1"/>
    <xf numFmtId="0" fontId="0" fillId="9" borderId="1" xfId="0" applyNumberFormat="1" applyFill="1" applyBorder="1" applyProtection="1"/>
    <xf numFmtId="0" fontId="3" fillId="17" borderId="1" xfId="2" applyNumberFormat="1" applyFill="1" applyBorder="1" applyProtection="1">
      <protection locked="0"/>
    </xf>
    <xf numFmtId="0" fontId="3" fillId="17" borderId="1" xfId="2" applyNumberFormat="1" applyFill="1" applyBorder="1" applyAlignment="1" applyProtection="1">
      <alignment horizontal="center"/>
      <protection locked="0"/>
    </xf>
    <xf numFmtId="0" fontId="0" fillId="17" borderId="1" xfId="0" applyNumberFormat="1" applyFill="1" applyBorder="1" applyProtection="1">
      <protection locked="0"/>
    </xf>
    <xf numFmtId="0" fontId="0" fillId="17" borderId="1" xfId="0" applyNumberFormat="1" applyFill="1" applyBorder="1" applyAlignment="1" applyProtection="1">
      <alignment horizontal="center"/>
      <protection locked="0"/>
    </xf>
    <xf numFmtId="0" fontId="3" fillId="17" borderId="1" xfId="3" applyNumberFormat="1" applyFill="1" applyBorder="1" applyProtection="1">
      <protection locked="0"/>
    </xf>
    <xf numFmtId="0" fontId="0" fillId="17" borderId="1" xfId="0" applyNumberFormat="1" applyFill="1" applyBorder="1" applyAlignment="1" applyProtection="1">
      <alignment wrapText="1"/>
      <protection locked="0"/>
    </xf>
    <xf numFmtId="0" fontId="0" fillId="18" borderId="1" xfId="0" applyNumberFormat="1" applyFill="1" applyBorder="1" applyProtection="1"/>
    <xf numFmtId="44" fontId="26" fillId="13" borderId="1" xfId="1" applyFont="1" applyFill="1" applyBorder="1" applyAlignment="1" applyProtection="1">
      <alignment horizontal="right"/>
    </xf>
    <xf numFmtId="2" fontId="0" fillId="13" borderId="1" xfId="0" applyNumberFormat="1" applyFill="1" applyBorder="1" applyAlignment="1" applyProtection="1">
      <alignment horizontal="right"/>
    </xf>
    <xf numFmtId="2" fontId="5" fillId="0" borderId="0" xfId="0" applyNumberFormat="1" applyFont="1" applyFill="1" applyBorder="1" applyAlignment="1" applyProtection="1"/>
    <xf numFmtId="2" fontId="5" fillId="5" borderId="1" xfId="0" applyNumberFormat="1" applyFont="1" applyFill="1" applyBorder="1" applyAlignment="1" applyProtection="1"/>
    <xf numFmtId="2" fontId="0" fillId="9" borderId="1" xfId="0" applyNumberFormat="1" applyFill="1" applyBorder="1" applyAlignment="1">
      <alignment wrapText="1"/>
    </xf>
    <xf numFmtId="9" fontId="26" fillId="17" borderId="1" xfId="4" applyFont="1" applyFill="1" applyBorder="1" applyAlignment="1">
      <alignment wrapText="1"/>
    </xf>
    <xf numFmtId="9" fontId="26" fillId="17" borderId="1" xfId="4" applyFont="1" applyFill="1" applyBorder="1" applyAlignment="1"/>
    <xf numFmtId="9" fontId="23" fillId="17" borderId="1" xfId="4" applyFont="1" applyFill="1" applyBorder="1" applyAlignment="1">
      <alignment vertical="center" wrapText="1"/>
    </xf>
    <xf numFmtId="0" fontId="33" fillId="17" borderId="1" xfId="0" applyFont="1" applyFill="1" applyBorder="1" applyAlignment="1">
      <alignment wrapText="1"/>
    </xf>
    <xf numFmtId="0" fontId="0" fillId="17" borderId="1" xfId="0" applyFill="1" applyBorder="1" applyAlignment="1">
      <alignment wrapText="1"/>
    </xf>
    <xf numFmtId="0" fontId="0" fillId="17" borderId="1" xfId="0" applyFill="1" applyBorder="1" applyAlignment="1"/>
    <xf numFmtId="9" fontId="23" fillId="17" borderId="1" xfId="0" applyNumberFormat="1" applyFont="1" applyFill="1" applyBorder="1" applyAlignment="1" applyProtection="1">
      <alignment vertical="top" wrapText="1"/>
      <protection locked="0"/>
    </xf>
    <xf numFmtId="2" fontId="23" fillId="17" borderId="1" xfId="0" applyNumberFormat="1" applyFont="1" applyFill="1" applyBorder="1" applyAlignment="1" applyProtection="1">
      <alignment vertical="top" wrapText="1"/>
      <protection locked="0"/>
    </xf>
    <xf numFmtId="0" fontId="23" fillId="17" borderId="1" xfId="0" applyNumberFormat="1" applyFont="1" applyFill="1" applyBorder="1" applyAlignment="1" applyProtection="1">
      <alignment vertical="top" wrapText="1"/>
      <protection locked="0"/>
    </xf>
    <xf numFmtId="0" fontId="2" fillId="0" borderId="21" xfId="0" applyNumberFormat="1" applyFont="1" applyFill="1" applyBorder="1" applyAlignment="1" applyProtection="1"/>
    <xf numFmtId="0" fontId="5" fillId="0" borderId="0" xfId="0" applyNumberFormat="1" applyFont="1" applyFill="1" applyBorder="1" applyAlignment="1" applyProtection="1"/>
    <xf numFmtId="44" fontId="39" fillId="0" borderId="0" xfId="1" applyFont="1" applyFill="1" applyBorder="1" applyAlignment="1" applyProtection="1"/>
    <xf numFmtId="0" fontId="0" fillId="17" borderId="1" xfId="0" applyNumberFormat="1" applyFill="1" applyBorder="1" applyAlignment="1" applyProtection="1">
      <alignment horizontal="right"/>
    </xf>
    <xf numFmtId="9" fontId="23" fillId="7" borderId="1" xfId="0" applyNumberFormat="1" applyFont="1" applyFill="1" applyBorder="1" applyAlignment="1" applyProtection="1">
      <alignment vertical="top" wrapText="1"/>
    </xf>
    <xf numFmtId="0" fontId="0" fillId="0" borderId="0" xfId="0" applyProtection="1"/>
    <xf numFmtId="0" fontId="0" fillId="0" borderId="0" xfId="0" applyFill="1" applyBorder="1" applyProtection="1"/>
    <xf numFmtId="0" fontId="0" fillId="9" borderId="1" xfId="0" applyFill="1" applyBorder="1" applyProtection="1"/>
    <xf numFmtId="0" fontId="28" fillId="9" borderId="1" xfId="0" applyFont="1" applyFill="1" applyBorder="1" applyAlignment="1" applyProtection="1">
      <alignment horizontal="center"/>
    </xf>
    <xf numFmtId="0" fontId="28" fillId="9" borderId="1" xfId="0" applyFont="1" applyFill="1" applyBorder="1" applyProtection="1"/>
    <xf numFmtId="0" fontId="28" fillId="13" borderId="1" xfId="0" applyFont="1" applyFill="1" applyBorder="1" applyAlignment="1" applyProtection="1">
      <alignment horizontal="center"/>
    </xf>
    <xf numFmtId="2" fontId="28" fillId="13" borderId="1" xfId="0" applyNumberFormat="1" applyFont="1" applyFill="1" applyBorder="1" applyAlignment="1" applyProtection="1">
      <alignment horizontal="center"/>
    </xf>
    <xf numFmtId="0" fontId="28" fillId="9" borderId="7" xfId="0" applyFont="1" applyFill="1" applyBorder="1" applyProtection="1"/>
    <xf numFmtId="2" fontId="28" fillId="13" borderId="7" xfId="0" applyNumberFormat="1" applyFont="1" applyFill="1" applyBorder="1" applyAlignment="1" applyProtection="1">
      <alignment horizontal="center"/>
    </xf>
    <xf numFmtId="0" fontId="28" fillId="9" borderId="5" xfId="0" applyFont="1" applyFill="1" applyBorder="1" applyProtection="1"/>
    <xf numFmtId="2" fontId="28" fillId="13" borderId="5" xfId="0" applyNumberFormat="1" applyFont="1" applyFill="1" applyBorder="1" applyAlignment="1" applyProtection="1">
      <alignment horizontal="center"/>
    </xf>
    <xf numFmtId="2" fontId="40" fillId="13" borderId="1" xfId="0" applyNumberFormat="1" applyFont="1" applyFill="1" applyBorder="1" applyProtection="1"/>
    <xf numFmtId="0" fontId="28" fillId="0" borderId="2" xfId="0" applyFont="1" applyFill="1" applyBorder="1" applyProtection="1"/>
    <xf numFmtId="0" fontId="0" fillId="17" borderId="5" xfId="0" applyNumberFormat="1" applyFill="1" applyBorder="1" applyProtection="1"/>
    <xf numFmtId="0" fontId="0" fillId="17" borderId="1" xfId="0" applyNumberFormat="1" applyFill="1" applyBorder="1" applyProtection="1"/>
    <xf numFmtId="0" fontId="3" fillId="17" borderId="1" xfId="3" applyNumberFormat="1" applyFill="1" applyBorder="1" applyProtection="1"/>
    <xf numFmtId="0" fontId="0" fillId="0" borderId="0" xfId="0" applyNumberFormat="1" applyAlignment="1" applyProtection="1"/>
    <xf numFmtId="2" fontId="0" fillId="17" borderId="1" xfId="0" applyNumberFormat="1" applyFill="1" applyBorder="1" applyAlignment="1" applyProtection="1">
      <alignment horizontal="center"/>
      <protection locked="0"/>
    </xf>
    <xf numFmtId="2" fontId="23" fillId="0" borderId="1" xfId="0" applyNumberFormat="1" applyFont="1" applyFill="1" applyBorder="1" applyAlignment="1">
      <alignment wrapText="1"/>
    </xf>
    <xf numFmtId="1" fontId="19" fillId="13" borderId="17" xfId="0" applyNumberFormat="1" applyFont="1" applyFill="1" applyBorder="1" applyAlignment="1">
      <alignment horizontal="right" vertical="top"/>
    </xf>
    <xf numFmtId="0" fontId="2" fillId="0" borderId="0" xfId="0" applyNumberFormat="1" applyFont="1" applyFill="1" applyBorder="1" applyAlignment="1" applyProtection="1">
      <alignment horizontal="right"/>
    </xf>
    <xf numFmtId="0" fontId="5" fillId="0" borderId="0" xfId="0" applyNumberFormat="1" applyFont="1" applyFill="1" applyBorder="1" applyAlignment="1" applyProtection="1">
      <alignment horizontal="right"/>
    </xf>
    <xf numFmtId="44" fontId="39" fillId="0" borderId="0" xfId="1" applyFont="1" applyFill="1" applyBorder="1" applyAlignment="1" applyProtection="1">
      <alignment horizontal="right" wrapText="1"/>
    </xf>
    <xf numFmtId="0" fontId="2"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165" fontId="41" fillId="0" borderId="1" xfId="1" applyNumberFormat="1" applyFont="1" applyFill="1" applyBorder="1" applyAlignment="1" applyProtection="1">
      <alignment horizontal="center" vertical="center"/>
    </xf>
    <xf numFmtId="0" fontId="27" fillId="0" borderId="0" xfId="0" applyNumberFormat="1" applyFont="1" applyFill="1" applyBorder="1" applyAlignment="1" applyProtection="1">
      <alignment horizontal="right"/>
    </xf>
    <xf numFmtId="0" fontId="0" fillId="0" borderId="0" xfId="0" applyNumberFormat="1" applyFill="1" applyBorder="1" applyAlignment="1" applyProtection="1">
      <alignment horizontal="right"/>
    </xf>
    <xf numFmtId="2" fontId="0" fillId="0" borderId="0" xfId="0" applyNumberFormat="1" applyFill="1" applyBorder="1" applyAlignment="1" applyProtection="1">
      <alignment horizontal="right"/>
    </xf>
    <xf numFmtId="2" fontId="25" fillId="0" borderId="1" xfId="0" applyNumberFormat="1" applyFont="1" applyFill="1" applyBorder="1" applyAlignment="1" applyProtection="1">
      <alignment horizontal="center" vertical="center"/>
    </xf>
    <xf numFmtId="0" fontId="0" fillId="0" borderId="1" xfId="0" applyBorder="1"/>
    <xf numFmtId="0" fontId="1" fillId="17" borderId="1" xfId="2" applyNumberFormat="1" applyFont="1" applyFill="1" applyBorder="1" applyAlignment="1" applyProtection="1">
      <alignment horizontal="center"/>
      <protection locked="0"/>
    </xf>
    <xf numFmtId="0" fontId="1" fillId="17" borderId="1" xfId="2" applyNumberFormat="1" applyFont="1" applyFill="1" applyBorder="1" applyAlignment="1" applyProtection="1">
      <alignment horizontal="center" wrapText="1"/>
      <protection locked="0"/>
    </xf>
    <xf numFmtId="0" fontId="0" fillId="7" borderId="1" xfId="0" applyFill="1" applyBorder="1"/>
    <xf numFmtId="0" fontId="0" fillId="0" borderId="1" xfId="0" applyBorder="1" applyAlignment="1">
      <alignment horizontal="center" wrapText="1"/>
    </xf>
    <xf numFmtId="49" fontId="8" fillId="6" borderId="6" xfId="0" applyNumberFormat="1" applyFont="1" applyFill="1" applyBorder="1" applyAlignment="1">
      <alignment horizontal="center" vertical="top" wrapText="1"/>
    </xf>
    <xf numFmtId="49" fontId="8" fillId="6" borderId="2" xfId="0" applyNumberFormat="1" applyFont="1" applyFill="1" applyBorder="1" applyAlignment="1">
      <alignment horizontal="center" vertical="top" wrapText="1"/>
    </xf>
    <xf numFmtId="49" fontId="8" fillId="6" borderId="20" xfId="0" applyNumberFormat="1" applyFont="1" applyFill="1" applyBorder="1" applyAlignment="1">
      <alignment horizontal="center" vertical="top" wrapText="1"/>
    </xf>
    <xf numFmtId="0" fontId="0" fillId="4" borderId="1" xfId="0" applyNumberFormat="1" applyFill="1" applyBorder="1" applyAlignment="1" applyProtection="1">
      <alignment horizontal="center" wrapText="1"/>
      <protection locked="0"/>
    </xf>
    <xf numFmtId="0" fontId="8" fillId="3" borderId="21" xfId="0" applyNumberFormat="1" applyFont="1" applyFill="1" applyBorder="1" applyAlignment="1" applyProtection="1">
      <alignment horizontal="center" vertical="top" wrapText="1"/>
    </xf>
    <xf numFmtId="0" fontId="8" fillId="3" borderId="0" xfId="0" applyNumberFormat="1" applyFont="1" applyFill="1" applyBorder="1" applyAlignment="1" applyProtection="1">
      <alignment horizontal="center" vertical="top" wrapText="1"/>
    </xf>
    <xf numFmtId="0" fontId="44" fillId="0" borderId="6" xfId="0" applyFont="1" applyFill="1" applyBorder="1" applyAlignment="1" applyProtection="1">
      <alignment vertical="top" wrapText="1"/>
      <protection locked="0"/>
    </xf>
    <xf numFmtId="0" fontId="44" fillId="0" borderId="20" xfId="0" applyFont="1" applyFill="1" applyBorder="1" applyAlignment="1" applyProtection="1">
      <alignment vertical="top" wrapText="1"/>
      <protection locked="0"/>
    </xf>
    <xf numFmtId="0" fontId="19" fillId="9" borderId="22" xfId="0" applyFont="1" applyFill="1" applyBorder="1" applyAlignment="1" applyProtection="1">
      <alignment horizontal="center" vertical="top" wrapText="1"/>
      <protection locked="0"/>
    </xf>
    <xf numFmtId="0" fontId="19" fillId="9" borderId="2" xfId="0" applyFont="1" applyFill="1" applyBorder="1" applyAlignment="1" applyProtection="1">
      <alignment horizontal="center" vertical="top" wrapText="1"/>
      <protection locked="0"/>
    </xf>
    <xf numFmtId="0" fontId="44" fillId="0" borderId="27" xfId="0" applyFont="1" applyFill="1" applyBorder="1" applyAlignment="1">
      <alignment horizontal="left" vertical="center" wrapText="1"/>
    </xf>
    <xf numFmtId="0" fontId="44" fillId="0" borderId="28" xfId="0" applyFont="1" applyFill="1" applyBorder="1" applyAlignment="1">
      <alignment horizontal="left" vertical="center" wrapText="1"/>
    </xf>
    <xf numFmtId="0" fontId="44" fillId="0" borderId="29" xfId="0" applyFont="1" applyFill="1" applyBorder="1" applyAlignment="1">
      <alignment horizontal="left" vertical="center" wrapText="1"/>
    </xf>
    <xf numFmtId="0" fontId="44" fillId="0" borderId="21" xfId="0" applyFont="1" applyFill="1" applyBorder="1" applyAlignment="1">
      <alignment horizontal="left" vertical="center" wrapText="1"/>
    </xf>
    <xf numFmtId="0" fontId="44" fillId="0" borderId="0" xfId="0" applyFont="1" applyFill="1" applyBorder="1" applyAlignment="1">
      <alignment horizontal="left" vertical="center" wrapText="1"/>
    </xf>
    <xf numFmtId="0" fontId="44" fillId="0" borderId="30" xfId="0" applyFont="1" applyFill="1" applyBorder="1" applyAlignment="1">
      <alignment horizontal="left" vertical="center" wrapText="1"/>
    </xf>
    <xf numFmtId="0" fontId="44" fillId="0" borderId="31" xfId="0" applyFont="1" applyFill="1" applyBorder="1" applyAlignment="1">
      <alignment horizontal="left" vertical="center" wrapText="1"/>
    </xf>
    <xf numFmtId="0" fontId="44" fillId="0" borderId="8" xfId="0" applyFont="1" applyFill="1" applyBorder="1" applyAlignment="1">
      <alignment horizontal="left" vertical="center" wrapText="1"/>
    </xf>
    <xf numFmtId="0" fontId="44" fillId="0" borderId="9" xfId="0" applyFont="1" applyFill="1" applyBorder="1" applyAlignment="1">
      <alignment horizontal="left" vertical="center" wrapText="1"/>
    </xf>
    <xf numFmtId="0" fontId="23" fillId="9" borderId="1" xfId="0" applyFont="1" applyFill="1" applyBorder="1" applyAlignment="1">
      <alignment horizontal="left" wrapText="1"/>
    </xf>
    <xf numFmtId="0" fontId="19" fillId="9" borderId="32" xfId="0" applyFont="1" applyFill="1" applyBorder="1" applyAlignment="1" applyProtection="1">
      <alignment horizontal="right" vertical="top" wrapText="1"/>
      <protection locked="0"/>
    </xf>
    <xf numFmtId="0" fontId="19" fillId="9" borderId="1" xfId="0" applyFont="1" applyFill="1" applyBorder="1" applyAlignment="1" applyProtection="1">
      <alignment horizontal="right" vertical="top" wrapText="1"/>
      <protection locked="0"/>
    </xf>
    <xf numFmtId="0" fontId="19" fillId="9" borderId="22" xfId="0" applyFont="1" applyFill="1" applyBorder="1" applyAlignment="1">
      <alignment horizontal="center" wrapText="1"/>
    </xf>
    <xf numFmtId="0" fontId="19" fillId="9" borderId="2" xfId="0" applyFont="1" applyFill="1" applyBorder="1" applyAlignment="1">
      <alignment horizontal="center" wrapText="1"/>
    </xf>
    <xf numFmtId="0" fontId="37" fillId="12" borderId="22" xfId="0" applyFont="1" applyFill="1" applyBorder="1" applyAlignment="1" applyProtection="1">
      <alignment horizontal="left" vertical="center" wrapText="1"/>
      <protection locked="0"/>
    </xf>
    <xf numFmtId="0" fontId="37" fillId="12" borderId="2" xfId="0" applyFont="1" applyFill="1" applyBorder="1" applyAlignment="1" applyProtection="1">
      <alignment horizontal="left" vertical="center" wrapText="1"/>
      <protection locked="0"/>
    </xf>
    <xf numFmtId="0" fontId="35" fillId="12" borderId="23" xfId="0" applyFont="1" applyFill="1" applyBorder="1" applyAlignment="1">
      <alignment horizontal="center" vertical="center" wrapText="1"/>
    </xf>
    <xf numFmtId="0" fontId="35" fillId="12" borderId="24" xfId="0" applyFont="1" applyFill="1" applyBorder="1" applyAlignment="1">
      <alignment horizontal="center" vertical="center" wrapText="1"/>
    </xf>
    <xf numFmtId="0" fontId="35" fillId="12" borderId="13" xfId="0" applyFont="1" applyFill="1" applyBorder="1" applyAlignment="1">
      <alignment horizontal="center" vertical="center" wrapText="1"/>
    </xf>
    <xf numFmtId="0" fontId="35" fillId="12" borderId="14" xfId="0" applyFont="1" applyFill="1" applyBorder="1" applyAlignment="1">
      <alignment horizontal="center" vertical="center" wrapText="1"/>
    </xf>
    <xf numFmtId="0" fontId="35" fillId="12" borderId="25" xfId="0" applyFont="1" applyFill="1" applyBorder="1" applyAlignment="1">
      <alignment horizontal="center" vertical="center" wrapText="1"/>
    </xf>
    <xf numFmtId="0" fontId="35" fillId="12" borderId="26" xfId="0" applyFont="1" applyFill="1" applyBorder="1" applyAlignment="1">
      <alignment horizontal="center" vertical="center" wrapText="1"/>
    </xf>
    <xf numFmtId="0" fontId="23" fillId="9" borderId="19" xfId="0" applyFont="1" applyFill="1" applyBorder="1" applyAlignment="1">
      <alignment horizontal="left" wrapText="1"/>
    </xf>
    <xf numFmtId="0" fontId="43" fillId="0" borderId="0" xfId="0" applyNumberFormat="1" applyFont="1" applyFill="1" applyBorder="1" applyAlignment="1" applyProtection="1">
      <alignment horizontal="right"/>
    </xf>
    <xf numFmtId="0" fontId="5" fillId="0" borderId="0" xfId="0" applyNumberFormat="1" applyFont="1" applyFill="1" applyBorder="1" applyAlignment="1" applyProtection="1">
      <alignment horizontal="center"/>
    </xf>
    <xf numFmtId="0" fontId="19" fillId="9" borderId="1" xfId="0" applyFont="1" applyFill="1" applyBorder="1" applyAlignment="1">
      <alignment horizontal="center"/>
    </xf>
    <xf numFmtId="0" fontId="19" fillId="9" borderId="1" xfId="0" applyFont="1" applyFill="1" applyBorder="1" applyAlignment="1">
      <alignment horizontal="center" vertical="center"/>
    </xf>
    <xf numFmtId="44" fontId="39" fillId="0" borderId="0" xfId="1" applyFont="1" applyFill="1" applyBorder="1" applyAlignment="1" applyProtection="1">
      <alignment horizontal="center"/>
    </xf>
    <xf numFmtId="0" fontId="24" fillId="0" borderId="0" xfId="0" quotePrefix="1" applyNumberFormat="1" applyFont="1" applyFill="1" applyBorder="1" applyAlignment="1" applyProtection="1">
      <alignment horizontal="left"/>
    </xf>
    <xf numFmtId="0" fontId="24" fillId="0" borderId="0" xfId="0" applyNumberFormat="1" applyFont="1" applyFill="1" applyBorder="1" applyAlignment="1" applyProtection="1">
      <alignment horizontal="left"/>
    </xf>
    <xf numFmtId="0" fontId="43" fillId="0" borderId="0" xfId="0" applyNumberFormat="1" applyFont="1" applyFill="1" applyBorder="1" applyAlignment="1" applyProtection="1">
      <alignment horizontal="right" wrapText="1"/>
    </xf>
    <xf numFmtId="0" fontId="7" fillId="0" borderId="0" xfId="0" quotePrefix="1" applyNumberFormat="1" applyFont="1" applyBorder="1" applyAlignment="1" applyProtection="1">
      <alignment horizontal="center"/>
    </xf>
    <xf numFmtId="0" fontId="43" fillId="12" borderId="1" xfId="0" applyNumberFormat="1" applyFont="1" applyFill="1" applyBorder="1" applyAlignment="1" applyProtection="1">
      <alignment horizontal="right"/>
    </xf>
    <xf numFmtId="2" fontId="5" fillId="5" borderId="1" xfId="0" applyNumberFormat="1" applyFont="1" applyFill="1" applyBorder="1" applyAlignment="1" applyProtection="1">
      <alignment horizontal="right"/>
    </xf>
    <xf numFmtId="0" fontId="2" fillId="0" borderId="0" xfId="0" applyNumberFormat="1" applyFont="1" applyFill="1" applyBorder="1" applyAlignment="1" applyProtection="1">
      <alignment horizontal="center"/>
    </xf>
    <xf numFmtId="0" fontId="14" fillId="2" borderId="6" xfId="0" applyNumberFormat="1" applyFont="1" applyFill="1" applyBorder="1" applyAlignment="1" applyProtection="1">
      <alignment horizontal="right"/>
    </xf>
    <xf numFmtId="0" fontId="14" fillId="2" borderId="2" xfId="0" applyNumberFormat="1" applyFont="1" applyFill="1" applyBorder="1" applyAlignment="1" applyProtection="1">
      <alignment horizontal="right"/>
    </xf>
    <xf numFmtId="0" fontId="18" fillId="2" borderId="21" xfId="0" applyNumberFormat="1" applyFont="1" applyFill="1" applyBorder="1" applyAlignment="1" applyProtection="1">
      <alignment horizontal="center"/>
    </xf>
    <xf numFmtId="0" fontId="18" fillId="2" borderId="0" xfId="0" applyNumberFormat="1" applyFont="1" applyFill="1" applyBorder="1" applyAlignment="1" applyProtection="1">
      <alignment horizontal="center"/>
    </xf>
    <xf numFmtId="0" fontId="42" fillId="19" borderId="6" xfId="0" applyFont="1" applyFill="1" applyBorder="1" applyAlignment="1">
      <alignment horizontal="center"/>
    </xf>
    <xf numFmtId="0" fontId="42" fillId="19" borderId="20" xfId="0" applyFont="1" applyFill="1" applyBorder="1" applyAlignment="1">
      <alignment horizontal="center"/>
    </xf>
    <xf numFmtId="0" fontId="42" fillId="19" borderId="2" xfId="0" applyFont="1" applyFill="1" applyBorder="1" applyAlignment="1">
      <alignment horizontal="center"/>
    </xf>
    <xf numFmtId="0" fontId="14" fillId="2" borderId="20" xfId="0" applyNumberFormat="1" applyFont="1" applyFill="1" applyBorder="1" applyAlignment="1" applyProtection="1">
      <alignment horizontal="right"/>
    </xf>
    <xf numFmtId="0" fontId="28" fillId="9" borderId="6" xfId="0" applyFont="1" applyFill="1" applyBorder="1" applyAlignment="1">
      <alignment horizontal="right"/>
    </xf>
    <xf numFmtId="0" fontId="28" fillId="9" borderId="2" xfId="0" applyFont="1" applyFill="1" applyBorder="1" applyAlignment="1">
      <alignment horizontal="right"/>
    </xf>
    <xf numFmtId="0" fontId="32" fillId="8" borderId="0" xfId="0" applyFont="1" applyFill="1" applyAlignment="1">
      <alignment horizontal="left"/>
    </xf>
    <xf numFmtId="0" fontId="45" fillId="0" borderId="0" xfId="0" applyFont="1" applyFill="1" applyAlignment="1">
      <alignment horizontal="center" vertical="center"/>
    </xf>
    <xf numFmtId="0" fontId="46" fillId="0" borderId="0" xfId="0" applyFont="1" applyAlignment="1">
      <alignment horizontal="center"/>
    </xf>
    <xf numFmtId="0" fontId="18" fillId="2" borderId="1" xfId="0" applyNumberFormat="1" applyFont="1" applyFill="1" applyBorder="1" applyAlignment="1" applyProtection="1">
      <alignment horizontal="center"/>
    </xf>
    <xf numFmtId="0" fontId="7" fillId="0" borderId="6" xfId="0" applyNumberFormat="1" applyFont="1" applyBorder="1" applyAlignment="1" applyProtection="1">
      <alignment horizontal="center"/>
    </xf>
    <xf numFmtId="0" fontId="7" fillId="0" borderId="20" xfId="0" applyNumberFormat="1" applyFont="1" applyBorder="1" applyAlignment="1" applyProtection="1">
      <alignment horizontal="center"/>
    </xf>
    <xf numFmtId="0" fontId="42" fillId="19" borderId="6" xfId="0" applyFont="1" applyFill="1" applyBorder="1" applyAlignment="1" applyProtection="1">
      <alignment horizontal="center"/>
    </xf>
    <xf numFmtId="0" fontId="42" fillId="19" borderId="20" xfId="0" applyFont="1" applyFill="1" applyBorder="1" applyAlignment="1" applyProtection="1">
      <alignment horizontal="center"/>
    </xf>
    <xf numFmtId="0" fontId="42" fillId="19" borderId="2" xfId="0" applyFont="1" applyFill="1" applyBorder="1" applyAlignment="1" applyProtection="1">
      <alignment horizontal="center"/>
    </xf>
    <xf numFmtId="0" fontId="28" fillId="9" borderId="6" xfId="0" applyFont="1" applyFill="1" applyBorder="1" applyAlignment="1" applyProtection="1">
      <alignment horizontal="right"/>
    </xf>
    <xf numFmtId="0" fontId="28" fillId="9" borderId="2" xfId="0" applyFont="1" applyFill="1" applyBorder="1" applyAlignment="1" applyProtection="1">
      <alignment horizontal="right"/>
    </xf>
  </cellXfs>
  <cellStyles count="5">
    <cellStyle name="Moneda" xfId="1" builtinId="4"/>
    <cellStyle name="Normal" xfId="0" builtinId="0"/>
    <cellStyle name="Normal_Casos de uso" xfId="2"/>
    <cellStyle name="Normal_Estimacion" xfId="3"/>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133350</xdr:rowOff>
    </xdr:from>
    <xdr:to>
      <xdr:col>2</xdr:col>
      <xdr:colOff>762000</xdr:colOff>
      <xdr:row>3</xdr:row>
      <xdr:rowOff>190500</xdr:rowOff>
    </xdr:to>
    <xdr:pic>
      <xdr:nvPicPr>
        <xdr:cNvPr id="8389" name="Picture 44" descr="propuesta 2008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133350"/>
          <a:ext cx="1066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9:E48"/>
  <sheetViews>
    <sheetView tabSelected="1" topLeftCell="A11" workbookViewId="0">
      <selection activeCell="D31" sqref="D31"/>
    </sheetView>
  </sheetViews>
  <sheetFormatPr baseColWidth="10" defaultColWidth="0" defaultRowHeight="14.25" x14ac:dyDescent="0.2"/>
  <cols>
    <col min="1" max="1" width="26.7109375" style="12" customWidth="1"/>
    <col min="2" max="2" width="34.28515625" style="12" customWidth="1"/>
    <col min="3" max="3" width="23.7109375" style="12" customWidth="1"/>
    <col min="4" max="4" width="31" style="12" customWidth="1"/>
    <col min="5" max="16384" width="0" style="12" hidden="1"/>
  </cols>
  <sheetData>
    <row r="9" spans="1:4" ht="20.25" x14ac:dyDescent="0.3">
      <c r="A9" s="6" t="s">
        <v>56</v>
      </c>
    </row>
    <row r="10" spans="1:4" x14ac:dyDescent="0.2">
      <c r="A10" s="4"/>
    </row>
    <row r="11" spans="1:4" x14ac:dyDescent="0.2">
      <c r="A11" s="1" t="s">
        <v>43</v>
      </c>
      <c r="B11" s="14">
        <v>1</v>
      </c>
      <c r="C11" s="13"/>
      <c r="D11" s="13"/>
    </row>
    <row r="12" spans="1:4" x14ac:dyDescent="0.2">
      <c r="A12" s="1" t="s">
        <v>44</v>
      </c>
      <c r="B12" s="14" t="s">
        <v>57</v>
      </c>
      <c r="C12" s="13"/>
      <c r="D12" s="13"/>
    </row>
    <row r="13" spans="1:4" x14ac:dyDescent="0.2">
      <c r="A13" s="1" t="s">
        <v>45</v>
      </c>
      <c r="B13" s="14"/>
      <c r="C13" s="13"/>
      <c r="D13" s="13"/>
    </row>
    <row r="14" spans="1:4" x14ac:dyDescent="0.2">
      <c r="A14" s="1" t="s">
        <v>46</v>
      </c>
      <c r="B14" s="14" t="s">
        <v>161</v>
      </c>
      <c r="C14" s="13"/>
      <c r="D14" s="13"/>
    </row>
    <row r="15" spans="1:4" x14ac:dyDescent="0.2">
      <c r="A15" s="1" t="s">
        <v>47</v>
      </c>
      <c r="B15" s="14" t="s">
        <v>58</v>
      </c>
      <c r="C15" s="13"/>
      <c r="D15" s="13"/>
    </row>
    <row r="16" spans="1:4" x14ac:dyDescent="0.2">
      <c r="A16" s="13"/>
      <c r="B16" s="13"/>
      <c r="C16" s="13"/>
      <c r="D16" s="13"/>
    </row>
    <row r="17" spans="1:5" ht="15.75" x14ac:dyDescent="0.2">
      <c r="A17" s="198" t="s">
        <v>48</v>
      </c>
      <c r="B17" s="199"/>
      <c r="C17" s="2"/>
      <c r="D17" s="2"/>
      <c r="E17" s="5"/>
    </row>
    <row r="18" spans="1:5" x14ac:dyDescent="0.2">
      <c r="A18" s="1" t="s">
        <v>49</v>
      </c>
      <c r="B18" s="1" t="s">
        <v>50</v>
      </c>
      <c r="C18" s="13"/>
      <c r="D18" s="13"/>
    </row>
    <row r="19" spans="1:5" x14ac:dyDescent="0.2">
      <c r="A19" s="14"/>
      <c r="B19" s="14"/>
      <c r="C19" s="13"/>
      <c r="D19" s="13"/>
    </row>
    <row r="20" spans="1:5" x14ac:dyDescent="0.2">
      <c r="A20" s="14"/>
      <c r="B20" s="14"/>
      <c r="C20" s="13"/>
      <c r="D20" s="13"/>
    </row>
    <row r="21" spans="1:5" x14ac:dyDescent="0.2">
      <c r="A21" s="14"/>
      <c r="B21" s="14"/>
      <c r="C21" s="13"/>
      <c r="D21" s="13"/>
    </row>
    <row r="22" spans="1:5" x14ac:dyDescent="0.2">
      <c r="A22" s="13"/>
      <c r="B22" s="13"/>
      <c r="C22" s="13"/>
      <c r="D22" s="13"/>
    </row>
    <row r="23" spans="1:5" ht="15.75" x14ac:dyDescent="0.2">
      <c r="A23" s="198" t="s">
        <v>51</v>
      </c>
      <c r="B23" s="199"/>
      <c r="C23" s="13"/>
      <c r="D23" s="13"/>
    </row>
    <row r="24" spans="1:5" x14ac:dyDescent="0.2">
      <c r="A24" s="1" t="s">
        <v>49</v>
      </c>
      <c r="B24" s="1" t="s">
        <v>52</v>
      </c>
      <c r="C24" s="13"/>
      <c r="D24" s="13"/>
    </row>
    <row r="25" spans="1:5" x14ac:dyDescent="0.2">
      <c r="A25" s="14"/>
      <c r="B25" s="14"/>
      <c r="C25" s="13"/>
      <c r="D25" s="13"/>
    </row>
    <row r="26" spans="1:5" x14ac:dyDescent="0.2">
      <c r="A26" s="14"/>
      <c r="B26" s="14"/>
      <c r="C26" s="13"/>
      <c r="D26" s="13"/>
    </row>
    <row r="27" spans="1:5" x14ac:dyDescent="0.2">
      <c r="A27" s="14"/>
      <c r="B27" s="14"/>
      <c r="C27" s="13"/>
      <c r="D27" s="13"/>
    </row>
    <row r="28" spans="1:5" x14ac:dyDescent="0.2">
      <c r="A28" s="13"/>
      <c r="B28" s="13"/>
      <c r="C28" s="13"/>
      <c r="D28" s="13"/>
    </row>
    <row r="29" spans="1:5" ht="15.75" x14ac:dyDescent="0.2">
      <c r="A29" s="198" t="s">
        <v>53</v>
      </c>
      <c r="B29" s="200"/>
      <c r="C29" s="200"/>
      <c r="D29" s="199"/>
    </row>
    <row r="30" spans="1:5" ht="16.5" customHeight="1" x14ac:dyDescent="0.2">
      <c r="A30" s="1" t="s">
        <v>43</v>
      </c>
      <c r="B30" s="3" t="s">
        <v>45</v>
      </c>
      <c r="C30" s="3" t="s">
        <v>54</v>
      </c>
      <c r="D30" s="3" t="s">
        <v>55</v>
      </c>
    </row>
    <row r="31" spans="1:5" x14ac:dyDescent="0.2">
      <c r="A31" s="15" t="s">
        <v>59</v>
      </c>
      <c r="B31" s="15" t="s">
        <v>160</v>
      </c>
      <c r="C31" s="15" t="s">
        <v>161</v>
      </c>
      <c r="D31" s="16" t="s">
        <v>60</v>
      </c>
    </row>
    <row r="32" spans="1:5" x14ac:dyDescent="0.2">
      <c r="A32" s="15"/>
      <c r="B32" s="15"/>
      <c r="C32" s="15"/>
      <c r="D32" s="16"/>
    </row>
    <row r="33" spans="1:4" x14ac:dyDescent="0.2">
      <c r="A33" s="15"/>
      <c r="B33" s="15"/>
      <c r="C33" s="15"/>
      <c r="D33" s="16"/>
    </row>
    <row r="34" spans="1:4" x14ac:dyDescent="0.2">
      <c r="A34" s="15"/>
      <c r="B34" s="15"/>
      <c r="C34" s="15"/>
      <c r="D34" s="16"/>
    </row>
    <row r="35" spans="1:4" x14ac:dyDescent="0.2">
      <c r="A35" s="15"/>
      <c r="B35" s="15"/>
      <c r="C35" s="15"/>
      <c r="D35" s="16"/>
    </row>
    <row r="36" spans="1:4" x14ac:dyDescent="0.2">
      <c r="A36" s="15"/>
      <c r="B36" s="15"/>
      <c r="C36" s="15"/>
      <c r="D36" s="15"/>
    </row>
    <row r="37" spans="1:4" x14ac:dyDescent="0.2">
      <c r="A37" s="15"/>
      <c r="B37" s="14"/>
      <c r="C37" s="14"/>
      <c r="D37" s="14"/>
    </row>
    <row r="38" spans="1:4" x14ac:dyDescent="0.2">
      <c r="A38" s="15"/>
      <c r="B38" s="14"/>
      <c r="C38" s="14"/>
      <c r="D38" s="14"/>
    </row>
    <row r="39" spans="1:4" x14ac:dyDescent="0.2">
      <c r="A39" s="15"/>
      <c r="B39" s="15"/>
      <c r="C39" s="15"/>
      <c r="D39" s="15"/>
    </row>
    <row r="40" spans="1:4" x14ac:dyDescent="0.2">
      <c r="A40" s="15"/>
      <c r="B40" s="15"/>
      <c r="C40" s="15"/>
      <c r="D40" s="15"/>
    </row>
    <row r="41" spans="1:4" x14ac:dyDescent="0.2">
      <c r="A41" s="15"/>
      <c r="B41" s="15"/>
      <c r="C41" s="15"/>
      <c r="D41" s="17"/>
    </row>
    <row r="42" spans="1:4" x14ac:dyDescent="0.2">
      <c r="A42" s="15"/>
      <c r="B42" s="15"/>
      <c r="C42" s="15"/>
      <c r="D42" s="17"/>
    </row>
    <row r="43" spans="1:4" x14ac:dyDescent="0.2">
      <c r="A43" s="15"/>
      <c r="B43" s="15"/>
      <c r="C43" s="15"/>
      <c r="D43" s="17"/>
    </row>
    <row r="44" spans="1:4" x14ac:dyDescent="0.2">
      <c r="A44" s="15"/>
      <c r="B44" s="15"/>
      <c r="C44" s="15"/>
      <c r="D44" s="16"/>
    </row>
    <row r="45" spans="1:4" x14ac:dyDescent="0.2">
      <c r="A45" s="15"/>
      <c r="B45" s="15"/>
      <c r="C45" s="15"/>
      <c r="D45" s="16"/>
    </row>
    <row r="46" spans="1:4" x14ac:dyDescent="0.2">
      <c r="A46" s="15"/>
      <c r="B46" s="15"/>
      <c r="C46" s="15"/>
      <c r="D46" s="16"/>
    </row>
    <row r="47" spans="1:4" x14ac:dyDescent="0.2">
      <c r="A47" s="15"/>
      <c r="B47" s="15"/>
      <c r="C47" s="15"/>
      <c r="D47" s="16"/>
    </row>
    <row r="48" spans="1:4" x14ac:dyDescent="0.2">
      <c r="A48" s="15"/>
      <c r="B48" s="15"/>
      <c r="C48" s="15"/>
      <c r="D48" s="16"/>
    </row>
  </sheetData>
  <mergeCells count="3">
    <mergeCell ref="A17:B17"/>
    <mergeCell ref="A23:B23"/>
    <mergeCell ref="A29:D29"/>
  </mergeCells>
  <phoneticPr fontId="13" type="noConversion"/>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dimension ref="A1:AB71"/>
  <sheetViews>
    <sheetView showGridLines="0" topLeftCell="N34" zoomScale="70" zoomScaleNormal="70" workbookViewId="0">
      <selection activeCell="X12" sqref="X12"/>
    </sheetView>
  </sheetViews>
  <sheetFormatPr baseColWidth="10" defaultColWidth="11.5703125" defaultRowHeight="15" x14ac:dyDescent="0.25"/>
  <cols>
    <col min="1" max="1" width="5.140625" style="18" customWidth="1"/>
    <col min="2" max="2" width="4.28515625" style="18" bestFit="1" customWidth="1"/>
    <col min="3" max="3" width="40.140625" style="18" customWidth="1"/>
    <col min="4" max="4" width="17.85546875" style="18" customWidth="1"/>
    <col min="5" max="5" width="21.85546875" style="18" customWidth="1"/>
    <col min="6" max="6" width="23.140625" style="18" bestFit="1" customWidth="1"/>
    <col min="7" max="7" width="14.5703125" style="18" customWidth="1"/>
    <col min="8" max="8" width="22.140625" style="18" customWidth="1"/>
    <col min="9" max="9" width="12.85546875" style="18" bestFit="1" customWidth="1"/>
    <col min="10" max="10" width="12.7109375" style="18" customWidth="1"/>
    <col min="11" max="11" width="8" style="18" customWidth="1"/>
    <col min="12" max="12" width="62" style="18" customWidth="1"/>
    <col min="13" max="13" width="19" style="18" customWidth="1"/>
    <col min="14" max="14" width="18.42578125" style="18" bestFit="1" customWidth="1"/>
    <col min="15" max="15" width="15.5703125" style="18" bestFit="1" customWidth="1"/>
    <col min="16" max="16" width="9.42578125" style="18" customWidth="1"/>
    <col min="17" max="17" width="15.28515625" style="18" customWidth="1"/>
    <col min="18" max="18" width="38.5703125" style="18" customWidth="1"/>
    <col min="19" max="19" width="14.42578125" style="18" customWidth="1"/>
    <col min="20" max="20" width="14" style="18" customWidth="1"/>
    <col min="21" max="21" width="16.140625" style="18" customWidth="1"/>
    <col min="22" max="22" width="4.85546875" style="18" customWidth="1"/>
    <col min="23" max="23" width="50.85546875" style="18" customWidth="1"/>
    <col min="24" max="24" width="16.140625" style="18" customWidth="1"/>
    <col min="25" max="25" width="26.7109375" style="18" customWidth="1"/>
    <col min="26" max="16384" width="11.5703125" style="18"/>
  </cols>
  <sheetData>
    <row r="1" spans="1:28" x14ac:dyDescent="0.25">
      <c r="A1" s="20"/>
      <c r="B1" s="20"/>
      <c r="C1" s="20"/>
      <c r="D1" s="20"/>
      <c r="E1" s="20"/>
      <c r="F1" s="20"/>
      <c r="G1" s="20"/>
      <c r="H1" s="20"/>
      <c r="I1" s="20"/>
      <c r="J1" s="20"/>
      <c r="K1" s="20"/>
      <c r="L1" s="50"/>
      <c r="M1" s="50"/>
      <c r="N1" s="51"/>
      <c r="O1" s="51"/>
      <c r="P1" s="27"/>
      <c r="Q1" s="27"/>
      <c r="R1" s="27"/>
      <c r="S1" s="27"/>
      <c r="T1" s="27"/>
      <c r="U1" s="27"/>
      <c r="V1" s="27"/>
      <c r="W1" s="27"/>
      <c r="X1" s="27"/>
      <c r="Y1" s="20"/>
      <c r="Z1" s="20"/>
    </row>
    <row r="2" spans="1:28" ht="15" customHeight="1" x14ac:dyDescent="0.25">
      <c r="A2" s="20"/>
      <c r="B2" s="21"/>
      <c r="C2" s="21"/>
      <c r="D2" s="21"/>
      <c r="E2" s="21"/>
      <c r="F2" s="21"/>
      <c r="G2" s="20"/>
      <c r="H2" s="20"/>
      <c r="I2" s="20"/>
      <c r="J2" s="20"/>
      <c r="K2" s="20"/>
      <c r="L2" s="52"/>
      <c r="M2" s="52"/>
      <c r="N2" s="52"/>
      <c r="O2" s="52"/>
      <c r="P2" s="27"/>
      <c r="Q2" s="27"/>
      <c r="R2" s="27"/>
      <c r="S2" s="27"/>
      <c r="T2" s="27"/>
      <c r="U2" s="27"/>
      <c r="V2" s="27"/>
      <c r="W2" s="27"/>
      <c r="X2" s="27"/>
      <c r="Y2" s="20"/>
      <c r="Z2" s="20"/>
    </row>
    <row r="3" spans="1:28" x14ac:dyDescent="0.25">
      <c r="A3" s="20"/>
      <c r="B3" s="20"/>
      <c r="C3" s="20"/>
      <c r="D3" s="20"/>
      <c r="E3" s="20"/>
      <c r="F3" s="20"/>
      <c r="G3" s="20"/>
      <c r="H3" s="20"/>
      <c r="I3" s="20"/>
      <c r="J3" s="20" t="s">
        <v>72</v>
      </c>
      <c r="K3" s="20"/>
      <c r="L3" s="52"/>
      <c r="M3" s="52"/>
      <c r="N3" s="52"/>
      <c r="O3" s="52"/>
      <c r="P3" s="27"/>
      <c r="Q3" s="27"/>
      <c r="R3" s="27"/>
      <c r="S3" s="27"/>
      <c r="T3" s="27"/>
      <c r="U3" s="27"/>
      <c r="V3" s="27"/>
      <c r="W3" s="27"/>
      <c r="X3" s="27"/>
      <c r="Y3" s="20"/>
      <c r="Z3" s="20"/>
    </row>
    <row r="4" spans="1:28" x14ac:dyDescent="0.25">
      <c r="A4" s="20"/>
      <c r="B4" s="20"/>
      <c r="C4" s="20"/>
      <c r="D4" s="20"/>
      <c r="E4" s="20"/>
      <c r="F4" s="20"/>
      <c r="G4" s="20"/>
      <c r="H4" s="20"/>
      <c r="I4" s="20"/>
      <c r="J4" s="20" t="s">
        <v>73</v>
      </c>
      <c r="K4" s="20"/>
      <c r="L4" s="52"/>
      <c r="M4" s="52"/>
      <c r="N4" s="52"/>
      <c r="O4" s="52"/>
      <c r="P4" s="27"/>
      <c r="Q4" s="27"/>
      <c r="R4" s="27"/>
      <c r="S4" s="27"/>
      <c r="T4" s="27"/>
      <c r="U4" s="27"/>
      <c r="V4" s="27"/>
      <c r="W4" s="27"/>
      <c r="X4" s="27"/>
      <c r="Y4" s="20"/>
      <c r="Z4" s="20"/>
    </row>
    <row r="5" spans="1:28" x14ac:dyDescent="0.25">
      <c r="A5" s="20"/>
      <c r="B5" s="20"/>
      <c r="C5" s="20"/>
      <c r="D5" s="20"/>
      <c r="E5" s="20"/>
      <c r="F5" s="20"/>
      <c r="G5" s="20"/>
      <c r="H5" s="20"/>
      <c r="I5" s="20"/>
      <c r="J5" s="20"/>
      <c r="K5" s="20"/>
      <c r="L5" s="52"/>
      <c r="M5" s="52"/>
      <c r="N5" s="52"/>
      <c r="O5" s="52"/>
      <c r="P5" s="27"/>
      <c r="Q5" s="27"/>
      <c r="R5" s="27"/>
      <c r="S5" s="27"/>
      <c r="T5" s="27"/>
      <c r="U5" s="27"/>
      <c r="V5" s="27"/>
      <c r="W5" s="27"/>
      <c r="X5" s="27"/>
      <c r="Y5" s="20"/>
      <c r="Z5" s="20"/>
    </row>
    <row r="6" spans="1:28" ht="18.75" x14ac:dyDescent="0.4">
      <c r="A6" s="20"/>
      <c r="B6" s="239" t="s">
        <v>0</v>
      </c>
      <c r="C6" s="239"/>
      <c r="D6" s="239"/>
      <c r="E6" s="20"/>
      <c r="F6" s="20"/>
      <c r="G6" s="20"/>
      <c r="H6" s="20"/>
      <c r="I6" s="20"/>
      <c r="J6" s="20"/>
      <c r="K6" s="20"/>
      <c r="L6" s="239" t="s">
        <v>97</v>
      </c>
      <c r="M6" s="239"/>
      <c r="N6" s="239"/>
      <c r="O6" s="52"/>
      <c r="P6" s="27"/>
      <c r="Q6" s="239" t="s">
        <v>99</v>
      </c>
      <c r="R6" s="239"/>
      <c r="S6" s="27"/>
      <c r="T6" s="27"/>
      <c r="U6" s="27"/>
      <c r="V6" s="27"/>
      <c r="W6" s="239" t="s">
        <v>98</v>
      </c>
      <c r="X6" s="239"/>
      <c r="Y6" s="60"/>
      <c r="Z6" s="60"/>
      <c r="AA6" s="60"/>
      <c r="AB6" s="60"/>
    </row>
    <row r="7" spans="1:28" x14ac:dyDescent="0.25">
      <c r="A7" s="20"/>
      <c r="B7" s="245" t="s">
        <v>66</v>
      </c>
      <c r="C7" s="246"/>
      <c r="D7" s="246"/>
      <c r="E7" s="246"/>
      <c r="F7" s="246"/>
      <c r="G7" s="246"/>
      <c r="H7" s="246"/>
      <c r="I7" s="20"/>
      <c r="J7" s="20"/>
      <c r="K7" s="20"/>
      <c r="L7" s="40"/>
      <c r="M7" s="40"/>
      <c r="N7" s="51"/>
      <c r="O7" s="53"/>
      <c r="P7" s="27"/>
      <c r="S7" s="27"/>
      <c r="T7" s="27"/>
      <c r="U7" s="27"/>
      <c r="V7" s="27"/>
      <c r="Y7" s="20"/>
      <c r="Z7" s="20"/>
    </row>
    <row r="8" spans="1:28" ht="30" x14ac:dyDescent="0.25">
      <c r="A8" s="20"/>
      <c r="B8" s="22" t="s">
        <v>63</v>
      </c>
      <c r="C8" s="22" t="s">
        <v>82</v>
      </c>
      <c r="D8" s="22" t="s">
        <v>83</v>
      </c>
      <c r="E8" s="23" t="s">
        <v>67</v>
      </c>
      <c r="F8" s="23"/>
      <c r="G8" s="23" t="s">
        <v>74</v>
      </c>
      <c r="H8" s="23" t="s">
        <v>85</v>
      </c>
      <c r="I8" s="24" t="s">
        <v>71</v>
      </c>
      <c r="J8" s="24" t="s">
        <v>71</v>
      </c>
      <c r="K8" s="20"/>
      <c r="L8" s="247" t="s">
        <v>88</v>
      </c>
      <c r="M8" s="248"/>
      <c r="N8" s="248"/>
      <c r="O8" s="249"/>
      <c r="P8" s="54"/>
      <c r="Q8" s="240" t="s">
        <v>81</v>
      </c>
      <c r="R8" s="240"/>
      <c r="S8" s="241">
        <f>N27</f>
        <v>28.021071428571425</v>
      </c>
      <c r="T8" s="241"/>
      <c r="U8" s="241"/>
      <c r="V8" s="54"/>
      <c r="W8" s="90" t="s">
        <v>1</v>
      </c>
      <c r="X8" s="61">
        <v>133</v>
      </c>
      <c r="Y8" s="124"/>
      <c r="Z8" s="20"/>
    </row>
    <row r="9" spans="1:28" x14ac:dyDescent="0.25">
      <c r="A9" s="20"/>
      <c r="B9" s="19">
        <v>1</v>
      </c>
      <c r="C9" s="42" t="s">
        <v>144</v>
      </c>
      <c r="D9" s="25" t="s">
        <v>84</v>
      </c>
      <c r="E9" s="26" t="s">
        <v>12</v>
      </c>
      <c r="F9" s="26" t="str">
        <f t="shared" ref="F9:F18" si="0">CONCATENATE(D9,E9)</f>
        <v>CATALOGOPROMEDIO</v>
      </c>
      <c r="G9" s="26">
        <v>1</v>
      </c>
      <c r="H9" s="26"/>
      <c r="I9" s="20" t="str">
        <f t="shared" ref="I9:I48" si="1">CONCATENATE(E9,G9)</f>
        <v>PROMEDIO1</v>
      </c>
      <c r="J9" s="20" t="e">
        <f>CONCATENATE(E9,G9,#REF!)</f>
        <v>#REF!</v>
      </c>
      <c r="K9" s="20"/>
      <c r="L9" s="43" t="s">
        <v>89</v>
      </c>
      <c r="M9" s="44" t="s">
        <v>11</v>
      </c>
      <c r="N9" s="44" t="s">
        <v>12</v>
      </c>
      <c r="O9" s="44" t="s">
        <v>13</v>
      </c>
      <c r="P9" s="54"/>
      <c r="Q9" s="231"/>
      <c r="R9" s="231"/>
      <c r="S9" s="232"/>
      <c r="T9" s="232"/>
      <c r="U9" s="232"/>
      <c r="V9" s="54"/>
      <c r="W9" s="90" t="s">
        <v>2</v>
      </c>
      <c r="X9" s="91">
        <v>28.02</v>
      </c>
      <c r="Y9" s="20"/>
      <c r="Z9" s="20"/>
    </row>
    <row r="10" spans="1:28" x14ac:dyDescent="0.25">
      <c r="A10" s="20"/>
      <c r="B10" s="19">
        <v>2</v>
      </c>
      <c r="C10" s="42" t="s">
        <v>145</v>
      </c>
      <c r="D10" s="25" t="s">
        <v>87</v>
      </c>
      <c r="E10" s="26" t="s">
        <v>13</v>
      </c>
      <c r="F10" s="26" t="str">
        <f t="shared" si="0"/>
        <v>REPORTECOMPLEJO</v>
      </c>
      <c r="G10" s="26">
        <v>1</v>
      </c>
      <c r="H10" s="26"/>
      <c r="I10" s="20" t="str">
        <f t="shared" si="1"/>
        <v>COMPLEJO1</v>
      </c>
      <c r="J10" s="20" t="e">
        <f>CONCATENATE(E10,G10,#REF!)</f>
        <v>#REF!</v>
      </c>
      <c r="K10" s="20"/>
      <c r="L10" s="45" t="s">
        <v>90</v>
      </c>
      <c r="M10" s="46">
        <v>5</v>
      </c>
      <c r="N10" s="46">
        <v>10.714285714285714</v>
      </c>
      <c r="O10" s="46">
        <v>16.428571428571399</v>
      </c>
      <c r="P10" s="54"/>
      <c r="Q10" s="231"/>
      <c r="R10" s="231"/>
      <c r="S10" s="242"/>
      <c r="T10" s="242"/>
      <c r="U10" s="242"/>
      <c r="V10" s="54"/>
      <c r="W10" s="90" t="s">
        <v>3</v>
      </c>
      <c r="X10" s="91">
        <f>(0.6+(0.01*O57))</f>
        <v>0.65</v>
      </c>
      <c r="Y10" s="20"/>
      <c r="Z10" s="20"/>
    </row>
    <row r="11" spans="1:28" x14ac:dyDescent="0.25">
      <c r="A11" s="20"/>
      <c r="B11" s="19">
        <v>3</v>
      </c>
      <c r="C11" s="42" t="s">
        <v>146</v>
      </c>
      <c r="D11" s="25" t="s">
        <v>86</v>
      </c>
      <c r="E11" s="26" t="s">
        <v>11</v>
      </c>
      <c r="F11" s="26" t="str">
        <f t="shared" si="0"/>
        <v>ESPECIALSIMPLE</v>
      </c>
      <c r="G11" s="26">
        <v>1</v>
      </c>
      <c r="H11" s="26"/>
      <c r="I11" s="20" t="str">
        <f t="shared" si="1"/>
        <v>SIMPLE1</v>
      </c>
      <c r="J11" s="20" t="e">
        <f>CONCATENATE(E11,G11,#REF!)</f>
        <v>#REF!</v>
      </c>
      <c r="K11" s="20"/>
      <c r="L11" s="45" t="s">
        <v>91</v>
      </c>
      <c r="M11" s="46">
        <v>2.3050000000000002</v>
      </c>
      <c r="N11" s="46">
        <v>4.3899999999999997</v>
      </c>
      <c r="O11" s="46">
        <v>11.192499999999999</v>
      </c>
      <c r="P11" s="54"/>
      <c r="Q11" s="231"/>
      <c r="R11" s="231"/>
      <c r="S11" s="242"/>
      <c r="T11" s="242"/>
      <c r="U11" s="242"/>
      <c r="V11" s="54"/>
      <c r="W11" s="90" t="s">
        <v>4</v>
      </c>
      <c r="X11" s="91">
        <f>(1.4+(-0.03*O71))</f>
        <v>0.91999999999999993</v>
      </c>
      <c r="Y11" s="20"/>
      <c r="Z11" s="20"/>
    </row>
    <row r="12" spans="1:28" ht="19.5" customHeight="1" x14ac:dyDescent="0.25">
      <c r="A12" s="20"/>
      <c r="B12" s="19">
        <v>4</v>
      </c>
      <c r="C12" s="42"/>
      <c r="D12" s="42"/>
      <c r="E12" s="26"/>
      <c r="F12" s="26" t="str">
        <f t="shared" si="0"/>
        <v/>
      </c>
      <c r="G12" s="26"/>
      <c r="H12" s="26"/>
      <c r="I12" s="20" t="str">
        <f t="shared" si="1"/>
        <v/>
      </c>
      <c r="J12" s="20" t="e">
        <f>CONCATENATE(E12,G12,#REF!)</f>
        <v>#REF!</v>
      </c>
      <c r="K12" s="20"/>
      <c r="L12" s="45" t="s">
        <v>86</v>
      </c>
      <c r="M12" s="46">
        <v>6.1142857142857148</v>
      </c>
      <c r="N12" s="46">
        <v>14.235000000000003</v>
      </c>
      <c r="O12" s="46">
        <v>31.5</v>
      </c>
      <c r="P12" s="54"/>
      <c r="Q12" s="231"/>
      <c r="R12" s="231"/>
      <c r="S12" s="242"/>
      <c r="T12" s="242"/>
      <c r="U12" s="242"/>
      <c r="V12" s="54"/>
      <c r="W12" s="90" t="s">
        <v>5</v>
      </c>
      <c r="X12" s="91">
        <f>X9*X10*X11</f>
        <v>16.755959999999998</v>
      </c>
      <c r="Y12" s="20"/>
      <c r="Z12" s="20"/>
    </row>
    <row r="13" spans="1:28" x14ac:dyDescent="0.25">
      <c r="A13" s="20"/>
      <c r="B13" s="19">
        <v>5</v>
      </c>
      <c r="C13" s="42"/>
      <c r="D13" s="42"/>
      <c r="E13" s="26"/>
      <c r="F13" s="26" t="str">
        <f t="shared" si="0"/>
        <v/>
      </c>
      <c r="G13" s="26"/>
      <c r="H13" s="26"/>
      <c r="I13" s="20" t="str">
        <f t="shared" si="1"/>
        <v/>
      </c>
      <c r="J13" s="20" t="e">
        <f>CONCATENATE(E13,G13,#REF!)</f>
        <v>#REF!</v>
      </c>
      <c r="K13" s="20"/>
      <c r="L13"/>
      <c r="M13"/>
      <c r="N13"/>
      <c r="O13"/>
      <c r="P13" s="54"/>
      <c r="Q13" s="231"/>
      <c r="R13" s="231"/>
      <c r="S13" s="232"/>
      <c r="T13" s="232"/>
      <c r="U13" s="232"/>
      <c r="V13" s="54"/>
      <c r="W13" s="90" t="s">
        <v>42</v>
      </c>
      <c r="X13" s="61">
        <v>1</v>
      </c>
      <c r="Y13" s="20">
        <f>X13*Y14/X14</f>
        <v>2.5065707963017343</v>
      </c>
      <c r="Z13" s="20"/>
    </row>
    <row r="14" spans="1:28" ht="24" customHeight="1" x14ac:dyDescent="0.25">
      <c r="A14" s="20"/>
      <c r="B14" s="19">
        <v>6</v>
      </c>
      <c r="C14" s="25"/>
      <c r="D14" s="42"/>
      <c r="E14" s="26"/>
      <c r="F14" s="26" t="str">
        <f t="shared" si="0"/>
        <v/>
      </c>
      <c r="G14" s="26"/>
      <c r="H14" s="26"/>
      <c r="I14" s="20" t="str">
        <f t="shared" si="1"/>
        <v/>
      </c>
      <c r="J14" s="20" t="e">
        <f>CONCATENATE(E14,G14,#REF!)</f>
        <v>#REF!</v>
      </c>
      <c r="K14" s="20"/>
      <c r="L14" s="247" t="s">
        <v>96</v>
      </c>
      <c r="M14" s="248"/>
      <c r="N14" s="248"/>
      <c r="O14" s="249"/>
      <c r="P14" s="54"/>
      <c r="Q14" s="238"/>
      <c r="R14" s="238"/>
      <c r="S14" s="232"/>
      <c r="T14" s="232"/>
      <c r="U14" s="232"/>
      <c r="V14" s="54"/>
      <c r="W14" s="90" t="s">
        <v>6</v>
      </c>
      <c r="X14" s="91">
        <f>X12*X13</f>
        <v>16.755959999999998</v>
      </c>
      <c r="Y14" s="20">
        <v>42</v>
      </c>
      <c r="Z14" s="20"/>
    </row>
    <row r="15" spans="1:28" x14ac:dyDescent="0.25">
      <c r="A15" s="20"/>
      <c r="B15" s="19">
        <v>7</v>
      </c>
      <c r="C15" s="25"/>
      <c r="D15" s="42"/>
      <c r="E15" s="26"/>
      <c r="F15" s="26" t="str">
        <f t="shared" si="0"/>
        <v/>
      </c>
      <c r="G15" s="26"/>
      <c r="H15" s="26"/>
      <c r="I15" s="20" t="str">
        <f t="shared" si="1"/>
        <v/>
      </c>
      <c r="J15" s="20" t="e">
        <f>CONCATENATE(E15,G15,#REF!)</f>
        <v>#REF!</v>
      </c>
      <c r="K15" s="20"/>
      <c r="L15" s="43" t="s">
        <v>89</v>
      </c>
      <c r="M15" s="44" t="s">
        <v>11</v>
      </c>
      <c r="N15" s="44" t="s">
        <v>12</v>
      </c>
      <c r="O15" s="44" t="s">
        <v>13</v>
      </c>
      <c r="P15" s="54"/>
      <c r="Q15" s="231"/>
      <c r="R15" s="231"/>
      <c r="S15" s="235"/>
      <c r="T15" s="235"/>
      <c r="U15" s="235"/>
      <c r="V15" s="54"/>
      <c r="W15" s="90" t="s">
        <v>7</v>
      </c>
      <c r="X15" s="91">
        <f>X14*X8</f>
        <v>2228.5426799999996</v>
      </c>
      <c r="Y15" s="20"/>
      <c r="Z15" s="20"/>
    </row>
    <row r="16" spans="1:28" ht="21" x14ac:dyDescent="0.35">
      <c r="A16" s="20"/>
      <c r="B16" s="19">
        <v>8</v>
      </c>
      <c r="C16" s="25"/>
      <c r="D16" s="42"/>
      <c r="E16" s="26"/>
      <c r="F16" s="26" t="str">
        <f t="shared" si="0"/>
        <v/>
      </c>
      <c r="G16" s="26"/>
      <c r="H16" s="26"/>
      <c r="I16" s="20" t="str">
        <f t="shared" si="1"/>
        <v/>
      </c>
      <c r="J16" s="20" t="e">
        <f>CONCATENATE(E16,G16,#REF!)</f>
        <v>#REF!</v>
      </c>
      <c r="K16" s="20"/>
      <c r="L16" s="45" t="s">
        <v>84</v>
      </c>
      <c r="M16" s="92">
        <f>COUNTIF(F9:F48,CONCATENATE(L16,M15))</f>
        <v>0</v>
      </c>
      <c r="N16" s="92">
        <f>COUNTIF(F9:F48,CONCATENATE(L16,N15))</f>
        <v>1</v>
      </c>
      <c r="O16" s="92">
        <f>COUNTIF(F9:F48,CONCATENATE(L16,O15))</f>
        <v>0</v>
      </c>
      <c r="P16" s="27"/>
      <c r="Q16" s="236" t="s">
        <v>138</v>
      </c>
      <c r="R16" s="237"/>
      <c r="S16" s="62"/>
      <c r="T16" s="20"/>
      <c r="U16" s="20"/>
      <c r="V16" s="27"/>
      <c r="W16" s="27"/>
      <c r="X16" s="27"/>
      <c r="Y16" s="20"/>
      <c r="Z16" s="20"/>
    </row>
    <row r="17" spans="1:26" ht="15.75" thickBot="1" x14ac:dyDescent="0.3">
      <c r="A17" s="20"/>
      <c r="B17" s="19">
        <v>9</v>
      </c>
      <c r="C17" s="25"/>
      <c r="D17" s="25"/>
      <c r="E17" s="26"/>
      <c r="F17" s="26" t="str">
        <f t="shared" si="0"/>
        <v/>
      </c>
      <c r="G17" s="26"/>
      <c r="H17" s="26"/>
      <c r="I17" s="20" t="str">
        <f t="shared" si="1"/>
        <v/>
      </c>
      <c r="J17" s="20" t="e">
        <f>CONCATENATE(E17,G17,#REF!)</f>
        <v>#REF!</v>
      </c>
      <c r="K17" s="20"/>
      <c r="L17" s="45" t="s">
        <v>87</v>
      </c>
      <c r="M17" s="92">
        <f>COUNTIF(F9:F49,CONCATENATE(L17,M15))</f>
        <v>0</v>
      </c>
      <c r="N17" s="92">
        <f>COUNTIF(F9:F48,CONCATENATE(L17,N15))</f>
        <v>0</v>
      </c>
      <c r="O17" s="92">
        <f>COUNTIF(F9:F48,CONCATENATE(L17,O15))</f>
        <v>1</v>
      </c>
      <c r="P17" s="55"/>
      <c r="Q17" s="55"/>
      <c r="R17" s="55"/>
      <c r="S17" s="55"/>
      <c r="T17" s="55"/>
      <c r="U17" s="55"/>
      <c r="V17" s="55"/>
      <c r="W17" s="55"/>
      <c r="X17" s="55"/>
      <c r="Y17" s="20"/>
      <c r="Z17" s="20"/>
    </row>
    <row r="18" spans="1:26" x14ac:dyDescent="0.25">
      <c r="A18" s="20"/>
      <c r="B18" s="19">
        <v>10</v>
      </c>
      <c r="C18" s="25"/>
      <c r="D18" s="25"/>
      <c r="E18" s="26"/>
      <c r="F18" s="26" t="str">
        <f t="shared" si="0"/>
        <v/>
      </c>
      <c r="G18" s="26"/>
      <c r="H18" s="26"/>
      <c r="I18" s="20" t="str">
        <f t="shared" si="1"/>
        <v/>
      </c>
      <c r="J18" s="20" t="e">
        <f>CONCATENATE(E18,G18,#REF!)</f>
        <v>#REF!</v>
      </c>
      <c r="K18" s="20"/>
      <c r="L18" s="45" t="s">
        <v>86</v>
      </c>
      <c r="M18" s="92">
        <f>COUNTIF(F9:F41,CONCATENATE(L18,M15))</f>
        <v>1</v>
      </c>
      <c r="N18" s="92">
        <f>COUNTIF(F9:F48,CONCATENATE(L18,N15))</f>
        <v>0</v>
      </c>
      <c r="O18" s="92">
        <f>COUNTIF(F9:F48,CONCATENATE(L18,O15))</f>
        <v>0</v>
      </c>
      <c r="P18" s="49"/>
      <c r="Q18" s="224" t="s">
        <v>129</v>
      </c>
      <c r="R18" s="225"/>
      <c r="S18" s="230" t="s">
        <v>100</v>
      </c>
      <c r="T18" s="230"/>
      <c r="U18" s="121">
        <f>S8</f>
        <v>28.021071428571425</v>
      </c>
      <c r="V18" s="208" t="s">
        <v>105</v>
      </c>
      <c r="W18" s="209"/>
      <c r="X18" s="209"/>
      <c r="Y18" s="210"/>
      <c r="Z18" s="20"/>
    </row>
    <row r="19" spans="1:26" x14ac:dyDescent="0.25">
      <c r="A19" s="20"/>
      <c r="B19" s="19">
        <v>11</v>
      </c>
      <c r="C19" s="25"/>
      <c r="D19" s="25"/>
      <c r="E19" s="26"/>
      <c r="F19" s="26" t="str">
        <f t="shared" ref="F19:F48" si="2">CONCATENATE(D19,E19)</f>
        <v/>
      </c>
      <c r="G19" s="26"/>
      <c r="H19" s="26"/>
      <c r="I19" s="20" t="str">
        <f t="shared" si="1"/>
        <v/>
      </c>
      <c r="J19" s="20" t="e">
        <f>CONCATENATE(E19,G19,#REF!)</f>
        <v>#REF!</v>
      </c>
      <c r="K19" s="20"/>
      <c r="L19"/>
      <c r="M19"/>
      <c r="N19"/>
      <c r="O19"/>
      <c r="P19" s="57"/>
      <c r="Q19" s="226"/>
      <c r="R19" s="227"/>
      <c r="S19" s="217" t="s">
        <v>101</v>
      </c>
      <c r="T19" s="217"/>
      <c r="U19" s="63">
        <f>((U18*100)/S23)/100</f>
        <v>56.042142857142856</v>
      </c>
      <c r="V19" s="211"/>
      <c r="W19" s="212"/>
      <c r="X19" s="212"/>
      <c r="Y19" s="213"/>
      <c r="Z19" s="38"/>
    </row>
    <row r="20" spans="1:26" ht="24" customHeight="1" x14ac:dyDescent="0.25">
      <c r="A20" s="20"/>
      <c r="B20" s="19">
        <v>12</v>
      </c>
      <c r="C20" s="25"/>
      <c r="D20" s="25"/>
      <c r="E20" s="26"/>
      <c r="F20" s="26" t="str">
        <f t="shared" si="2"/>
        <v/>
      </c>
      <c r="G20" s="26"/>
      <c r="H20" s="26"/>
      <c r="I20" s="20" t="str">
        <f t="shared" si="1"/>
        <v/>
      </c>
      <c r="J20" s="20" t="e">
        <f>CONCATENATE(E20,G20,#REF!)</f>
        <v>#REF!</v>
      </c>
      <c r="K20" s="20"/>
      <c r="L20" s="247" t="s">
        <v>92</v>
      </c>
      <c r="M20" s="248"/>
      <c r="N20" s="248"/>
      <c r="O20" s="249"/>
      <c r="P20" s="57"/>
      <c r="Q20" s="228"/>
      <c r="R20" s="229"/>
      <c r="S20" s="102" t="s">
        <v>102</v>
      </c>
      <c r="T20" s="102" t="s">
        <v>103</v>
      </c>
      <c r="U20" s="103" t="s">
        <v>104</v>
      </c>
      <c r="V20" s="211"/>
      <c r="W20" s="212"/>
      <c r="X20" s="212"/>
      <c r="Y20" s="213"/>
      <c r="Z20" s="20"/>
    </row>
    <row r="21" spans="1:26" ht="40.5" customHeight="1" x14ac:dyDescent="0.25">
      <c r="A21" s="20"/>
      <c r="B21" s="19">
        <v>13</v>
      </c>
      <c r="C21" s="25"/>
      <c r="D21" s="25"/>
      <c r="E21" s="26"/>
      <c r="F21" s="26" t="str">
        <f t="shared" si="2"/>
        <v/>
      </c>
      <c r="G21" s="26"/>
      <c r="H21" s="26"/>
      <c r="I21" s="20" t="str">
        <f t="shared" si="1"/>
        <v/>
      </c>
      <c r="J21" s="20" t="e">
        <f>CONCATENATE(E21,G21,#REF!)</f>
        <v>#REF!</v>
      </c>
      <c r="K21" s="20"/>
      <c r="L21" s="43" t="s">
        <v>89</v>
      </c>
      <c r="M21" s="44" t="s">
        <v>11</v>
      </c>
      <c r="N21" s="44" t="s">
        <v>12</v>
      </c>
      <c r="O21" s="44" t="s">
        <v>93</v>
      </c>
      <c r="P21" s="57"/>
      <c r="Q21" s="220" t="s">
        <v>130</v>
      </c>
      <c r="R21" s="221"/>
      <c r="S21" s="64">
        <v>0.05</v>
      </c>
      <c r="T21" s="65">
        <f>U19*S21</f>
        <v>2.8021071428571429</v>
      </c>
      <c r="U21" s="66"/>
      <c r="V21" s="211"/>
      <c r="W21" s="212"/>
      <c r="X21" s="212"/>
      <c r="Y21" s="213"/>
      <c r="Z21" s="20"/>
    </row>
    <row r="22" spans="1:26" x14ac:dyDescent="0.25">
      <c r="A22" s="20"/>
      <c r="B22" s="19">
        <v>14</v>
      </c>
      <c r="C22" s="25"/>
      <c r="D22" s="25"/>
      <c r="E22" s="26"/>
      <c r="F22" s="26" t="str">
        <f t="shared" si="2"/>
        <v/>
      </c>
      <c r="G22" s="26"/>
      <c r="H22" s="26"/>
      <c r="I22" s="20" t="str">
        <f t="shared" si="1"/>
        <v/>
      </c>
      <c r="J22" s="20" t="e">
        <f>CONCATENATE(E22,G22,#REF!)</f>
        <v>#REF!</v>
      </c>
      <c r="K22" s="20"/>
      <c r="L22" s="45" t="s">
        <v>90</v>
      </c>
      <c r="M22" s="93">
        <f t="shared" ref="M22:O24" si="3">M16*M10</f>
        <v>0</v>
      </c>
      <c r="N22" s="93">
        <f t="shared" si="3"/>
        <v>10.714285714285714</v>
      </c>
      <c r="O22" s="93">
        <f t="shared" si="3"/>
        <v>0</v>
      </c>
      <c r="P22" s="57"/>
      <c r="Q22" s="220" t="s">
        <v>131</v>
      </c>
      <c r="R22" s="221"/>
      <c r="S22" s="64">
        <v>0.2</v>
      </c>
      <c r="T22" s="65">
        <f>U19*S22</f>
        <v>11.208428571428572</v>
      </c>
      <c r="U22" s="67"/>
      <c r="V22" s="211"/>
      <c r="W22" s="212"/>
      <c r="X22" s="212"/>
      <c r="Y22" s="213"/>
      <c r="Z22" s="20"/>
    </row>
    <row r="23" spans="1:26" x14ac:dyDescent="0.25">
      <c r="A23" s="20"/>
      <c r="B23" s="19">
        <v>15</v>
      </c>
      <c r="C23" s="25"/>
      <c r="D23" s="25"/>
      <c r="E23" s="26"/>
      <c r="F23" s="26" t="str">
        <f t="shared" si="2"/>
        <v/>
      </c>
      <c r="G23" s="26"/>
      <c r="H23" s="26"/>
      <c r="I23" s="20" t="str">
        <f t="shared" si="1"/>
        <v/>
      </c>
      <c r="J23" s="20" t="e">
        <f>CONCATENATE(E23,G23,#REF!)</f>
        <v>#REF!</v>
      </c>
      <c r="K23" s="20"/>
      <c r="L23" s="45" t="s">
        <v>91</v>
      </c>
      <c r="M23" s="93">
        <f t="shared" si="3"/>
        <v>0</v>
      </c>
      <c r="N23" s="93">
        <f t="shared" si="3"/>
        <v>0</v>
      </c>
      <c r="O23" s="93">
        <f t="shared" si="3"/>
        <v>11.192499999999999</v>
      </c>
      <c r="P23" s="57"/>
      <c r="Q23" s="233" t="s">
        <v>106</v>
      </c>
      <c r="R23" s="233"/>
      <c r="S23" s="68">
        <v>0.5</v>
      </c>
      <c r="T23" s="65">
        <f>U19*S23</f>
        <v>28.021071428571428</v>
      </c>
      <c r="U23" s="69"/>
      <c r="V23" s="211"/>
      <c r="W23" s="212"/>
      <c r="X23" s="212"/>
      <c r="Y23" s="213"/>
      <c r="Z23" s="20"/>
    </row>
    <row r="24" spans="1:26" ht="15.75" thickBot="1" x14ac:dyDescent="0.3">
      <c r="A24" s="20"/>
      <c r="B24" s="19">
        <v>16</v>
      </c>
      <c r="C24" s="25"/>
      <c r="D24" s="25"/>
      <c r="E24" s="26"/>
      <c r="F24" s="26" t="str">
        <f t="shared" si="2"/>
        <v/>
      </c>
      <c r="G24" s="26"/>
      <c r="H24" s="26"/>
      <c r="I24" s="20" t="str">
        <f t="shared" si="1"/>
        <v/>
      </c>
      <c r="J24" s="20" t="e">
        <f>CONCATENATE(E24,G24,#REF!)</f>
        <v>#REF!</v>
      </c>
      <c r="K24" s="20"/>
      <c r="L24" s="47" t="s">
        <v>86</v>
      </c>
      <c r="M24" s="94">
        <f t="shared" si="3"/>
        <v>6.1142857142857148</v>
      </c>
      <c r="N24" s="94">
        <f t="shared" si="3"/>
        <v>0</v>
      </c>
      <c r="O24" s="94">
        <f t="shared" si="3"/>
        <v>0</v>
      </c>
      <c r="P24" s="57"/>
      <c r="Q24" s="234" t="s">
        <v>132</v>
      </c>
      <c r="R24" s="234"/>
      <c r="S24" s="68">
        <v>0.15</v>
      </c>
      <c r="T24" s="65">
        <f>U19*S24</f>
        <v>8.4063214285714274</v>
      </c>
      <c r="U24" s="69"/>
      <c r="V24" s="211"/>
      <c r="W24" s="212"/>
      <c r="X24" s="212"/>
      <c r="Y24" s="213"/>
      <c r="Z24" s="20"/>
    </row>
    <row r="25" spans="1:26" ht="15.75" thickTop="1" x14ac:dyDescent="0.25">
      <c r="A25" s="20"/>
      <c r="B25" s="19">
        <v>17</v>
      </c>
      <c r="C25" s="25"/>
      <c r="D25" s="25"/>
      <c r="E25" s="26"/>
      <c r="F25" s="26" t="str">
        <f t="shared" si="2"/>
        <v/>
      </c>
      <c r="G25" s="26"/>
      <c r="H25" s="26"/>
      <c r="I25" s="20" t="str">
        <f t="shared" si="1"/>
        <v/>
      </c>
      <c r="J25" s="20" t="e">
        <f>CONCATENATE(E25,G25,#REF!)</f>
        <v>#REF!</v>
      </c>
      <c r="K25" s="20"/>
      <c r="L25" s="48" t="s">
        <v>94</v>
      </c>
      <c r="M25" s="95">
        <f>SUM(M22:M24)</f>
        <v>6.1142857142857148</v>
      </c>
      <c r="N25" s="95">
        <f>SUM(N22:N24)</f>
        <v>10.714285714285714</v>
      </c>
      <c r="O25" s="95">
        <f>SUM(O22:O24)</f>
        <v>11.192499999999999</v>
      </c>
      <c r="P25" s="57"/>
      <c r="Q25" s="220" t="s">
        <v>133</v>
      </c>
      <c r="R25" s="221"/>
      <c r="S25" s="70">
        <v>0.1</v>
      </c>
      <c r="T25" s="65">
        <f>U19*S25</f>
        <v>5.6042142857142858</v>
      </c>
      <c r="U25" s="67"/>
      <c r="V25" s="211"/>
      <c r="W25" s="212"/>
      <c r="X25" s="212"/>
      <c r="Y25" s="213"/>
      <c r="Z25" s="20"/>
    </row>
    <row r="26" spans="1:26" x14ac:dyDescent="0.25">
      <c r="A26" s="20"/>
      <c r="B26" s="19">
        <v>18</v>
      </c>
      <c r="C26" s="25"/>
      <c r="D26" s="25"/>
      <c r="E26" s="26"/>
      <c r="F26" s="26" t="str">
        <f t="shared" si="2"/>
        <v/>
      </c>
      <c r="G26" s="26"/>
      <c r="H26" s="26"/>
      <c r="I26" s="20" t="str">
        <f t="shared" si="1"/>
        <v/>
      </c>
      <c r="J26" s="20" t="e">
        <f>CONCATENATE(E26,G26,#REF!)</f>
        <v>#REF!</v>
      </c>
      <c r="K26" s="20"/>
      <c r="L26"/>
      <c r="M26"/>
      <c r="N26"/>
      <c r="O26"/>
      <c r="P26" s="57"/>
      <c r="Q26" s="218" t="s">
        <v>107</v>
      </c>
      <c r="R26" s="219"/>
      <c r="S26" s="71">
        <f>SUM(S21:S25)</f>
        <v>1</v>
      </c>
      <c r="T26" s="72"/>
      <c r="U26" s="73"/>
      <c r="V26" s="214"/>
      <c r="W26" s="215"/>
      <c r="X26" s="215"/>
      <c r="Y26" s="216"/>
      <c r="Z26" s="20"/>
    </row>
    <row r="27" spans="1:26" ht="54" customHeight="1" x14ac:dyDescent="0.25">
      <c r="A27" s="20"/>
      <c r="B27" s="19">
        <v>19</v>
      </c>
      <c r="C27" s="25"/>
      <c r="D27" s="25"/>
      <c r="E27" s="26"/>
      <c r="F27" s="26" t="str">
        <f t="shared" si="2"/>
        <v/>
      </c>
      <c r="G27" s="26"/>
      <c r="H27" s="26"/>
      <c r="I27" s="20" t="str">
        <f t="shared" si="1"/>
        <v/>
      </c>
      <c r="J27" s="20" t="e">
        <f>CONCATENATE(E27,G27,#REF!)</f>
        <v>#REF!</v>
      </c>
      <c r="K27" s="20"/>
      <c r="L27" s="251" t="s">
        <v>95</v>
      </c>
      <c r="M27" s="252"/>
      <c r="N27" s="96">
        <f>SUM(M22:O24)</f>
        <v>28.021071428571425</v>
      </c>
      <c r="O27" s="97" t="s">
        <v>70</v>
      </c>
      <c r="P27" s="57"/>
      <c r="Q27" s="222" t="s">
        <v>108</v>
      </c>
      <c r="R27" s="223"/>
      <c r="S27" s="104" t="s">
        <v>109</v>
      </c>
      <c r="T27" s="72"/>
      <c r="U27" s="204" t="s">
        <v>110</v>
      </c>
      <c r="V27" s="205"/>
      <c r="W27" s="205"/>
      <c r="X27" s="74"/>
      <c r="Y27" s="75"/>
      <c r="Z27" s="20"/>
    </row>
    <row r="28" spans="1:26" ht="27" thickBot="1" x14ac:dyDescent="0.3">
      <c r="A28" s="20"/>
      <c r="B28" s="19">
        <v>20</v>
      </c>
      <c r="C28" s="25"/>
      <c r="D28" s="25"/>
      <c r="E28" s="26"/>
      <c r="F28" s="26" t="str">
        <f t="shared" si="2"/>
        <v/>
      </c>
      <c r="G28" s="26"/>
      <c r="H28" s="26"/>
      <c r="I28" s="20" t="str">
        <f t="shared" si="1"/>
        <v/>
      </c>
      <c r="J28" s="20" t="e">
        <f>CONCATENATE(E28,G28,#REF!)</f>
        <v>#REF!</v>
      </c>
      <c r="K28" s="20"/>
      <c r="L28" s="52"/>
      <c r="M28" s="56"/>
      <c r="N28" s="56"/>
      <c r="O28" s="57"/>
      <c r="P28" s="57"/>
      <c r="Q28" s="206" t="s">
        <v>134</v>
      </c>
      <c r="R28" s="207"/>
      <c r="S28" s="76">
        <v>0.03</v>
      </c>
      <c r="T28" s="110">
        <f>U19*S28</f>
        <v>1.6812642857142857</v>
      </c>
      <c r="U28" s="111"/>
      <c r="V28" s="77"/>
      <c r="W28" s="109" t="s">
        <v>111</v>
      </c>
      <c r="X28" s="78">
        <f>(X14-S8)/X14</f>
        <v>-0.67230474580814392</v>
      </c>
      <c r="Y28" s="79" t="s">
        <v>112</v>
      </c>
      <c r="Z28" s="20"/>
    </row>
    <row r="29" spans="1:26" ht="18.75" x14ac:dyDescent="0.4">
      <c r="A29" s="20"/>
      <c r="B29" s="19">
        <v>21</v>
      </c>
      <c r="C29" s="25"/>
      <c r="D29" s="25"/>
      <c r="E29" s="26"/>
      <c r="F29" s="26" t="str">
        <f t="shared" si="2"/>
        <v/>
      </c>
      <c r="G29" s="26"/>
      <c r="H29" s="26"/>
      <c r="I29" s="20" t="str">
        <f t="shared" si="1"/>
        <v/>
      </c>
      <c r="J29" s="20" t="e">
        <f>CONCATENATE(E29,G29,#REF!)</f>
        <v>#REF!</v>
      </c>
      <c r="K29" s="20"/>
      <c r="L29" s="30" t="s">
        <v>8</v>
      </c>
      <c r="M29" s="20"/>
      <c r="N29" s="20"/>
      <c r="O29" s="40"/>
      <c r="P29" s="40"/>
      <c r="Q29" s="80"/>
      <c r="R29" s="81"/>
      <c r="S29" s="105" t="s">
        <v>113</v>
      </c>
      <c r="T29" s="110">
        <f>SUM(T21:T25)+T28</f>
        <v>57.723407142857141</v>
      </c>
      <c r="U29" s="112" t="s">
        <v>114</v>
      </c>
      <c r="V29" s="77"/>
      <c r="W29" s="107" t="s">
        <v>113</v>
      </c>
      <c r="X29" s="110">
        <f>(T29*X28)+T29</f>
        <v>18.915686576498572</v>
      </c>
      <c r="Y29" s="115" t="s">
        <v>114</v>
      </c>
      <c r="Z29" s="20"/>
    </row>
    <row r="30" spans="1:26" ht="31.5" x14ac:dyDescent="0.25">
      <c r="A30" s="20"/>
      <c r="B30" s="19">
        <v>22</v>
      </c>
      <c r="C30" s="25"/>
      <c r="D30" s="25"/>
      <c r="E30" s="26"/>
      <c r="F30" s="26" t="str">
        <f t="shared" si="2"/>
        <v/>
      </c>
      <c r="G30" s="26"/>
      <c r="H30" s="26"/>
      <c r="I30" s="20" t="str">
        <f t="shared" si="1"/>
        <v/>
      </c>
      <c r="J30" s="20" t="e">
        <f>CONCATENATE(E30,G30,#REF!)</f>
        <v>#REF!</v>
      </c>
      <c r="K30" s="20"/>
      <c r="L30" s="31" t="s">
        <v>143</v>
      </c>
      <c r="M30" s="31" t="s">
        <v>9</v>
      </c>
      <c r="N30" s="32" t="s">
        <v>10</v>
      </c>
      <c r="O30" s="40"/>
      <c r="P30" s="40"/>
      <c r="Q30" s="83"/>
      <c r="R30" s="84"/>
      <c r="S30" s="106" t="s">
        <v>115</v>
      </c>
      <c r="T30" s="110">
        <f>T29/T31</f>
        <v>7.2154258928571426</v>
      </c>
      <c r="U30" s="112" t="s">
        <v>116</v>
      </c>
      <c r="V30" s="77"/>
      <c r="W30" s="107" t="s">
        <v>115</v>
      </c>
      <c r="X30" s="110">
        <f>X29/X31</f>
        <v>2.3644608220623216</v>
      </c>
      <c r="Y30" s="115" t="s">
        <v>117</v>
      </c>
      <c r="Z30" s="20"/>
    </row>
    <row r="31" spans="1:26" ht="24" x14ac:dyDescent="0.25">
      <c r="A31" s="20"/>
      <c r="B31" s="19">
        <v>23</v>
      </c>
      <c r="C31" s="25"/>
      <c r="D31" s="25"/>
      <c r="E31" s="26"/>
      <c r="F31" s="26" t="str">
        <f t="shared" si="2"/>
        <v/>
      </c>
      <c r="G31" s="26"/>
      <c r="H31" s="26"/>
      <c r="I31" s="20" t="str">
        <f t="shared" si="1"/>
        <v/>
      </c>
      <c r="J31" s="20" t="e">
        <f>CONCATENATE(E31,G31,#REF!)</f>
        <v>#REF!</v>
      </c>
      <c r="K31" s="20"/>
      <c r="L31" s="33" t="s">
        <v>11</v>
      </c>
      <c r="M31" s="34">
        <f>COUNTIF(E9:E48,L31)</f>
        <v>1</v>
      </c>
      <c r="N31" s="98">
        <f>M31*1</f>
        <v>1</v>
      </c>
      <c r="O31" s="27"/>
      <c r="P31" s="27"/>
      <c r="Q31" s="83"/>
      <c r="R31" s="84"/>
      <c r="S31" s="106" t="s">
        <v>118</v>
      </c>
      <c r="T31" s="85">
        <v>8</v>
      </c>
      <c r="U31" s="82" t="s">
        <v>119</v>
      </c>
      <c r="V31" s="77"/>
      <c r="W31" s="107" t="s">
        <v>118</v>
      </c>
      <c r="X31" s="110">
        <f>T31</f>
        <v>8</v>
      </c>
      <c r="Y31" s="115" t="s">
        <v>119</v>
      </c>
      <c r="Z31" s="20"/>
    </row>
    <row r="32" spans="1:26" ht="24" x14ac:dyDescent="0.25">
      <c r="A32" s="20"/>
      <c r="B32" s="19">
        <v>24</v>
      </c>
      <c r="C32" s="25"/>
      <c r="D32" s="25"/>
      <c r="E32" s="26"/>
      <c r="F32" s="26" t="str">
        <f t="shared" si="2"/>
        <v/>
      </c>
      <c r="G32" s="26"/>
      <c r="H32" s="26"/>
      <c r="I32" s="20" t="str">
        <f t="shared" si="1"/>
        <v/>
      </c>
      <c r="J32" s="20" t="e">
        <f>CONCATENATE(E32,G32,#REF!)</f>
        <v>#REF!</v>
      </c>
      <c r="K32" s="20"/>
      <c r="L32" s="19" t="s">
        <v>12</v>
      </c>
      <c r="M32" s="34">
        <f>COUNTIF(E9:E48,L32)</f>
        <v>1</v>
      </c>
      <c r="N32" s="99">
        <f>M32*2</f>
        <v>2</v>
      </c>
      <c r="O32" s="27"/>
      <c r="P32" s="27"/>
      <c r="Q32" s="83"/>
      <c r="R32" s="84"/>
      <c r="S32" s="107" t="s">
        <v>120</v>
      </c>
      <c r="T32" s="86">
        <v>21</v>
      </c>
      <c r="U32" s="82" t="s">
        <v>121</v>
      </c>
      <c r="V32" s="77"/>
      <c r="W32" s="107" t="s">
        <v>120</v>
      </c>
      <c r="X32" s="116">
        <f>T32</f>
        <v>21</v>
      </c>
      <c r="Y32" s="115" t="s">
        <v>121</v>
      </c>
      <c r="Z32" s="20"/>
    </row>
    <row r="33" spans="1:26" ht="24" x14ac:dyDescent="0.25">
      <c r="A33" s="20"/>
      <c r="B33" s="19">
        <v>25</v>
      </c>
      <c r="C33" s="25"/>
      <c r="D33" s="25"/>
      <c r="E33" s="26"/>
      <c r="F33" s="26" t="str">
        <f t="shared" si="2"/>
        <v/>
      </c>
      <c r="G33" s="26"/>
      <c r="H33" s="26"/>
      <c r="I33" s="20" t="str">
        <f t="shared" si="1"/>
        <v/>
      </c>
      <c r="J33" s="20" t="e">
        <f>CONCATENATE(E33,G33,#REF!)</f>
        <v>#REF!</v>
      </c>
      <c r="K33" s="20"/>
      <c r="L33" s="19" t="s">
        <v>13</v>
      </c>
      <c r="M33" s="34">
        <f>COUNTIF(E9:E48,L33)</f>
        <v>1</v>
      </c>
      <c r="N33" s="99">
        <f>M33*3</f>
        <v>3</v>
      </c>
      <c r="O33" s="20"/>
      <c r="P33" s="20"/>
      <c r="Q33" s="83"/>
      <c r="R33" s="84"/>
      <c r="S33" s="107" t="s">
        <v>122</v>
      </c>
      <c r="T33" s="86">
        <v>1</v>
      </c>
      <c r="U33" s="82" t="s">
        <v>123</v>
      </c>
      <c r="V33" s="77"/>
      <c r="W33" s="107" t="s">
        <v>122</v>
      </c>
      <c r="X33" s="117">
        <f>T33</f>
        <v>1</v>
      </c>
      <c r="Y33" s="115" t="s">
        <v>123</v>
      </c>
      <c r="Z33" s="20"/>
    </row>
    <row r="34" spans="1:26" x14ac:dyDescent="0.25">
      <c r="A34" s="20"/>
      <c r="B34" s="19">
        <v>26</v>
      </c>
      <c r="C34" s="25"/>
      <c r="D34" s="25"/>
      <c r="E34" s="26"/>
      <c r="F34" s="26" t="str">
        <f t="shared" si="2"/>
        <v/>
      </c>
      <c r="G34" s="26"/>
      <c r="H34" s="26"/>
      <c r="I34" s="20" t="str">
        <f t="shared" si="1"/>
        <v/>
      </c>
      <c r="J34" s="20" t="e">
        <f>CONCATENATE(E34,G34,#REF!)</f>
        <v>#REF!</v>
      </c>
      <c r="K34" s="20"/>
      <c r="L34" s="243" t="s">
        <v>14</v>
      </c>
      <c r="M34" s="244"/>
      <c r="N34" s="35">
        <f>SUM(N31:N33)</f>
        <v>6</v>
      </c>
      <c r="Q34" s="83"/>
      <c r="R34" s="84"/>
      <c r="S34" s="107" t="s">
        <v>124</v>
      </c>
      <c r="T34" s="110">
        <f>T30/T32</f>
        <v>0.34359170918367343</v>
      </c>
      <c r="U34" s="112" t="s">
        <v>125</v>
      </c>
      <c r="V34" s="77"/>
      <c r="W34" s="107" t="s">
        <v>126</v>
      </c>
      <c r="X34" s="118">
        <f>X30/X32</f>
        <v>0.11259337247915817</v>
      </c>
      <c r="Y34" s="115" t="s">
        <v>125</v>
      </c>
      <c r="Z34" s="20"/>
    </row>
    <row r="35" spans="1:26" ht="39" thickBot="1" x14ac:dyDescent="0.3">
      <c r="A35" s="20"/>
      <c r="B35" s="19">
        <v>27</v>
      </c>
      <c r="C35" s="25"/>
      <c r="D35" s="25"/>
      <c r="E35" s="26"/>
      <c r="F35" s="26" t="str">
        <f t="shared" si="2"/>
        <v/>
      </c>
      <c r="G35" s="26"/>
      <c r="H35" s="26"/>
      <c r="I35" s="20" t="str">
        <f t="shared" si="1"/>
        <v/>
      </c>
      <c r="J35" s="20" t="e">
        <f>CONCATENATE(E35,G35,#REF!)</f>
        <v>#REF!</v>
      </c>
      <c r="K35" s="20"/>
      <c r="Q35" s="87"/>
      <c r="R35" s="88"/>
      <c r="S35" s="108" t="s">
        <v>127</v>
      </c>
      <c r="T35" s="113">
        <f>T34/T33</f>
        <v>0.34359170918367343</v>
      </c>
      <c r="U35" s="114" t="s">
        <v>128</v>
      </c>
      <c r="V35" s="89"/>
      <c r="W35" s="108" t="s">
        <v>127</v>
      </c>
      <c r="X35" s="119">
        <f>X34/X33</f>
        <v>0.11259337247915817</v>
      </c>
      <c r="Y35" s="120" t="s">
        <v>128</v>
      </c>
      <c r="Z35" s="20"/>
    </row>
    <row r="36" spans="1:26" ht="31.5" x14ac:dyDescent="0.25">
      <c r="A36" s="20"/>
      <c r="B36" s="19">
        <v>28</v>
      </c>
      <c r="C36" s="25"/>
      <c r="D36" s="25"/>
      <c r="E36" s="26"/>
      <c r="F36" s="26" t="str">
        <f t="shared" si="2"/>
        <v/>
      </c>
      <c r="G36" s="26"/>
      <c r="H36" s="26"/>
      <c r="I36" s="20" t="str">
        <f t="shared" si="1"/>
        <v/>
      </c>
      <c r="J36" s="20" t="e">
        <f>CONCATENATE(E36,G36,#REF!)</f>
        <v>#REF!</v>
      </c>
      <c r="K36" s="20"/>
      <c r="L36" s="31" t="s">
        <v>65</v>
      </c>
      <c r="M36" s="31" t="s">
        <v>9</v>
      </c>
      <c r="N36" s="32" t="s">
        <v>10</v>
      </c>
      <c r="W36" s="20"/>
      <c r="X36" s="20"/>
      <c r="Y36" s="20"/>
      <c r="Z36" s="20"/>
    </row>
    <row r="37" spans="1:26" x14ac:dyDescent="0.25">
      <c r="A37" s="20"/>
      <c r="B37" s="19">
        <v>29</v>
      </c>
      <c r="C37" s="25"/>
      <c r="D37" s="25"/>
      <c r="E37" s="26"/>
      <c r="F37" s="26" t="str">
        <f t="shared" si="2"/>
        <v/>
      </c>
      <c r="G37" s="26"/>
      <c r="H37" s="26"/>
      <c r="I37" s="20" t="str">
        <f t="shared" si="1"/>
        <v/>
      </c>
      <c r="J37" s="20" t="e">
        <f>CONCATENATE(E37,G37,#REF!)</f>
        <v>#REF!</v>
      </c>
      <c r="K37" s="20"/>
      <c r="L37" s="33" t="s">
        <v>11</v>
      </c>
      <c r="M37" s="58"/>
      <c r="N37" s="98">
        <f>M37*1</f>
        <v>0</v>
      </c>
      <c r="P37" s="20"/>
      <c r="Q37" s="20"/>
      <c r="R37" s="20"/>
      <c r="S37" s="20"/>
      <c r="T37" s="20"/>
      <c r="U37" s="20"/>
      <c r="V37" s="20"/>
      <c r="W37" s="20"/>
      <c r="X37" s="20"/>
      <c r="Y37" s="20"/>
      <c r="Z37" s="20"/>
    </row>
    <row r="38" spans="1:26" x14ac:dyDescent="0.25">
      <c r="A38" s="20"/>
      <c r="B38" s="19">
        <v>30</v>
      </c>
      <c r="C38" s="25"/>
      <c r="D38" s="25"/>
      <c r="E38" s="26"/>
      <c r="F38" s="26" t="str">
        <f t="shared" si="2"/>
        <v/>
      </c>
      <c r="G38" s="26"/>
      <c r="H38" s="26"/>
      <c r="I38" s="20" t="str">
        <f t="shared" si="1"/>
        <v/>
      </c>
      <c r="J38" s="20" t="e">
        <f>CONCATENATE(E38,G38,#REF!)</f>
        <v>#REF!</v>
      </c>
      <c r="K38" s="20"/>
      <c r="L38" s="19" t="s">
        <v>12</v>
      </c>
      <c r="M38" s="59"/>
      <c r="N38" s="99">
        <f>M38*2</f>
        <v>0</v>
      </c>
      <c r="P38" s="20"/>
      <c r="Q38" s="20"/>
      <c r="R38" s="20"/>
      <c r="S38" s="20"/>
      <c r="T38" s="20"/>
      <c r="U38" s="20"/>
      <c r="V38" s="20"/>
      <c r="W38" s="20"/>
      <c r="X38" s="20"/>
      <c r="Y38" s="20"/>
      <c r="Z38" s="20"/>
    </row>
    <row r="39" spans="1:26" x14ac:dyDescent="0.25">
      <c r="A39" s="20"/>
      <c r="B39" s="19">
        <v>31</v>
      </c>
      <c r="C39" s="28"/>
      <c r="D39" s="28"/>
      <c r="E39" s="37"/>
      <c r="F39" s="26" t="str">
        <f t="shared" si="2"/>
        <v/>
      </c>
      <c r="G39" s="26"/>
      <c r="H39" s="26"/>
      <c r="I39" s="20" t="str">
        <f t="shared" si="1"/>
        <v/>
      </c>
      <c r="J39" s="20" t="e">
        <f>CONCATENATE(E39,G39,#REF!)</f>
        <v>#REF!</v>
      </c>
      <c r="K39" s="20"/>
      <c r="L39" s="19" t="s">
        <v>13</v>
      </c>
      <c r="M39" s="59">
        <v>1</v>
      </c>
      <c r="N39" s="99">
        <f>M39*3</f>
        <v>3</v>
      </c>
      <c r="P39" s="20"/>
      <c r="Q39" s="20"/>
      <c r="R39" s="20"/>
      <c r="S39" s="20"/>
      <c r="T39" s="20"/>
      <c r="U39" s="20"/>
      <c r="V39" s="20"/>
      <c r="W39" s="20"/>
      <c r="X39" s="20"/>
      <c r="Y39" s="20"/>
      <c r="Z39" s="20"/>
    </row>
    <row r="40" spans="1:26" x14ac:dyDescent="0.25">
      <c r="A40" s="20"/>
      <c r="B40" s="19">
        <v>32</v>
      </c>
      <c r="C40" s="28"/>
      <c r="D40" s="28"/>
      <c r="E40" s="37"/>
      <c r="F40" s="26" t="str">
        <f t="shared" si="2"/>
        <v/>
      </c>
      <c r="G40" s="26"/>
      <c r="H40" s="26"/>
      <c r="I40" s="20" t="str">
        <f t="shared" si="1"/>
        <v/>
      </c>
      <c r="J40" s="20" t="e">
        <f>CONCATENATE(E40,G40,#REF!)</f>
        <v>#REF!</v>
      </c>
      <c r="K40" s="20"/>
      <c r="L40" s="243" t="s">
        <v>14</v>
      </c>
      <c r="M40" s="244"/>
      <c r="N40" s="35">
        <f>SUM(N37:N39)</f>
        <v>3</v>
      </c>
      <c r="P40" s="20"/>
      <c r="Q40" s="20"/>
      <c r="R40" s="20"/>
      <c r="S40" s="20"/>
      <c r="T40" s="20"/>
      <c r="U40" s="20"/>
      <c r="V40" s="20"/>
      <c r="W40" s="20"/>
      <c r="X40" s="20"/>
      <c r="Y40" s="20"/>
      <c r="Z40" s="20"/>
    </row>
    <row r="41" spans="1:26" ht="15.75" thickBot="1" x14ac:dyDescent="0.3">
      <c r="A41" s="20"/>
      <c r="B41" s="19">
        <v>33</v>
      </c>
      <c r="C41" s="28"/>
      <c r="D41" s="28"/>
      <c r="E41" s="37"/>
      <c r="F41" s="26" t="str">
        <f t="shared" si="2"/>
        <v/>
      </c>
      <c r="G41" s="26"/>
      <c r="H41" s="26"/>
      <c r="I41" s="20" t="str">
        <f t="shared" si="1"/>
        <v/>
      </c>
      <c r="J41" s="20" t="e">
        <f>CONCATENATE(E41,G41,#REF!)</f>
        <v>#REF!</v>
      </c>
      <c r="K41" s="20"/>
      <c r="P41" s="20"/>
      <c r="Q41" s="20"/>
      <c r="R41" s="20"/>
      <c r="S41" s="20"/>
      <c r="T41" s="20"/>
      <c r="U41" s="20"/>
      <c r="V41" s="20"/>
      <c r="W41" s="20"/>
      <c r="X41" s="20"/>
      <c r="Y41" s="20"/>
      <c r="Z41" s="20"/>
    </row>
    <row r="42" spans="1:26" ht="19.5" thickBot="1" x14ac:dyDescent="0.45">
      <c r="A42" s="20"/>
      <c r="B42" s="19">
        <v>34</v>
      </c>
      <c r="C42" s="28"/>
      <c r="D42" s="28"/>
      <c r="E42" s="37"/>
      <c r="F42" s="26" t="str">
        <f t="shared" si="2"/>
        <v/>
      </c>
      <c r="G42" s="26"/>
      <c r="H42" s="26"/>
      <c r="I42" s="20" t="str">
        <f t="shared" si="1"/>
        <v/>
      </c>
      <c r="J42" s="20" t="e">
        <f>CONCATENATE(E42,G42,#REF!)</f>
        <v>#REF!</v>
      </c>
      <c r="K42" s="20"/>
      <c r="L42" s="29" t="s">
        <v>15</v>
      </c>
      <c r="M42" s="20"/>
      <c r="N42" s="20"/>
      <c r="O42" s="20"/>
      <c r="P42" s="20"/>
      <c r="Q42" s="20"/>
      <c r="R42" s="20"/>
      <c r="S42" s="20"/>
      <c r="T42" s="20"/>
      <c r="U42" s="20"/>
      <c r="V42" s="20"/>
      <c r="W42" s="20"/>
      <c r="X42" s="20"/>
      <c r="Y42" s="20"/>
      <c r="Z42" s="20"/>
    </row>
    <row r="43" spans="1:26" ht="15.75" x14ac:dyDescent="0.25">
      <c r="A43" s="20"/>
      <c r="B43" s="19">
        <v>35</v>
      </c>
      <c r="C43" s="28"/>
      <c r="D43" s="28"/>
      <c r="E43" s="37"/>
      <c r="F43" s="26" t="str">
        <f t="shared" si="2"/>
        <v/>
      </c>
      <c r="G43" s="26"/>
      <c r="H43" s="26"/>
      <c r="I43" s="20" t="str">
        <f t="shared" si="1"/>
        <v/>
      </c>
      <c r="J43" s="20" t="e">
        <f>CONCATENATE(E43,G43,#REF!)</f>
        <v>#REF!</v>
      </c>
      <c r="K43" s="20"/>
      <c r="L43" s="36" t="s">
        <v>16</v>
      </c>
      <c r="M43" s="36" t="s">
        <v>17</v>
      </c>
      <c r="N43" s="36" t="s">
        <v>18</v>
      </c>
      <c r="O43" s="36" t="s">
        <v>17</v>
      </c>
      <c r="P43" s="202" t="s">
        <v>19</v>
      </c>
      <c r="Q43" s="203"/>
      <c r="R43" s="203"/>
      <c r="S43" s="203"/>
      <c r="T43" s="203"/>
      <c r="U43" s="203"/>
      <c r="V43" s="203"/>
      <c r="W43" s="20"/>
      <c r="X43" s="20"/>
      <c r="Y43" s="20"/>
      <c r="Z43" s="20"/>
    </row>
    <row r="44" spans="1:26" x14ac:dyDescent="0.25">
      <c r="A44" s="20"/>
      <c r="B44" s="19">
        <v>36</v>
      </c>
      <c r="C44" s="28"/>
      <c r="D44" s="28"/>
      <c r="E44" s="37"/>
      <c r="F44" s="26" t="str">
        <f t="shared" si="2"/>
        <v/>
      </c>
      <c r="G44" s="26"/>
      <c r="H44" s="26"/>
      <c r="I44" s="20" t="str">
        <f t="shared" si="1"/>
        <v/>
      </c>
      <c r="J44" s="20" t="e">
        <f>CONCATENATE(E44,G44,#REF!)</f>
        <v>#REF!</v>
      </c>
      <c r="K44" s="20"/>
      <c r="L44" s="126" t="s">
        <v>20</v>
      </c>
      <c r="M44" s="100">
        <v>2</v>
      </c>
      <c r="N44" s="101">
        <v>0</v>
      </c>
      <c r="O44" s="99">
        <f t="shared" ref="O44:O52" si="4">N44*M44</f>
        <v>0</v>
      </c>
      <c r="P44" s="201"/>
      <c r="Q44" s="201"/>
      <c r="R44" s="201"/>
      <c r="S44" s="201"/>
      <c r="T44" s="201"/>
      <c r="U44" s="201"/>
      <c r="V44" s="201"/>
      <c r="W44" s="20"/>
      <c r="X44" s="20"/>
      <c r="Y44" s="20"/>
      <c r="Z44" s="20"/>
    </row>
    <row r="45" spans="1:26" x14ac:dyDescent="0.25">
      <c r="A45" s="20"/>
      <c r="B45" s="19">
        <v>37</v>
      </c>
      <c r="C45" s="28"/>
      <c r="D45" s="28"/>
      <c r="E45" s="37"/>
      <c r="F45" s="26" t="str">
        <f t="shared" si="2"/>
        <v/>
      </c>
      <c r="G45" s="26"/>
      <c r="H45" s="26"/>
      <c r="I45" s="20" t="str">
        <f t="shared" si="1"/>
        <v/>
      </c>
      <c r="J45" s="20" t="e">
        <f>CONCATENATE(E45,G45,#REF!)</f>
        <v>#REF!</v>
      </c>
      <c r="K45" s="20"/>
      <c r="L45" s="126" t="s">
        <v>61</v>
      </c>
      <c r="M45" s="100">
        <v>1</v>
      </c>
      <c r="N45" s="101">
        <v>0</v>
      </c>
      <c r="O45" s="99">
        <f t="shared" si="4"/>
        <v>0</v>
      </c>
      <c r="P45" s="201"/>
      <c r="Q45" s="201"/>
      <c r="R45" s="201"/>
      <c r="S45" s="201"/>
      <c r="T45" s="201"/>
      <c r="U45" s="201"/>
      <c r="V45" s="201"/>
      <c r="W45" s="20"/>
      <c r="X45" s="20"/>
      <c r="Y45" s="20"/>
      <c r="Z45" s="20"/>
    </row>
    <row r="46" spans="1:26" x14ac:dyDescent="0.25">
      <c r="A46" s="20"/>
      <c r="B46" s="19">
        <v>38</v>
      </c>
      <c r="C46" s="28"/>
      <c r="D46" s="28"/>
      <c r="E46" s="37"/>
      <c r="F46" s="26" t="str">
        <f t="shared" si="2"/>
        <v/>
      </c>
      <c r="G46" s="26"/>
      <c r="H46" s="26"/>
      <c r="I46" s="20" t="str">
        <f t="shared" si="1"/>
        <v/>
      </c>
      <c r="J46" s="20" t="e">
        <f>CONCATENATE(E46,G46,#REF!)</f>
        <v>#REF!</v>
      </c>
      <c r="K46" s="20"/>
      <c r="L46" s="126" t="s">
        <v>21</v>
      </c>
      <c r="M46" s="100">
        <v>1</v>
      </c>
      <c r="N46" s="101">
        <v>2</v>
      </c>
      <c r="O46" s="99">
        <f t="shared" si="4"/>
        <v>2</v>
      </c>
      <c r="P46" s="201"/>
      <c r="Q46" s="201"/>
      <c r="R46" s="201"/>
      <c r="S46" s="201"/>
      <c r="T46" s="201"/>
      <c r="U46" s="201"/>
      <c r="V46" s="201"/>
      <c r="W46" s="20"/>
      <c r="X46" s="20"/>
      <c r="Y46" s="20"/>
      <c r="Z46" s="20"/>
    </row>
    <row r="47" spans="1:26" x14ac:dyDescent="0.25">
      <c r="A47" s="20"/>
      <c r="B47" s="19">
        <v>39</v>
      </c>
      <c r="C47" s="28"/>
      <c r="D47" s="28"/>
      <c r="E47" s="37"/>
      <c r="F47" s="26" t="str">
        <f t="shared" si="2"/>
        <v/>
      </c>
      <c r="G47" s="26"/>
      <c r="H47" s="26"/>
      <c r="I47" s="20" t="str">
        <f t="shared" si="1"/>
        <v/>
      </c>
      <c r="J47" s="20" t="e">
        <f>CONCATENATE(E47,G47,#REF!)</f>
        <v>#REF!</v>
      </c>
      <c r="K47" s="20"/>
      <c r="L47" s="126" t="s">
        <v>22</v>
      </c>
      <c r="M47" s="100">
        <v>1</v>
      </c>
      <c r="N47" s="101">
        <v>1</v>
      </c>
      <c r="O47" s="99">
        <f t="shared" si="4"/>
        <v>1</v>
      </c>
      <c r="P47" s="201"/>
      <c r="Q47" s="201"/>
      <c r="R47" s="201"/>
      <c r="S47" s="201"/>
      <c r="T47" s="201"/>
      <c r="U47" s="201"/>
      <c r="V47" s="201"/>
      <c r="W47" s="20"/>
      <c r="X47" s="20"/>
      <c r="Y47" s="20"/>
      <c r="Z47" s="20"/>
    </row>
    <row r="48" spans="1:26" x14ac:dyDescent="0.25">
      <c r="A48" s="20"/>
      <c r="B48" s="19">
        <v>40</v>
      </c>
      <c r="C48" s="28"/>
      <c r="D48" s="28"/>
      <c r="E48" s="37"/>
      <c r="F48" s="26" t="str">
        <f t="shared" si="2"/>
        <v/>
      </c>
      <c r="G48" s="26"/>
      <c r="H48" s="26"/>
      <c r="I48" s="20" t="str">
        <f t="shared" si="1"/>
        <v/>
      </c>
      <c r="J48" s="20" t="e">
        <f>CONCATENATE(E48,G48,#REF!)</f>
        <v>#REF!</v>
      </c>
      <c r="K48" s="20"/>
      <c r="L48" s="126" t="s">
        <v>25</v>
      </c>
      <c r="M48" s="100">
        <v>0.5</v>
      </c>
      <c r="N48" s="101">
        <v>4</v>
      </c>
      <c r="O48" s="99">
        <f t="shared" si="4"/>
        <v>2</v>
      </c>
      <c r="P48" s="201"/>
      <c r="Q48" s="201"/>
      <c r="R48" s="201"/>
      <c r="S48" s="201"/>
      <c r="T48" s="201"/>
      <c r="U48" s="201"/>
      <c r="V48" s="201"/>
      <c r="W48" s="20"/>
      <c r="X48" s="20"/>
      <c r="Y48" s="20"/>
      <c r="Z48" s="20"/>
    </row>
    <row r="49" spans="1:26" x14ac:dyDescent="0.25">
      <c r="A49" s="20"/>
      <c r="B49" s="20"/>
      <c r="C49" s="20"/>
      <c r="D49" s="20"/>
      <c r="E49" s="20"/>
      <c r="F49" s="20"/>
      <c r="I49" s="20"/>
      <c r="J49" s="20"/>
      <c r="K49" s="20"/>
      <c r="L49" s="126" t="s">
        <v>28</v>
      </c>
      <c r="M49" s="100">
        <v>1</v>
      </c>
      <c r="N49" s="101">
        <v>0</v>
      </c>
      <c r="O49" s="99">
        <f t="shared" si="4"/>
        <v>0</v>
      </c>
      <c r="P49" s="201"/>
      <c r="Q49" s="201"/>
      <c r="R49" s="201"/>
      <c r="S49" s="201"/>
      <c r="T49" s="201"/>
      <c r="U49" s="201"/>
      <c r="V49" s="201"/>
      <c r="W49" s="20"/>
      <c r="X49" s="20"/>
      <c r="Y49" s="20"/>
      <c r="Z49" s="20"/>
    </row>
    <row r="50" spans="1:26" x14ac:dyDescent="0.25">
      <c r="L50" s="126" t="s">
        <v>31</v>
      </c>
      <c r="M50" s="100">
        <v>1</v>
      </c>
      <c r="N50" s="101">
        <v>0</v>
      </c>
      <c r="O50" s="99">
        <f>N50*M50</f>
        <v>0</v>
      </c>
      <c r="P50" s="201"/>
      <c r="Q50" s="201"/>
      <c r="R50" s="201"/>
      <c r="S50" s="201"/>
      <c r="T50" s="201"/>
      <c r="U50" s="201"/>
      <c r="V50" s="201"/>
    </row>
    <row r="51" spans="1:26" x14ac:dyDescent="0.25">
      <c r="L51" s="126" t="s">
        <v>29</v>
      </c>
      <c r="M51" s="100">
        <v>1</v>
      </c>
      <c r="N51" s="101">
        <v>0</v>
      </c>
      <c r="O51" s="99">
        <f t="shared" si="4"/>
        <v>0</v>
      </c>
      <c r="P51" s="201"/>
      <c r="Q51" s="201"/>
      <c r="R51" s="201"/>
      <c r="S51" s="201"/>
      <c r="T51" s="201"/>
      <c r="U51" s="201"/>
      <c r="V51" s="201"/>
    </row>
    <row r="52" spans="1:26" x14ac:dyDescent="0.25">
      <c r="L52" s="125" t="s">
        <v>30</v>
      </c>
      <c r="M52" s="125">
        <v>1</v>
      </c>
      <c r="N52" s="127">
        <v>0</v>
      </c>
      <c r="O52" s="99">
        <f t="shared" si="4"/>
        <v>0</v>
      </c>
      <c r="P52" s="201"/>
      <c r="Q52" s="201"/>
      <c r="R52" s="201"/>
      <c r="S52" s="201"/>
      <c r="T52" s="201"/>
      <c r="U52" s="201"/>
      <c r="V52" s="201"/>
    </row>
    <row r="53" spans="1:26" x14ac:dyDescent="0.25">
      <c r="J53" s="18">
        <v>1</v>
      </c>
      <c r="L53" s="125" t="s">
        <v>23</v>
      </c>
      <c r="M53" s="125">
        <v>1</v>
      </c>
      <c r="N53" s="127">
        <v>0</v>
      </c>
      <c r="O53" s="99">
        <f>N53*M53</f>
        <v>0</v>
      </c>
      <c r="P53" s="201"/>
      <c r="Q53" s="201"/>
      <c r="R53" s="201"/>
      <c r="S53" s="201"/>
      <c r="T53" s="201"/>
      <c r="U53" s="201"/>
      <c r="V53" s="201"/>
    </row>
    <row r="54" spans="1:26" x14ac:dyDescent="0.25">
      <c r="J54" s="18">
        <v>2</v>
      </c>
      <c r="L54" s="125" t="s">
        <v>26</v>
      </c>
      <c r="M54" s="125">
        <v>0.5</v>
      </c>
      <c r="N54" s="127">
        <v>0</v>
      </c>
      <c r="O54" s="99">
        <f>N54*M54</f>
        <v>0</v>
      </c>
      <c r="P54" s="201"/>
      <c r="Q54" s="201"/>
      <c r="R54" s="201"/>
      <c r="S54" s="201"/>
      <c r="T54" s="201"/>
      <c r="U54" s="201"/>
      <c r="V54" s="201"/>
    </row>
    <row r="55" spans="1:26" x14ac:dyDescent="0.25">
      <c r="J55" s="18">
        <v>3</v>
      </c>
      <c r="L55" s="125" t="s">
        <v>24</v>
      </c>
      <c r="M55" s="125">
        <v>1</v>
      </c>
      <c r="N55" s="127">
        <v>0</v>
      </c>
      <c r="O55" s="99">
        <f>N55*M55</f>
        <v>0</v>
      </c>
      <c r="P55" s="201"/>
      <c r="Q55" s="201"/>
      <c r="R55" s="201"/>
      <c r="S55" s="201"/>
      <c r="T55" s="201"/>
      <c r="U55" s="201"/>
      <c r="V55" s="201"/>
    </row>
    <row r="56" spans="1:26" x14ac:dyDescent="0.25">
      <c r="J56" s="18">
        <v>4</v>
      </c>
      <c r="L56" s="125" t="s">
        <v>27</v>
      </c>
      <c r="M56" s="125">
        <v>2</v>
      </c>
      <c r="N56" s="127">
        <v>0</v>
      </c>
      <c r="O56" s="99">
        <f>N56*M56</f>
        <v>0</v>
      </c>
      <c r="P56" s="201"/>
      <c r="Q56" s="201"/>
      <c r="R56" s="201"/>
      <c r="S56" s="201"/>
      <c r="T56" s="201"/>
      <c r="U56" s="201"/>
      <c r="V56" s="201"/>
    </row>
    <row r="57" spans="1:26" x14ac:dyDescent="0.25">
      <c r="J57" s="18">
        <v>5</v>
      </c>
      <c r="L57" s="243" t="s">
        <v>32</v>
      </c>
      <c r="M57" s="250"/>
      <c r="N57" s="244"/>
      <c r="O57" s="35">
        <f>SUM(O44:O56)</f>
        <v>5</v>
      </c>
      <c r="P57" s="20"/>
      <c r="Q57" s="20"/>
      <c r="R57" s="20"/>
      <c r="S57" s="20"/>
      <c r="T57" s="20"/>
      <c r="U57" s="20"/>
      <c r="V57" s="20"/>
    </row>
    <row r="58" spans="1:26" ht="15.75" thickBot="1" x14ac:dyDescent="0.3">
      <c r="J58" s="18">
        <v>6</v>
      </c>
      <c r="L58" s="20"/>
      <c r="M58" s="20"/>
      <c r="N58" s="20"/>
      <c r="O58" s="20"/>
      <c r="P58" s="20"/>
      <c r="Q58" s="20"/>
      <c r="R58" s="20"/>
      <c r="S58" s="20"/>
      <c r="T58" s="20"/>
      <c r="U58" s="20"/>
      <c r="V58" s="20"/>
    </row>
    <row r="59" spans="1:26" ht="19.5" thickBot="1" x14ac:dyDescent="0.45">
      <c r="J59" s="18">
        <v>7</v>
      </c>
      <c r="L59" s="29" t="s">
        <v>33</v>
      </c>
      <c r="M59" s="20"/>
      <c r="N59" s="20"/>
      <c r="O59" s="20"/>
      <c r="P59" s="20"/>
      <c r="Q59" s="20"/>
      <c r="R59" s="20"/>
      <c r="S59" s="20"/>
      <c r="T59" s="20"/>
      <c r="U59" s="20"/>
      <c r="V59" s="20"/>
    </row>
    <row r="60" spans="1:26" ht="15.75" x14ac:dyDescent="0.25">
      <c r="J60" s="18">
        <v>8</v>
      </c>
      <c r="L60" s="36" t="s">
        <v>34</v>
      </c>
      <c r="M60" s="36" t="s">
        <v>17</v>
      </c>
      <c r="N60" s="36" t="s">
        <v>18</v>
      </c>
      <c r="O60" s="36" t="s">
        <v>17</v>
      </c>
      <c r="P60" s="202" t="s">
        <v>19</v>
      </c>
      <c r="Q60" s="203"/>
      <c r="R60" s="203"/>
      <c r="S60" s="203"/>
      <c r="T60" s="203"/>
      <c r="U60" s="203"/>
      <c r="V60" s="203"/>
    </row>
    <row r="61" spans="1:26" x14ac:dyDescent="0.25">
      <c r="J61" s="18">
        <v>9</v>
      </c>
      <c r="L61" s="126" t="s">
        <v>62</v>
      </c>
      <c r="M61" s="100">
        <v>1.5</v>
      </c>
      <c r="N61" s="101">
        <v>5</v>
      </c>
      <c r="O61" s="99">
        <f t="shared" ref="O61:O70" si="5">N61*M61</f>
        <v>7.5</v>
      </c>
      <c r="P61" s="201"/>
      <c r="Q61" s="201"/>
      <c r="R61" s="201"/>
      <c r="S61" s="201"/>
      <c r="T61" s="201"/>
      <c r="U61" s="201"/>
      <c r="V61" s="201"/>
    </row>
    <row r="62" spans="1:26" x14ac:dyDescent="0.25">
      <c r="J62" s="18">
        <v>10</v>
      </c>
      <c r="L62" s="126" t="s">
        <v>35</v>
      </c>
      <c r="M62" s="100">
        <v>0.5</v>
      </c>
      <c r="N62" s="101">
        <v>5</v>
      </c>
      <c r="O62" s="99">
        <f t="shared" si="5"/>
        <v>2.5</v>
      </c>
      <c r="P62" s="201"/>
      <c r="Q62" s="201"/>
      <c r="R62" s="201"/>
      <c r="S62" s="201"/>
      <c r="T62" s="201"/>
      <c r="U62" s="201"/>
      <c r="V62" s="201"/>
    </row>
    <row r="63" spans="1:26" x14ac:dyDescent="0.25">
      <c r="L63" s="126" t="s">
        <v>38</v>
      </c>
      <c r="M63" s="100">
        <v>2</v>
      </c>
      <c r="N63" s="101">
        <v>3</v>
      </c>
      <c r="O63" s="99">
        <f t="shared" si="5"/>
        <v>6</v>
      </c>
      <c r="P63" s="201"/>
      <c r="Q63" s="201"/>
      <c r="R63" s="201"/>
      <c r="S63" s="201"/>
      <c r="T63" s="201"/>
      <c r="U63" s="201"/>
      <c r="V63" s="201"/>
    </row>
    <row r="64" spans="1:26" x14ac:dyDescent="0.25">
      <c r="L64" s="126" t="s">
        <v>39</v>
      </c>
      <c r="M64" s="100">
        <v>-1</v>
      </c>
      <c r="N64" s="101">
        <v>0</v>
      </c>
      <c r="O64" s="99">
        <f t="shared" si="5"/>
        <v>0</v>
      </c>
      <c r="P64" s="201"/>
      <c r="Q64" s="201"/>
      <c r="R64" s="201"/>
      <c r="S64" s="201"/>
      <c r="T64" s="201"/>
      <c r="U64" s="201"/>
      <c r="V64" s="201"/>
    </row>
    <row r="65" spans="12:22" x14ac:dyDescent="0.25">
      <c r="L65" s="125" t="s">
        <v>36</v>
      </c>
      <c r="M65" s="125">
        <v>1</v>
      </c>
      <c r="N65" s="127">
        <v>0</v>
      </c>
      <c r="O65" s="125">
        <f>N65*M65</f>
        <v>0</v>
      </c>
      <c r="P65" s="201"/>
      <c r="Q65" s="201"/>
      <c r="R65" s="201"/>
      <c r="S65" s="201"/>
      <c r="T65" s="201"/>
      <c r="U65" s="201"/>
      <c r="V65" s="201"/>
    </row>
    <row r="66" spans="12:22" x14ac:dyDescent="0.25">
      <c r="L66" s="125" t="s">
        <v>147</v>
      </c>
      <c r="M66" s="125">
        <v>0.5</v>
      </c>
      <c r="N66" s="127">
        <v>0</v>
      </c>
      <c r="O66" s="125">
        <f>N66*M66</f>
        <v>0</v>
      </c>
      <c r="P66" s="201"/>
      <c r="Q66" s="201"/>
      <c r="R66" s="201"/>
      <c r="S66" s="201"/>
      <c r="T66" s="201"/>
      <c r="U66" s="201"/>
      <c r="V66" s="201"/>
    </row>
    <row r="67" spans="12:22" x14ac:dyDescent="0.25">
      <c r="L67" s="125" t="s">
        <v>149</v>
      </c>
      <c r="M67" s="125">
        <v>0.5</v>
      </c>
      <c r="N67" s="127"/>
      <c r="O67" s="125">
        <f>N67*M67</f>
        <v>0</v>
      </c>
      <c r="P67" s="123"/>
      <c r="Q67" s="123"/>
      <c r="R67" s="123"/>
      <c r="S67" s="123"/>
      <c r="T67" s="123"/>
      <c r="U67" s="123"/>
      <c r="V67" s="123"/>
    </row>
    <row r="68" spans="12:22" x14ac:dyDescent="0.25">
      <c r="L68" s="125" t="s">
        <v>148</v>
      </c>
      <c r="M68" s="125">
        <v>0.5</v>
      </c>
      <c r="N68" s="127"/>
      <c r="O68" s="125">
        <f>N68*M68</f>
        <v>0</v>
      </c>
      <c r="P68" s="123"/>
      <c r="Q68" s="123"/>
      <c r="R68" s="123"/>
      <c r="S68" s="123"/>
      <c r="T68" s="123"/>
      <c r="U68" s="123"/>
      <c r="V68" s="123"/>
    </row>
    <row r="69" spans="12:22" x14ac:dyDescent="0.25">
      <c r="L69" s="125" t="s">
        <v>37</v>
      </c>
      <c r="M69" s="125">
        <v>1</v>
      </c>
      <c r="N69" s="127">
        <v>0</v>
      </c>
      <c r="O69" s="125">
        <f>N69*M69</f>
        <v>0</v>
      </c>
      <c r="P69" s="201"/>
      <c r="Q69" s="201"/>
      <c r="R69" s="201"/>
      <c r="S69" s="201"/>
      <c r="T69" s="201"/>
      <c r="U69" s="201"/>
      <c r="V69" s="201"/>
    </row>
    <row r="70" spans="12:22" x14ac:dyDescent="0.25">
      <c r="L70" s="125" t="s">
        <v>40</v>
      </c>
      <c r="M70" s="125">
        <v>-1</v>
      </c>
      <c r="N70" s="127">
        <v>0</v>
      </c>
      <c r="O70" s="125">
        <f t="shared" si="5"/>
        <v>0</v>
      </c>
      <c r="P70" s="201"/>
      <c r="Q70" s="201"/>
      <c r="R70" s="201"/>
      <c r="S70" s="201"/>
      <c r="T70" s="201"/>
      <c r="U70" s="201"/>
      <c r="V70" s="201"/>
    </row>
    <row r="71" spans="12:22" x14ac:dyDescent="0.25">
      <c r="L71" s="243" t="s">
        <v>41</v>
      </c>
      <c r="M71" s="250"/>
      <c r="N71" s="244"/>
      <c r="O71" s="35">
        <f>SUM(O61:O70)</f>
        <v>16</v>
      </c>
      <c r="P71" s="20"/>
      <c r="Q71" s="20"/>
      <c r="R71" s="20"/>
      <c r="S71" s="20"/>
      <c r="T71" s="20"/>
      <c r="U71" s="20"/>
      <c r="V71" s="20"/>
    </row>
  </sheetData>
  <protectedRanges>
    <protectedRange sqref="M31:M33" name="datos"/>
    <protectedRange sqref="M37:M39" name="datos_1"/>
    <protectedRange sqref="P44:V56 P61:V70 N61:N70 N44:N56" name="datos_2"/>
    <protectedRange sqref="X8" name="datos_3"/>
  </protectedRanges>
  <mergeCells count="66">
    <mergeCell ref="L57:N57"/>
    <mergeCell ref="L71:N71"/>
    <mergeCell ref="L20:O20"/>
    <mergeCell ref="L27:M27"/>
    <mergeCell ref="B6:D6"/>
    <mergeCell ref="L6:N6"/>
    <mergeCell ref="L34:M34"/>
    <mergeCell ref="L40:M40"/>
    <mergeCell ref="B7:H7"/>
    <mergeCell ref="L8:O8"/>
    <mergeCell ref="L14:O14"/>
    <mergeCell ref="Q10:R10"/>
    <mergeCell ref="S10:U10"/>
    <mergeCell ref="Q11:R11"/>
    <mergeCell ref="S11:U11"/>
    <mergeCell ref="Q12:R12"/>
    <mergeCell ref="S12:U12"/>
    <mergeCell ref="W6:X6"/>
    <mergeCell ref="Q6:R6"/>
    <mergeCell ref="Q8:R8"/>
    <mergeCell ref="S8:U8"/>
    <mergeCell ref="Q9:R9"/>
    <mergeCell ref="S9:U9"/>
    <mergeCell ref="Q13:R13"/>
    <mergeCell ref="S13:U13"/>
    <mergeCell ref="Q21:R21"/>
    <mergeCell ref="Q23:R23"/>
    <mergeCell ref="Q24:R24"/>
    <mergeCell ref="S14:U14"/>
    <mergeCell ref="Q15:R15"/>
    <mergeCell ref="S15:U15"/>
    <mergeCell ref="Q16:R16"/>
    <mergeCell ref="Q14:R14"/>
    <mergeCell ref="U27:W27"/>
    <mergeCell ref="Q28:R28"/>
    <mergeCell ref="V18:Y26"/>
    <mergeCell ref="S19:T19"/>
    <mergeCell ref="Q26:R26"/>
    <mergeCell ref="Q22:R22"/>
    <mergeCell ref="Q27:R27"/>
    <mergeCell ref="Q25:R25"/>
    <mergeCell ref="Q18:R20"/>
    <mergeCell ref="S18:T18"/>
    <mergeCell ref="P54:V54"/>
    <mergeCell ref="P55:V55"/>
    <mergeCell ref="P56:V56"/>
    <mergeCell ref="P60:V60"/>
    <mergeCell ref="P61:V61"/>
    <mergeCell ref="P53:V53"/>
    <mergeCell ref="P43:V43"/>
    <mergeCell ref="P44:V44"/>
    <mergeCell ref="P45:V45"/>
    <mergeCell ref="P46:V46"/>
    <mergeCell ref="P47:V47"/>
    <mergeCell ref="P48:V48"/>
    <mergeCell ref="P49:V49"/>
    <mergeCell ref="P52:V52"/>
    <mergeCell ref="P50:V50"/>
    <mergeCell ref="P51:V51"/>
    <mergeCell ref="P70:V70"/>
    <mergeCell ref="P62:V62"/>
    <mergeCell ref="P63:V63"/>
    <mergeCell ref="P64:V64"/>
    <mergeCell ref="P65:V65"/>
    <mergeCell ref="P66:V66"/>
    <mergeCell ref="P69:V69"/>
  </mergeCells>
  <phoneticPr fontId="13" type="noConversion"/>
  <dataValidations count="6">
    <dataValidation type="whole" allowBlank="1" showInputMessage="1" showErrorMessage="1" errorTitle="Rango 0-5" error="Solo se aceptan números enteros entre 0 y 5" sqref="N61:N70 N44:N56">
      <formula1>0</formula1>
      <formula2>5</formula2>
    </dataValidation>
    <dataValidation type="decimal" allowBlank="1" showInputMessage="1" showErrorMessage="1" errorTitle="Costo hora/hombre" error="Solo se aceptan valores numéricos." sqref="X8">
      <formula1>1</formula1>
      <formula2>10000</formula2>
    </dataValidation>
    <dataValidation type="whole" allowBlank="1" showInputMessage="1" showErrorMessage="1" errorTitle="Actores" error="Solo se aceptan números enteros." sqref="M31:M33 M37:M39">
      <formula1>0</formula1>
      <formula2>1000</formula2>
    </dataValidation>
    <dataValidation type="list" allowBlank="1" showInputMessage="1" showErrorMessage="1" sqref="G9:G48">
      <formula1>$J$53:$J$62</formula1>
    </dataValidation>
    <dataValidation type="list" allowBlank="1" showInputMessage="1" showErrorMessage="1" sqref="E9:E48">
      <formula1>"SIMPLE,PROMEDIO,COMPLEJO"</formula1>
    </dataValidation>
    <dataValidation type="list" allowBlank="1" showInputMessage="1" showErrorMessage="1" sqref="D9:D48">
      <formula1>"CATALOGO,REPORTE,ESPECIAL"</formula1>
    </dataValidation>
  </dataValidations>
  <pageMargins left="0.75" right="0.75" top="1" bottom="1" header="0" footer="0"/>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B46"/>
  <sheetViews>
    <sheetView workbookViewId="0">
      <selection sqref="A1:B1"/>
    </sheetView>
  </sheetViews>
  <sheetFormatPr baseColWidth="10" defaultColWidth="0" defaultRowHeight="15" zeroHeight="1" x14ac:dyDescent="0.25"/>
  <cols>
    <col min="1" max="1" width="5.85546875" customWidth="1"/>
    <col min="2" max="2" width="130.28515625" customWidth="1"/>
    <col min="3" max="3" width="11.42578125" customWidth="1"/>
  </cols>
  <sheetData>
    <row r="1" spans="1:2" ht="54.95" customHeight="1" x14ac:dyDescent="0.25">
      <c r="A1" s="254" t="s">
        <v>64</v>
      </c>
      <c r="B1" s="254"/>
    </row>
    <row r="2" spans="1:2" ht="8.25" customHeight="1" x14ac:dyDescent="0.5">
      <c r="B2" s="10"/>
    </row>
    <row r="3" spans="1:2" ht="26.25" x14ac:dyDescent="0.4">
      <c r="A3" s="253" t="s">
        <v>135</v>
      </c>
      <c r="B3" s="253"/>
    </row>
    <row r="4" spans="1:2" ht="20.25" customHeight="1" x14ac:dyDescent="0.4">
      <c r="A4" s="122" t="s">
        <v>142</v>
      </c>
      <c r="B4" s="41"/>
    </row>
    <row r="5" spans="1:2" ht="52.5" customHeight="1" x14ac:dyDescent="0.25">
      <c r="A5" s="8">
        <v>1</v>
      </c>
      <c r="B5" s="9" t="s">
        <v>136</v>
      </c>
    </row>
    <row r="6" spans="1:2" ht="21.75" customHeight="1" x14ac:dyDescent="0.25">
      <c r="A6" s="8">
        <v>2</v>
      </c>
      <c r="B6" s="7" t="s">
        <v>137</v>
      </c>
    </row>
    <row r="7" spans="1:2" ht="21.75" customHeight="1" x14ac:dyDescent="0.25">
      <c r="A7" s="8">
        <v>3</v>
      </c>
      <c r="B7" s="7" t="s">
        <v>139</v>
      </c>
    </row>
    <row r="8" spans="1:2" ht="21.75" customHeight="1" x14ac:dyDescent="0.25">
      <c r="A8" s="8">
        <v>4</v>
      </c>
      <c r="B8" s="9" t="s">
        <v>140</v>
      </c>
    </row>
    <row r="9" spans="1:2" ht="34.5" customHeight="1" x14ac:dyDescent="0.25">
      <c r="A9" s="8">
        <v>5</v>
      </c>
      <c r="B9" s="9" t="s">
        <v>141</v>
      </c>
    </row>
    <row r="10" spans="1:2" ht="26.25" x14ac:dyDescent="0.4">
      <c r="A10" s="253" t="s">
        <v>68</v>
      </c>
      <c r="B10" s="253"/>
    </row>
    <row r="11" spans="1:2" ht="105" x14ac:dyDescent="0.4">
      <c r="A11" s="11">
        <v>1</v>
      </c>
      <c r="B11" s="9" t="s">
        <v>76</v>
      </c>
    </row>
    <row r="12" spans="1:2" ht="30" x14ac:dyDescent="0.4">
      <c r="A12" s="11">
        <v>2</v>
      </c>
      <c r="B12" s="9" t="s">
        <v>77</v>
      </c>
    </row>
    <row r="13" spans="1:2" ht="30" x14ac:dyDescent="0.4">
      <c r="A13" s="11">
        <v>3</v>
      </c>
      <c r="B13" s="9" t="s">
        <v>78</v>
      </c>
    </row>
    <row r="14" spans="1:2" ht="26.25" x14ac:dyDescent="0.25">
      <c r="A14" s="8"/>
      <c r="B14" s="7"/>
    </row>
    <row r="15" spans="1:2" ht="26.25" x14ac:dyDescent="0.4">
      <c r="A15" s="253" t="s">
        <v>69</v>
      </c>
      <c r="B15" s="253"/>
    </row>
    <row r="16" spans="1:2" ht="26.25" x14ac:dyDescent="0.25">
      <c r="A16" s="8">
        <v>1</v>
      </c>
      <c r="B16" s="39" t="s">
        <v>79</v>
      </c>
    </row>
    <row r="17" spans="1:2" ht="30" x14ac:dyDescent="0.25">
      <c r="A17" s="8">
        <v>2</v>
      </c>
      <c r="B17" s="39" t="s">
        <v>80</v>
      </c>
    </row>
    <row r="18" spans="1:2" ht="26.25" x14ac:dyDescent="0.25">
      <c r="A18" s="8"/>
      <c r="B18" s="9"/>
    </row>
    <row r="19" spans="1:2" ht="64.5" customHeight="1" x14ac:dyDescent="0.25">
      <c r="A19" s="8"/>
      <c r="B19" s="9"/>
    </row>
    <row r="20" spans="1:2" ht="72" customHeight="1" x14ac:dyDescent="0.25">
      <c r="A20" s="8"/>
      <c r="B20" s="9"/>
    </row>
    <row r="21" spans="1:2" ht="26.25" x14ac:dyDescent="0.25">
      <c r="A21" s="8"/>
      <c r="B21" s="9"/>
    </row>
    <row r="22" spans="1:2" ht="26.25" x14ac:dyDescent="0.25">
      <c r="A22" s="8"/>
      <c r="B22" s="9"/>
    </row>
    <row r="23" spans="1:2" x14ac:dyDescent="0.25"/>
    <row r="24" spans="1:2" ht="15.75" x14ac:dyDescent="0.25">
      <c r="A24" s="255"/>
      <c r="B24" s="255"/>
    </row>
    <row r="25" spans="1:2" x14ac:dyDescent="0.25"/>
    <row r="26" spans="1:2" x14ac:dyDescent="0.25"/>
    <row r="27" spans="1:2" x14ac:dyDescent="0.25"/>
    <row r="28" spans="1:2" x14ac:dyDescent="0.25"/>
    <row r="29" spans="1:2" x14ac:dyDescent="0.25"/>
    <row r="30" spans="1:2" x14ac:dyDescent="0.25"/>
    <row r="31" spans="1:2" x14ac:dyDescent="0.25"/>
    <row r="32" spans="1: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sheetData>
  <mergeCells count="5">
    <mergeCell ref="A15:B15"/>
    <mergeCell ref="A3:B3"/>
    <mergeCell ref="A1:B1"/>
    <mergeCell ref="A24:B24"/>
    <mergeCell ref="A10:B10"/>
  </mergeCells>
  <phoneticPr fontId="13"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58"/>
  <sheetViews>
    <sheetView showGridLines="0" topLeftCell="A7" zoomScale="85" zoomScaleNormal="85" workbookViewId="0">
      <selection activeCell="D14" sqref="D14"/>
    </sheetView>
  </sheetViews>
  <sheetFormatPr baseColWidth="10" defaultColWidth="0" defaultRowHeight="15" x14ac:dyDescent="0.25"/>
  <cols>
    <col min="1" max="1" width="5.140625" customWidth="1"/>
    <col min="2" max="2" width="48.5703125" customWidth="1"/>
    <col min="3" max="3" width="13.140625" customWidth="1"/>
    <col min="4" max="4" width="25.28515625" customWidth="1"/>
    <col min="5" max="5" width="11.42578125" hidden="1" customWidth="1"/>
    <col min="6" max="6" width="11.42578125" customWidth="1"/>
    <col min="7" max="7" width="34.5703125" customWidth="1"/>
    <col min="8" max="8" width="11.85546875" hidden="1" customWidth="1"/>
    <col min="9" max="9" width="4.28515625" customWidth="1"/>
    <col min="10" max="16384" width="11.42578125" hidden="1"/>
  </cols>
  <sheetData>
    <row r="2" spans="1:11" ht="18.75" x14ac:dyDescent="0.4">
      <c r="A2" s="257" t="s">
        <v>150</v>
      </c>
      <c r="B2" s="258"/>
      <c r="C2" s="258"/>
      <c r="D2" s="258"/>
      <c r="E2" s="258"/>
      <c r="F2" s="258"/>
      <c r="G2" s="129"/>
      <c r="H2" s="20"/>
    </row>
    <row r="3" spans="1:11" x14ac:dyDescent="0.25">
      <c r="A3" s="256" t="s">
        <v>66</v>
      </c>
      <c r="B3" s="256"/>
      <c r="C3" s="256"/>
      <c r="D3" s="256"/>
      <c r="E3" s="256"/>
      <c r="F3" s="256"/>
      <c r="G3" s="256"/>
      <c r="H3" s="20"/>
    </row>
    <row r="4" spans="1:11" ht="33" customHeight="1" x14ac:dyDescent="0.25">
      <c r="A4" s="22" t="s">
        <v>63</v>
      </c>
      <c r="B4" s="22" t="s">
        <v>82</v>
      </c>
      <c r="C4" s="22" t="s">
        <v>83</v>
      </c>
      <c r="D4" s="23" t="s">
        <v>67</v>
      </c>
      <c r="E4" s="23"/>
      <c r="F4" s="23" t="s">
        <v>74</v>
      </c>
      <c r="G4" s="23" t="s">
        <v>85</v>
      </c>
      <c r="H4" s="24" t="s">
        <v>71</v>
      </c>
    </row>
    <row r="5" spans="1:11" ht="30" x14ac:dyDescent="0.25">
      <c r="A5" s="19">
        <v>1</v>
      </c>
      <c r="B5" s="197" t="s">
        <v>162</v>
      </c>
      <c r="C5" s="193" t="s">
        <v>86</v>
      </c>
      <c r="D5" s="193" t="s">
        <v>13</v>
      </c>
      <c r="E5" s="138" t="str">
        <f t="shared" ref="E5:E54" si="0">CONCATENATE(C5,D5)</f>
        <v>ESPECIALCOMPLEJO</v>
      </c>
      <c r="F5" s="138">
        <v>1</v>
      </c>
      <c r="G5" s="195"/>
      <c r="H5" s="20" t="str">
        <f t="shared" ref="H5:H44" si="1">CONCATENATE(D5,F5)</f>
        <v>COMPLEJO1</v>
      </c>
      <c r="K5">
        <v>1</v>
      </c>
    </row>
    <row r="6" spans="1:11" ht="45" x14ac:dyDescent="0.25">
      <c r="A6" s="19">
        <v>2</v>
      </c>
      <c r="B6" s="197" t="s">
        <v>163</v>
      </c>
      <c r="C6" s="193" t="s">
        <v>86</v>
      </c>
      <c r="D6" s="193" t="s">
        <v>13</v>
      </c>
      <c r="E6" s="138" t="str">
        <f t="shared" si="0"/>
        <v>ESPECIALCOMPLEJO</v>
      </c>
      <c r="F6" s="138">
        <v>1</v>
      </c>
      <c r="G6" s="138"/>
      <c r="H6" s="20" t="str">
        <f t="shared" si="1"/>
        <v>COMPLEJO1</v>
      </c>
      <c r="K6">
        <v>2</v>
      </c>
    </row>
    <row r="7" spans="1:11" ht="90" x14ac:dyDescent="0.25">
      <c r="A7" s="19">
        <v>3</v>
      </c>
      <c r="B7" s="197" t="s">
        <v>164</v>
      </c>
      <c r="C7" s="193" t="s">
        <v>84</v>
      </c>
      <c r="D7" s="196" t="s">
        <v>13</v>
      </c>
      <c r="E7" s="138" t="str">
        <f t="shared" si="0"/>
        <v>CATALOGOCOMPLEJO</v>
      </c>
      <c r="F7" s="138">
        <v>1</v>
      </c>
      <c r="G7" s="138"/>
      <c r="H7" s="20" t="str">
        <f t="shared" si="1"/>
        <v>COMPLEJO1</v>
      </c>
      <c r="K7">
        <v>3</v>
      </c>
    </row>
    <row r="8" spans="1:11" x14ac:dyDescent="0.25">
      <c r="A8" s="19">
        <v>4</v>
      </c>
      <c r="B8" s="197" t="s">
        <v>165</v>
      </c>
      <c r="C8" s="193" t="s">
        <v>84</v>
      </c>
      <c r="D8" s="193" t="s">
        <v>13</v>
      </c>
      <c r="E8" s="138" t="str">
        <f t="shared" si="0"/>
        <v>CATALOGOCOMPLEJO</v>
      </c>
      <c r="F8" s="138">
        <v>1</v>
      </c>
      <c r="G8" s="138"/>
      <c r="H8" s="20" t="str">
        <f t="shared" si="1"/>
        <v>COMPLEJO1</v>
      </c>
      <c r="K8">
        <v>4</v>
      </c>
    </row>
    <row r="9" spans="1:11" ht="30" x14ac:dyDescent="0.25">
      <c r="A9" s="19">
        <v>5</v>
      </c>
      <c r="B9" s="197" t="s">
        <v>166</v>
      </c>
      <c r="C9" s="193" t="s">
        <v>86</v>
      </c>
      <c r="D9" s="193" t="s">
        <v>13</v>
      </c>
      <c r="E9" s="138" t="str">
        <f t="shared" si="0"/>
        <v>ESPECIALCOMPLEJO</v>
      </c>
      <c r="F9" s="138">
        <v>1</v>
      </c>
      <c r="G9" s="138"/>
      <c r="H9" s="20" t="str">
        <f t="shared" si="1"/>
        <v>COMPLEJO1</v>
      </c>
      <c r="K9">
        <v>5</v>
      </c>
    </row>
    <row r="10" spans="1:11" ht="45" x14ac:dyDescent="0.25">
      <c r="A10" s="19">
        <v>6</v>
      </c>
      <c r="B10" s="197" t="s">
        <v>167</v>
      </c>
      <c r="C10" s="193" t="s">
        <v>86</v>
      </c>
      <c r="D10" s="193" t="s">
        <v>13</v>
      </c>
      <c r="E10" s="138" t="str">
        <f t="shared" si="0"/>
        <v>ESPECIALCOMPLEJO</v>
      </c>
      <c r="F10" s="138">
        <v>1</v>
      </c>
      <c r="G10" s="138"/>
      <c r="H10" s="20" t="str">
        <f t="shared" si="1"/>
        <v>COMPLEJO1</v>
      </c>
      <c r="K10">
        <v>6</v>
      </c>
    </row>
    <row r="11" spans="1:11" ht="30" x14ac:dyDescent="0.25">
      <c r="A11" s="19">
        <v>7</v>
      </c>
      <c r="B11" s="197" t="s">
        <v>168</v>
      </c>
      <c r="C11" s="193" t="s">
        <v>84</v>
      </c>
      <c r="D11" s="193" t="s">
        <v>12</v>
      </c>
      <c r="E11" s="138" t="str">
        <f t="shared" si="0"/>
        <v>CATALOGOPROMEDIO</v>
      </c>
      <c r="F11" s="138">
        <v>1</v>
      </c>
      <c r="G11" s="138"/>
      <c r="H11" s="20" t="str">
        <f t="shared" si="1"/>
        <v>PROMEDIO1</v>
      </c>
      <c r="K11">
        <v>7</v>
      </c>
    </row>
    <row r="12" spans="1:11" ht="45" x14ac:dyDescent="0.25">
      <c r="A12" s="19">
        <v>8</v>
      </c>
      <c r="B12" s="197" t="s">
        <v>169</v>
      </c>
      <c r="C12" s="193" t="s">
        <v>84</v>
      </c>
      <c r="D12" s="193" t="s">
        <v>13</v>
      </c>
      <c r="E12" s="138" t="str">
        <f t="shared" si="0"/>
        <v>CATALOGOCOMPLEJO</v>
      </c>
      <c r="F12" s="138">
        <v>1</v>
      </c>
      <c r="G12" s="138"/>
      <c r="H12" s="20" t="str">
        <f t="shared" si="1"/>
        <v>COMPLEJO1</v>
      </c>
      <c r="K12">
        <v>8</v>
      </c>
    </row>
    <row r="13" spans="1:11" ht="30" x14ac:dyDescent="0.25">
      <c r="A13" s="19">
        <v>9</v>
      </c>
      <c r="B13" s="197" t="s">
        <v>170</v>
      </c>
      <c r="C13" s="193" t="s">
        <v>84</v>
      </c>
      <c r="D13" s="193" t="s">
        <v>12</v>
      </c>
      <c r="E13" s="138" t="str">
        <f t="shared" si="0"/>
        <v>CATALOGOPROMEDIO</v>
      </c>
      <c r="F13" s="138">
        <v>1</v>
      </c>
      <c r="G13" s="138"/>
      <c r="H13" s="20" t="str">
        <f t="shared" si="1"/>
        <v>PROMEDIO1</v>
      </c>
      <c r="K13">
        <v>9</v>
      </c>
    </row>
    <row r="14" spans="1:11" ht="30" x14ac:dyDescent="0.25">
      <c r="A14" s="19">
        <v>10</v>
      </c>
      <c r="B14" s="197" t="s">
        <v>171</v>
      </c>
      <c r="C14" s="193" t="s">
        <v>86</v>
      </c>
      <c r="D14" s="193" t="s">
        <v>12</v>
      </c>
      <c r="E14" s="138" t="str">
        <f t="shared" si="0"/>
        <v>ESPECIALPROMEDIO</v>
      </c>
      <c r="F14" s="138">
        <v>1</v>
      </c>
      <c r="G14" s="138"/>
      <c r="H14" s="20" t="str">
        <f t="shared" si="1"/>
        <v>PROMEDIO1</v>
      </c>
      <c r="K14">
        <v>10</v>
      </c>
    </row>
    <row r="15" spans="1:11" x14ac:dyDescent="0.25">
      <c r="A15" s="19">
        <v>11</v>
      </c>
      <c r="B15" s="197"/>
      <c r="C15" s="193"/>
      <c r="D15" s="193"/>
      <c r="E15" s="138" t="str">
        <f t="shared" si="0"/>
        <v/>
      </c>
      <c r="F15" s="138"/>
      <c r="G15" s="138"/>
      <c r="H15" s="20" t="str">
        <f t="shared" si="1"/>
        <v/>
      </c>
    </row>
    <row r="16" spans="1:11" x14ac:dyDescent="0.25">
      <c r="A16" s="19">
        <v>12</v>
      </c>
      <c r="B16" s="197"/>
      <c r="C16" s="193"/>
      <c r="D16" s="193"/>
      <c r="E16" s="138" t="str">
        <f t="shared" si="0"/>
        <v/>
      </c>
      <c r="F16" s="138"/>
      <c r="G16" s="138"/>
      <c r="H16" s="20" t="str">
        <f t="shared" si="1"/>
        <v/>
      </c>
    </row>
    <row r="17" spans="1:8" x14ac:dyDescent="0.25">
      <c r="A17" s="19">
        <v>13</v>
      </c>
      <c r="B17" s="197"/>
      <c r="C17" s="193"/>
      <c r="D17" s="193"/>
      <c r="E17" s="138" t="str">
        <f t="shared" si="0"/>
        <v/>
      </c>
      <c r="F17" s="138"/>
      <c r="G17" s="138"/>
      <c r="H17" s="20" t="str">
        <f t="shared" si="1"/>
        <v/>
      </c>
    </row>
    <row r="18" spans="1:8" x14ac:dyDescent="0.25">
      <c r="A18" s="19">
        <v>14</v>
      </c>
      <c r="B18" s="197"/>
      <c r="C18" s="193"/>
      <c r="D18" s="193"/>
      <c r="E18" s="138" t="str">
        <f t="shared" si="0"/>
        <v/>
      </c>
      <c r="F18" s="138"/>
      <c r="G18" s="194"/>
      <c r="H18" s="20" t="str">
        <f t="shared" si="1"/>
        <v/>
      </c>
    </row>
    <row r="19" spans="1:8" x14ac:dyDescent="0.25">
      <c r="A19" s="19">
        <v>15</v>
      </c>
      <c r="B19" s="197"/>
      <c r="C19" s="193"/>
      <c r="D19" s="193"/>
      <c r="E19" s="138" t="str">
        <f t="shared" si="0"/>
        <v/>
      </c>
      <c r="F19" s="138"/>
      <c r="G19" s="138"/>
      <c r="H19" s="20" t="str">
        <f t="shared" si="1"/>
        <v/>
      </c>
    </row>
    <row r="20" spans="1:8" x14ac:dyDescent="0.25">
      <c r="A20" s="19">
        <v>16</v>
      </c>
      <c r="B20" s="197"/>
      <c r="C20" s="193"/>
      <c r="D20" s="193"/>
      <c r="E20" s="138"/>
      <c r="F20" s="138"/>
      <c r="G20" s="138"/>
      <c r="H20" s="20"/>
    </row>
    <row r="21" spans="1:8" x14ac:dyDescent="0.25">
      <c r="A21" s="19">
        <v>17</v>
      </c>
      <c r="B21" s="197"/>
      <c r="C21" s="193"/>
      <c r="D21" s="193"/>
      <c r="E21" s="138" t="str">
        <f t="shared" si="0"/>
        <v/>
      </c>
      <c r="F21" s="138"/>
      <c r="G21" s="138"/>
      <c r="H21" s="20" t="str">
        <f t="shared" si="1"/>
        <v/>
      </c>
    </row>
    <row r="22" spans="1:8" x14ac:dyDescent="0.25">
      <c r="A22" s="19">
        <v>18</v>
      </c>
      <c r="B22" s="194"/>
      <c r="C22" s="138"/>
      <c r="D22" s="138"/>
      <c r="E22" s="138" t="str">
        <f t="shared" si="0"/>
        <v/>
      </c>
      <c r="F22" s="138"/>
      <c r="G22" s="138"/>
      <c r="H22" s="20" t="str">
        <f t="shared" si="1"/>
        <v/>
      </c>
    </row>
    <row r="23" spans="1:8" x14ac:dyDescent="0.25">
      <c r="A23" s="19">
        <v>19</v>
      </c>
      <c r="B23" s="194"/>
      <c r="C23" s="138"/>
      <c r="D23" s="138"/>
      <c r="E23" s="138" t="str">
        <f t="shared" si="0"/>
        <v/>
      </c>
      <c r="F23" s="138"/>
      <c r="G23" s="138"/>
      <c r="H23" s="20" t="str">
        <f t="shared" si="1"/>
        <v/>
      </c>
    </row>
    <row r="24" spans="1:8" x14ac:dyDescent="0.25">
      <c r="A24" s="19">
        <v>20</v>
      </c>
      <c r="B24" s="138"/>
      <c r="C24" s="137"/>
      <c r="D24" s="138"/>
      <c r="E24" s="138" t="str">
        <f t="shared" si="0"/>
        <v/>
      </c>
      <c r="F24" s="138"/>
      <c r="G24" s="138"/>
      <c r="H24" s="20" t="str">
        <f t="shared" si="1"/>
        <v/>
      </c>
    </row>
    <row r="25" spans="1:8" x14ac:dyDescent="0.25">
      <c r="A25" s="19">
        <v>21</v>
      </c>
      <c r="B25" s="138"/>
      <c r="C25" s="137"/>
      <c r="D25" s="138"/>
      <c r="E25" s="138" t="str">
        <f t="shared" si="0"/>
        <v/>
      </c>
      <c r="F25" s="138"/>
      <c r="G25" s="138"/>
      <c r="H25" s="20" t="str">
        <f t="shared" si="1"/>
        <v/>
      </c>
    </row>
    <row r="26" spans="1:8" x14ac:dyDescent="0.25">
      <c r="A26" s="19">
        <v>22</v>
      </c>
      <c r="B26" s="138"/>
      <c r="C26" s="137"/>
      <c r="D26" s="138"/>
      <c r="E26" s="138" t="str">
        <f t="shared" si="0"/>
        <v/>
      </c>
      <c r="F26" s="138"/>
      <c r="G26" s="138"/>
      <c r="H26" s="20" t="str">
        <f t="shared" si="1"/>
        <v/>
      </c>
    </row>
    <row r="27" spans="1:8" x14ac:dyDescent="0.25">
      <c r="A27" s="19">
        <v>23</v>
      </c>
      <c r="B27" s="137"/>
      <c r="C27" s="137"/>
      <c r="D27" s="138"/>
      <c r="E27" s="138" t="str">
        <f t="shared" si="0"/>
        <v/>
      </c>
      <c r="F27" s="138"/>
      <c r="G27" s="138"/>
      <c r="H27" s="20" t="str">
        <f t="shared" si="1"/>
        <v/>
      </c>
    </row>
    <row r="28" spans="1:8" x14ac:dyDescent="0.25">
      <c r="A28" s="19">
        <v>24</v>
      </c>
      <c r="B28" s="137"/>
      <c r="C28" s="137"/>
      <c r="D28" s="138"/>
      <c r="E28" s="138" t="str">
        <f t="shared" si="0"/>
        <v/>
      </c>
      <c r="F28" s="138"/>
      <c r="G28" s="138"/>
      <c r="H28" s="20" t="str">
        <f t="shared" si="1"/>
        <v/>
      </c>
    </row>
    <row r="29" spans="1:8" x14ac:dyDescent="0.25">
      <c r="A29" s="19">
        <v>25</v>
      </c>
      <c r="B29" s="137"/>
      <c r="C29" s="137"/>
      <c r="D29" s="138"/>
      <c r="E29" s="138" t="str">
        <f t="shared" si="0"/>
        <v/>
      </c>
      <c r="F29" s="138"/>
      <c r="G29" s="138"/>
      <c r="H29" s="20" t="str">
        <f t="shared" si="1"/>
        <v/>
      </c>
    </row>
    <row r="30" spans="1:8" x14ac:dyDescent="0.25">
      <c r="A30" s="19">
        <v>26</v>
      </c>
      <c r="B30" s="137"/>
      <c r="C30" s="137"/>
      <c r="D30" s="138"/>
      <c r="E30" s="138" t="str">
        <f t="shared" si="0"/>
        <v/>
      </c>
      <c r="F30" s="138"/>
      <c r="G30" s="138"/>
      <c r="H30" s="20" t="str">
        <f t="shared" si="1"/>
        <v/>
      </c>
    </row>
    <row r="31" spans="1:8" x14ac:dyDescent="0.25">
      <c r="A31" s="19">
        <v>27</v>
      </c>
      <c r="B31" s="137"/>
      <c r="C31" s="137"/>
      <c r="D31" s="138"/>
      <c r="E31" s="138" t="str">
        <f t="shared" si="0"/>
        <v/>
      </c>
      <c r="F31" s="138"/>
      <c r="G31" s="138"/>
      <c r="H31" s="20" t="str">
        <f t="shared" si="1"/>
        <v/>
      </c>
    </row>
    <row r="32" spans="1:8" x14ac:dyDescent="0.25">
      <c r="A32" s="19">
        <v>28</v>
      </c>
      <c r="B32" s="137"/>
      <c r="C32" s="137"/>
      <c r="D32" s="138"/>
      <c r="E32" s="138" t="str">
        <f t="shared" si="0"/>
        <v/>
      </c>
      <c r="F32" s="138"/>
      <c r="G32" s="138"/>
      <c r="H32" s="20" t="str">
        <f t="shared" si="1"/>
        <v/>
      </c>
    </row>
    <row r="33" spans="1:8" x14ac:dyDescent="0.25">
      <c r="A33" s="19">
        <v>29</v>
      </c>
      <c r="B33" s="137"/>
      <c r="C33" s="137"/>
      <c r="D33" s="138"/>
      <c r="E33" s="138" t="str">
        <f t="shared" si="0"/>
        <v/>
      </c>
      <c r="F33" s="138"/>
      <c r="G33" s="138"/>
      <c r="H33" s="20" t="str">
        <f t="shared" si="1"/>
        <v/>
      </c>
    </row>
    <row r="34" spans="1:8" x14ac:dyDescent="0.25">
      <c r="A34" s="19">
        <v>30</v>
      </c>
      <c r="B34" s="137"/>
      <c r="C34" s="137"/>
      <c r="D34" s="138"/>
      <c r="E34" s="138" t="str">
        <f t="shared" si="0"/>
        <v/>
      </c>
      <c r="F34" s="138"/>
      <c r="G34" s="138"/>
      <c r="H34" s="20" t="str">
        <f t="shared" si="1"/>
        <v/>
      </c>
    </row>
    <row r="35" spans="1:8" x14ac:dyDescent="0.25">
      <c r="A35" s="19">
        <v>31</v>
      </c>
      <c r="B35" s="139"/>
      <c r="C35" s="139"/>
      <c r="D35" s="140"/>
      <c r="E35" s="138" t="str">
        <f t="shared" si="0"/>
        <v/>
      </c>
      <c r="F35" s="138"/>
      <c r="G35" s="138"/>
      <c r="H35" s="20" t="str">
        <f t="shared" si="1"/>
        <v/>
      </c>
    </row>
    <row r="36" spans="1:8" x14ac:dyDescent="0.25">
      <c r="A36" s="19">
        <v>32</v>
      </c>
      <c r="B36" s="139"/>
      <c r="C36" s="139"/>
      <c r="D36" s="140"/>
      <c r="E36" s="138" t="str">
        <f t="shared" si="0"/>
        <v/>
      </c>
      <c r="F36" s="138"/>
      <c r="G36" s="138"/>
      <c r="H36" s="20" t="str">
        <f t="shared" si="1"/>
        <v/>
      </c>
    </row>
    <row r="37" spans="1:8" x14ac:dyDescent="0.25">
      <c r="A37" s="19">
        <v>33</v>
      </c>
      <c r="B37" s="139"/>
      <c r="C37" s="139"/>
      <c r="D37" s="140"/>
      <c r="E37" s="138" t="str">
        <f t="shared" si="0"/>
        <v/>
      </c>
      <c r="F37" s="138"/>
      <c r="G37" s="138"/>
      <c r="H37" s="20" t="str">
        <f t="shared" si="1"/>
        <v/>
      </c>
    </row>
    <row r="38" spans="1:8" x14ac:dyDescent="0.25">
      <c r="A38" s="19">
        <v>34</v>
      </c>
      <c r="B38" s="139"/>
      <c r="C38" s="139"/>
      <c r="D38" s="140"/>
      <c r="E38" s="138" t="str">
        <f t="shared" si="0"/>
        <v/>
      </c>
      <c r="F38" s="138"/>
      <c r="G38" s="138"/>
      <c r="H38" s="20" t="str">
        <f t="shared" si="1"/>
        <v/>
      </c>
    </row>
    <row r="39" spans="1:8" x14ac:dyDescent="0.25">
      <c r="A39" s="19">
        <v>35</v>
      </c>
      <c r="B39" s="139"/>
      <c r="C39" s="139"/>
      <c r="D39" s="140"/>
      <c r="E39" s="138" t="str">
        <f t="shared" si="0"/>
        <v/>
      </c>
      <c r="F39" s="138"/>
      <c r="G39" s="138"/>
      <c r="H39" s="20" t="str">
        <f t="shared" si="1"/>
        <v/>
      </c>
    </row>
    <row r="40" spans="1:8" x14ac:dyDescent="0.25">
      <c r="A40" s="19">
        <v>36</v>
      </c>
      <c r="B40" s="139"/>
      <c r="C40" s="139"/>
      <c r="D40" s="140"/>
      <c r="E40" s="138" t="str">
        <f t="shared" si="0"/>
        <v/>
      </c>
      <c r="F40" s="138"/>
      <c r="G40" s="138"/>
      <c r="H40" s="20" t="str">
        <f t="shared" si="1"/>
        <v/>
      </c>
    </row>
    <row r="41" spans="1:8" x14ac:dyDescent="0.25">
      <c r="A41" s="19">
        <v>37</v>
      </c>
      <c r="B41" s="139"/>
      <c r="C41" s="139"/>
      <c r="D41" s="140"/>
      <c r="E41" s="138" t="str">
        <f t="shared" si="0"/>
        <v/>
      </c>
      <c r="F41" s="138"/>
      <c r="G41" s="138"/>
      <c r="H41" s="20" t="str">
        <f t="shared" si="1"/>
        <v/>
      </c>
    </row>
    <row r="42" spans="1:8" x14ac:dyDescent="0.25">
      <c r="A42" s="19">
        <v>38</v>
      </c>
      <c r="B42" s="139"/>
      <c r="C42" s="139"/>
      <c r="D42" s="140"/>
      <c r="E42" s="138" t="str">
        <f t="shared" si="0"/>
        <v/>
      </c>
      <c r="F42" s="138"/>
      <c r="G42" s="138"/>
      <c r="H42" s="20" t="str">
        <f t="shared" si="1"/>
        <v/>
      </c>
    </row>
    <row r="43" spans="1:8" x14ac:dyDescent="0.25">
      <c r="A43" s="19">
        <v>39</v>
      </c>
      <c r="B43" s="139"/>
      <c r="C43" s="139"/>
      <c r="D43" s="140"/>
      <c r="E43" s="138" t="str">
        <f t="shared" si="0"/>
        <v/>
      </c>
      <c r="F43" s="138"/>
      <c r="G43" s="138"/>
      <c r="H43" s="20" t="str">
        <f t="shared" si="1"/>
        <v/>
      </c>
    </row>
    <row r="44" spans="1:8" x14ac:dyDescent="0.25">
      <c r="A44" s="19">
        <v>40</v>
      </c>
      <c r="B44" s="139"/>
      <c r="C44" s="139"/>
      <c r="D44" s="140"/>
      <c r="E44" s="138" t="str">
        <f t="shared" si="0"/>
        <v/>
      </c>
      <c r="F44" s="138"/>
      <c r="G44" s="138"/>
      <c r="H44" s="20" t="str">
        <f t="shared" si="1"/>
        <v/>
      </c>
    </row>
    <row r="45" spans="1:8" x14ac:dyDescent="0.25">
      <c r="A45" s="19">
        <v>41</v>
      </c>
      <c r="B45" s="139"/>
      <c r="C45" s="139"/>
      <c r="D45" s="140"/>
      <c r="E45" s="138" t="str">
        <f t="shared" si="0"/>
        <v/>
      </c>
      <c r="F45" s="138"/>
      <c r="G45" s="138"/>
      <c r="H45" s="20"/>
    </row>
    <row r="46" spans="1:8" x14ac:dyDescent="0.25">
      <c r="A46" s="19">
        <v>42</v>
      </c>
      <c r="B46" s="139"/>
      <c r="C46" s="139"/>
      <c r="D46" s="140"/>
      <c r="E46" s="138" t="str">
        <f t="shared" si="0"/>
        <v/>
      </c>
      <c r="F46" s="138"/>
      <c r="G46" s="138"/>
      <c r="H46" s="18"/>
    </row>
    <row r="47" spans="1:8" x14ac:dyDescent="0.25">
      <c r="A47" s="19">
        <v>43</v>
      </c>
      <c r="B47" s="139"/>
      <c r="C47" s="139"/>
      <c r="D47" s="140"/>
      <c r="E47" s="138" t="str">
        <f t="shared" si="0"/>
        <v/>
      </c>
      <c r="F47" s="138"/>
      <c r="G47" s="138"/>
      <c r="H47" s="18"/>
    </row>
    <row r="48" spans="1:8" x14ac:dyDescent="0.25">
      <c r="A48" s="19">
        <v>44</v>
      </c>
      <c r="B48" s="139"/>
      <c r="C48" s="139"/>
      <c r="D48" s="140"/>
      <c r="E48" s="138" t="str">
        <f t="shared" si="0"/>
        <v/>
      </c>
      <c r="F48" s="138"/>
      <c r="G48" s="138"/>
      <c r="H48" s="18"/>
    </row>
    <row r="49" spans="1:8" x14ac:dyDescent="0.25">
      <c r="A49" s="19">
        <v>45</v>
      </c>
      <c r="B49" s="139"/>
      <c r="C49" s="139"/>
      <c r="D49" s="140"/>
      <c r="E49" s="138" t="str">
        <f t="shared" si="0"/>
        <v/>
      </c>
      <c r="F49" s="138"/>
      <c r="G49" s="138"/>
      <c r="H49" s="18"/>
    </row>
    <row r="50" spans="1:8" x14ac:dyDescent="0.25">
      <c r="A50" s="19">
        <v>46</v>
      </c>
      <c r="B50" s="139"/>
      <c r="C50" s="139"/>
      <c r="D50" s="140"/>
      <c r="E50" s="138" t="str">
        <f t="shared" si="0"/>
        <v/>
      </c>
      <c r="F50" s="138"/>
      <c r="G50" s="138"/>
      <c r="H50" s="18"/>
    </row>
    <row r="51" spans="1:8" x14ac:dyDescent="0.25">
      <c r="A51" s="19">
        <v>47</v>
      </c>
      <c r="B51" s="139"/>
      <c r="C51" s="139"/>
      <c r="D51" s="140"/>
      <c r="E51" s="138" t="str">
        <f t="shared" si="0"/>
        <v/>
      </c>
      <c r="F51" s="138"/>
      <c r="G51" s="138"/>
      <c r="H51" s="18"/>
    </row>
    <row r="52" spans="1:8" x14ac:dyDescent="0.25">
      <c r="A52" s="19">
        <v>48</v>
      </c>
      <c r="B52" s="139"/>
      <c r="C52" s="139"/>
      <c r="D52" s="140"/>
      <c r="E52" s="138" t="str">
        <f t="shared" si="0"/>
        <v/>
      </c>
      <c r="F52" s="138"/>
      <c r="G52" s="138"/>
      <c r="H52" s="18"/>
    </row>
    <row r="53" spans="1:8" x14ac:dyDescent="0.25">
      <c r="A53" s="19">
        <v>49</v>
      </c>
      <c r="B53" s="139"/>
      <c r="C53" s="139"/>
      <c r="D53" s="140"/>
      <c r="E53" s="138" t="str">
        <f t="shared" si="0"/>
        <v/>
      </c>
      <c r="F53" s="138"/>
      <c r="G53" s="138"/>
      <c r="H53" s="18"/>
    </row>
    <row r="54" spans="1:8" x14ac:dyDescent="0.25">
      <c r="A54" s="19">
        <v>50</v>
      </c>
      <c r="B54" s="139"/>
      <c r="C54" s="139"/>
      <c r="D54" s="140"/>
      <c r="E54" s="138" t="str">
        <f t="shared" si="0"/>
        <v/>
      </c>
      <c r="F54" s="138"/>
      <c r="G54" s="138"/>
      <c r="H54" s="18"/>
    </row>
    <row r="55" spans="1:8" x14ac:dyDescent="0.25">
      <c r="A55" s="18"/>
      <c r="B55" s="18"/>
      <c r="C55" s="18"/>
      <c r="D55" s="18"/>
      <c r="E55" s="18"/>
      <c r="F55" s="18"/>
      <c r="G55" s="18"/>
      <c r="H55" s="18"/>
    </row>
    <row r="56" spans="1:8" x14ac:dyDescent="0.25">
      <c r="A56" s="18"/>
      <c r="B56" s="18"/>
      <c r="C56" s="18"/>
      <c r="D56" s="18"/>
      <c r="E56" s="18"/>
      <c r="F56" s="18"/>
      <c r="G56" s="18"/>
      <c r="H56" s="18"/>
    </row>
    <row r="57" spans="1:8" x14ac:dyDescent="0.25">
      <c r="A57" s="18"/>
      <c r="B57" s="18"/>
      <c r="C57" s="18"/>
      <c r="D57" s="18"/>
      <c r="E57" s="18"/>
      <c r="F57" s="18"/>
      <c r="G57" s="18"/>
      <c r="H57" s="18"/>
    </row>
    <row r="58" spans="1:8" x14ac:dyDescent="0.25">
      <c r="A58" s="18"/>
      <c r="B58" s="18"/>
      <c r="C58" s="18"/>
      <c r="D58" s="18"/>
      <c r="E58" s="18"/>
      <c r="F58" s="18"/>
      <c r="G58" s="18"/>
      <c r="H58" s="18"/>
    </row>
  </sheetData>
  <mergeCells count="2">
    <mergeCell ref="A3:G3"/>
    <mergeCell ref="A2:F2"/>
  </mergeCells>
  <dataValidations count="3">
    <dataValidation type="list" allowBlank="1" showInputMessage="1" showErrorMessage="1" sqref="F5:F54">
      <formula1>$K$5:$K$14</formula1>
    </dataValidation>
    <dataValidation type="list" allowBlank="1" showInputMessage="1" showErrorMessage="1" sqref="D5:D54">
      <formula1>"COMPLEJIDAD ESTIMADA,COMPLEJO,PROMEDIO,SIMPLE"</formula1>
    </dataValidation>
    <dataValidation type="list" allowBlank="1" showInputMessage="1" showErrorMessage="1" sqref="C5:C54">
      <formula1>"CATALOGO,ESPECIAL,TIPO"</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8"/>
  <sheetViews>
    <sheetView showGridLines="0" topLeftCell="A10" zoomScaleNormal="100" workbookViewId="0">
      <selection activeCell="C64" sqref="C64"/>
    </sheetView>
  </sheetViews>
  <sheetFormatPr baseColWidth="10" defaultColWidth="0" defaultRowHeight="15" x14ac:dyDescent="0.25"/>
  <cols>
    <col min="1" max="1" width="59.140625" style="163" customWidth="1"/>
    <col min="2" max="4" width="16.140625" style="163" customWidth="1"/>
    <col min="5" max="5" width="46.140625" style="163" customWidth="1"/>
    <col min="6" max="6" width="2.5703125" style="163" customWidth="1"/>
    <col min="7" max="16384" width="0" style="163" hidden="1"/>
  </cols>
  <sheetData>
    <row r="1" spans="1:5" x14ac:dyDescent="0.25">
      <c r="A1" s="27"/>
      <c r="B1" s="27"/>
      <c r="C1" s="51"/>
      <c r="D1" s="53"/>
      <c r="E1" s="27"/>
    </row>
    <row r="2" spans="1:5" x14ac:dyDescent="0.25">
      <c r="A2" s="259" t="s">
        <v>159</v>
      </c>
      <c r="B2" s="260"/>
      <c r="C2" s="260"/>
      <c r="D2" s="261"/>
      <c r="E2" s="164"/>
    </row>
    <row r="3" spans="1:5" x14ac:dyDescent="0.25">
      <c r="A3" s="165" t="s">
        <v>89</v>
      </c>
      <c r="B3" s="166" t="s">
        <v>11</v>
      </c>
      <c r="C3" s="166" t="s">
        <v>12</v>
      </c>
      <c r="D3" s="166" t="s">
        <v>13</v>
      </c>
      <c r="E3" s="164"/>
    </row>
    <row r="4" spans="1:5" x14ac:dyDescent="0.25">
      <c r="A4" s="167" t="s">
        <v>90</v>
      </c>
      <c r="B4" s="180">
        <v>12</v>
      </c>
      <c r="C4" s="180">
        <v>24</v>
      </c>
      <c r="D4" s="180">
        <v>40</v>
      </c>
      <c r="E4" s="164"/>
    </row>
    <row r="5" spans="1:5" x14ac:dyDescent="0.25">
      <c r="A5" s="167" t="s">
        <v>91</v>
      </c>
      <c r="B5" s="180">
        <v>15</v>
      </c>
      <c r="C5" s="180">
        <v>30</v>
      </c>
      <c r="D5" s="180">
        <v>45</v>
      </c>
      <c r="E5" s="164"/>
    </row>
    <row r="6" spans="1:5" x14ac:dyDescent="0.25">
      <c r="A6" s="167" t="s">
        <v>86</v>
      </c>
      <c r="B6" s="180">
        <v>18</v>
      </c>
      <c r="C6" s="180">
        <v>35</v>
      </c>
      <c r="D6" s="180">
        <v>50</v>
      </c>
      <c r="E6" s="164"/>
    </row>
    <row r="7" spans="1:5" x14ac:dyDescent="0.25">
      <c r="E7" s="164"/>
    </row>
    <row r="8" spans="1:5" x14ac:dyDescent="0.25">
      <c r="A8" s="259" t="s">
        <v>96</v>
      </c>
      <c r="B8" s="260"/>
      <c r="C8" s="260"/>
      <c r="D8" s="261"/>
      <c r="E8" s="164"/>
    </row>
    <row r="9" spans="1:5" x14ac:dyDescent="0.25">
      <c r="A9" s="165" t="s">
        <v>89</v>
      </c>
      <c r="B9" s="166" t="s">
        <v>11</v>
      </c>
      <c r="C9" s="166" t="s">
        <v>12</v>
      </c>
      <c r="D9" s="166" t="s">
        <v>13</v>
      </c>
      <c r="E9" s="164"/>
    </row>
    <row r="10" spans="1:5" x14ac:dyDescent="0.25">
      <c r="A10" s="167" t="s">
        <v>84</v>
      </c>
      <c r="B10" s="168">
        <f>COUNTIF('1-FUNCIONALIDAD'!E5:E54,CONCATENATE(A10,B9))</f>
        <v>0</v>
      </c>
      <c r="C10" s="168">
        <f>COUNTIF('1-FUNCIONALIDAD'!E5:E54,CONCATENATE(A10,C9))</f>
        <v>2</v>
      </c>
      <c r="D10" s="168">
        <f>COUNTIF('1-FUNCIONALIDAD'!E5:E54,CONCATENATE(A10,D9))</f>
        <v>3</v>
      </c>
      <c r="E10" s="27"/>
    </row>
    <row r="11" spans="1:5" x14ac:dyDescent="0.25">
      <c r="A11" s="167" t="s">
        <v>87</v>
      </c>
      <c r="B11" s="168">
        <f>COUNTIF('1-FUNCIONALIDAD'!E5:E54,CONCATENATE(A11,B9))</f>
        <v>0</v>
      </c>
      <c r="C11" s="168">
        <f>COUNTIF('1-FUNCIONALIDAD'!E5:E54,CONCATENATE(A11,C9))</f>
        <v>0</v>
      </c>
      <c r="D11" s="168">
        <f>COUNTIF('1-FUNCIONALIDAD'!E5:E54,CONCATENATE(A11,D9))</f>
        <v>0</v>
      </c>
      <c r="E11" s="55"/>
    </row>
    <row r="12" spans="1:5" ht="15" customHeight="1" x14ac:dyDescent="0.25">
      <c r="A12" s="167" t="s">
        <v>86</v>
      </c>
      <c r="B12" s="168">
        <f>COUNTIF('1-FUNCIONALIDAD'!E5:E54,CONCATENATE(A12,B9))</f>
        <v>0</v>
      </c>
      <c r="C12" s="168">
        <f>COUNTIF('1-FUNCIONALIDAD'!E5:E54,CONCATENATE(A12,C9))</f>
        <v>1</v>
      </c>
      <c r="D12" s="168">
        <f>COUNTIF('1-FUNCIONALIDAD'!E5:E54,CONCATENATE(A12,D9))</f>
        <v>4</v>
      </c>
      <c r="E12" s="49"/>
    </row>
    <row r="13" spans="1:5" ht="15" customHeight="1" x14ac:dyDescent="0.25">
      <c r="E13" s="52"/>
    </row>
    <row r="14" spans="1:5" x14ac:dyDescent="0.25">
      <c r="A14" s="259" t="s">
        <v>92</v>
      </c>
      <c r="B14" s="260"/>
      <c r="C14" s="260"/>
      <c r="D14" s="261"/>
      <c r="E14" s="52"/>
    </row>
    <row r="15" spans="1:5" x14ac:dyDescent="0.25">
      <c r="A15" s="165" t="s">
        <v>89</v>
      </c>
      <c r="B15" s="166" t="s">
        <v>11</v>
      </c>
      <c r="C15" s="166" t="s">
        <v>12</v>
      </c>
      <c r="D15" s="166" t="s">
        <v>93</v>
      </c>
      <c r="E15" s="52"/>
    </row>
    <row r="16" spans="1:5" x14ac:dyDescent="0.25">
      <c r="A16" s="167" t="s">
        <v>90</v>
      </c>
      <c r="B16" s="169">
        <f t="shared" ref="B16:D18" si="0">B10*B4</f>
        <v>0</v>
      </c>
      <c r="C16" s="169">
        <f t="shared" si="0"/>
        <v>48</v>
      </c>
      <c r="D16" s="169">
        <f t="shared" si="0"/>
        <v>120</v>
      </c>
      <c r="E16" s="52"/>
    </row>
    <row r="17" spans="1:8" x14ac:dyDescent="0.25">
      <c r="A17" s="167" t="s">
        <v>91</v>
      </c>
      <c r="B17" s="169">
        <f t="shared" si="0"/>
        <v>0</v>
      </c>
      <c r="C17" s="169">
        <f t="shared" si="0"/>
        <v>0</v>
      </c>
      <c r="D17" s="169">
        <f t="shared" si="0"/>
        <v>0</v>
      </c>
      <c r="E17" s="52"/>
    </row>
    <row r="18" spans="1:8" ht="15.75" thickBot="1" x14ac:dyDescent="0.3">
      <c r="A18" s="170" t="s">
        <v>86</v>
      </c>
      <c r="B18" s="171">
        <f t="shared" si="0"/>
        <v>0</v>
      </c>
      <c r="C18" s="171">
        <f t="shared" si="0"/>
        <v>35</v>
      </c>
      <c r="D18" s="171">
        <f t="shared" si="0"/>
        <v>200</v>
      </c>
      <c r="E18" s="52"/>
    </row>
    <row r="19" spans="1:8" ht="15.75" thickTop="1" x14ac:dyDescent="0.25">
      <c r="A19" s="172" t="s">
        <v>94</v>
      </c>
      <c r="B19" s="173">
        <f>SUM(B16:B18)</f>
        <v>0</v>
      </c>
      <c r="C19" s="173">
        <f>SUM(C16:C18)</f>
        <v>83</v>
      </c>
      <c r="D19" s="173">
        <f>SUM(D16:D18)</f>
        <v>320</v>
      </c>
      <c r="E19" s="52"/>
    </row>
    <row r="20" spans="1:8" x14ac:dyDescent="0.25">
      <c r="E20" s="52"/>
    </row>
    <row r="21" spans="1:8" ht="48" customHeight="1" x14ac:dyDescent="0.3">
      <c r="A21" s="262" t="s">
        <v>95</v>
      </c>
      <c r="B21" s="263"/>
      <c r="C21" s="174">
        <f>SUM(B16:D18)</f>
        <v>403</v>
      </c>
      <c r="D21" s="175" t="s">
        <v>70</v>
      </c>
      <c r="E21" s="52"/>
    </row>
    <row r="22" spans="1:8" ht="39.75" customHeight="1" thickBot="1" x14ac:dyDescent="0.3">
      <c r="A22" s="52"/>
      <c r="B22" s="56"/>
      <c r="C22" s="56"/>
      <c r="D22" s="52"/>
      <c r="E22" s="52"/>
    </row>
    <row r="23" spans="1:8" ht="18.75" hidden="1" x14ac:dyDescent="0.4">
      <c r="A23" s="30" t="s">
        <v>8</v>
      </c>
      <c r="B23" s="20"/>
      <c r="C23" s="20"/>
      <c r="D23" s="27"/>
      <c r="E23" s="27"/>
    </row>
    <row r="24" spans="1:8" ht="31.5" hidden="1" x14ac:dyDescent="0.25">
      <c r="A24" s="31" t="s">
        <v>143</v>
      </c>
      <c r="B24" s="31" t="s">
        <v>9</v>
      </c>
      <c r="C24" s="32" t="s">
        <v>10</v>
      </c>
      <c r="D24" s="27"/>
      <c r="E24" s="27"/>
    </row>
    <row r="25" spans="1:8" hidden="1" x14ac:dyDescent="0.25">
      <c r="A25" s="33" t="s">
        <v>11</v>
      </c>
      <c r="B25" s="176">
        <f>COUNTIF('1-FUNCIONALIDAD'!D5:D54,A25)</f>
        <v>0</v>
      </c>
      <c r="C25" s="98">
        <f>B25*1</f>
        <v>0</v>
      </c>
      <c r="D25" s="27"/>
      <c r="E25" s="27"/>
    </row>
    <row r="26" spans="1:8" hidden="1" x14ac:dyDescent="0.25">
      <c r="A26" s="19" t="s">
        <v>12</v>
      </c>
      <c r="B26" s="176">
        <f>COUNTIF('1-FUNCIONALIDAD'!D5:D54,A26)</f>
        <v>3</v>
      </c>
      <c r="C26" s="99">
        <f>B26*2</f>
        <v>6</v>
      </c>
      <c r="D26" s="27"/>
      <c r="E26" s="27"/>
    </row>
    <row r="27" spans="1:8" hidden="1" x14ac:dyDescent="0.25">
      <c r="A27" s="19" t="s">
        <v>13</v>
      </c>
      <c r="B27" s="176">
        <f>COUNTIF('1-FUNCIONALIDAD'!D5:D54,A27)</f>
        <v>7</v>
      </c>
      <c r="C27" s="99">
        <f>B27*3</f>
        <v>21</v>
      </c>
      <c r="D27" s="20"/>
      <c r="E27" s="20"/>
    </row>
    <row r="28" spans="1:8" hidden="1" x14ac:dyDescent="0.25">
      <c r="A28" s="243" t="s">
        <v>14</v>
      </c>
      <c r="B28" s="244"/>
      <c r="C28" s="35">
        <f>SUM(C25:C27)</f>
        <v>27</v>
      </c>
      <c r="D28" s="20"/>
      <c r="E28" s="20"/>
    </row>
    <row r="29" spans="1:8" hidden="1" x14ac:dyDescent="0.25">
      <c r="A29" s="20"/>
      <c r="B29" s="20"/>
      <c r="C29" s="20"/>
      <c r="D29" s="20"/>
      <c r="E29" s="20"/>
    </row>
    <row r="30" spans="1:8" ht="31.5" hidden="1" x14ac:dyDescent="0.25">
      <c r="A30" s="31" t="s">
        <v>65</v>
      </c>
      <c r="B30" s="31" t="s">
        <v>9</v>
      </c>
      <c r="C30" s="32" t="s">
        <v>10</v>
      </c>
      <c r="D30" s="20"/>
      <c r="E30" s="20"/>
      <c r="F30" s="20"/>
      <c r="G30" s="20"/>
      <c r="H30" s="20"/>
    </row>
    <row r="31" spans="1:8" hidden="1" x14ac:dyDescent="0.25">
      <c r="A31" s="33" t="s">
        <v>11</v>
      </c>
      <c r="B31" s="176"/>
      <c r="C31" s="98">
        <f>B31*1</f>
        <v>0</v>
      </c>
      <c r="D31" s="20"/>
      <c r="E31" s="20"/>
      <c r="F31" s="20"/>
      <c r="G31" s="20"/>
      <c r="H31" s="20"/>
    </row>
    <row r="32" spans="1:8" hidden="1" x14ac:dyDescent="0.25">
      <c r="A32" s="19" t="s">
        <v>12</v>
      </c>
      <c r="B32" s="177"/>
      <c r="C32" s="99">
        <f>B32*2</f>
        <v>0</v>
      </c>
      <c r="D32" s="20"/>
      <c r="E32" s="20"/>
      <c r="F32" s="20"/>
      <c r="G32" s="20"/>
      <c r="H32" s="20"/>
    </row>
    <row r="33" spans="1:8" hidden="1" x14ac:dyDescent="0.25">
      <c r="A33" s="19" t="s">
        <v>13</v>
      </c>
      <c r="B33" s="177">
        <v>1</v>
      </c>
      <c r="C33" s="99">
        <f>B33*3</f>
        <v>3</v>
      </c>
      <c r="D33" s="20"/>
      <c r="E33" s="20"/>
      <c r="F33" s="20"/>
      <c r="G33" s="20"/>
      <c r="H33" s="20"/>
    </row>
    <row r="34" spans="1:8" hidden="1" x14ac:dyDescent="0.25">
      <c r="A34" s="243" t="s">
        <v>14</v>
      </c>
      <c r="B34" s="244"/>
      <c r="C34" s="35">
        <f>SUM(C31:C33)</f>
        <v>3</v>
      </c>
      <c r="D34" s="20"/>
      <c r="E34" s="20"/>
      <c r="F34" s="20"/>
      <c r="G34" s="20"/>
      <c r="H34" s="20"/>
    </row>
    <row r="35" spans="1:8" ht="15.75" hidden="1" thickBot="1" x14ac:dyDescent="0.3">
      <c r="A35" s="20"/>
      <c r="B35" s="20"/>
      <c r="C35" s="20"/>
      <c r="D35" s="20"/>
      <c r="E35" s="20"/>
      <c r="F35" s="20"/>
      <c r="G35" s="20"/>
      <c r="H35" s="20"/>
    </row>
    <row r="36" spans="1:8" ht="18.75" x14ac:dyDescent="0.4">
      <c r="A36" s="30" t="s">
        <v>15</v>
      </c>
      <c r="B36" s="20"/>
      <c r="C36" s="20"/>
      <c r="D36" s="20"/>
      <c r="E36" s="20"/>
      <c r="F36" s="20"/>
      <c r="G36" s="20"/>
      <c r="H36" s="20"/>
    </row>
    <row r="37" spans="1:8" ht="15.75" x14ac:dyDescent="0.25">
      <c r="A37" s="130" t="s">
        <v>16</v>
      </c>
      <c r="B37" s="130" t="s">
        <v>17</v>
      </c>
      <c r="C37" s="130" t="s">
        <v>18</v>
      </c>
      <c r="D37" s="130" t="s">
        <v>17</v>
      </c>
      <c r="E37" s="131" t="s">
        <v>19</v>
      </c>
      <c r="F37" s="20"/>
      <c r="G37" s="20"/>
      <c r="H37" s="20"/>
    </row>
    <row r="38" spans="1:8" x14ac:dyDescent="0.25">
      <c r="A38" s="136" t="s">
        <v>20</v>
      </c>
      <c r="B38" s="135">
        <v>2</v>
      </c>
      <c r="C38" s="178">
        <v>0</v>
      </c>
      <c r="D38" s="99">
        <f t="shared" ref="D38:D46" si="1">C38*B38</f>
        <v>0</v>
      </c>
      <c r="E38" s="142"/>
      <c r="F38" s="20"/>
      <c r="G38" s="20"/>
      <c r="H38" s="20"/>
    </row>
    <row r="39" spans="1:8" x14ac:dyDescent="0.25">
      <c r="A39" s="136" t="s">
        <v>61</v>
      </c>
      <c r="B39" s="135">
        <v>1</v>
      </c>
      <c r="C39" s="178">
        <v>3</v>
      </c>
      <c r="D39" s="99">
        <f t="shared" si="1"/>
        <v>3</v>
      </c>
      <c r="E39" s="142"/>
      <c r="F39" s="20"/>
      <c r="G39" s="20"/>
      <c r="H39" s="20"/>
    </row>
    <row r="40" spans="1:8" x14ac:dyDescent="0.25">
      <c r="A40" s="136" t="s">
        <v>21</v>
      </c>
      <c r="B40" s="135">
        <v>1</v>
      </c>
      <c r="C40" s="178">
        <v>4</v>
      </c>
      <c r="D40" s="99">
        <f t="shared" si="1"/>
        <v>4</v>
      </c>
      <c r="E40" s="142"/>
      <c r="F40" s="20"/>
      <c r="G40" s="20"/>
      <c r="H40" s="20"/>
    </row>
    <row r="41" spans="1:8" x14ac:dyDescent="0.25">
      <c r="A41" s="136" t="s">
        <v>22</v>
      </c>
      <c r="B41" s="135">
        <v>1</v>
      </c>
      <c r="C41" s="178">
        <v>1</v>
      </c>
      <c r="D41" s="99">
        <f t="shared" si="1"/>
        <v>1</v>
      </c>
      <c r="E41" s="142"/>
      <c r="F41" s="20"/>
      <c r="G41" s="20"/>
      <c r="H41" s="20"/>
    </row>
    <row r="42" spans="1:8" x14ac:dyDescent="0.25">
      <c r="A42" s="136" t="s">
        <v>25</v>
      </c>
      <c r="B42" s="135">
        <v>0.5</v>
      </c>
      <c r="C42" s="178">
        <v>4</v>
      </c>
      <c r="D42" s="99">
        <f t="shared" si="1"/>
        <v>2</v>
      </c>
      <c r="E42" s="142"/>
      <c r="F42" s="20"/>
      <c r="G42" s="20"/>
      <c r="H42" s="20"/>
    </row>
    <row r="43" spans="1:8" x14ac:dyDescent="0.25">
      <c r="A43" s="136" t="s">
        <v>28</v>
      </c>
      <c r="B43" s="135">
        <v>1</v>
      </c>
      <c r="C43" s="178">
        <v>1</v>
      </c>
      <c r="D43" s="99">
        <f t="shared" si="1"/>
        <v>1</v>
      </c>
      <c r="E43" s="142"/>
      <c r="F43" s="20"/>
      <c r="G43" s="20"/>
      <c r="H43" s="20"/>
    </row>
    <row r="44" spans="1:8" x14ac:dyDescent="0.25">
      <c r="A44" s="136" t="s">
        <v>31</v>
      </c>
      <c r="B44" s="135">
        <v>1</v>
      </c>
      <c r="C44" s="178">
        <v>0</v>
      </c>
      <c r="D44" s="99">
        <f>C44*B44</f>
        <v>0</v>
      </c>
      <c r="E44" s="142"/>
      <c r="F44" s="20"/>
      <c r="G44" s="20"/>
      <c r="H44" s="20"/>
    </row>
    <row r="45" spans="1:8" x14ac:dyDescent="0.25">
      <c r="A45" s="136" t="s">
        <v>29</v>
      </c>
      <c r="B45" s="135">
        <v>1</v>
      </c>
      <c r="C45" s="178">
        <v>3</v>
      </c>
      <c r="D45" s="99">
        <f t="shared" si="1"/>
        <v>3</v>
      </c>
      <c r="E45" s="142"/>
      <c r="F45" s="20"/>
      <c r="G45" s="20"/>
      <c r="H45" s="20"/>
    </row>
    <row r="46" spans="1:8" x14ac:dyDescent="0.25">
      <c r="A46" s="143" t="s">
        <v>30</v>
      </c>
      <c r="B46" s="135">
        <v>1</v>
      </c>
      <c r="C46" s="178">
        <v>0</v>
      </c>
      <c r="D46" s="99">
        <f t="shared" si="1"/>
        <v>0</v>
      </c>
      <c r="E46" s="142"/>
      <c r="F46" s="20"/>
      <c r="G46" s="20"/>
      <c r="H46" s="20"/>
    </row>
    <row r="47" spans="1:8" x14ac:dyDescent="0.25">
      <c r="A47" s="143" t="s">
        <v>23</v>
      </c>
      <c r="B47" s="135">
        <v>1</v>
      </c>
      <c r="C47" s="178">
        <v>4</v>
      </c>
      <c r="D47" s="99">
        <f>C47*B47</f>
        <v>4</v>
      </c>
      <c r="E47" s="142"/>
      <c r="F47" s="20"/>
      <c r="G47" s="20"/>
      <c r="H47" s="20"/>
    </row>
    <row r="48" spans="1:8" x14ac:dyDescent="0.25">
      <c r="A48" s="143" t="s">
        <v>26</v>
      </c>
      <c r="B48" s="135">
        <v>0.5</v>
      </c>
      <c r="C48" s="178">
        <v>0</v>
      </c>
      <c r="D48" s="99">
        <f>C48*B48</f>
        <v>0</v>
      </c>
      <c r="E48" s="142"/>
      <c r="F48" s="20"/>
      <c r="G48" s="20"/>
      <c r="H48" s="20"/>
    </row>
    <row r="49" spans="1:8" x14ac:dyDescent="0.25">
      <c r="A49" s="143" t="s">
        <v>24</v>
      </c>
      <c r="B49" s="135">
        <v>1</v>
      </c>
      <c r="C49" s="178">
        <v>0</v>
      </c>
      <c r="D49" s="99">
        <f>C49*B49</f>
        <v>0</v>
      </c>
      <c r="E49" s="142"/>
      <c r="F49" s="20"/>
      <c r="G49" s="20"/>
      <c r="H49" s="20"/>
    </row>
    <row r="50" spans="1:8" x14ac:dyDescent="0.25">
      <c r="A50" s="143" t="s">
        <v>27</v>
      </c>
      <c r="B50" s="135">
        <v>2</v>
      </c>
      <c r="C50" s="178">
        <v>4</v>
      </c>
      <c r="D50" s="99">
        <f>C50*B50</f>
        <v>8</v>
      </c>
      <c r="E50" s="142"/>
      <c r="F50" s="20"/>
      <c r="G50" s="20"/>
      <c r="H50" s="20"/>
    </row>
    <row r="51" spans="1:8" x14ac:dyDescent="0.25">
      <c r="A51" s="243" t="s">
        <v>32</v>
      </c>
      <c r="B51" s="250"/>
      <c r="C51" s="244"/>
      <c r="D51" s="35">
        <f>SUM(D38:D50)</f>
        <v>26</v>
      </c>
      <c r="E51" s="20"/>
      <c r="F51" s="20"/>
      <c r="G51" s="20"/>
      <c r="H51" s="20"/>
    </row>
    <row r="52" spans="1:8" ht="15.75" thickBot="1" x14ac:dyDescent="0.3">
      <c r="A52" s="20"/>
      <c r="B52" s="20"/>
      <c r="C52" s="20"/>
      <c r="D52" s="20"/>
      <c r="E52" s="20"/>
      <c r="F52" s="20"/>
      <c r="G52" s="20"/>
      <c r="H52" s="20"/>
    </row>
    <row r="53" spans="1:8" ht="18.75" x14ac:dyDescent="0.4">
      <c r="A53" s="30" t="s">
        <v>33</v>
      </c>
      <c r="B53" s="20"/>
      <c r="C53" s="20"/>
      <c r="D53" s="20"/>
      <c r="E53" s="20"/>
      <c r="F53" s="20"/>
      <c r="G53" s="20"/>
      <c r="H53" s="20"/>
    </row>
    <row r="54" spans="1:8" ht="63" customHeight="1" x14ac:dyDescent="0.25">
      <c r="A54" s="130" t="s">
        <v>34</v>
      </c>
      <c r="B54" s="130" t="s">
        <v>17</v>
      </c>
      <c r="C54" s="130" t="s">
        <v>18</v>
      </c>
      <c r="D54" s="130" t="s">
        <v>17</v>
      </c>
      <c r="E54" s="130" t="s">
        <v>19</v>
      </c>
      <c r="F54" s="20"/>
      <c r="G54" s="20"/>
      <c r="H54" s="20"/>
    </row>
    <row r="55" spans="1:8" x14ac:dyDescent="0.25">
      <c r="A55" s="136" t="s">
        <v>62</v>
      </c>
      <c r="B55" s="135">
        <v>1.5</v>
      </c>
      <c r="C55" s="141">
        <v>3</v>
      </c>
      <c r="D55" s="99">
        <f t="shared" ref="D55:D64" si="2">C55*B55</f>
        <v>4.5</v>
      </c>
      <c r="E55" s="141"/>
      <c r="F55" s="20"/>
      <c r="G55" s="20"/>
      <c r="H55" s="20"/>
    </row>
    <row r="56" spans="1:8" x14ac:dyDescent="0.25">
      <c r="A56" s="136" t="s">
        <v>35</v>
      </c>
      <c r="B56" s="135">
        <v>0.5</v>
      </c>
      <c r="C56" s="141">
        <v>3</v>
      </c>
      <c r="D56" s="99">
        <f t="shared" si="2"/>
        <v>1.5</v>
      </c>
      <c r="E56" s="141"/>
      <c r="F56" s="20"/>
      <c r="G56" s="20"/>
      <c r="H56" s="20"/>
    </row>
    <row r="57" spans="1:8" x14ac:dyDescent="0.25">
      <c r="A57" s="136" t="s">
        <v>38</v>
      </c>
      <c r="B57" s="135">
        <v>2</v>
      </c>
      <c r="C57" s="141">
        <v>3</v>
      </c>
      <c r="D57" s="99">
        <f t="shared" si="2"/>
        <v>6</v>
      </c>
      <c r="E57" s="141"/>
      <c r="F57" s="20"/>
      <c r="G57" s="20"/>
      <c r="H57" s="20"/>
    </row>
    <row r="58" spans="1:8" x14ac:dyDescent="0.25">
      <c r="A58" s="136" t="s">
        <v>39</v>
      </c>
      <c r="B58" s="135">
        <v>-1</v>
      </c>
      <c r="C58" s="141">
        <v>5</v>
      </c>
      <c r="D58" s="99">
        <f t="shared" si="2"/>
        <v>-5</v>
      </c>
      <c r="E58" s="141"/>
      <c r="F58" s="20"/>
      <c r="G58" s="20"/>
      <c r="H58" s="20"/>
    </row>
    <row r="59" spans="1:8" x14ac:dyDescent="0.25">
      <c r="A59" s="143" t="s">
        <v>36</v>
      </c>
      <c r="B59" s="135">
        <v>1</v>
      </c>
      <c r="C59" s="141">
        <v>4</v>
      </c>
      <c r="D59" s="99">
        <f>C59*B59</f>
        <v>4</v>
      </c>
      <c r="E59" s="141"/>
      <c r="F59" s="20"/>
      <c r="G59" s="20"/>
      <c r="H59" s="20"/>
    </row>
    <row r="60" spans="1:8" x14ac:dyDescent="0.25">
      <c r="A60" s="143" t="s">
        <v>147</v>
      </c>
      <c r="B60" s="135">
        <v>0.5</v>
      </c>
      <c r="C60" s="141">
        <v>3</v>
      </c>
      <c r="D60" s="99">
        <f>C60*B60</f>
        <v>1.5</v>
      </c>
      <c r="E60" s="141"/>
      <c r="F60" s="20"/>
      <c r="G60" s="20"/>
      <c r="H60" s="20"/>
    </row>
    <row r="61" spans="1:8" x14ac:dyDescent="0.25">
      <c r="A61" s="143" t="s">
        <v>149</v>
      </c>
      <c r="B61" s="135">
        <v>0.5</v>
      </c>
      <c r="C61" s="141">
        <v>4</v>
      </c>
      <c r="D61" s="99">
        <f>C61*B61</f>
        <v>2</v>
      </c>
      <c r="E61" s="141"/>
      <c r="F61" s="20"/>
      <c r="G61" s="20"/>
      <c r="H61" s="20"/>
    </row>
    <row r="62" spans="1:8" x14ac:dyDescent="0.25">
      <c r="A62" s="143" t="s">
        <v>148</v>
      </c>
      <c r="B62" s="135">
        <v>0.5</v>
      </c>
      <c r="C62" s="141">
        <v>5</v>
      </c>
      <c r="D62" s="99">
        <f>C62*B62</f>
        <v>2.5</v>
      </c>
      <c r="E62" s="141"/>
      <c r="F62" s="20"/>
      <c r="G62" s="20"/>
      <c r="H62" s="20"/>
    </row>
    <row r="63" spans="1:8" x14ac:dyDescent="0.25">
      <c r="A63" s="143" t="s">
        <v>37</v>
      </c>
      <c r="B63" s="135">
        <v>1</v>
      </c>
      <c r="C63" s="141">
        <v>4</v>
      </c>
      <c r="D63" s="99">
        <f>C63*B63</f>
        <v>4</v>
      </c>
      <c r="E63" s="141"/>
      <c r="F63" s="20"/>
      <c r="G63" s="20"/>
      <c r="H63" s="20"/>
    </row>
    <row r="64" spans="1:8" x14ac:dyDescent="0.25">
      <c r="A64" s="143" t="s">
        <v>40</v>
      </c>
      <c r="B64" s="135">
        <v>-1</v>
      </c>
      <c r="C64" s="141">
        <v>4</v>
      </c>
      <c r="D64" s="99">
        <f t="shared" si="2"/>
        <v>-4</v>
      </c>
      <c r="E64" s="141"/>
      <c r="F64" s="20"/>
      <c r="G64" s="20"/>
      <c r="H64" s="20"/>
    </row>
    <row r="65" spans="1:8" x14ac:dyDescent="0.25">
      <c r="A65" s="132" t="s">
        <v>41</v>
      </c>
      <c r="B65" s="133"/>
      <c r="C65" s="134"/>
      <c r="D65" s="35">
        <f>SUM(D55:D64)</f>
        <v>17</v>
      </c>
      <c r="E65" s="128"/>
      <c r="F65" s="20"/>
      <c r="G65" s="20"/>
      <c r="H65" s="20"/>
    </row>
    <row r="66" spans="1:8" x14ac:dyDescent="0.25">
      <c r="A66" s="179"/>
      <c r="B66" s="179"/>
      <c r="C66" s="179"/>
      <c r="D66" s="179"/>
      <c r="E66" s="179"/>
      <c r="F66" s="20"/>
      <c r="G66" s="20"/>
      <c r="H66" s="20"/>
    </row>
    <row r="67" spans="1:8" x14ac:dyDescent="0.25">
      <c r="A67" s="179"/>
      <c r="B67" s="179"/>
      <c r="C67" s="179"/>
      <c r="D67" s="179"/>
      <c r="E67" s="179"/>
    </row>
    <row r="68" spans="1:8" hidden="1" x14ac:dyDescent="0.25"/>
  </sheetData>
  <sheetProtection sheet="1" objects="1" scenarios="1"/>
  <protectedRanges>
    <protectedRange sqref="B25:B27" name="datos"/>
    <protectedRange sqref="B31:B33" name="datos_1"/>
    <protectedRange sqref="E55:E64 C38:C50 C55:C64 E38:E50" name="datos_2"/>
  </protectedRanges>
  <mergeCells count="7">
    <mergeCell ref="A8:D8"/>
    <mergeCell ref="A2:D2"/>
    <mergeCell ref="A51:C51"/>
    <mergeCell ref="A21:B21"/>
    <mergeCell ref="A28:B28"/>
    <mergeCell ref="A34:B34"/>
    <mergeCell ref="A14:D14"/>
  </mergeCells>
  <dataValidations count="2">
    <dataValidation type="whole" allowBlank="1" showInputMessage="1" showErrorMessage="1" errorTitle="Actores" error="Solo se aceptan números enteros." sqref="B25:B27 B31:B33">
      <formula1>0</formula1>
      <formula2>1000</formula2>
    </dataValidation>
    <dataValidation type="whole" allowBlank="1" showInputMessage="1" showErrorMessage="1" errorTitle="Rango 0-5" error="Solo se aceptan números enteros entre 0 y 5" sqref="C55:C64 C38:C50">
      <formula1>0</formula1>
      <formula2>5</formula2>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36"/>
  <sheetViews>
    <sheetView showGridLines="0" zoomScaleNormal="100" workbookViewId="0">
      <selection activeCell="C5" sqref="C5"/>
    </sheetView>
  </sheetViews>
  <sheetFormatPr baseColWidth="10" defaultColWidth="0" defaultRowHeight="15" zeroHeight="1" x14ac:dyDescent="0.25"/>
  <cols>
    <col min="1" max="1" width="3.85546875" customWidth="1"/>
    <col min="2" max="2" width="27.85546875" customWidth="1"/>
    <col min="3" max="3" width="13.42578125" customWidth="1"/>
    <col min="4" max="4" width="16.42578125" customWidth="1"/>
    <col min="5" max="5" width="13.85546875" customWidth="1"/>
    <col min="6" max="6" width="27" customWidth="1"/>
    <col min="7" max="7" width="4.140625" customWidth="1"/>
    <col min="8" max="8" width="35.7109375" bestFit="1" customWidth="1"/>
    <col min="9" max="9" width="11.42578125" customWidth="1"/>
    <col min="10" max="10" width="28.7109375" customWidth="1"/>
    <col min="11" max="11" width="11.42578125" customWidth="1"/>
  </cols>
  <sheetData>
    <row r="1" spans="2:10" x14ac:dyDescent="0.25">
      <c r="B1" s="18"/>
      <c r="C1" s="18"/>
      <c r="D1" s="27"/>
      <c r="E1" s="27"/>
      <c r="F1" s="27"/>
      <c r="G1" s="27"/>
      <c r="H1" s="18"/>
      <c r="I1" s="18"/>
      <c r="J1" s="20"/>
    </row>
    <row r="2" spans="2:10" x14ac:dyDescent="0.25">
      <c r="B2" s="240" t="s">
        <v>81</v>
      </c>
      <c r="C2" s="240"/>
      <c r="D2" s="147">
        <f>'2-FACTORES'!C21</f>
        <v>403</v>
      </c>
      <c r="E2" s="146"/>
      <c r="F2" s="146"/>
      <c r="G2" s="54"/>
      <c r="J2" s="124"/>
    </row>
    <row r="3" spans="2:10" x14ac:dyDescent="0.25">
      <c r="B3" s="231"/>
      <c r="C3" s="231"/>
      <c r="D3" s="232"/>
      <c r="E3" s="232"/>
      <c r="F3" s="232"/>
      <c r="G3" s="54"/>
      <c r="J3" s="20"/>
    </row>
    <row r="4" spans="2:10" ht="15.75" x14ac:dyDescent="0.25">
      <c r="B4" s="90" t="s">
        <v>1</v>
      </c>
      <c r="C4" s="161">
        <v>100</v>
      </c>
      <c r="D4" s="158"/>
      <c r="E4" s="183" t="s">
        <v>153</v>
      </c>
      <c r="F4" s="192">
        <f>'2-FACTORES'!C21</f>
        <v>403</v>
      </c>
      <c r="G4" s="54"/>
      <c r="J4" s="20"/>
    </row>
    <row r="5" spans="2:10" x14ac:dyDescent="0.25">
      <c r="B5" s="90" t="s">
        <v>154</v>
      </c>
      <c r="C5" s="145">
        <f>I24</f>
        <v>986.33685799999989</v>
      </c>
      <c r="D5" s="158"/>
      <c r="E5" s="183" t="s">
        <v>155</v>
      </c>
      <c r="F5" s="186">
        <f>'2-FACTORES'!D51</f>
        <v>26</v>
      </c>
      <c r="G5" s="54"/>
      <c r="J5" s="20"/>
    </row>
    <row r="6" spans="2:10" x14ac:dyDescent="0.25">
      <c r="B6" s="90" t="s">
        <v>7</v>
      </c>
      <c r="C6" s="144">
        <f>C5*C4</f>
        <v>98633.685799999992</v>
      </c>
      <c r="D6" s="158"/>
      <c r="E6" s="183" t="s">
        <v>156</v>
      </c>
      <c r="F6" s="186">
        <f>'2-FACTORES'!D65</f>
        <v>17</v>
      </c>
      <c r="G6" s="54"/>
      <c r="J6" s="20"/>
    </row>
    <row r="7" spans="2:10" x14ac:dyDescent="0.25">
      <c r="B7" s="189"/>
      <c r="C7" s="190"/>
      <c r="D7" s="159"/>
      <c r="E7" s="184" t="s">
        <v>152</v>
      </c>
      <c r="F7" s="187">
        <f>F5-F6</f>
        <v>9</v>
      </c>
      <c r="G7" s="54"/>
      <c r="J7" s="20"/>
    </row>
    <row r="8" spans="2:10" x14ac:dyDescent="0.25">
      <c r="B8" s="189"/>
      <c r="C8" s="191"/>
      <c r="D8" s="159"/>
      <c r="E8" s="184"/>
      <c r="F8" s="159"/>
      <c r="G8" s="54"/>
      <c r="J8" s="20"/>
    </row>
    <row r="9" spans="2:10" ht="30" x14ac:dyDescent="0.25">
      <c r="B9" s="189"/>
      <c r="C9" s="190"/>
      <c r="D9" s="160"/>
      <c r="E9" s="185" t="s">
        <v>151</v>
      </c>
      <c r="F9" s="188">
        <f>IF(F7&gt;0, F4+(F4*F7/100), 0)</f>
        <v>439.27</v>
      </c>
      <c r="G9" s="54" t="s">
        <v>75</v>
      </c>
      <c r="J9" s="20"/>
    </row>
    <row r="10" spans="2:10" x14ac:dyDescent="0.25">
      <c r="D10" s="62"/>
      <c r="E10" s="20"/>
      <c r="F10" s="20"/>
      <c r="G10" s="27"/>
      <c r="H10" s="27"/>
      <c r="I10" s="27"/>
      <c r="J10" s="20"/>
    </row>
    <row r="11" spans="2:10" x14ac:dyDescent="0.25">
      <c r="D11" s="62"/>
      <c r="E11" s="20"/>
      <c r="F11" s="20"/>
      <c r="G11" s="27"/>
      <c r="H11" s="27"/>
      <c r="I11" s="27"/>
      <c r="J11" s="20"/>
    </row>
    <row r="12" spans="2:10" ht="15.75" thickBot="1" x14ac:dyDescent="0.3">
      <c r="B12" s="55"/>
      <c r="C12" s="55"/>
      <c r="D12" s="55"/>
      <c r="E12" s="55"/>
      <c r="F12" s="55"/>
      <c r="G12" s="55"/>
      <c r="H12" s="55"/>
      <c r="I12" s="55"/>
      <c r="J12" s="20"/>
    </row>
    <row r="13" spans="2:10" x14ac:dyDescent="0.25">
      <c r="B13" s="224" t="s">
        <v>129</v>
      </c>
      <c r="C13" s="225"/>
      <c r="D13" s="230" t="s">
        <v>100</v>
      </c>
      <c r="E13" s="230"/>
      <c r="F13" s="121">
        <f>F9</f>
        <v>439.27</v>
      </c>
      <c r="G13" s="208" t="s">
        <v>105</v>
      </c>
      <c r="H13" s="209"/>
      <c r="I13" s="209"/>
      <c r="J13" s="210"/>
    </row>
    <row r="14" spans="2:10" x14ac:dyDescent="0.25">
      <c r="B14" s="226"/>
      <c r="C14" s="227"/>
      <c r="D14" s="217" t="s">
        <v>101</v>
      </c>
      <c r="E14" s="217"/>
      <c r="F14" s="181">
        <f>((F13*100)/D18)/100</f>
        <v>878.54</v>
      </c>
      <c r="G14" s="211"/>
      <c r="H14" s="212"/>
      <c r="I14" s="212"/>
      <c r="J14" s="213"/>
    </row>
    <row r="15" spans="2:10" ht="36" x14ac:dyDescent="0.25">
      <c r="B15" s="228"/>
      <c r="C15" s="229"/>
      <c r="D15" s="102" t="s">
        <v>102</v>
      </c>
      <c r="E15" s="102" t="s">
        <v>103</v>
      </c>
      <c r="F15" s="103" t="s">
        <v>104</v>
      </c>
      <c r="G15" s="211"/>
      <c r="H15" s="212"/>
      <c r="I15" s="212"/>
      <c r="J15" s="213"/>
    </row>
    <row r="16" spans="2:10" x14ac:dyDescent="0.25">
      <c r="B16" s="220" t="s">
        <v>130</v>
      </c>
      <c r="C16" s="221"/>
      <c r="D16" s="149">
        <v>0.05</v>
      </c>
      <c r="E16" s="148">
        <f>F14*D16</f>
        <v>43.927</v>
      </c>
      <c r="F16" s="152"/>
      <c r="G16" s="211"/>
      <c r="H16" s="212"/>
      <c r="I16" s="212"/>
      <c r="J16" s="213"/>
    </row>
    <row r="17" spans="2:10" x14ac:dyDescent="0.25">
      <c r="B17" s="220" t="s">
        <v>131</v>
      </c>
      <c r="C17" s="221"/>
      <c r="D17" s="149">
        <v>0.2</v>
      </c>
      <c r="E17" s="148">
        <f>F14*D17</f>
        <v>175.708</v>
      </c>
      <c r="F17" s="153"/>
      <c r="G17" s="211"/>
      <c r="H17" s="212"/>
      <c r="I17" s="212"/>
      <c r="J17" s="213"/>
    </row>
    <row r="18" spans="2:10" x14ac:dyDescent="0.25">
      <c r="B18" s="233" t="s">
        <v>106</v>
      </c>
      <c r="C18" s="233"/>
      <c r="D18" s="150">
        <v>0.5</v>
      </c>
      <c r="E18" s="148">
        <f>F14*D18</f>
        <v>439.27</v>
      </c>
      <c r="F18" s="154"/>
      <c r="G18" s="211"/>
      <c r="H18" s="212"/>
      <c r="I18" s="212"/>
      <c r="J18" s="213"/>
    </row>
    <row r="19" spans="2:10" x14ac:dyDescent="0.25">
      <c r="B19" s="234" t="s">
        <v>132</v>
      </c>
      <c r="C19" s="234"/>
      <c r="D19" s="150">
        <v>0.15</v>
      </c>
      <c r="E19" s="148">
        <f>F14*D19</f>
        <v>131.78099999999998</v>
      </c>
      <c r="F19" s="154"/>
      <c r="G19" s="211"/>
      <c r="H19" s="212"/>
      <c r="I19" s="212"/>
      <c r="J19" s="213"/>
    </row>
    <row r="20" spans="2:10" x14ac:dyDescent="0.25">
      <c r="B20" s="220" t="s">
        <v>133</v>
      </c>
      <c r="C20" s="221"/>
      <c r="D20" s="151">
        <v>0.1</v>
      </c>
      <c r="E20" s="148">
        <f>F14*D20</f>
        <v>87.853999999999999</v>
      </c>
      <c r="F20" s="153"/>
      <c r="G20" s="211"/>
      <c r="H20" s="212"/>
      <c r="I20" s="212"/>
      <c r="J20" s="213"/>
    </row>
    <row r="21" spans="2:10" x14ac:dyDescent="0.25">
      <c r="B21" s="218" t="s">
        <v>107</v>
      </c>
      <c r="C21" s="219"/>
      <c r="D21" s="162">
        <f>SUM(D16:D20)</f>
        <v>1</v>
      </c>
      <c r="E21" s="72"/>
      <c r="F21" s="73"/>
      <c r="G21" s="214"/>
      <c r="H21" s="215"/>
      <c r="I21" s="215"/>
      <c r="J21" s="216"/>
    </row>
    <row r="22" spans="2:10" ht="36" x14ac:dyDescent="0.25">
      <c r="B22" s="222" t="s">
        <v>108</v>
      </c>
      <c r="C22" s="223"/>
      <c r="D22" s="104" t="s">
        <v>109</v>
      </c>
      <c r="E22" s="72"/>
      <c r="F22" s="204" t="s">
        <v>110</v>
      </c>
      <c r="G22" s="205"/>
      <c r="H22" s="205"/>
      <c r="I22" s="74"/>
      <c r="J22" s="75"/>
    </row>
    <row r="23" spans="2:10" ht="26.25" x14ac:dyDescent="0.25">
      <c r="B23" s="206" t="s">
        <v>134</v>
      </c>
      <c r="C23" s="207"/>
      <c r="D23" s="155">
        <v>0.03</v>
      </c>
      <c r="E23" s="110">
        <f>F14*D23</f>
        <v>26.356199999999998</v>
      </c>
      <c r="F23" s="111"/>
      <c r="G23" s="77"/>
      <c r="H23" s="109" t="s">
        <v>111</v>
      </c>
      <c r="I23" s="78">
        <f>F7/100</f>
        <v>0.09</v>
      </c>
      <c r="J23" s="79" t="s">
        <v>112</v>
      </c>
    </row>
    <row r="24" spans="2:10" x14ac:dyDescent="0.25">
      <c r="B24" s="80"/>
      <c r="C24" s="81"/>
      <c r="D24" s="105" t="s">
        <v>113</v>
      </c>
      <c r="E24" s="110">
        <f>SUM(E16:E20)+E23</f>
        <v>904.89619999999991</v>
      </c>
      <c r="F24" s="112" t="s">
        <v>114</v>
      </c>
      <c r="G24" s="77"/>
      <c r="H24" s="107" t="s">
        <v>113</v>
      </c>
      <c r="I24" s="110">
        <f>(E24*I23)+E24</f>
        <v>986.33685799999989</v>
      </c>
      <c r="J24" s="115" t="s">
        <v>114</v>
      </c>
    </row>
    <row r="25" spans="2:10" x14ac:dyDescent="0.25">
      <c r="B25" s="83"/>
      <c r="C25" s="84"/>
      <c r="D25" s="106" t="s">
        <v>115</v>
      </c>
      <c r="E25" s="110">
        <f>E24/E26</f>
        <v>226.22404999999998</v>
      </c>
      <c r="F25" s="112" t="s">
        <v>116</v>
      </c>
      <c r="G25" s="77"/>
      <c r="H25" s="107" t="s">
        <v>115</v>
      </c>
      <c r="I25" s="110">
        <f>I24/I26</f>
        <v>246.58421449999997</v>
      </c>
      <c r="J25" s="115" t="s">
        <v>157</v>
      </c>
    </row>
    <row r="26" spans="2:10" ht="24" x14ac:dyDescent="0.25">
      <c r="B26" s="83"/>
      <c r="C26" s="84"/>
      <c r="D26" s="106" t="s">
        <v>118</v>
      </c>
      <c r="E26" s="156">
        <v>4</v>
      </c>
      <c r="F26" s="82" t="s">
        <v>119</v>
      </c>
      <c r="G26" s="77"/>
      <c r="H26" s="107" t="s">
        <v>118</v>
      </c>
      <c r="I26" s="110">
        <f>E26</f>
        <v>4</v>
      </c>
      <c r="J26" s="115" t="s">
        <v>119</v>
      </c>
    </row>
    <row r="27" spans="2:10" ht="24" x14ac:dyDescent="0.25">
      <c r="B27" s="83"/>
      <c r="C27" s="84"/>
      <c r="D27" s="107" t="s">
        <v>158</v>
      </c>
      <c r="E27" s="157">
        <v>20</v>
      </c>
      <c r="F27" s="82" t="s">
        <v>121</v>
      </c>
      <c r="G27" s="77"/>
      <c r="H27" s="107" t="s">
        <v>158</v>
      </c>
      <c r="I27" s="116">
        <f>E27</f>
        <v>20</v>
      </c>
      <c r="J27" s="115" t="s">
        <v>121</v>
      </c>
    </row>
    <row r="28" spans="2:10" ht="24" x14ac:dyDescent="0.25">
      <c r="B28" s="83"/>
      <c r="C28" s="84"/>
      <c r="D28" s="107" t="s">
        <v>122</v>
      </c>
      <c r="E28" s="157">
        <v>3</v>
      </c>
      <c r="F28" s="82" t="s">
        <v>123</v>
      </c>
      <c r="G28" s="77"/>
      <c r="H28" s="107" t="s">
        <v>122</v>
      </c>
      <c r="I28" s="117">
        <f>E28</f>
        <v>3</v>
      </c>
      <c r="J28" s="115" t="s">
        <v>123</v>
      </c>
    </row>
    <row r="29" spans="2:10" x14ac:dyDescent="0.25">
      <c r="B29" s="83"/>
      <c r="C29" s="84"/>
      <c r="D29" s="107" t="s">
        <v>124</v>
      </c>
      <c r="E29" s="110">
        <f>E25/E27</f>
        <v>11.311202499999998</v>
      </c>
      <c r="F29" s="112" t="s">
        <v>125</v>
      </c>
      <c r="G29" s="77"/>
      <c r="H29" s="107" t="s">
        <v>126</v>
      </c>
      <c r="I29" s="118">
        <f>I25/I27</f>
        <v>12.329210724999999</v>
      </c>
      <c r="J29" s="115" t="s">
        <v>125</v>
      </c>
    </row>
    <row r="30" spans="2:10" ht="26.25" thickBot="1" x14ac:dyDescent="0.3">
      <c r="B30" s="87"/>
      <c r="C30" s="88"/>
      <c r="D30" s="108" t="s">
        <v>127</v>
      </c>
      <c r="E30" s="113">
        <v>6</v>
      </c>
      <c r="F30" s="114" t="s">
        <v>128</v>
      </c>
      <c r="G30" s="89"/>
      <c r="H30" s="108" t="s">
        <v>127</v>
      </c>
      <c r="I30" s="182">
        <f>I29/I28</f>
        <v>4.1097369083333328</v>
      </c>
      <c r="J30" s="120" t="s">
        <v>128</v>
      </c>
    </row>
    <row r="31" spans="2:10" x14ac:dyDescent="0.25"/>
    <row r="32" spans="2:10" x14ac:dyDescent="0.25"/>
    <row r="33" x14ac:dyDescent="0.25"/>
    <row r="34" x14ac:dyDescent="0.25"/>
    <row r="35" x14ac:dyDescent="0.25"/>
    <row r="36" x14ac:dyDescent="0.25"/>
  </sheetData>
  <protectedRanges>
    <protectedRange sqref="C4" name="datos_3"/>
  </protectedRanges>
  <mergeCells count="16">
    <mergeCell ref="B23:C23"/>
    <mergeCell ref="B13:C15"/>
    <mergeCell ref="D13:E13"/>
    <mergeCell ref="G13:J21"/>
    <mergeCell ref="D14:E14"/>
    <mergeCell ref="B16:C16"/>
    <mergeCell ref="B17:C17"/>
    <mergeCell ref="B18:C18"/>
    <mergeCell ref="B19:C19"/>
    <mergeCell ref="B20:C20"/>
    <mergeCell ref="B2:C2"/>
    <mergeCell ref="B3:C3"/>
    <mergeCell ref="D3:F3"/>
    <mergeCell ref="B21:C21"/>
    <mergeCell ref="B22:C22"/>
    <mergeCell ref="F22:H22"/>
  </mergeCells>
  <dataValidations count="1">
    <dataValidation type="decimal" allowBlank="1" showInputMessage="1" showErrorMessage="1" errorTitle="Costo hora/hombre" error="Solo se aceptan valores numéricos." sqref="C4">
      <formula1>1</formula1>
      <formula2>10000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Identificación</vt:lpstr>
      <vt:lpstr>Estimación Esfuerzo</vt:lpstr>
      <vt:lpstr>Instrucciones</vt:lpstr>
      <vt:lpstr>1-FUNCIONALIDAD</vt:lpstr>
      <vt:lpstr>2-FACTORES</vt:lpstr>
      <vt:lpstr>3-RESULTADOS</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RAY</cp:lastModifiedBy>
  <cp:lastPrinted>2009-11-03T15:50:31Z</cp:lastPrinted>
  <dcterms:created xsi:type="dcterms:W3CDTF">2008-09-03T22:47:59Z</dcterms:created>
  <dcterms:modified xsi:type="dcterms:W3CDTF">2020-03-11T04:25:00Z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9d0208d1-cbf3-4471-8f72-a5c9947e8901</vt:lpwstr>
  </property>
</Properties>
</file>