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erendeev\study\Принятие решений\Лаба1\"/>
    </mc:Choice>
  </mc:AlternateContent>
  <bookViews>
    <workbookView xWindow="0" yWindow="0" windowWidth="28800" windowHeight="11870"/>
  </bookViews>
  <sheets>
    <sheet name="A" sheetId="2" r:id="rId1"/>
    <sheet name="1a" sheetId="1" state="hidden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2" l="1"/>
  <c r="U23" i="2"/>
  <c r="V22" i="2"/>
  <c r="U22" i="2"/>
  <c r="U10" i="2"/>
  <c r="V10" i="2"/>
  <c r="U11" i="2"/>
  <c r="V11" i="2"/>
  <c r="E3" i="2"/>
  <c r="E4" i="2"/>
  <c r="E5" i="2"/>
  <c r="E2" i="2"/>
  <c r="E6" i="2" s="1"/>
  <c r="S12" i="1"/>
  <c r="U4" i="2"/>
  <c r="W4" i="2"/>
  <c r="X4" i="2"/>
  <c r="U5" i="2"/>
  <c r="W5" i="2"/>
  <c r="X5" i="2"/>
  <c r="W2" i="2"/>
  <c r="X2" i="2"/>
  <c r="U2" i="2"/>
  <c r="K35" i="1"/>
  <c r="F2" i="2" l="1"/>
  <c r="F4" i="2"/>
  <c r="F3" i="2"/>
  <c r="F5" i="2"/>
  <c r="E10" i="2"/>
  <c r="E11" i="2"/>
  <c r="E9" i="2"/>
  <c r="E12" i="2" s="1"/>
  <c r="E15" i="2"/>
  <c r="E16" i="2"/>
  <c r="E17" i="2"/>
  <c r="E21" i="2"/>
  <c r="E22" i="2"/>
  <c r="E23" i="2"/>
  <c r="E27" i="2"/>
  <c r="E28" i="2"/>
  <c r="E29" i="2"/>
  <c r="E30" i="2" l="1"/>
  <c r="F30" i="2" s="1"/>
  <c r="E24" i="2"/>
  <c r="F24" i="2" s="1"/>
  <c r="F29" i="2"/>
  <c r="G36" i="2" s="1"/>
  <c r="E18" i="2"/>
  <c r="F16" i="2" s="1"/>
  <c r="E35" i="2" s="1"/>
  <c r="F17" i="2"/>
  <c r="E36" i="2" s="1"/>
  <c r="F18" i="2"/>
  <c r="F12" i="2"/>
  <c r="F9" i="2"/>
  <c r="F10" i="2"/>
  <c r="F11" i="2"/>
  <c r="F21" i="2"/>
  <c r="F22" i="2"/>
  <c r="F23" i="2"/>
  <c r="F28" i="2"/>
  <c r="G35" i="2" s="1"/>
  <c r="G3" i="2"/>
  <c r="G5" i="2"/>
  <c r="F6" i="2"/>
  <c r="G4" i="2"/>
  <c r="G2" i="2"/>
  <c r="G2" i="1"/>
  <c r="H2" i="1" s="1"/>
  <c r="G3" i="1"/>
  <c r="H3" i="1"/>
  <c r="G4" i="1"/>
  <c r="H4" i="1"/>
  <c r="G5" i="1"/>
  <c r="H5" i="1"/>
  <c r="G11" i="1"/>
  <c r="H11" i="1" s="1"/>
  <c r="H14" i="1" s="1"/>
  <c r="S11" i="1"/>
  <c r="U11" i="1"/>
  <c r="G12" i="1"/>
  <c r="H12" i="1"/>
  <c r="G13" i="1"/>
  <c r="H13" i="1"/>
  <c r="S13" i="1"/>
  <c r="U13" i="1"/>
  <c r="G19" i="1"/>
  <c r="H19" i="1" s="1"/>
  <c r="G20" i="1"/>
  <c r="H20" i="1"/>
  <c r="G21" i="1"/>
  <c r="H21" i="1"/>
  <c r="G27" i="1"/>
  <c r="H27" i="1"/>
  <c r="G28" i="1"/>
  <c r="H28" i="1" s="1"/>
  <c r="G29" i="1"/>
  <c r="H29" i="1"/>
  <c r="G35" i="1"/>
  <c r="H35" i="1" s="1"/>
  <c r="G36" i="1"/>
  <c r="H36" i="1" s="1"/>
  <c r="G37" i="1"/>
  <c r="H37" i="1"/>
  <c r="F15" i="2" l="1"/>
  <c r="G16" i="2" s="1"/>
  <c r="H16" i="2" s="1"/>
  <c r="F27" i="2"/>
  <c r="G15" i="2"/>
  <c r="H15" i="2" s="1"/>
  <c r="E34" i="2"/>
  <c r="G17" i="2"/>
  <c r="H17" i="2" s="1"/>
  <c r="O23" i="2"/>
  <c r="N23" i="2"/>
  <c r="P23" i="2"/>
  <c r="P10" i="2"/>
  <c r="O10" i="2"/>
  <c r="N10" i="2"/>
  <c r="P22" i="2"/>
  <c r="N22" i="2"/>
  <c r="O22" i="2"/>
  <c r="P9" i="2"/>
  <c r="G11" i="2"/>
  <c r="H11" i="2" s="1"/>
  <c r="V9" i="2"/>
  <c r="T11" i="2" s="1"/>
  <c r="T9" i="2"/>
  <c r="N9" i="2"/>
  <c r="G9" i="2"/>
  <c r="H9" i="2" s="1"/>
  <c r="O9" i="2"/>
  <c r="G10" i="2"/>
  <c r="H10" i="2" s="1"/>
  <c r="U9" i="2"/>
  <c r="T10" i="2" s="1"/>
  <c r="G28" i="2"/>
  <c r="H28" i="2" s="1"/>
  <c r="N21" i="2"/>
  <c r="V21" i="2"/>
  <c r="T23" i="2" s="1"/>
  <c r="G23" i="2"/>
  <c r="H23" i="2" s="1"/>
  <c r="G21" i="2"/>
  <c r="H21" i="2" s="1"/>
  <c r="P21" i="2"/>
  <c r="T21" i="2"/>
  <c r="O21" i="2"/>
  <c r="U21" i="2"/>
  <c r="T22" i="2" s="1"/>
  <c r="G22" i="2"/>
  <c r="H22" i="2" s="1"/>
  <c r="P11" i="2"/>
  <c r="N11" i="2"/>
  <c r="O11" i="2"/>
  <c r="O4" i="2"/>
  <c r="Q4" i="2"/>
  <c r="N4" i="2"/>
  <c r="P4" i="2"/>
  <c r="O5" i="2"/>
  <c r="Q5" i="2"/>
  <c r="P5" i="2"/>
  <c r="N5" i="2"/>
  <c r="Q3" i="2"/>
  <c r="N3" i="2"/>
  <c r="X3" i="2"/>
  <c r="V5" i="2" s="1"/>
  <c r="Y5" i="2" s="1"/>
  <c r="W3" i="2"/>
  <c r="V4" i="2" s="1"/>
  <c r="Y4" i="2" s="1"/>
  <c r="P3" i="2"/>
  <c r="V3" i="2"/>
  <c r="U3" i="2"/>
  <c r="O3" i="2"/>
  <c r="H3" i="2"/>
  <c r="H4" i="2"/>
  <c r="H5" i="2"/>
  <c r="Q2" i="2"/>
  <c r="H2" i="2"/>
  <c r="N2" i="2"/>
  <c r="O2" i="2"/>
  <c r="P2" i="2"/>
  <c r="I11" i="1"/>
  <c r="I13" i="1"/>
  <c r="H30" i="1"/>
  <c r="I27" i="1" s="1"/>
  <c r="Q2" i="1" s="1"/>
  <c r="H38" i="1"/>
  <c r="I35" i="1" s="1"/>
  <c r="H22" i="1"/>
  <c r="I19" i="1" s="1"/>
  <c r="N11" i="1"/>
  <c r="P11" i="1"/>
  <c r="H6" i="1"/>
  <c r="I2" i="1"/>
  <c r="N13" i="1"/>
  <c r="I12" i="1"/>
  <c r="I14" i="1" s="1"/>
  <c r="P13" i="1"/>
  <c r="G34" i="2" l="1"/>
  <c r="G29" i="2"/>
  <c r="H29" i="2" s="1"/>
  <c r="I27" i="2" s="1"/>
  <c r="J27" i="2" s="1"/>
  <c r="K27" i="2" s="1"/>
  <c r="G27" i="2"/>
  <c r="H27" i="2" s="1"/>
  <c r="Q11" i="2"/>
  <c r="I15" i="2"/>
  <c r="J15" i="2" s="1"/>
  <c r="K15" i="2" s="1"/>
  <c r="W22" i="2"/>
  <c r="Q21" i="2"/>
  <c r="W10" i="2"/>
  <c r="Q23" i="2"/>
  <c r="W21" i="2"/>
  <c r="I21" i="2"/>
  <c r="J21" i="2" s="1"/>
  <c r="K21" i="2" s="1"/>
  <c r="I9" i="2"/>
  <c r="J9" i="2" s="1"/>
  <c r="K9" i="2" s="1"/>
  <c r="Q22" i="2"/>
  <c r="Q9" i="2"/>
  <c r="Q10" i="2"/>
  <c r="V2" i="2"/>
  <c r="Y2" i="2" s="1"/>
  <c r="Y3" i="2"/>
  <c r="W23" i="2"/>
  <c r="W9" i="2"/>
  <c r="W11" i="2"/>
  <c r="I2" i="2"/>
  <c r="J2" i="2" s="1"/>
  <c r="K2" i="2" s="1"/>
  <c r="R5" i="2"/>
  <c r="R4" i="2"/>
  <c r="R3" i="2"/>
  <c r="R2" i="2"/>
  <c r="I29" i="1"/>
  <c r="Q4" i="1" s="1"/>
  <c r="I28" i="1"/>
  <c r="P2" i="1"/>
  <c r="T12" i="1"/>
  <c r="N12" i="1"/>
  <c r="P12" i="1"/>
  <c r="U12" i="1"/>
  <c r="T13" i="1" s="1"/>
  <c r="W13" i="1" s="1"/>
  <c r="X13" i="1" s="1"/>
  <c r="O12" i="1"/>
  <c r="S1" i="1"/>
  <c r="I5" i="1"/>
  <c r="S4" i="1" s="1"/>
  <c r="I3" i="1"/>
  <c r="S2" i="1" s="1"/>
  <c r="K11" i="1"/>
  <c r="L11" i="1" s="1"/>
  <c r="I21" i="1"/>
  <c r="P4" i="1" s="1"/>
  <c r="I20" i="1"/>
  <c r="P3" i="1" s="1"/>
  <c r="K12" i="1"/>
  <c r="L12" i="1" s="1"/>
  <c r="I37" i="1"/>
  <c r="R4" i="1" s="1"/>
  <c r="I36" i="1"/>
  <c r="R3" i="1" s="1"/>
  <c r="O13" i="1"/>
  <c r="Q13" i="1" s="1"/>
  <c r="O11" i="1"/>
  <c r="Q11" i="1" s="1"/>
  <c r="R2" i="1"/>
  <c r="K13" i="1"/>
  <c r="L13" i="1" s="1"/>
  <c r="I4" i="1"/>
  <c r="S3" i="1" s="1"/>
  <c r="Y6" i="2" l="1"/>
  <c r="W24" i="2"/>
  <c r="X23" i="2" s="1"/>
  <c r="F36" i="2" s="1"/>
  <c r="W12" i="2"/>
  <c r="X11" i="2" s="1"/>
  <c r="D36" i="2" s="1"/>
  <c r="Q3" i="1"/>
  <c r="K27" i="1"/>
  <c r="L27" i="1" s="1"/>
  <c r="K29" i="1"/>
  <c r="L29" i="1" s="1"/>
  <c r="I30" i="1"/>
  <c r="K37" i="1"/>
  <c r="L37" i="1" s="1"/>
  <c r="K2" i="1"/>
  <c r="L2" i="1" s="1"/>
  <c r="I38" i="1"/>
  <c r="K4" i="1"/>
  <c r="L4" i="1" s="1"/>
  <c r="K36" i="1"/>
  <c r="L36" i="1" s="1"/>
  <c r="K28" i="1"/>
  <c r="L28" i="1" s="1"/>
  <c r="K3" i="1"/>
  <c r="L3" i="1" s="1"/>
  <c r="Q12" i="1"/>
  <c r="L14" i="1"/>
  <c r="L15" i="1" s="1"/>
  <c r="L16" i="1" s="1"/>
  <c r="K5" i="1"/>
  <c r="L5" i="1" s="1"/>
  <c r="K21" i="1"/>
  <c r="L21" i="1" s="1"/>
  <c r="I22" i="1"/>
  <c r="K19" i="1"/>
  <c r="L19" i="1" s="1"/>
  <c r="L35" i="1"/>
  <c r="I6" i="1"/>
  <c r="W12" i="1"/>
  <c r="X12" i="1" s="1"/>
  <c r="T11" i="1"/>
  <c r="W11" i="1" s="1"/>
  <c r="X11" i="1" s="1"/>
  <c r="K20" i="1"/>
  <c r="L20" i="1" s="1"/>
  <c r="Z3" i="2" l="1"/>
  <c r="A35" i="2" s="1"/>
  <c r="Z4" i="2"/>
  <c r="A36" i="2" s="1"/>
  <c r="Z5" i="2"/>
  <c r="A37" i="2" s="1"/>
  <c r="X10" i="2"/>
  <c r="D35" i="2" s="1"/>
  <c r="X9" i="2"/>
  <c r="X22" i="2"/>
  <c r="F35" i="2" s="1"/>
  <c r="X21" i="2"/>
  <c r="Z2" i="2"/>
  <c r="L38" i="1"/>
  <c r="L39" i="1" s="1"/>
  <c r="L40" i="1" s="1"/>
  <c r="L6" i="1"/>
  <c r="L7" i="1" s="1"/>
  <c r="L8" i="1" s="1"/>
  <c r="L30" i="1"/>
  <c r="L31" i="1" s="1"/>
  <c r="L32" i="1" s="1"/>
  <c r="X14" i="1"/>
  <c r="Y13" i="1" s="1"/>
  <c r="O4" i="1" s="1"/>
  <c r="T4" i="1" s="1"/>
  <c r="L22" i="1"/>
  <c r="L23" i="1" s="1"/>
  <c r="L24" i="1" s="1"/>
  <c r="A34" i="2" l="1"/>
  <c r="AA5" i="2"/>
  <c r="AB5" i="2" s="1"/>
  <c r="Z6" i="2"/>
  <c r="AA4" i="2"/>
  <c r="AB4" i="2" s="1"/>
  <c r="AA2" i="2"/>
  <c r="AB2" i="2" s="1"/>
  <c r="AA3" i="2"/>
  <c r="AB3" i="2" s="1"/>
  <c r="D34" i="2"/>
  <c r="X12" i="2"/>
  <c r="Y9" i="2"/>
  <c r="Z9" i="2" s="1"/>
  <c r="Y10" i="2"/>
  <c r="Z10" i="2" s="1"/>
  <c r="Y11" i="2"/>
  <c r="Z11" i="2" s="1"/>
  <c r="F34" i="2"/>
  <c r="X24" i="2"/>
  <c r="Y23" i="2"/>
  <c r="Z23" i="2" s="1"/>
  <c r="Y21" i="2"/>
  <c r="Z21" i="2" s="1"/>
  <c r="Y22" i="2"/>
  <c r="Z22" i="2" s="1"/>
  <c r="Y11" i="1"/>
  <c r="Y12" i="1"/>
  <c r="O3" i="1" s="1"/>
  <c r="T3" i="1" s="1"/>
  <c r="AC2" i="2" l="1"/>
  <c r="AD2" i="2" s="1"/>
  <c r="AE2" i="2" s="1"/>
  <c r="AA21" i="2"/>
  <c r="AB21" i="2" s="1"/>
  <c r="AC21" i="2" s="1"/>
  <c r="AA9" i="2"/>
  <c r="AB9" i="2" s="1"/>
  <c r="AC9" i="2" s="1"/>
  <c r="J35" i="2"/>
  <c r="J36" i="2"/>
  <c r="J34" i="2"/>
  <c r="O2" i="1"/>
  <c r="T2" i="1" s="1"/>
  <c r="Y14" i="1"/>
  <c r="AA13" i="1"/>
  <c r="AB13" i="1" s="1"/>
  <c r="AA11" i="1"/>
  <c r="AB11" i="1" s="1"/>
  <c r="AA12" i="1"/>
  <c r="AB12" i="1" s="1"/>
  <c r="AB14" i="1" l="1"/>
  <c r="AB15" i="1" s="1"/>
  <c r="AB16" i="1" s="1"/>
</calcChain>
</file>

<file path=xl/sharedStrings.xml><?xml version="1.0" encoding="utf-8"?>
<sst xmlns="http://schemas.openxmlformats.org/spreadsheetml/2006/main" count="148" uniqueCount="39">
  <si>
    <t>ОС</t>
  </si>
  <si>
    <t>ИС</t>
  </si>
  <si>
    <t>В</t>
  </si>
  <si>
    <t>Б</t>
  </si>
  <si>
    <t>А</t>
  </si>
  <si>
    <t>Р</t>
  </si>
  <si>
    <t>О</t>
  </si>
  <si>
    <t>К</t>
  </si>
  <si>
    <t>=&gt; корректировка</t>
  </si>
  <si>
    <t>согласованности</t>
  </si>
  <si>
    <t>приоритета</t>
  </si>
  <si>
    <t>индекса</t>
  </si>
  <si>
    <t xml:space="preserve">вектора </t>
  </si>
  <si>
    <t>Пересчет</t>
  </si>
  <si>
    <t>W</t>
  </si>
  <si>
    <t>сумма</t>
  </si>
  <si>
    <t>П</t>
  </si>
  <si>
    <t>приоритетов</t>
  </si>
  <si>
    <t>Следовательно, нужно выбирать категорию Б</t>
  </si>
  <si>
    <t>вектора</t>
  </si>
  <si>
    <t>Определение</t>
  </si>
  <si>
    <t>Расчет</t>
  </si>
  <si>
    <t>Итого</t>
  </si>
  <si>
    <t>Вариант 93 Исходные данные</t>
  </si>
  <si>
    <t>Сумма:</t>
  </si>
  <si>
    <t>W, normed</t>
  </si>
  <si>
    <t>(M * w)</t>
  </si>
  <si>
    <t>(λ * w)</t>
  </si>
  <si>
    <t>λ_max</t>
  </si>
  <si>
    <t>Корректировка</t>
  </si>
  <si>
    <t>Новая матрица</t>
  </si>
  <si>
    <t>Финалочка:</t>
  </si>
  <si>
    <t>Тотал веса:</t>
  </si>
  <si>
    <t>Веса категорий</t>
  </si>
  <si>
    <t>Кат. №1</t>
  </si>
  <si>
    <t>Кат. №2</t>
  </si>
  <si>
    <t>Кат. №3</t>
  </si>
  <si>
    <t>Результат:</t>
  </si>
  <si>
    <t>Winner!!!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</si>
</sst>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1">
    <xf numFmtId="0" fontId="0" fillId="0" borderId="0" xfId="0"/>
    <xf numFmtId="2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12" fontId="3" fillId="0" borderId="1" xfId="2" applyNumberFormat="1" applyBorder="1"/>
    <xf numFmtId="12" fontId="3" fillId="0" borderId="2" xfId="2" applyNumberFormat="1" applyBorder="1"/>
    <xf numFmtId="12" fontId="3" fillId="0" borderId="3" xfId="2" applyNumberFormat="1" applyBorder="1"/>
    <xf numFmtId="12" fontId="3" fillId="0" borderId="4" xfId="2" applyNumberFormat="1" applyBorder="1"/>
    <xf numFmtId="12" fontId="3" fillId="0" borderId="0" xfId="2" applyNumberFormat="1" applyBorder="1"/>
    <xf numFmtId="12" fontId="3" fillId="0" borderId="5" xfId="2" applyNumberFormat="1" applyBorder="1"/>
    <xf numFmtId="12" fontId="3" fillId="0" borderId="6" xfId="2" applyNumberFormat="1" applyBorder="1"/>
    <xf numFmtId="12" fontId="3" fillId="0" borderId="7" xfId="2" applyNumberFormat="1" applyBorder="1"/>
    <xf numFmtId="12" fontId="3" fillId="0" borderId="8" xfId="2" applyNumberFormat="1" applyBorder="1"/>
    <xf numFmtId="2" fontId="0" fillId="2" borderId="0" xfId="0" applyNumberFormat="1" applyFont="1" applyFill="1"/>
    <xf numFmtId="2" fontId="0" fillId="0" borderId="0" xfId="0" quotePrefix="1" applyNumberFormat="1"/>
    <xf numFmtId="2" fontId="1" fillId="2" borderId="0" xfId="0" applyNumberFormat="1" applyFont="1" applyFill="1"/>
    <xf numFmtId="2" fontId="0" fillId="4" borderId="0" xfId="0" applyNumberFormat="1" applyFill="1"/>
    <xf numFmtId="0" fontId="0" fillId="4" borderId="0" xfId="0" applyFill="1"/>
    <xf numFmtId="2" fontId="1" fillId="5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 applyAlignment="1"/>
    <xf numFmtId="12" fontId="3" fillId="8" borderId="9" xfId="2" applyNumberFormat="1" applyFill="1" applyBorder="1"/>
    <xf numFmtId="12" fontId="3" fillId="8" borderId="10" xfId="2" applyNumberFormat="1" applyFill="1" applyBorder="1"/>
    <xf numFmtId="12" fontId="3" fillId="8" borderId="11" xfId="2" applyNumberFormat="1" applyFill="1" applyBorder="1"/>
    <xf numFmtId="12" fontId="3" fillId="8" borderId="12" xfId="2" applyNumberFormat="1" applyFill="1" applyBorder="1"/>
    <xf numFmtId="12" fontId="3" fillId="8" borderId="13" xfId="2" applyNumberFormat="1" applyFill="1" applyBorder="1"/>
    <xf numFmtId="12" fontId="3" fillId="8" borderId="14" xfId="2" applyNumberFormat="1" applyFill="1" applyBorder="1"/>
    <xf numFmtId="12" fontId="3" fillId="8" borderId="15" xfId="2" applyNumberFormat="1" applyFill="1" applyBorder="1"/>
    <xf numFmtId="12" fontId="3" fillId="8" borderId="16" xfId="2" applyNumberFormat="1" applyFill="1" applyBorder="1"/>
    <xf numFmtId="12" fontId="3" fillId="8" borderId="17" xfId="2" applyNumberFormat="1" applyFill="1" applyBorder="1"/>
    <xf numFmtId="12" fontId="3" fillId="8" borderId="18" xfId="2" applyNumberFormat="1" applyFill="1" applyBorder="1"/>
    <xf numFmtId="0" fontId="0" fillId="9" borderId="9" xfId="0" applyFill="1" applyBorder="1"/>
    <xf numFmtId="0" fontId="0" fillId="7" borderId="9" xfId="0" applyFill="1" applyBorder="1"/>
    <xf numFmtId="0" fontId="2" fillId="0" borderId="0" xfId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9" borderId="21" xfId="0" applyFill="1" applyBorder="1"/>
    <xf numFmtId="2" fontId="0" fillId="0" borderId="0" xfId="0" applyNumberFormat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8" borderId="9" xfId="0" applyFill="1" applyBorder="1"/>
    <xf numFmtId="0" fontId="0" fillId="10" borderId="9" xfId="0" applyFill="1" applyBorder="1"/>
    <xf numFmtId="2" fontId="0" fillId="10" borderId="9" xfId="0" applyNumberFormat="1" applyFill="1" applyBorder="1"/>
    <xf numFmtId="164" fontId="0" fillId="10" borderId="9" xfId="0" applyNumberFormat="1" applyFill="1" applyBorder="1"/>
    <xf numFmtId="164" fontId="0" fillId="10" borderId="16" xfId="0" applyNumberFormat="1" applyFill="1" applyBorder="1"/>
    <xf numFmtId="0" fontId="0" fillId="7" borderId="16" xfId="0" applyFill="1" applyBorder="1"/>
    <xf numFmtId="164" fontId="0" fillId="0" borderId="0" xfId="0" applyNumberFormat="1" applyFill="1" applyBorder="1"/>
    <xf numFmtId="0" fontId="0" fillId="0" borderId="0" xfId="0" applyFill="1" applyBorder="1"/>
    <xf numFmtId="10" fontId="0" fillId="10" borderId="9" xfId="0" applyNumberFormat="1" applyFill="1" applyBorder="1"/>
    <xf numFmtId="164" fontId="0" fillId="8" borderId="9" xfId="0" applyNumberFormat="1" applyFill="1" applyBorder="1"/>
    <xf numFmtId="164" fontId="0" fillId="11" borderId="9" xfId="0" applyNumberFormat="1" applyFill="1" applyBorder="1"/>
    <xf numFmtId="0" fontId="0" fillId="3" borderId="9" xfId="0" applyFill="1" applyBorder="1" applyAlignment="1">
      <alignment horizontal="center" vertical="center"/>
    </xf>
    <xf numFmtId="10" fontId="0" fillId="10" borderId="16" xfId="0" applyNumberFormat="1" applyFill="1" applyBorder="1"/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/>
    <xf numFmtId="2" fontId="0" fillId="0" borderId="0" xfId="0" applyNumberFormat="1" applyFill="1" applyBorder="1"/>
    <xf numFmtId="0" fontId="0" fillId="7" borderId="16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1" xfId="0" applyFill="1" applyBorder="1"/>
    <xf numFmtId="0" fontId="0" fillId="9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3">
    <cellStyle name="Обычный" xfId="0" builtinId="0"/>
    <cellStyle name="Обычный 3" xfId="1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tabSelected="1" topLeftCell="A9" workbookViewId="0">
      <selection activeCell="I35" sqref="I35"/>
    </sheetView>
  </sheetViews>
  <sheetFormatPr defaultRowHeight="14.5" x14ac:dyDescent="0.35"/>
  <cols>
    <col min="1" max="6" width="10.36328125" customWidth="1"/>
    <col min="10" max="11" width="8.7265625" style="56"/>
    <col min="32" max="16384" width="8.7265625" style="56"/>
  </cols>
  <sheetData>
    <row r="1" spans="1:51" ht="15" thickBot="1" x14ac:dyDescent="0.4">
      <c r="A1" s="41"/>
      <c r="B1" s="41"/>
      <c r="C1" s="41"/>
      <c r="D1" s="42"/>
      <c r="E1" s="34" t="s">
        <v>14</v>
      </c>
      <c r="F1" s="34" t="s">
        <v>25</v>
      </c>
      <c r="G1" s="34" t="s">
        <v>26</v>
      </c>
      <c r="H1" s="34" t="s">
        <v>27</v>
      </c>
      <c r="I1" s="54" t="s">
        <v>28</v>
      </c>
      <c r="J1" s="34" t="s">
        <v>1</v>
      </c>
      <c r="K1" s="34" t="s">
        <v>0</v>
      </c>
      <c r="R1" s="33" t="s">
        <v>24</v>
      </c>
      <c r="Y1" s="34" t="s">
        <v>14</v>
      </c>
      <c r="Z1" s="34" t="s">
        <v>25</v>
      </c>
      <c r="AA1" s="34" t="s">
        <v>26</v>
      </c>
      <c r="AB1" s="34" t="s">
        <v>27</v>
      </c>
      <c r="AC1" s="54" t="s">
        <v>28</v>
      </c>
      <c r="AD1" s="34" t="s">
        <v>1</v>
      </c>
      <c r="AE1" s="34" t="s">
        <v>0</v>
      </c>
    </row>
    <row r="2" spans="1:51" ht="15.5" x14ac:dyDescent="0.35">
      <c r="A2" s="24">
        <v>1</v>
      </c>
      <c r="B2" s="25">
        <v>0.25</v>
      </c>
      <c r="C2" s="25">
        <v>0.5</v>
      </c>
      <c r="D2" s="29">
        <v>0.33333333333333331</v>
      </c>
      <c r="E2" s="50">
        <f>ROUND(POWER(PRODUCT(A2:D2),1/4),3)</f>
        <v>0.45200000000000001</v>
      </c>
      <c r="F2" s="50">
        <f>ROUND(E2/E$6,3)</f>
        <v>8.6999999999999994E-2</v>
      </c>
      <c r="G2" s="52">
        <f>A2 * F$2 + B2 * F$3 + C2 * F$4 + D2 * F$5</f>
        <v>0.37891666666666668</v>
      </c>
      <c r="H2" s="50">
        <f>ROUND(G2/F2,3)</f>
        <v>4.3550000000000004</v>
      </c>
      <c r="I2" s="53">
        <f>ROUND(AVERAGE(H2:H5),3)</f>
        <v>4.3380000000000001</v>
      </c>
      <c r="J2" s="52">
        <f>ROUND((I2-4)/3,3)</f>
        <v>0.113</v>
      </c>
      <c r="K2" s="61">
        <f>ROUND(J2/0.9,3)</f>
        <v>0.126</v>
      </c>
      <c r="L2" s="60" t="s">
        <v>29</v>
      </c>
      <c r="M2" s="60"/>
      <c r="N2" s="58">
        <f>ABS($A2-$F2/$F$2)</f>
        <v>0</v>
      </c>
      <c r="O2" s="58">
        <f>ABS($B2-$F2/$F$3)</f>
        <v>9.8167539267015713E-2</v>
      </c>
      <c r="P2" s="58">
        <f>ABS(C2-$F2/$F$4)</f>
        <v>8.9622641509433998E-2</v>
      </c>
      <c r="Q2" s="58">
        <f>ABS($D2-$F2/$F$5)</f>
        <v>0.34635416666666657</v>
      </c>
      <c r="R2" s="52">
        <f>SUM(N2:Q2)</f>
        <v>0.53414434744311623</v>
      </c>
      <c r="S2" s="60" t="s">
        <v>30</v>
      </c>
      <c r="T2" s="60"/>
      <c r="U2" s="58">
        <f>A2</f>
        <v>1</v>
      </c>
      <c r="V2" s="58">
        <f>1/U3</f>
        <v>0.15183246073298429</v>
      </c>
      <c r="W2" s="58">
        <f t="shared" ref="W2:X2" si="0">C2</f>
        <v>0.5</v>
      </c>
      <c r="X2" s="58">
        <f t="shared" si="0"/>
        <v>0.33333333333333331</v>
      </c>
      <c r="Y2" s="50">
        <f>ROUND(POWER(PRODUCT(U2:X2),1/4),3)</f>
        <v>0.39900000000000002</v>
      </c>
      <c r="Z2" s="50">
        <f>ROUND(Y2/Y$6,3)</f>
        <v>7.4999999999999997E-2</v>
      </c>
      <c r="AA2" s="52">
        <f>U2 * Z$2 + V2 * Z$3 + W2 * Z$4 + X2 * Z$5</f>
        <v>0.31946684118673646</v>
      </c>
      <c r="AB2" s="50">
        <f>ROUND(AA2/Z2,3)</f>
        <v>4.26</v>
      </c>
      <c r="AC2" s="53">
        <f>ROUND(AVERAGE(AB2:AB5),3)</f>
        <v>4.202</v>
      </c>
      <c r="AD2" s="52">
        <f>ROUND((AC2-4)/3,3)</f>
        <v>6.7000000000000004E-2</v>
      </c>
      <c r="AE2" s="57">
        <f>ROUND(AD2/0.9,3)</f>
        <v>7.3999999999999996E-2</v>
      </c>
      <c r="AF2" s="62"/>
      <c r="AG2" s="62"/>
      <c r="AH2" s="55"/>
      <c r="AI2" s="55"/>
      <c r="AJ2" s="55"/>
      <c r="AK2" s="55"/>
      <c r="AL2" s="55"/>
      <c r="AM2" s="62"/>
      <c r="AN2" s="62"/>
      <c r="AO2" s="55"/>
      <c r="AP2" s="55"/>
      <c r="AQ2" s="55"/>
      <c r="AR2" s="55"/>
      <c r="AU2" s="55"/>
      <c r="AW2" s="55"/>
      <c r="AX2" s="55"/>
      <c r="AY2" s="63"/>
    </row>
    <row r="3" spans="1:51" ht="15.5" x14ac:dyDescent="0.35">
      <c r="A3" s="26">
        <v>4</v>
      </c>
      <c r="B3" s="23">
        <v>1</v>
      </c>
      <c r="C3" s="23">
        <v>4</v>
      </c>
      <c r="D3" s="30">
        <v>5</v>
      </c>
      <c r="E3" s="50">
        <f t="shared" ref="E3:E5" si="1">ROUND(POWER(PRODUCT(A3:D3),1/4),3)</f>
        <v>2.9910000000000001</v>
      </c>
      <c r="F3" s="50">
        <f t="shared" ref="F3:F5" si="2">ROUND(E3/E$6,3)</f>
        <v>0.57299999999999995</v>
      </c>
      <c r="G3" s="52">
        <f t="shared" ref="G3:G5" si="3">A3 * F$2 + B3 * F$3 + C3 * F$4 + D3 * F$5</f>
        <v>2.4089999999999998</v>
      </c>
      <c r="H3" s="50">
        <f t="shared" ref="H3:H29" si="4">ROUND(G3/F3,3)</f>
        <v>4.2039999999999997</v>
      </c>
      <c r="I3" s="3"/>
      <c r="J3" s="55"/>
      <c r="L3" s="60"/>
      <c r="M3" s="60"/>
      <c r="N3" s="59">
        <f t="shared" ref="N3:N5" si="5">ABS($A3-$F3/$F$2)</f>
        <v>2.5862068965517242</v>
      </c>
      <c r="O3" s="59">
        <f t="shared" ref="O3:O5" si="6">ABS($B3-$F3/$F$3)</f>
        <v>0</v>
      </c>
      <c r="P3" s="59">
        <f t="shared" ref="P3:P5" si="7">ABS(C3-$F3/$F$4)</f>
        <v>1.2971698113207548</v>
      </c>
      <c r="Q3" s="59">
        <f t="shared" ref="Q3:Q5" si="8">ABS($D3-$F3/$F$5)</f>
        <v>0.52343750000000089</v>
      </c>
      <c r="R3" s="59">
        <f t="shared" ref="R3:R5" si="9">SUM(N3:Q3)</f>
        <v>4.4068142078724799</v>
      </c>
      <c r="S3" s="60"/>
      <c r="T3" s="60"/>
      <c r="U3" s="58">
        <f>F3/F2</f>
        <v>6.5862068965517242</v>
      </c>
      <c r="V3" s="58">
        <f>F3/F3</f>
        <v>1</v>
      </c>
      <c r="W3" s="58">
        <f>F3/F4</f>
        <v>2.7028301886792452</v>
      </c>
      <c r="X3" s="58">
        <f>F3/F5</f>
        <v>4.4765624999999991</v>
      </c>
      <c r="Y3" s="50">
        <f t="shared" ref="Y3:Y5" si="10">ROUND(POWER(PRODUCT(U3:X3),1/4),3)</f>
        <v>2.988</v>
      </c>
      <c r="Z3" s="50">
        <f t="shared" ref="Z3:Z5" si="11">ROUND(Y3/Y$6,3)</f>
        <v>0.56399999999999995</v>
      </c>
      <c r="AA3" s="52">
        <f t="shared" ref="AA3:AA5" si="12">U3 * Z$2 + V3 * Z$3 + W3 * Z$4 + X3 * Z$5</f>
        <v>2.2642724158262846</v>
      </c>
      <c r="AB3" s="50">
        <f t="shared" ref="AB3:AB5" si="13">ROUND(AA3/Z3,3)</f>
        <v>4.0149999999999997</v>
      </c>
      <c r="AC3" s="3"/>
      <c r="AD3" s="55"/>
      <c r="AE3" s="56"/>
      <c r="AF3" s="62"/>
      <c r="AG3" s="62"/>
      <c r="AH3" s="55"/>
      <c r="AI3" s="55"/>
      <c r="AJ3" s="55"/>
      <c r="AK3" s="55"/>
      <c r="AL3" s="55"/>
      <c r="AM3" s="62"/>
      <c r="AN3" s="62"/>
      <c r="AO3" s="55"/>
      <c r="AP3" s="55"/>
      <c r="AQ3" s="55"/>
      <c r="AR3" s="55"/>
      <c r="AU3" s="55"/>
      <c r="AW3" s="64"/>
      <c r="AX3" s="55"/>
    </row>
    <row r="4" spans="1:51" ht="15.5" x14ac:dyDescent="0.35">
      <c r="A4" s="26">
        <v>2</v>
      </c>
      <c r="B4" s="23">
        <v>0.25</v>
      </c>
      <c r="C4" s="23">
        <v>1</v>
      </c>
      <c r="D4" s="30">
        <v>3</v>
      </c>
      <c r="E4" s="50">
        <f t="shared" si="1"/>
        <v>1.107</v>
      </c>
      <c r="F4" s="50">
        <f t="shared" si="2"/>
        <v>0.21199999999999999</v>
      </c>
      <c r="G4" s="52">
        <f t="shared" si="3"/>
        <v>0.91325000000000001</v>
      </c>
      <c r="H4" s="50">
        <f t="shared" si="4"/>
        <v>4.3079999999999998</v>
      </c>
      <c r="I4" s="3"/>
      <c r="J4" s="55"/>
      <c r="L4" s="60"/>
      <c r="M4" s="60"/>
      <c r="N4" s="58">
        <f t="shared" si="5"/>
        <v>0.43678160919540243</v>
      </c>
      <c r="O4" s="58">
        <f t="shared" si="6"/>
        <v>0.11998254799301922</v>
      </c>
      <c r="P4" s="58">
        <f t="shared" si="7"/>
        <v>0</v>
      </c>
      <c r="Q4" s="58">
        <f t="shared" si="8"/>
        <v>1.34375</v>
      </c>
      <c r="R4" s="52">
        <f t="shared" si="9"/>
        <v>1.9005141571884216</v>
      </c>
      <c r="S4" s="60"/>
      <c r="T4" s="60"/>
      <c r="U4" s="58">
        <f t="shared" ref="U3:U5" si="14">A4</f>
        <v>2</v>
      </c>
      <c r="V4" s="58">
        <f>1/W3</f>
        <v>0.36998254799301922</v>
      </c>
      <c r="W4" s="58">
        <f t="shared" ref="W3:W5" si="15">C4</f>
        <v>1</v>
      </c>
      <c r="X4" s="58">
        <f t="shared" ref="X3:X5" si="16">D4</f>
        <v>3</v>
      </c>
      <c r="Y4" s="50">
        <f t="shared" si="10"/>
        <v>1.2210000000000001</v>
      </c>
      <c r="Z4" s="50">
        <f t="shared" si="11"/>
        <v>0.23100000000000001</v>
      </c>
      <c r="AA4" s="52">
        <f t="shared" si="12"/>
        <v>0.97967015706806282</v>
      </c>
      <c r="AB4" s="50">
        <f t="shared" si="13"/>
        <v>4.2409999999999997</v>
      </c>
      <c r="AC4" s="3"/>
      <c r="AD4" s="55"/>
      <c r="AE4" s="56"/>
      <c r="AF4" s="62"/>
      <c r="AG4" s="62"/>
      <c r="AH4" s="55"/>
      <c r="AI4" s="55"/>
      <c r="AJ4" s="55"/>
      <c r="AK4" s="55"/>
      <c r="AL4" s="55"/>
      <c r="AM4" s="62"/>
      <c r="AN4" s="62"/>
      <c r="AO4" s="55"/>
      <c r="AP4" s="55"/>
      <c r="AQ4" s="55"/>
      <c r="AR4" s="55"/>
      <c r="AU4" s="55"/>
      <c r="AW4" s="64"/>
      <c r="AX4" s="55"/>
    </row>
    <row r="5" spans="1:51" ht="16" thickBot="1" x14ac:dyDescent="0.4">
      <c r="A5" s="27">
        <v>3</v>
      </c>
      <c r="B5" s="28">
        <v>0.2</v>
      </c>
      <c r="C5" s="28">
        <v>0.33333333333333331</v>
      </c>
      <c r="D5" s="32">
        <v>1</v>
      </c>
      <c r="E5" s="50">
        <f t="shared" si="1"/>
        <v>0.66900000000000004</v>
      </c>
      <c r="F5" s="50">
        <f t="shared" si="2"/>
        <v>0.128</v>
      </c>
      <c r="G5" s="52">
        <f t="shared" si="3"/>
        <v>0.5742666666666667</v>
      </c>
      <c r="H5" s="50">
        <f t="shared" si="4"/>
        <v>4.4859999999999998</v>
      </c>
      <c r="I5" s="3"/>
      <c r="J5" s="55"/>
      <c r="L5" s="60"/>
      <c r="M5" s="60"/>
      <c r="N5" s="58">
        <f t="shared" si="5"/>
        <v>1.5287356321839078</v>
      </c>
      <c r="O5" s="58">
        <f t="shared" si="6"/>
        <v>2.3385689354275763E-2</v>
      </c>
      <c r="P5" s="58">
        <f t="shared" si="7"/>
        <v>0.27044025157232704</v>
      </c>
      <c r="Q5" s="58">
        <f t="shared" si="8"/>
        <v>0</v>
      </c>
      <c r="R5" s="52">
        <f t="shared" si="9"/>
        <v>1.8225615731105107</v>
      </c>
      <c r="S5" s="60"/>
      <c r="T5" s="60"/>
      <c r="U5" s="58">
        <f t="shared" si="14"/>
        <v>3</v>
      </c>
      <c r="V5" s="58">
        <f>1/X3</f>
        <v>0.22338568935427577</v>
      </c>
      <c r="W5" s="58">
        <f t="shared" si="15"/>
        <v>0.33333333333333331</v>
      </c>
      <c r="X5" s="58">
        <f t="shared" si="16"/>
        <v>1</v>
      </c>
      <c r="Y5" s="50">
        <f t="shared" si="10"/>
        <v>0.68700000000000006</v>
      </c>
      <c r="Z5" s="50">
        <f t="shared" si="11"/>
        <v>0.13</v>
      </c>
      <c r="AA5" s="52">
        <f t="shared" si="12"/>
        <v>0.55798952879581143</v>
      </c>
      <c r="AB5" s="50">
        <f t="shared" si="13"/>
        <v>4.2919999999999998</v>
      </c>
      <c r="AC5" s="3"/>
      <c r="AD5" s="55"/>
      <c r="AE5" s="56"/>
      <c r="AF5" s="62"/>
      <c r="AG5" s="62"/>
      <c r="AH5" s="55"/>
      <c r="AI5" s="55"/>
      <c r="AJ5" s="55"/>
      <c r="AK5" s="55"/>
      <c r="AL5" s="55"/>
      <c r="AM5" s="62"/>
      <c r="AN5" s="62"/>
      <c r="AO5" s="55"/>
      <c r="AP5" s="55"/>
      <c r="AQ5" s="55"/>
      <c r="AR5" s="55"/>
      <c r="AU5" s="55"/>
      <c r="AW5" s="64"/>
      <c r="AX5" s="55"/>
    </row>
    <row r="6" spans="1:51" x14ac:dyDescent="0.35">
      <c r="A6" s="47"/>
      <c r="B6" s="47"/>
      <c r="C6" s="48"/>
      <c r="D6" s="33" t="s">
        <v>24</v>
      </c>
      <c r="E6" s="43">
        <f>SUM(E2:E5)</f>
        <v>5.2189999999999994</v>
      </c>
      <c r="F6" s="43">
        <f>SUM(F2:F5)</f>
        <v>0.99999999999999989</v>
      </c>
      <c r="G6" s="46"/>
      <c r="H6" s="36"/>
      <c r="I6" s="3"/>
      <c r="J6" s="55"/>
      <c r="X6" s="33" t="s">
        <v>24</v>
      </c>
      <c r="Y6" s="43">
        <f>SUM(Y2:Y5)</f>
        <v>5.2950000000000008</v>
      </c>
      <c r="Z6" s="43">
        <f>SUM(Z2:Z5)</f>
        <v>0.99999999999999989</v>
      </c>
    </row>
    <row r="7" spans="1:51" x14ac:dyDescent="0.35">
      <c r="A7" s="36"/>
      <c r="B7" s="36"/>
      <c r="C7" s="36"/>
      <c r="D7" s="36"/>
      <c r="E7" s="36"/>
      <c r="F7" s="36"/>
      <c r="G7" s="36"/>
      <c r="H7" s="36"/>
      <c r="I7" s="3"/>
      <c r="J7" s="55"/>
    </row>
    <row r="8" spans="1:51" ht="15" thickBot="1" x14ac:dyDescent="0.4">
      <c r="A8" s="36"/>
      <c r="B8" s="36"/>
      <c r="C8" s="36"/>
      <c r="D8" s="37"/>
      <c r="E8" s="34" t="s">
        <v>14</v>
      </c>
      <c r="F8" s="34" t="s">
        <v>25</v>
      </c>
      <c r="G8" s="34" t="s">
        <v>26</v>
      </c>
      <c r="H8" s="34" t="s">
        <v>27</v>
      </c>
      <c r="I8" s="54" t="s">
        <v>28</v>
      </c>
      <c r="J8" s="34" t="s">
        <v>1</v>
      </c>
      <c r="K8" s="34" t="s">
        <v>0</v>
      </c>
      <c r="M8" s="62"/>
      <c r="N8" s="55"/>
      <c r="O8" s="55"/>
      <c r="P8" s="55"/>
      <c r="Q8" s="33" t="s">
        <v>24</v>
      </c>
      <c r="W8" s="34" t="s">
        <v>14</v>
      </c>
      <c r="X8" s="34" t="s">
        <v>25</v>
      </c>
      <c r="Y8" s="34" t="s">
        <v>26</v>
      </c>
      <c r="Z8" s="34" t="s">
        <v>27</v>
      </c>
      <c r="AA8" s="54" t="s">
        <v>28</v>
      </c>
      <c r="AB8" s="34" t="s">
        <v>1</v>
      </c>
      <c r="AC8" s="34" t="s">
        <v>0</v>
      </c>
    </row>
    <row r="9" spans="1:51" ht="15.5" x14ac:dyDescent="0.35">
      <c r="A9" s="24">
        <v>1</v>
      </c>
      <c r="B9" s="25">
        <v>3</v>
      </c>
      <c r="C9" s="29">
        <v>3</v>
      </c>
      <c r="D9" s="38"/>
      <c r="E9" s="50">
        <f>ROUND(POWER(PRODUCT($A9:$C9),1/3),3)</f>
        <v>2.08</v>
      </c>
      <c r="F9" s="50">
        <f>ROUND($E9/$E$12,3)</f>
        <v>0.58399999999999996</v>
      </c>
      <c r="G9" s="52">
        <f>$A9 * $F$9 + $B9 * $F$10 + $C9 * $F$11</f>
        <v>1.8320000000000001</v>
      </c>
      <c r="H9" s="50">
        <f t="shared" si="4"/>
        <v>3.137</v>
      </c>
      <c r="I9" s="53">
        <f>ROUND(AVERAGE(H9:H11),3)</f>
        <v>3.1360000000000001</v>
      </c>
      <c r="J9" s="52">
        <f>ROUND((I9-3)/2,3)</f>
        <v>6.8000000000000005E-2</v>
      </c>
      <c r="K9" s="57">
        <f>ROUND(J9/0.58,3)</f>
        <v>0.11700000000000001</v>
      </c>
      <c r="L9" s="60" t="s">
        <v>29</v>
      </c>
      <c r="M9" s="60"/>
      <c r="N9" s="59">
        <f>ABS(A9-F9/F$9)</f>
        <v>0</v>
      </c>
      <c r="O9" s="59">
        <f>ABS(B9-F9/F$10)</f>
        <v>0.92170818505338126</v>
      </c>
      <c r="P9" s="59">
        <f>ABS(C9-F9/F$11)</f>
        <v>1.3259259259259251</v>
      </c>
      <c r="Q9" s="59">
        <f>SUM(N9:P9)</f>
        <v>2.2476341109793063</v>
      </c>
      <c r="R9" s="60" t="s">
        <v>30</v>
      </c>
      <c r="S9" s="60"/>
      <c r="T9" s="58">
        <f>F9/F9</f>
        <v>1</v>
      </c>
      <c r="U9" s="58">
        <f>F9/F10</f>
        <v>2.0782918149466187</v>
      </c>
      <c r="V9" s="58">
        <f>F9/F11</f>
        <v>4.3259259259259251</v>
      </c>
      <c r="W9" s="50">
        <f>ROUND(POWER(PRODUCT(T9:V9),1/3),3)</f>
        <v>2.0790000000000002</v>
      </c>
      <c r="X9" s="50">
        <f>ROUND(W9/W$12,3)</f>
        <v>0.57199999999999995</v>
      </c>
      <c r="Y9" s="50">
        <f>ROUND(T9*X$9+U9*X$10+V9*X$11,3)</f>
        <v>1.724</v>
      </c>
      <c r="Z9" s="50">
        <f>ROUND(Y9/X9,3)</f>
        <v>3.0139999999999998</v>
      </c>
      <c r="AA9" s="50">
        <f>ROUND(AVERAGE(Z9:Z11),3)</f>
        <v>3.0150000000000001</v>
      </c>
      <c r="AB9" s="50">
        <f>ROUND((AA9-3)/2, 3)</f>
        <v>8.0000000000000002E-3</v>
      </c>
      <c r="AC9" s="57">
        <f>AB9/0.58</f>
        <v>1.3793103448275864E-2</v>
      </c>
    </row>
    <row r="10" spans="1:51" ht="15.5" x14ac:dyDescent="0.35">
      <c r="A10" s="26">
        <v>0.33333333333333331</v>
      </c>
      <c r="B10" s="23">
        <v>1</v>
      </c>
      <c r="C10" s="30">
        <v>3</v>
      </c>
      <c r="D10" s="39"/>
      <c r="E10" s="50">
        <f t="shared" ref="E10:E11" si="17">ROUND(POWER(PRODUCT($A10:$C10),1/3),3)</f>
        <v>1</v>
      </c>
      <c r="F10" s="50">
        <f t="shared" ref="F10:F12" si="18">ROUND($E10/$E$12,3)</f>
        <v>0.28100000000000003</v>
      </c>
      <c r="G10" s="52">
        <f t="shared" ref="G10:G29" si="19">$A10 * $F$9 + $B10 * $F$10 + $C10 * $F$11</f>
        <v>0.88066666666666671</v>
      </c>
      <c r="H10" s="50">
        <f t="shared" si="4"/>
        <v>3.1339999999999999</v>
      </c>
      <c r="I10" s="3"/>
      <c r="J10" s="55"/>
      <c r="L10" s="60"/>
      <c r="M10" s="60"/>
      <c r="N10" s="58">
        <f t="shared" ref="N10:N11" si="20">ABS(A10-F10/F$9)</f>
        <v>0.14783105022831061</v>
      </c>
      <c r="O10" s="58">
        <f t="shared" ref="O10:O11" si="21">ABS(B10-F10/F$10)</f>
        <v>0</v>
      </c>
      <c r="P10" s="58">
        <f t="shared" ref="P10:P11" si="22">ABS(C10-F10/F$11)</f>
        <v>0.91851851851851851</v>
      </c>
      <c r="Q10" s="58">
        <f t="shared" ref="Q10:Q11" si="23">SUM(N10:P10)</f>
        <v>1.0663495687468292</v>
      </c>
      <c r="R10" s="60"/>
      <c r="S10" s="60"/>
      <c r="T10" s="58">
        <f>1/U9</f>
        <v>0.48116438356164393</v>
      </c>
      <c r="U10" s="58">
        <f t="shared" ref="U9:V11" si="24">B10</f>
        <v>1</v>
      </c>
      <c r="V10" s="58">
        <f t="shared" si="24"/>
        <v>3</v>
      </c>
      <c r="W10" s="50">
        <f t="shared" ref="W10:W11" si="25">ROUND(POWER(PRODUCT(T10:V10),1/3),3)</f>
        <v>1.1299999999999999</v>
      </c>
      <c r="X10" s="50">
        <f t="shared" ref="X10:X11" si="26">ROUND(W10/W$12,3)</f>
        <v>0.311</v>
      </c>
      <c r="Y10" s="50">
        <f t="shared" ref="Y10:Y11" si="27">ROUND(T10*X$9+U10*X$10+V10*X$11,3)</f>
        <v>0.93700000000000006</v>
      </c>
      <c r="Z10" s="50">
        <f t="shared" ref="Z10:Z11" si="28">ROUND(Y10/X10,3)</f>
        <v>3.0129999999999999</v>
      </c>
    </row>
    <row r="11" spans="1:51" ht="16" thickBot="1" x14ac:dyDescent="0.4">
      <c r="A11" s="27">
        <v>0.33333333333333331</v>
      </c>
      <c r="B11" s="28">
        <v>0.33333333333333331</v>
      </c>
      <c r="C11" s="31">
        <v>1</v>
      </c>
      <c r="D11" s="40"/>
      <c r="E11" s="50">
        <f t="shared" si="17"/>
        <v>0.48099999999999998</v>
      </c>
      <c r="F11" s="50">
        <f t="shared" si="18"/>
        <v>0.13500000000000001</v>
      </c>
      <c r="G11" s="52">
        <f t="shared" si="19"/>
        <v>0.42333333333333334</v>
      </c>
      <c r="H11" s="50">
        <f t="shared" si="4"/>
        <v>3.1360000000000001</v>
      </c>
      <c r="I11" s="3"/>
      <c r="J11" s="55"/>
      <c r="L11" s="60"/>
      <c r="M11" s="60"/>
      <c r="N11" s="58">
        <f t="shared" si="20"/>
        <v>0.10216894977168944</v>
      </c>
      <c r="O11" s="58">
        <f t="shared" si="21"/>
        <v>0.14709371293001189</v>
      </c>
      <c r="P11" s="58">
        <f t="shared" si="22"/>
        <v>0</v>
      </c>
      <c r="Q11" s="58">
        <f t="shared" si="23"/>
        <v>0.24926266270170133</v>
      </c>
      <c r="R11" s="60"/>
      <c r="S11" s="60"/>
      <c r="T11" s="58">
        <f>1/V9</f>
        <v>0.23116438356164387</v>
      </c>
      <c r="U11" s="58">
        <f t="shared" si="24"/>
        <v>0.33333333333333331</v>
      </c>
      <c r="V11" s="58">
        <f t="shared" si="24"/>
        <v>1</v>
      </c>
      <c r="W11" s="50">
        <f t="shared" si="25"/>
        <v>0.42599999999999999</v>
      </c>
      <c r="X11" s="50">
        <f t="shared" si="26"/>
        <v>0.11700000000000001</v>
      </c>
      <c r="Y11" s="50">
        <f t="shared" si="27"/>
        <v>0.35299999999999998</v>
      </c>
      <c r="Z11" s="50">
        <f t="shared" si="28"/>
        <v>3.0169999999999999</v>
      </c>
    </row>
    <row r="12" spans="1:51" x14ac:dyDescent="0.35">
      <c r="A12" s="47"/>
      <c r="B12" s="47"/>
      <c r="C12" s="48"/>
      <c r="D12" s="33" t="s">
        <v>24</v>
      </c>
      <c r="E12" s="43">
        <f>SUM(E9:E11)</f>
        <v>3.5609999999999999</v>
      </c>
      <c r="F12" s="43">
        <f t="shared" si="18"/>
        <v>1</v>
      </c>
      <c r="G12" s="45"/>
      <c r="H12" s="44"/>
      <c r="I12" s="3"/>
      <c r="J12" s="55"/>
      <c r="V12" s="33" t="s">
        <v>24</v>
      </c>
      <c r="W12" s="43">
        <f>SUM(W9:W11)</f>
        <v>3.6350000000000002</v>
      </c>
      <c r="X12" s="43">
        <f>SUM(X9:X11)</f>
        <v>1</v>
      </c>
    </row>
    <row r="13" spans="1:51" x14ac:dyDescent="0.35">
      <c r="A13" s="36"/>
      <c r="B13" s="36"/>
      <c r="C13" s="36"/>
      <c r="D13" s="36"/>
      <c r="E13" s="36"/>
      <c r="F13" s="36"/>
      <c r="G13" s="36"/>
      <c r="H13" s="36"/>
      <c r="I13" s="3"/>
      <c r="J13" s="55"/>
    </row>
    <row r="14" spans="1:51" ht="15" thickBot="1" x14ac:dyDescent="0.4">
      <c r="A14" s="36"/>
      <c r="B14" s="36"/>
      <c r="C14" s="36"/>
      <c r="D14" s="37"/>
      <c r="E14" s="34" t="s">
        <v>14</v>
      </c>
      <c r="F14" s="34" t="s">
        <v>25</v>
      </c>
      <c r="G14" s="34" t="s">
        <v>26</v>
      </c>
      <c r="H14" s="34" t="s">
        <v>27</v>
      </c>
      <c r="I14" s="54" t="s">
        <v>28</v>
      </c>
      <c r="J14" s="34" t="s">
        <v>1</v>
      </c>
      <c r="K14" s="34" t="s">
        <v>0</v>
      </c>
    </row>
    <row r="15" spans="1:51" ht="15.5" x14ac:dyDescent="0.35">
      <c r="A15" s="24">
        <v>1</v>
      </c>
      <c r="B15" s="25">
        <v>3</v>
      </c>
      <c r="C15" s="29">
        <v>5</v>
      </c>
      <c r="D15" s="38"/>
      <c r="E15" s="50">
        <f>ROUND(POWER(PRODUCT(A15:C15),1/3),3)</f>
        <v>2.4660000000000002</v>
      </c>
      <c r="F15" s="50">
        <f>ROUND($E15/$E$18,3)</f>
        <v>0.64800000000000002</v>
      </c>
      <c r="G15" s="51">
        <f>$A15 * $F$15 + $B15 * $F$16 + $C15 * $F$17</f>
        <v>1.948</v>
      </c>
      <c r="H15" s="50">
        <f t="shared" si="4"/>
        <v>3.0059999999999998</v>
      </c>
      <c r="I15" s="53">
        <f>ROUND(AVERAGE(H15:H17),3)</f>
        <v>3.004</v>
      </c>
      <c r="J15" s="52">
        <f>ROUND((I15-3)/2,3)</f>
        <v>2E-3</v>
      </c>
      <c r="K15" s="57">
        <f>ROUND(J15/0.58,3)</f>
        <v>3.0000000000000001E-3</v>
      </c>
    </row>
    <row r="16" spans="1:51" ht="15.5" x14ac:dyDescent="0.35">
      <c r="A16" s="26">
        <v>0.33333333333333331</v>
      </c>
      <c r="B16" s="23">
        <v>1</v>
      </c>
      <c r="C16" s="30">
        <v>2</v>
      </c>
      <c r="D16" s="39"/>
      <c r="E16" s="50">
        <f>ROUND(POWER(PRODUCT(A16:C16),1/3),3)</f>
        <v>0.874</v>
      </c>
      <c r="F16" s="50">
        <f t="shared" ref="F16:F17" si="29">ROUND($E16/$E$18,3)</f>
        <v>0.23</v>
      </c>
      <c r="G16" s="51">
        <f t="shared" ref="G16:G17" si="30">$A16 * $F$15 + $B16 * $F$16 + $C16 * $F$17</f>
        <v>0.69</v>
      </c>
      <c r="H16" s="50">
        <f t="shared" si="4"/>
        <v>3</v>
      </c>
      <c r="I16" s="3"/>
      <c r="J16" s="55"/>
    </row>
    <row r="17" spans="1:29" ht="16" thickBot="1" x14ac:dyDescent="0.4">
      <c r="A17" s="27">
        <v>0.2</v>
      </c>
      <c r="B17" s="28">
        <v>0.5</v>
      </c>
      <c r="C17" s="31">
        <v>1</v>
      </c>
      <c r="D17" s="40"/>
      <c r="E17" s="50">
        <f>ROUND(POWER(PRODUCT(A17:C17),1/3),3)</f>
        <v>0.46400000000000002</v>
      </c>
      <c r="F17" s="50">
        <f t="shared" si="29"/>
        <v>0.122</v>
      </c>
      <c r="G17" s="51">
        <f t="shared" si="30"/>
        <v>0.36660000000000004</v>
      </c>
      <c r="H17" s="50">
        <f t="shared" si="4"/>
        <v>3.0049999999999999</v>
      </c>
      <c r="I17" s="3"/>
      <c r="J17" s="55"/>
    </row>
    <row r="18" spans="1:29" x14ac:dyDescent="0.35">
      <c r="A18" s="47"/>
      <c r="B18" s="47"/>
      <c r="C18" s="48"/>
      <c r="D18" s="33" t="s">
        <v>24</v>
      </c>
      <c r="E18" s="43">
        <f>SUM(E15:E17)</f>
        <v>3.8040000000000003</v>
      </c>
      <c r="F18" s="43">
        <f>ROUND($E18/$E$18,3)</f>
        <v>1</v>
      </c>
      <c r="G18" s="45"/>
      <c r="H18" s="44"/>
      <c r="I18" s="3"/>
      <c r="J18" s="55"/>
    </row>
    <row r="19" spans="1:29" x14ac:dyDescent="0.35">
      <c r="A19" s="36"/>
      <c r="B19" s="36"/>
      <c r="C19" s="36"/>
      <c r="D19" s="36"/>
      <c r="E19" s="36"/>
      <c r="F19" s="36"/>
      <c r="G19" s="36"/>
      <c r="H19" s="36"/>
      <c r="I19" s="3"/>
      <c r="J19" s="55"/>
    </row>
    <row r="20" spans="1:29" ht="15" thickBot="1" x14ac:dyDescent="0.4">
      <c r="A20" s="36"/>
      <c r="B20" s="36"/>
      <c r="C20" s="36"/>
      <c r="D20" s="37"/>
      <c r="E20" s="34" t="s">
        <v>14</v>
      </c>
      <c r="F20" s="34" t="s">
        <v>25</v>
      </c>
      <c r="G20" s="34" t="s">
        <v>26</v>
      </c>
      <c r="H20" s="34" t="s">
        <v>27</v>
      </c>
      <c r="I20" s="54" t="s">
        <v>28</v>
      </c>
      <c r="J20" s="34" t="s">
        <v>1</v>
      </c>
      <c r="K20" s="34" t="s">
        <v>0</v>
      </c>
      <c r="M20" s="62"/>
      <c r="N20" s="55"/>
      <c r="O20" s="55"/>
      <c r="P20" s="55"/>
      <c r="Q20" s="33" t="s">
        <v>24</v>
      </c>
      <c r="W20" s="34" t="s">
        <v>14</v>
      </c>
      <c r="X20" s="34" t="s">
        <v>25</v>
      </c>
      <c r="Y20" s="34" t="s">
        <v>26</v>
      </c>
      <c r="Z20" s="34" t="s">
        <v>27</v>
      </c>
      <c r="AA20" s="54" t="s">
        <v>28</v>
      </c>
      <c r="AB20" s="34" t="s">
        <v>1</v>
      </c>
      <c r="AC20" s="34" t="s">
        <v>0</v>
      </c>
    </row>
    <row r="21" spans="1:29" ht="15.5" x14ac:dyDescent="0.35">
      <c r="A21" s="24">
        <v>1</v>
      </c>
      <c r="B21" s="25">
        <v>4</v>
      </c>
      <c r="C21" s="29">
        <v>5</v>
      </c>
      <c r="D21" s="38"/>
      <c r="E21" s="50">
        <f>ROUND(POWER(PRODUCT(A21:C21),1/3),3)</f>
        <v>2.714</v>
      </c>
      <c r="F21" s="50">
        <f>ROUND($E21/$E$24,3)</f>
        <v>0.64900000000000002</v>
      </c>
      <c r="G21" s="51">
        <f>$A21 * $F$21 + $B21 * $F$22 + $C21 * $F$23</f>
        <v>2.13</v>
      </c>
      <c r="H21" s="50">
        <f t="shared" si="4"/>
        <v>3.282</v>
      </c>
      <c r="I21" s="53">
        <f>ROUND(AVERAGE(H21:H23),3)</f>
        <v>3.28</v>
      </c>
      <c r="J21" s="52">
        <f>ROUND((I21-3)/2,3)</f>
        <v>0.14000000000000001</v>
      </c>
      <c r="K21" s="57">
        <f>ROUND(J21/0.58,3)</f>
        <v>0.24099999999999999</v>
      </c>
      <c r="L21" s="60" t="s">
        <v>29</v>
      </c>
      <c r="M21" s="60"/>
      <c r="N21" s="59">
        <f>ABS(A21-F21/F$21)</f>
        <v>0</v>
      </c>
      <c r="O21" s="59">
        <f>ABS(B21-F21/F$22)</f>
        <v>1.6313868613138687</v>
      </c>
      <c r="P21" s="59">
        <f>ABS(C21-F21/F$23)</f>
        <v>3.4285714285714288</v>
      </c>
      <c r="Q21" s="59">
        <f>SUM(N21:P21)</f>
        <v>5.0599582898852979</v>
      </c>
      <c r="R21" s="60" t="s">
        <v>30</v>
      </c>
      <c r="S21" s="60"/>
      <c r="T21" s="58">
        <f>F21/F21</f>
        <v>1</v>
      </c>
      <c r="U21" s="58">
        <f>F21/F22</f>
        <v>2.3686131386861313</v>
      </c>
      <c r="V21" s="58">
        <f>F21/F23</f>
        <v>8.4285714285714288</v>
      </c>
      <c r="W21" s="50">
        <f>ROUND(POWER(PRODUCT(T21:V21),1/3),3)</f>
        <v>2.7130000000000001</v>
      </c>
      <c r="X21" s="50">
        <f>ROUND(W21/W$24,3)</f>
        <v>0.624</v>
      </c>
      <c r="Y21" s="50">
        <f>ROUND(T21*X$21+U21*X$22+V21*X$23,3)</f>
        <v>1.89</v>
      </c>
      <c r="Z21" s="50">
        <f>ROUND(Y21/X21,3)</f>
        <v>3.0289999999999999</v>
      </c>
      <c r="AA21" s="50">
        <f>ROUND(AVERAGE(Z21:Z23),3)</f>
        <v>3.028</v>
      </c>
      <c r="AB21" s="50">
        <f>ROUND((AA21-3)/2, 3)</f>
        <v>1.4E-2</v>
      </c>
      <c r="AC21" s="57">
        <f>AB21/0.58</f>
        <v>2.4137931034482762E-2</v>
      </c>
    </row>
    <row r="22" spans="1:29" ht="15.5" x14ac:dyDescent="0.35">
      <c r="A22" s="26">
        <v>0.25</v>
      </c>
      <c r="B22" s="23">
        <v>1</v>
      </c>
      <c r="C22" s="30">
        <v>6</v>
      </c>
      <c r="D22" s="39"/>
      <c r="E22" s="50">
        <f>ROUND(POWER(PRODUCT(A22:C22),1/3),3)</f>
        <v>1.145</v>
      </c>
      <c r="F22" s="50">
        <f t="shared" ref="F22:F24" si="31">ROUND($E22/$E$24,3)</f>
        <v>0.27400000000000002</v>
      </c>
      <c r="G22" s="51">
        <f t="shared" ref="G22:G23" si="32">$A22 * $F$21 + $B22 * $F$22 + $C22 * $F$23</f>
        <v>0.89824999999999999</v>
      </c>
      <c r="H22" s="50">
        <f t="shared" si="4"/>
        <v>3.278</v>
      </c>
      <c r="I22" s="3"/>
      <c r="J22" s="55"/>
      <c r="L22" s="60"/>
      <c r="M22" s="60"/>
      <c r="N22" s="58">
        <f t="shared" ref="N22:N23" si="33">ABS(A22-F22/F$21)</f>
        <v>0.17218798151001541</v>
      </c>
      <c r="O22" s="58">
        <f t="shared" ref="O22:O23" si="34">ABS(B22-F22/F$22)</f>
        <v>0</v>
      </c>
      <c r="P22" s="58">
        <f t="shared" ref="P22:P23" si="35">ABS(C22-F22/F$23)</f>
        <v>2.441558441558441</v>
      </c>
      <c r="Q22" s="58">
        <f t="shared" ref="Q22:Q23" si="36">SUM(N22:P22)</f>
        <v>2.6137464230684566</v>
      </c>
      <c r="R22" s="60"/>
      <c r="S22" s="60"/>
      <c r="T22" s="58">
        <f>1/U21</f>
        <v>0.42218798151001541</v>
      </c>
      <c r="U22" s="58">
        <f t="shared" ref="U22:U24" si="37">B22</f>
        <v>1</v>
      </c>
      <c r="V22" s="58">
        <f t="shared" ref="V22:V24" si="38">C22</f>
        <v>6</v>
      </c>
      <c r="W22" s="50">
        <f t="shared" ref="W22:W23" si="39">ROUND(POWER(PRODUCT(T22:V22),1/3),3)</f>
        <v>1.363</v>
      </c>
      <c r="X22" s="50">
        <f t="shared" ref="X22:X23" si="40">ROUND(W22/W$24,3)</f>
        <v>0.314</v>
      </c>
      <c r="Y22" s="50">
        <f t="shared" ref="Y22:Y23" si="41">ROUND(T22*X$21+U22*X$22+V22*X$23,3)</f>
        <v>0.94899999999999995</v>
      </c>
      <c r="Z22" s="50">
        <f t="shared" ref="Z22:Z23" si="42">ROUND(Y22/X22,3)</f>
        <v>3.0219999999999998</v>
      </c>
    </row>
    <row r="23" spans="1:29" ht="16" thickBot="1" x14ac:dyDescent="0.4">
      <c r="A23" s="27">
        <v>0.2</v>
      </c>
      <c r="B23" s="28">
        <v>0.16666666666666666</v>
      </c>
      <c r="C23" s="31">
        <v>1</v>
      </c>
      <c r="D23" s="40"/>
      <c r="E23" s="50">
        <f>ROUND(POWER(PRODUCT(A23:C23),1/3),3)</f>
        <v>0.32200000000000001</v>
      </c>
      <c r="F23" s="50">
        <f t="shared" si="31"/>
        <v>7.6999999999999999E-2</v>
      </c>
      <c r="G23" s="51">
        <f t="shared" si="32"/>
        <v>0.25246666666666667</v>
      </c>
      <c r="H23" s="50">
        <f t="shared" si="4"/>
        <v>3.2789999999999999</v>
      </c>
      <c r="J23" s="55"/>
      <c r="L23" s="60"/>
      <c r="M23" s="60"/>
      <c r="N23" s="58">
        <f t="shared" si="33"/>
        <v>8.1355932203389852E-2</v>
      </c>
      <c r="O23" s="58">
        <f t="shared" si="34"/>
        <v>0.11435523114355231</v>
      </c>
      <c r="P23" s="58">
        <f t="shared" si="35"/>
        <v>0</v>
      </c>
      <c r="Q23" s="58">
        <f t="shared" si="36"/>
        <v>0.19571116334694216</v>
      </c>
      <c r="R23" s="60"/>
      <c r="S23" s="60"/>
      <c r="T23" s="58">
        <f>1/V21</f>
        <v>0.11864406779661017</v>
      </c>
      <c r="U23" s="58">
        <f t="shared" si="37"/>
        <v>0.16666666666666666</v>
      </c>
      <c r="V23" s="58">
        <f t="shared" si="38"/>
        <v>1</v>
      </c>
      <c r="W23" s="50">
        <f t="shared" si="39"/>
        <v>0.27</v>
      </c>
      <c r="X23" s="50">
        <f t="shared" si="40"/>
        <v>6.2E-2</v>
      </c>
      <c r="Y23" s="50">
        <f t="shared" si="41"/>
        <v>0.188</v>
      </c>
      <c r="Z23" s="50">
        <f t="shared" si="42"/>
        <v>3.032</v>
      </c>
    </row>
    <row r="24" spans="1:29" x14ac:dyDescent="0.35">
      <c r="D24" s="33" t="s">
        <v>24</v>
      </c>
      <c r="E24" s="43">
        <f>SUM(E21:E23)</f>
        <v>4.181</v>
      </c>
      <c r="F24" s="43">
        <f t="shared" si="31"/>
        <v>1</v>
      </c>
      <c r="G24" s="45"/>
      <c r="H24" s="44"/>
      <c r="J24" s="55"/>
      <c r="V24" s="33" t="s">
        <v>24</v>
      </c>
      <c r="W24" s="43">
        <f>SUM(W21:W23)</f>
        <v>4.3460000000000001</v>
      </c>
      <c r="X24" s="43">
        <f>SUM(X21:X23)</f>
        <v>1</v>
      </c>
    </row>
    <row r="25" spans="1:29" x14ac:dyDescent="0.35">
      <c r="A25" s="36"/>
      <c r="B25" s="36"/>
      <c r="C25" s="36"/>
      <c r="D25" s="36"/>
      <c r="E25" s="36"/>
      <c r="F25" s="36"/>
      <c r="G25" s="36"/>
      <c r="H25" s="36"/>
      <c r="J25" s="55"/>
    </row>
    <row r="26" spans="1:29" ht="15" thickBot="1" x14ac:dyDescent="0.4">
      <c r="A26" s="36"/>
      <c r="B26" s="36"/>
      <c r="C26" s="36"/>
      <c r="D26" s="37"/>
      <c r="E26" s="34" t="s">
        <v>14</v>
      </c>
      <c r="F26" s="34" t="s">
        <v>25</v>
      </c>
      <c r="G26" s="34" t="s">
        <v>26</v>
      </c>
      <c r="H26" s="34" t="s">
        <v>27</v>
      </c>
      <c r="I26" s="54" t="s">
        <v>28</v>
      </c>
      <c r="J26" s="34" t="s">
        <v>1</v>
      </c>
      <c r="K26" s="34" t="s">
        <v>0</v>
      </c>
    </row>
    <row r="27" spans="1:29" ht="15.5" x14ac:dyDescent="0.35">
      <c r="A27" s="24">
        <v>1</v>
      </c>
      <c r="B27" s="25">
        <v>3</v>
      </c>
      <c r="C27" s="29">
        <v>4</v>
      </c>
      <c r="D27" s="38"/>
      <c r="E27" s="50">
        <f>ROUND(POWER(PRODUCT(A27:C27),1/3),3)</f>
        <v>2.2890000000000001</v>
      </c>
      <c r="F27" s="50">
        <f>ROUND($E27/$E$30,3)</f>
        <v>0.63400000000000001</v>
      </c>
      <c r="G27" s="51">
        <f>$A27 * $F$27 + $B27 * $F$28 + $C27 * $F$29</f>
        <v>1.9059999999999999</v>
      </c>
      <c r="H27" s="50">
        <f t="shared" si="4"/>
        <v>3.0059999999999998</v>
      </c>
      <c r="I27" s="53">
        <f>ROUND(AVERAGE(H27:H29),3)</f>
        <v>3.0089999999999999</v>
      </c>
      <c r="J27" s="52">
        <f>ROUND((I27-3)/2,3)</f>
        <v>4.0000000000000001E-3</v>
      </c>
      <c r="K27" s="57">
        <f>ROUND(J27/0.58,3)</f>
        <v>7.0000000000000001E-3</v>
      </c>
    </row>
    <row r="28" spans="1:29" ht="15.5" x14ac:dyDescent="0.35">
      <c r="A28" s="26">
        <v>0.33333333333333331</v>
      </c>
      <c r="B28" s="23">
        <v>1</v>
      </c>
      <c r="C28" s="30">
        <v>1</v>
      </c>
      <c r="D28" s="39"/>
      <c r="E28" s="50">
        <f>ROUND(POWER(PRODUCT(A28:C28),1/3),3)</f>
        <v>0.69299999999999995</v>
      </c>
      <c r="F28" s="50">
        <f t="shared" ref="F28:F30" si="43">ROUND($E28/$E$30,3)</f>
        <v>0.192</v>
      </c>
      <c r="G28" s="51">
        <f t="shared" ref="G28:G29" si="44">$A28 * $F$27 + $B28 * $F$28 + $C28 * $F$29</f>
        <v>0.57733333333333325</v>
      </c>
      <c r="H28" s="50">
        <f t="shared" si="4"/>
        <v>3.0070000000000001</v>
      </c>
      <c r="J28" s="55"/>
    </row>
    <row r="29" spans="1:29" ht="16" thickBot="1" x14ac:dyDescent="0.4">
      <c r="A29" s="27">
        <v>0.25</v>
      </c>
      <c r="B29" s="28">
        <v>1</v>
      </c>
      <c r="C29" s="31">
        <v>1</v>
      </c>
      <c r="D29" s="40"/>
      <c r="E29" s="50">
        <f>ROUND(POWER(PRODUCT(A29:C29),1/3),3)</f>
        <v>0.63</v>
      </c>
      <c r="F29" s="50">
        <f t="shared" si="43"/>
        <v>0.17399999999999999</v>
      </c>
      <c r="G29" s="51">
        <f t="shared" si="44"/>
        <v>0.52449999999999997</v>
      </c>
      <c r="H29" s="50">
        <f t="shared" si="4"/>
        <v>3.0139999999999998</v>
      </c>
      <c r="J29" s="55"/>
    </row>
    <row r="30" spans="1:29" x14ac:dyDescent="0.35">
      <c r="A30" s="47"/>
      <c r="B30" s="47"/>
      <c r="C30" s="48"/>
      <c r="D30" s="43" t="s">
        <v>24</v>
      </c>
      <c r="E30" s="43">
        <f>SUM(E27:E29)</f>
        <v>3.6120000000000001</v>
      </c>
      <c r="F30" s="43">
        <f t="shared" si="43"/>
        <v>1</v>
      </c>
      <c r="G30" s="46"/>
      <c r="H30" s="36"/>
    </row>
    <row r="32" spans="1:29" x14ac:dyDescent="0.35">
      <c r="A32" s="69" t="s">
        <v>31</v>
      </c>
      <c r="B32" s="69"/>
    </row>
    <row r="33" spans="1:11" x14ac:dyDescent="0.35">
      <c r="A33" s="68" t="s">
        <v>32</v>
      </c>
      <c r="C33" s="65" t="s">
        <v>33</v>
      </c>
      <c r="D33" s="66"/>
      <c r="E33" s="66"/>
      <c r="F33" s="66"/>
      <c r="G33" s="67"/>
      <c r="J33" s="70" t="s">
        <v>37</v>
      </c>
      <c r="K33" s="70"/>
    </row>
    <row r="34" spans="1:11" x14ac:dyDescent="0.35">
      <c r="A34" s="49">
        <f>Z2</f>
        <v>7.4999999999999997E-2</v>
      </c>
      <c r="C34" s="34" t="s">
        <v>34</v>
      </c>
      <c r="D34" s="49">
        <f>X9</f>
        <v>0.57199999999999995</v>
      </c>
      <c r="E34" s="49">
        <f>F15</f>
        <v>0.64800000000000002</v>
      </c>
      <c r="F34" s="49">
        <f>X21</f>
        <v>0.624</v>
      </c>
      <c r="G34" s="49">
        <f>F27</f>
        <v>0.63400000000000001</v>
      </c>
      <c r="J34" s="49">
        <f>ROUND($A$34 * D34 + $A$35 * E34 + $A$36 * F34 + $A$37 * G34,3)</f>
        <v>0.63500000000000001</v>
      </c>
      <c r="K34" s="33" t="s">
        <v>38</v>
      </c>
    </row>
    <row r="35" spans="1:11" x14ac:dyDescent="0.35">
      <c r="A35" s="49">
        <f>Z3</f>
        <v>0.56399999999999995</v>
      </c>
      <c r="C35" s="34" t="s">
        <v>35</v>
      </c>
      <c r="D35" s="49">
        <f>X10</f>
        <v>0.311</v>
      </c>
      <c r="E35" s="49">
        <f>F16</f>
        <v>0.23</v>
      </c>
      <c r="F35" s="49">
        <f>X22</f>
        <v>0.314</v>
      </c>
      <c r="G35" s="49">
        <f>F28</f>
        <v>0.192</v>
      </c>
      <c r="J35" s="49">
        <f>ROUND($A$34 * D35 + $A$35 * E35 + $A$36 * F35 + $A$37 * G35,3)</f>
        <v>0.251</v>
      </c>
      <c r="K35"/>
    </row>
    <row r="36" spans="1:11" x14ac:dyDescent="0.35">
      <c r="A36" s="49">
        <f>Z4</f>
        <v>0.23100000000000001</v>
      </c>
      <c r="C36" s="34" t="s">
        <v>36</v>
      </c>
      <c r="D36" s="49">
        <f>X11</f>
        <v>0.11700000000000001</v>
      </c>
      <c r="E36" s="49">
        <f>F17</f>
        <v>0.122</v>
      </c>
      <c r="F36" s="49">
        <f>X23</f>
        <v>6.2E-2</v>
      </c>
      <c r="G36" s="49">
        <f>F29</f>
        <v>0.17399999999999999</v>
      </c>
      <c r="J36" s="49">
        <f>ROUND($A$34 * D36 + $A$35 * E36 + $A$36 * F36 + $A$37 * G36,3)</f>
        <v>0.115</v>
      </c>
      <c r="K36"/>
    </row>
    <row r="37" spans="1:11" x14ac:dyDescent="0.35">
      <c r="A37" s="49">
        <f>Z5</f>
        <v>0.13</v>
      </c>
    </row>
  </sheetData>
  <mergeCells count="31">
    <mergeCell ref="J33:K33"/>
    <mergeCell ref="C33:G33"/>
    <mergeCell ref="L9:M11"/>
    <mergeCell ref="R9:S11"/>
    <mergeCell ref="L21:M23"/>
    <mergeCell ref="R21:S23"/>
    <mergeCell ref="A32:B32"/>
    <mergeCell ref="L2:M5"/>
    <mergeCell ref="S2:T5"/>
    <mergeCell ref="G24:H24"/>
    <mergeCell ref="G18:H18"/>
    <mergeCell ref="G30:H30"/>
    <mergeCell ref="G6:H6"/>
    <mergeCell ref="G12:H12"/>
    <mergeCell ref="A7:H7"/>
    <mergeCell ref="A13:H13"/>
    <mergeCell ref="A18:C18"/>
    <mergeCell ref="A19:H19"/>
    <mergeCell ref="A25:H25"/>
    <mergeCell ref="A30:C30"/>
    <mergeCell ref="A26:D26"/>
    <mergeCell ref="D27:D29"/>
    <mergeCell ref="A1:D1"/>
    <mergeCell ref="A8:D8"/>
    <mergeCell ref="A14:D14"/>
    <mergeCell ref="A20:D20"/>
    <mergeCell ref="D15:D17"/>
    <mergeCell ref="D9:D11"/>
    <mergeCell ref="D21:D23"/>
    <mergeCell ref="A6:C6"/>
    <mergeCell ref="A12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opLeftCell="J1" workbookViewId="0">
      <selection activeCell="T2" sqref="T2"/>
    </sheetView>
  </sheetViews>
  <sheetFormatPr defaultRowHeight="14.5" x14ac:dyDescent="0.35"/>
  <cols>
    <col min="6" max="6" width="13.36328125" customWidth="1"/>
    <col min="10" max="10" width="17" customWidth="1"/>
    <col min="13" max="13" width="15.81640625" customWidth="1"/>
    <col min="18" max="18" width="17.6328125" customWidth="1"/>
    <col min="22" max="22" width="15.90625" customWidth="1"/>
  </cols>
  <sheetData>
    <row r="1" spans="1:37" x14ac:dyDescent="0.35">
      <c r="B1" t="s">
        <v>23</v>
      </c>
      <c r="I1" t="s">
        <v>14</v>
      </c>
      <c r="N1" t="s">
        <v>22</v>
      </c>
      <c r="S1" s="3">
        <f>I2</f>
        <v>8.6586404830817698E-2</v>
      </c>
    </row>
    <row r="2" spans="1:37" ht="15" thickBot="1" x14ac:dyDescent="0.4">
      <c r="B2" t="s">
        <v>16</v>
      </c>
      <c r="C2" t="s">
        <v>7</v>
      </c>
      <c r="D2" t="s">
        <v>6</v>
      </c>
      <c r="E2" t="s">
        <v>5</v>
      </c>
      <c r="F2" s="22" t="s">
        <v>21</v>
      </c>
      <c r="G2" s="3">
        <f>B3*C3*D3*E3</f>
        <v>4.1666666666666664E-2</v>
      </c>
      <c r="H2" s="3">
        <f>SQRT(SQRT(G2))</f>
        <v>0.45180100180492244</v>
      </c>
      <c r="I2" s="4">
        <f>H2/$H$6</f>
        <v>8.6586404830817698E-2</v>
      </c>
      <c r="J2" s="18" t="s">
        <v>20</v>
      </c>
      <c r="K2" s="3">
        <f>B3*$I$2+C3*$I$3+D3*$I$4+E3*$I$5</f>
        <v>0.37864311613385254</v>
      </c>
      <c r="L2" s="3">
        <f>K2/I2</f>
        <v>4.3730088675432155</v>
      </c>
      <c r="M2" s="3"/>
      <c r="N2" s="3"/>
      <c r="O2" s="3">
        <f>Y11</f>
        <v>0.54401178916815529</v>
      </c>
      <c r="P2" s="3">
        <f>I19</f>
        <v>0.64832901382223673</v>
      </c>
      <c r="Q2" s="3">
        <f>I27</f>
        <v>0.64923284191977215</v>
      </c>
      <c r="R2" s="3">
        <f>I35</f>
        <v>0.63370792467708237</v>
      </c>
      <c r="S2" s="3">
        <f>I3</f>
        <v>0.57315886603543065</v>
      </c>
      <c r="T2" s="3">
        <f>MMULT(O2:R2,S1:S4)</f>
        <v>0.63761438432405504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15.5" x14ac:dyDescent="0.35">
      <c r="A3" t="s">
        <v>16</v>
      </c>
      <c r="B3" s="13">
        <v>1</v>
      </c>
      <c r="C3" s="12">
        <v>0.25</v>
      </c>
      <c r="D3" s="12">
        <v>0.5</v>
      </c>
      <c r="E3" s="11">
        <v>0.33333333333333331</v>
      </c>
      <c r="F3" s="17" t="s">
        <v>19</v>
      </c>
      <c r="G3" s="3">
        <f>B4*C4*D4*E4</f>
        <v>80</v>
      </c>
      <c r="H3" s="3">
        <f>SQRT(SQRT(G3))</f>
        <v>2.990697562442441</v>
      </c>
      <c r="I3" s="4">
        <f>H3/$H$6</f>
        <v>0.57315886603543065</v>
      </c>
      <c r="J3" s="18" t="s">
        <v>9</v>
      </c>
      <c r="K3" s="3">
        <f>B4*$I$2+C4*$I$3+D4*$I$4+E4*$I$5</f>
        <v>2.4086856205298997</v>
      </c>
      <c r="L3" s="3">
        <f>K3/I3</f>
        <v>4.202474677205819</v>
      </c>
      <c r="M3" s="3"/>
      <c r="N3" s="3"/>
      <c r="O3" s="3">
        <f>Y12</f>
        <v>0.29548874777186762</v>
      </c>
      <c r="P3" s="3">
        <f>I20</f>
        <v>0.22965079406263711</v>
      </c>
      <c r="Q3" s="3">
        <f>I28</f>
        <v>0.27379209313091135</v>
      </c>
      <c r="R3" s="3">
        <f>I36</f>
        <v>0.19192061996194079</v>
      </c>
      <c r="S3" s="3">
        <f>I4</f>
        <v>0.21209251049755973</v>
      </c>
      <c r="T3" s="21">
        <f>MMULT(O3:R3,S1:S4)</f>
        <v>0.23987792188947601</v>
      </c>
      <c r="U3" s="3" t="s">
        <v>18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15.5" x14ac:dyDescent="0.35">
      <c r="A4" t="s">
        <v>7</v>
      </c>
      <c r="B4" s="10">
        <v>4</v>
      </c>
      <c r="C4" s="9">
        <v>1</v>
      </c>
      <c r="D4" s="9">
        <v>4</v>
      </c>
      <c r="E4" s="8">
        <v>5</v>
      </c>
      <c r="F4" s="17" t="s">
        <v>17</v>
      </c>
      <c r="G4" s="3">
        <f>B5*C5*D5*E5</f>
        <v>1.5</v>
      </c>
      <c r="H4" s="3">
        <f>SQRT(SQRT(G4))</f>
        <v>1.1066819197003215</v>
      </c>
      <c r="I4" s="4">
        <f>H4/$H$6</f>
        <v>0.21209251049755973</v>
      </c>
      <c r="J4" s="18" t="s">
        <v>17</v>
      </c>
      <c r="K4" s="3">
        <f>B5*$I$2+C5*$I$3+D5*$I$4+E5*$I$5</f>
        <v>0.91304169257662826</v>
      </c>
      <c r="L4" s="3">
        <f>K4/I4</f>
        <v>4.3049218967453049</v>
      </c>
      <c r="M4" s="3"/>
      <c r="N4" s="3"/>
      <c r="O4" s="3">
        <f>Y13</f>
        <v>0.16049946305997712</v>
      </c>
      <c r="P4" s="3">
        <f>I21</f>
        <v>0.12202019211512623</v>
      </c>
      <c r="Q4" s="3">
        <f>I29</f>
        <v>7.6975064949316427E-2</v>
      </c>
      <c r="R4" s="3">
        <f>I37</f>
        <v>0.17437145536097684</v>
      </c>
      <c r="S4" s="3">
        <f>I5</f>
        <v>0.12816221863619182</v>
      </c>
      <c r="T4" s="3">
        <f>MMULT(O4:R4,S1:S4)</f>
        <v>0.1225076937864689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5.5" x14ac:dyDescent="0.35">
      <c r="A5" t="s">
        <v>6</v>
      </c>
      <c r="B5" s="10">
        <v>2</v>
      </c>
      <c r="C5" s="9">
        <v>0.25</v>
      </c>
      <c r="D5" s="9">
        <v>1</v>
      </c>
      <c r="E5" s="8">
        <v>3</v>
      </c>
      <c r="F5" s="3"/>
      <c r="G5" s="3">
        <f>B6*C6*D6*E6</f>
        <v>0.2</v>
      </c>
      <c r="H5" s="3">
        <f>SQRT(SQRT(G5))</f>
        <v>0.66874030497642201</v>
      </c>
      <c r="I5" s="4">
        <f>H5/$H$6</f>
        <v>0.12816221863619182</v>
      </c>
      <c r="K5" s="3">
        <f>B6*$I$2+C6*$I$3+D6*$I$4+E6*$I$5</f>
        <v>0.57325070983491755</v>
      </c>
      <c r="L5" s="3">
        <f>K5/I5</f>
        <v>4.4728525764849465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16" thickBot="1" x14ac:dyDescent="0.4">
      <c r="A6" t="s">
        <v>5</v>
      </c>
      <c r="B6" s="7">
        <v>3</v>
      </c>
      <c r="C6" s="6">
        <v>0.2</v>
      </c>
      <c r="D6" s="6">
        <v>0.33333333333333331</v>
      </c>
      <c r="E6" s="5">
        <v>1</v>
      </c>
      <c r="F6" s="3"/>
      <c r="G6" s="3"/>
      <c r="H6" s="3">
        <f>H2+H3+H4+H5</f>
        <v>5.2179207889241077</v>
      </c>
      <c r="I6" s="4">
        <f>I2+I3+I4+I5</f>
        <v>0.99999999999999989</v>
      </c>
      <c r="K6" s="3"/>
      <c r="L6" s="3">
        <f>(L2+L3+L4+L5)/4</f>
        <v>4.3383145044948215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E7" s="3"/>
      <c r="F7" s="3"/>
      <c r="G7" s="3"/>
      <c r="H7" s="3"/>
      <c r="I7" s="3"/>
      <c r="K7" s="2" t="s">
        <v>1</v>
      </c>
      <c r="L7" s="1">
        <f>(L6-4)/3</f>
        <v>0.11277150149827382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E8" s="3"/>
      <c r="F8" s="3"/>
      <c r="G8" s="3"/>
      <c r="H8" s="3"/>
      <c r="I8" s="3"/>
      <c r="K8" s="2" t="s">
        <v>0</v>
      </c>
      <c r="L8" s="1">
        <f>L7/0.9*100</f>
        <v>12.530166833141534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E9" s="3"/>
      <c r="F9" s="3"/>
      <c r="G9" s="3"/>
      <c r="H9" s="3"/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ht="15" thickBot="1" x14ac:dyDescent="0.4">
      <c r="A10" t="s">
        <v>16</v>
      </c>
      <c r="B10" s="3" t="s">
        <v>4</v>
      </c>
      <c r="C10" s="3" t="s">
        <v>3</v>
      </c>
      <c r="D10" s="3" t="s">
        <v>2</v>
      </c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 t="s">
        <v>15</v>
      </c>
      <c r="S10" s="3"/>
      <c r="T10" s="3"/>
      <c r="U10" s="3"/>
      <c r="V10" s="3"/>
      <c r="W10" s="3"/>
      <c r="X10" s="3"/>
      <c r="Y10" s="3" t="s">
        <v>14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ht="15.5" x14ac:dyDescent="0.35">
      <c r="A11" t="s">
        <v>4</v>
      </c>
      <c r="B11" s="13">
        <v>1</v>
      </c>
      <c r="C11" s="12">
        <v>3</v>
      </c>
      <c r="D11" s="11">
        <v>3</v>
      </c>
      <c r="E11" s="3"/>
      <c r="G11" s="3">
        <f>B11*C11*D11</f>
        <v>9</v>
      </c>
      <c r="H11" s="3">
        <f>POWER(G11,1/3)</f>
        <v>2.0800838230519041</v>
      </c>
      <c r="I11" s="4">
        <f>H11/$H$14</f>
        <v>0.58415641113472183</v>
      </c>
      <c r="K11" s="3">
        <f>B11*$I$11+C11*$I$12+D11*$I$13</f>
        <v>1.8316871777305563</v>
      </c>
      <c r="L11" s="3">
        <f>K11/I11</f>
        <v>3.1356108446580433</v>
      </c>
      <c r="M11" s="3"/>
      <c r="N11" s="3">
        <f>ABS(B11-I11/I11)</f>
        <v>0</v>
      </c>
      <c r="O11" s="3">
        <f>ABS(C11-I11/I12)</f>
        <v>0.91991617694809635</v>
      </c>
      <c r="P11" s="3">
        <f>ABS(D11-I11/I13)</f>
        <v>1.3267487109222253</v>
      </c>
      <c r="Q11" s="3">
        <f>N11+O11+P11</f>
        <v>2.2466648878703217</v>
      </c>
      <c r="R11" s="17" t="s">
        <v>13</v>
      </c>
      <c r="S11" s="3">
        <f>B11</f>
        <v>1</v>
      </c>
      <c r="T11" s="3">
        <f>1/S12</f>
        <v>2.0800838230519041</v>
      </c>
      <c r="U11" s="3">
        <f>D11</f>
        <v>3</v>
      </c>
      <c r="V11" s="17" t="s">
        <v>13</v>
      </c>
      <c r="W11" s="3">
        <f>S11*T11*U11</f>
        <v>6.2402514691557123</v>
      </c>
      <c r="X11" s="3">
        <f>POWER(W11,1/3)</f>
        <v>1.841057547098748</v>
      </c>
      <c r="Y11" s="4">
        <f>X11/$X$14</f>
        <v>0.54401178916815529</v>
      </c>
      <c r="Z11" s="3"/>
      <c r="AA11" s="3">
        <f>S11*$Y$11+T11*$Y$12+U11*$Y$13</f>
        <v>1.6401515424822128</v>
      </c>
      <c r="AB11" s="3">
        <f>AA11/Y11</f>
        <v>3.014919115981213</v>
      </c>
      <c r="AC11" s="3"/>
      <c r="AD11" s="3"/>
      <c r="AE11" s="3"/>
      <c r="AF11" s="3"/>
      <c r="AG11" s="3"/>
      <c r="AH11" s="3"/>
      <c r="AI11" s="3"/>
      <c r="AJ11" s="3"/>
      <c r="AK11" s="3"/>
    </row>
    <row r="12" spans="1:37" ht="15.5" x14ac:dyDescent="0.35">
      <c r="A12" t="s">
        <v>3</v>
      </c>
      <c r="B12" s="10">
        <v>0.33333333333333331</v>
      </c>
      <c r="C12" s="9">
        <v>1</v>
      </c>
      <c r="D12" s="8">
        <v>3</v>
      </c>
      <c r="E12" s="3"/>
      <c r="G12" s="3">
        <f>B12*C12*D12</f>
        <v>1</v>
      </c>
      <c r="H12" s="3">
        <f>POWER(G12,1/3)</f>
        <v>1</v>
      </c>
      <c r="I12" s="4">
        <f>H12/$H$14</f>
        <v>0.28083311098379016</v>
      </c>
      <c r="K12" s="3">
        <f>B12*$I$11+C12*$I$12+D12*$I$13</f>
        <v>0.8805833483398281</v>
      </c>
      <c r="L12" s="3">
        <f>K12/I12</f>
        <v>3.1356108446580429</v>
      </c>
      <c r="M12" s="3"/>
      <c r="N12" s="20">
        <f>ABS(B12-I12/I11)</f>
        <v>0.14741652343580286</v>
      </c>
      <c r="O12" s="20">
        <f>ABS(C12-I12/I12)</f>
        <v>0</v>
      </c>
      <c r="P12" s="20">
        <f>ABS(D12-I12/I13)</f>
        <v>0.91991617694809547</v>
      </c>
      <c r="Q12" s="19">
        <f>N12+O12+P12</f>
        <v>1.0673327003838984</v>
      </c>
      <c r="R12" s="17" t="s">
        <v>12</v>
      </c>
      <c r="S12" s="3">
        <f>I12/I11</f>
        <v>0.48074985676913617</v>
      </c>
      <c r="T12" s="3">
        <f>I12/I12</f>
        <v>1</v>
      </c>
      <c r="U12" s="3">
        <f>I12/I13</f>
        <v>2.0800838230519045</v>
      </c>
      <c r="V12" s="17" t="s">
        <v>11</v>
      </c>
      <c r="W12" s="3">
        <f>S12*T12*U12</f>
        <v>1.0000000000000002</v>
      </c>
      <c r="X12" s="3">
        <f>POWER(W12,1/3)</f>
        <v>1</v>
      </c>
      <c r="Y12" s="4">
        <f>X12/$X$14</f>
        <v>0.29548874777186762</v>
      </c>
      <c r="Z12" s="3"/>
      <c r="AA12" s="3">
        <f>S12*$Y$11+T12*$Y$12+U12*$Y$13</f>
        <v>0.89087467421475486</v>
      </c>
      <c r="AB12" s="3">
        <f>AA12/Y12</f>
        <v>3.0149191159812134</v>
      </c>
      <c r="AC12" s="3"/>
      <c r="AD12" s="3"/>
      <c r="AE12" s="3"/>
      <c r="AF12" s="3"/>
      <c r="AG12" s="3"/>
      <c r="AH12" s="3"/>
      <c r="AI12" s="3"/>
      <c r="AJ12" s="3"/>
      <c r="AK12" s="3"/>
    </row>
    <row r="13" spans="1:37" ht="16" thickBot="1" x14ac:dyDescent="0.4">
      <c r="A13" t="s">
        <v>2</v>
      </c>
      <c r="B13" s="7">
        <v>0.33333333333333331</v>
      </c>
      <c r="C13" s="6">
        <v>0.33333333333333331</v>
      </c>
      <c r="D13" s="5">
        <v>1</v>
      </c>
      <c r="E13" s="3"/>
      <c r="G13" s="3">
        <f>B13*C13*D13</f>
        <v>0.1111111111111111</v>
      </c>
      <c r="H13" s="3">
        <f>POWER(G13,1/3)</f>
        <v>0.48074985676913612</v>
      </c>
      <c r="I13" s="4">
        <f>H13/$H$14</f>
        <v>0.13501047788148801</v>
      </c>
      <c r="K13" s="3">
        <f>B13*$I$11+C13*$I$12+D13*$I$13</f>
        <v>0.42334031858765864</v>
      </c>
      <c r="L13" s="3">
        <f>K13/I13</f>
        <v>3.1356108446580429</v>
      </c>
      <c r="M13" s="3"/>
      <c r="N13" s="3">
        <f>ABS(B13-I13/I11)</f>
        <v>0.1022129085497884</v>
      </c>
      <c r="O13" s="3">
        <f>ABS(C13-I13/I12)</f>
        <v>0.14741652343580275</v>
      </c>
      <c r="P13" s="3">
        <f>ABS(D13-I13/I13)</f>
        <v>0</v>
      </c>
      <c r="Q13" s="3">
        <f>N13+O13+P13</f>
        <v>0.24962943198559115</v>
      </c>
      <c r="R13" s="18" t="s">
        <v>10</v>
      </c>
      <c r="S13" s="3">
        <f>B13</f>
        <v>0.33333333333333331</v>
      </c>
      <c r="T13" s="3">
        <f>1/U12</f>
        <v>0.48074985676913601</v>
      </c>
      <c r="U13" s="3">
        <f>D13</f>
        <v>1</v>
      </c>
      <c r="V13" s="17" t="s">
        <v>9</v>
      </c>
      <c r="W13" s="3">
        <f>S13*T13*U13</f>
        <v>0.16024995225637867</v>
      </c>
      <c r="X13" s="3">
        <f>POWER(W13,1/3)</f>
        <v>0.5431660740729487</v>
      </c>
      <c r="Y13" s="4">
        <f>X13/$X$14</f>
        <v>0.16049946305997712</v>
      </c>
      <c r="Z13" s="3"/>
      <c r="AA13" s="3">
        <f>S13*$Y$11+T13*$Y$12+U13*$Y$13</f>
        <v>0.48389289928424561</v>
      </c>
      <c r="AB13" s="3">
        <f>AA13/Y13</f>
        <v>3.0149191159812134</v>
      </c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E14" s="3"/>
      <c r="G14" s="3"/>
      <c r="H14" s="3">
        <f>H11+H12+H13</f>
        <v>3.56083367982104</v>
      </c>
      <c r="I14" s="4">
        <f>I11+I12+I13</f>
        <v>1</v>
      </c>
      <c r="K14" s="3"/>
      <c r="L14" s="3">
        <f>(L11+L12+L13)/3</f>
        <v>3.1356108446580429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f>X11+X12+X13</f>
        <v>3.3842236211716967</v>
      </c>
      <c r="Y14" s="4">
        <f>Y11+Y12+Y13</f>
        <v>1</v>
      </c>
      <c r="Z14" s="3"/>
      <c r="AA14" s="3"/>
      <c r="AB14" s="3">
        <f>(AB11+AB12+AB13)/3</f>
        <v>3.014919115981213</v>
      </c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E15" s="3"/>
      <c r="G15" s="3"/>
      <c r="H15" s="3"/>
      <c r="I15" s="3"/>
      <c r="K15" s="2" t="s">
        <v>1</v>
      </c>
      <c r="L15" s="1">
        <f>(L14-3)/2</f>
        <v>6.7805422329021425E-2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2" t="s">
        <v>1</v>
      </c>
      <c r="AB15" s="1">
        <f>(AB14-3)/2</f>
        <v>7.4595579906064913E-3</v>
      </c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E16" s="3"/>
      <c r="G16" s="3"/>
      <c r="H16" s="3"/>
      <c r="I16" s="3"/>
      <c r="K16" s="2" t="s">
        <v>0</v>
      </c>
      <c r="L16" s="16">
        <f>L15/0.58*100</f>
        <v>11.690590056727833</v>
      </c>
      <c r="M16" s="15" t="s">
        <v>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2" t="s">
        <v>0</v>
      </c>
      <c r="AB16" s="14">
        <f>AB15/0.58*100</f>
        <v>1.286130688035602</v>
      </c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35">
      <c r="E17" s="3"/>
      <c r="G17" s="3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5" thickBot="1" x14ac:dyDescent="0.4">
      <c r="A18" t="s">
        <v>7</v>
      </c>
      <c r="B18" t="s">
        <v>4</v>
      </c>
      <c r="C18" t="s">
        <v>3</v>
      </c>
      <c r="D18" t="s">
        <v>2</v>
      </c>
      <c r="E18" s="3"/>
      <c r="G18" s="3"/>
      <c r="H18" s="3"/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5.5" x14ac:dyDescent="0.35">
      <c r="A19" t="s">
        <v>4</v>
      </c>
      <c r="B19" s="13">
        <v>1</v>
      </c>
      <c r="C19" s="12">
        <v>3</v>
      </c>
      <c r="D19" s="11">
        <v>5</v>
      </c>
      <c r="E19" s="3"/>
      <c r="G19" s="3">
        <f>B19*C19*D19</f>
        <v>15</v>
      </c>
      <c r="H19" s="3">
        <f>POWER(G19,1/3)</f>
        <v>2.4662120743304703</v>
      </c>
      <c r="I19" s="4">
        <f>H19/$H$22</f>
        <v>0.64832901382223673</v>
      </c>
      <c r="K19" s="3">
        <f>B19*$I$19+C19*$I$20+D19*$I$21</f>
        <v>1.9473823565857793</v>
      </c>
      <c r="L19" s="3">
        <f>K19/I19</f>
        <v>3.0036945980636398</v>
      </c>
      <c r="M19" s="3"/>
      <c r="N19" s="3"/>
      <c r="O19" s="3"/>
      <c r="P19" s="3"/>
      <c r="Q19" s="3"/>
      <c r="R19" s="3"/>
      <c r="S19" s="3"/>
      <c r="T19" s="3"/>
      <c r="U19" s="3"/>
    </row>
    <row r="20" spans="1:37" ht="15.5" x14ac:dyDescent="0.35">
      <c r="A20" t="s">
        <v>3</v>
      </c>
      <c r="B20" s="10">
        <v>0.33333333333333331</v>
      </c>
      <c r="C20" s="9">
        <v>1</v>
      </c>
      <c r="D20" s="8">
        <v>2</v>
      </c>
      <c r="E20" s="3"/>
      <c r="G20" s="3">
        <f>B20*C20*D20</f>
        <v>0.66666666666666663</v>
      </c>
      <c r="H20" s="3">
        <f>POWER(G20,1/3)</f>
        <v>0.87358046473629891</v>
      </c>
      <c r="I20" s="4">
        <f>H20/$H$22</f>
        <v>0.22965079406263711</v>
      </c>
      <c r="K20" s="3">
        <f>B20*$I$19+C20*$I$20+D20*$I$21</f>
        <v>0.68980084956696841</v>
      </c>
      <c r="L20" s="3">
        <f>K20/I20</f>
        <v>3.0036945980636394</v>
      </c>
      <c r="M20" s="3"/>
      <c r="N20" s="3"/>
      <c r="O20" s="3"/>
      <c r="P20" s="3"/>
      <c r="Q20" s="3"/>
    </row>
    <row r="21" spans="1:37" ht="16" thickBot="1" x14ac:dyDescent="0.4">
      <c r="A21" t="s">
        <v>2</v>
      </c>
      <c r="B21" s="7">
        <v>0.2</v>
      </c>
      <c r="C21" s="6">
        <v>0.5</v>
      </c>
      <c r="D21" s="5">
        <v>1</v>
      </c>
      <c r="E21" s="3"/>
      <c r="G21" s="3">
        <f>B21*C21*D21</f>
        <v>0.1</v>
      </c>
      <c r="H21" s="3">
        <f>POWER(G21,1/3)</f>
        <v>0.46415888336127797</v>
      </c>
      <c r="I21" s="4">
        <f>H21/$H$22</f>
        <v>0.12202019211512623</v>
      </c>
      <c r="K21" s="3">
        <f>B21*$I$19+C21*$I$20+D21*$I$21</f>
        <v>0.36651139191089216</v>
      </c>
      <c r="L21" s="3">
        <f>K21/I21</f>
        <v>3.0036945980636398</v>
      </c>
      <c r="M21" s="3"/>
      <c r="N21" s="3"/>
      <c r="O21" s="3"/>
      <c r="P21" s="3"/>
      <c r="Q21" s="3"/>
    </row>
    <row r="22" spans="1:37" x14ac:dyDescent="0.35">
      <c r="H22" s="3">
        <f>H19+H20+H21</f>
        <v>3.8039514224280468</v>
      </c>
      <c r="I22" s="4">
        <f>I19+I20+I21</f>
        <v>1</v>
      </c>
      <c r="K22" s="3"/>
      <c r="L22" s="3">
        <f>(L19+L20+L21)/3</f>
        <v>3.0036945980636403</v>
      </c>
    </row>
    <row r="23" spans="1:37" x14ac:dyDescent="0.35">
      <c r="K23" s="2" t="s">
        <v>1</v>
      </c>
      <c r="L23" s="1">
        <f>(L22-3)/2</f>
        <v>1.8472990318201266E-3</v>
      </c>
    </row>
    <row r="24" spans="1:37" x14ac:dyDescent="0.35">
      <c r="K24" s="2" t="s">
        <v>0</v>
      </c>
      <c r="L24" s="1">
        <f>L23/0.58*100</f>
        <v>0.31849983307243562</v>
      </c>
    </row>
    <row r="25" spans="1:37" x14ac:dyDescent="0.35">
      <c r="B25" s="3"/>
      <c r="C25" s="3"/>
      <c r="D25" s="3"/>
    </row>
    <row r="26" spans="1:37" ht="15" thickBot="1" x14ac:dyDescent="0.4">
      <c r="A26" t="s">
        <v>6</v>
      </c>
      <c r="B26" t="s">
        <v>4</v>
      </c>
      <c r="C26" t="s">
        <v>3</v>
      </c>
      <c r="D26" t="s">
        <v>2</v>
      </c>
    </row>
    <row r="27" spans="1:37" ht="15.5" x14ac:dyDescent="0.35">
      <c r="A27" t="s">
        <v>4</v>
      </c>
      <c r="B27" s="13">
        <v>1</v>
      </c>
      <c r="C27" s="12">
        <v>4</v>
      </c>
      <c r="D27" s="11">
        <v>5</v>
      </c>
      <c r="G27" s="3">
        <f>B27*C27*D27</f>
        <v>20</v>
      </c>
      <c r="H27" s="3">
        <f>POWER(G27,1/3)</f>
        <v>2.7144176165949063</v>
      </c>
      <c r="I27" s="4">
        <f>H27/$H$30</f>
        <v>0.64923284191977215</v>
      </c>
      <c r="K27" s="3">
        <f>B27*$I$27+C27*$I$28+D27*$I$29</f>
        <v>2.1292765391899997</v>
      </c>
      <c r="L27" s="3">
        <f>K27/I27</f>
        <v>3.2796808813518425</v>
      </c>
    </row>
    <row r="28" spans="1:37" ht="15.5" x14ac:dyDescent="0.35">
      <c r="A28" t="s">
        <v>3</v>
      </c>
      <c r="B28" s="10">
        <v>0.25</v>
      </c>
      <c r="C28" s="9">
        <v>1</v>
      </c>
      <c r="D28" s="8">
        <v>6</v>
      </c>
      <c r="G28" s="3">
        <f>B28*C28*D28</f>
        <v>1.5</v>
      </c>
      <c r="H28" s="3">
        <f>POWER(G28,1/3)</f>
        <v>1.1447142425533319</v>
      </c>
      <c r="I28" s="4">
        <f>H28/$H$30</f>
        <v>0.27379209313091135</v>
      </c>
      <c r="K28" s="3">
        <f>B28*$I$27+C28*$I$28+D28*$I$29</f>
        <v>0.89795069330675292</v>
      </c>
      <c r="L28" s="3">
        <f>K28/I28</f>
        <v>3.2796808813518421</v>
      </c>
    </row>
    <row r="29" spans="1:37" ht="16" thickBot="1" x14ac:dyDescent="0.4">
      <c r="A29" t="s">
        <v>2</v>
      </c>
      <c r="B29" s="7">
        <v>0.2</v>
      </c>
      <c r="C29" s="6">
        <v>0.16666666666666666</v>
      </c>
      <c r="D29" s="5">
        <v>1</v>
      </c>
      <c r="G29" s="3">
        <f>B29*C29*D29</f>
        <v>3.3333333333333333E-2</v>
      </c>
      <c r="H29" s="3">
        <f>POWER(G29,1/3)</f>
        <v>0.32182979486854324</v>
      </c>
      <c r="I29" s="4">
        <f>H29/$H$30</f>
        <v>7.6975064949316427E-2</v>
      </c>
      <c r="K29" s="3">
        <f>B29*$I$27+C29*$I$28+D29*$I$29</f>
        <v>0.25245364885508942</v>
      </c>
      <c r="L29" s="3">
        <f>K29/I29</f>
        <v>3.2796808813518425</v>
      </c>
    </row>
    <row r="30" spans="1:37" x14ac:dyDescent="0.35">
      <c r="H30" s="3">
        <f>H27+H28+H29</f>
        <v>4.180961654016782</v>
      </c>
      <c r="I30" s="4">
        <f>I27+I28+I29</f>
        <v>0.99999999999999989</v>
      </c>
      <c r="K30" s="3"/>
      <c r="L30" s="3">
        <f>(L27+L28+L29)/3</f>
        <v>3.2796808813518421</v>
      </c>
    </row>
    <row r="31" spans="1:37" x14ac:dyDescent="0.35">
      <c r="K31" s="2" t="s">
        <v>1</v>
      </c>
      <c r="L31" s="1">
        <f>(L30-3)/2</f>
        <v>0.13984044067592105</v>
      </c>
    </row>
    <row r="32" spans="1:37" x14ac:dyDescent="0.35">
      <c r="K32" s="2" t="s">
        <v>0</v>
      </c>
      <c r="L32" s="1">
        <f>L31/0.58*100</f>
        <v>24.110420806193286</v>
      </c>
    </row>
    <row r="34" spans="1:12" ht="15" thickBot="1" x14ac:dyDescent="0.4">
      <c r="A34" t="s">
        <v>5</v>
      </c>
      <c r="B34" t="s">
        <v>4</v>
      </c>
      <c r="C34" t="s">
        <v>3</v>
      </c>
      <c r="D34" t="s">
        <v>2</v>
      </c>
    </row>
    <row r="35" spans="1:12" ht="15.5" x14ac:dyDescent="0.35">
      <c r="A35" t="s">
        <v>4</v>
      </c>
      <c r="B35" s="13">
        <v>1</v>
      </c>
      <c r="C35" s="12">
        <v>3</v>
      </c>
      <c r="D35" s="11">
        <v>4</v>
      </c>
      <c r="G35" s="3">
        <f>B35*C35*D35</f>
        <v>12</v>
      </c>
      <c r="H35" s="3">
        <f>POWER(G35,1/3)</f>
        <v>2.2894284851066637</v>
      </c>
      <c r="I35" s="4">
        <f>H35/$H$38</f>
        <v>0.63370792467708237</v>
      </c>
      <c r="K35" s="3">
        <f>B35*$I$35+C35*$I$36+D35*$I$37</f>
        <v>1.9069556060068122</v>
      </c>
      <c r="L35" s="3">
        <f>K35/I35</f>
        <v>3.0092027127142789</v>
      </c>
    </row>
    <row r="36" spans="1:12" ht="15.5" x14ac:dyDescent="0.35">
      <c r="A36" t="s">
        <v>3</v>
      </c>
      <c r="B36" s="10">
        <v>0.33333333333333331</v>
      </c>
      <c r="C36" s="9">
        <v>1</v>
      </c>
      <c r="D36" s="8">
        <v>1</v>
      </c>
      <c r="G36" s="3">
        <f>B36*C36*D36</f>
        <v>0.33333333333333331</v>
      </c>
      <c r="H36" s="3">
        <f>POWER(G36,1/3)</f>
        <v>0.69336127435063466</v>
      </c>
      <c r="I36" s="4">
        <f>H36/$H$38</f>
        <v>0.19192061996194079</v>
      </c>
      <c r="K36" s="3">
        <f>B36*$I$35+C36*$I$36+D36*$I$37</f>
        <v>0.57752805021527842</v>
      </c>
      <c r="L36" s="3">
        <f>K36/I36</f>
        <v>3.0092027127142789</v>
      </c>
    </row>
    <row r="37" spans="1:12" ht="16" thickBot="1" x14ac:dyDescent="0.4">
      <c r="A37" t="s">
        <v>2</v>
      </c>
      <c r="B37" s="7">
        <v>0.25</v>
      </c>
      <c r="C37" s="6">
        <v>1</v>
      </c>
      <c r="D37" s="5">
        <v>1</v>
      </c>
      <c r="G37" s="3">
        <f>B37*C37*D37</f>
        <v>0.25</v>
      </c>
      <c r="H37" s="3">
        <f>POWER(G37,1/3)</f>
        <v>0.6299605249474366</v>
      </c>
      <c r="I37" s="4">
        <f>H37/$H$38</f>
        <v>0.17437145536097684</v>
      </c>
      <c r="K37" s="3">
        <f>B37*$I$35+C37*$I$36+D37*$I$37</f>
        <v>0.5247190564921882</v>
      </c>
      <c r="L37" s="3">
        <f>K37/I37</f>
        <v>3.0092027127142784</v>
      </c>
    </row>
    <row r="38" spans="1:12" x14ac:dyDescent="0.35">
      <c r="H38" s="3">
        <f>H35+H36+H37</f>
        <v>3.612750284404735</v>
      </c>
      <c r="I38" s="4">
        <f>I35+I36+I37</f>
        <v>1</v>
      </c>
      <c r="K38" s="3"/>
      <c r="L38" s="3">
        <f>(L35+L36+L37)/3</f>
        <v>3.0092027127142789</v>
      </c>
    </row>
    <row r="39" spans="1:12" x14ac:dyDescent="0.35">
      <c r="K39" s="2" t="s">
        <v>1</v>
      </c>
      <c r="L39" s="1">
        <f>(L38-3)/2</f>
        <v>4.60135635713943E-3</v>
      </c>
    </row>
    <row r="40" spans="1:12" x14ac:dyDescent="0.35">
      <c r="K40" s="2" t="s">
        <v>0</v>
      </c>
      <c r="L40" s="1">
        <f>L39/0.58*100</f>
        <v>0.79333730295507421</v>
      </c>
    </row>
    <row r="43" spans="1:12" x14ac:dyDescent="0.35">
      <c r="A43" s="35"/>
      <c r="B43" s="35"/>
      <c r="C43" s="35"/>
      <c r="D43" s="35"/>
      <c r="E43" s="35"/>
      <c r="F43" s="35"/>
    </row>
    <row r="44" spans="1:12" x14ac:dyDescent="0.35">
      <c r="A44" s="35"/>
      <c r="B44" s="35"/>
      <c r="C44" s="35"/>
      <c r="D44" s="35"/>
      <c r="E44" s="35"/>
      <c r="F44" s="35"/>
    </row>
    <row r="45" spans="1:12" x14ac:dyDescent="0.35">
      <c r="A45" s="35"/>
      <c r="B45" s="35"/>
      <c r="C45" s="35"/>
      <c r="D45" s="35"/>
      <c r="E45" s="35"/>
      <c r="F45" s="35"/>
    </row>
    <row r="46" spans="1:12" x14ac:dyDescent="0.35">
      <c r="A46" s="35"/>
      <c r="B46" s="35"/>
      <c r="C46" s="35"/>
      <c r="D46" s="35"/>
      <c r="E46" s="35"/>
      <c r="F46" s="35"/>
    </row>
    <row r="47" spans="1:12" x14ac:dyDescent="0.35">
      <c r="A47" s="35"/>
      <c r="B47" s="35"/>
      <c r="C47" s="35"/>
      <c r="D47" s="35"/>
      <c r="E47" s="35"/>
      <c r="F47" s="35"/>
    </row>
    <row r="48" spans="1:12" x14ac:dyDescent="0.35">
      <c r="A48" s="35"/>
      <c r="B48" s="35"/>
      <c r="C48" s="35"/>
      <c r="D48" s="35"/>
      <c r="E48" s="35"/>
      <c r="F48" s="35"/>
    </row>
    <row r="49" spans="1:6" x14ac:dyDescent="0.35">
      <c r="A49" s="35"/>
      <c r="B49" s="35"/>
      <c r="C49" s="35"/>
      <c r="D49" s="35"/>
      <c r="E49" s="35"/>
      <c r="F49" s="35"/>
    </row>
    <row r="50" spans="1:6" x14ac:dyDescent="0.35">
      <c r="A50" s="35"/>
      <c r="B50" s="35"/>
      <c r="C50" s="35"/>
      <c r="D50" s="35"/>
      <c r="E50" s="35"/>
      <c r="F50" s="35"/>
    </row>
    <row r="51" spans="1:6" x14ac:dyDescent="0.35">
      <c r="A51" s="35"/>
      <c r="B51" s="35"/>
      <c r="C51" s="35"/>
      <c r="D51" s="35"/>
      <c r="E51" s="35"/>
      <c r="F51" s="35"/>
    </row>
    <row r="52" spans="1:6" x14ac:dyDescent="0.35">
      <c r="A52" s="35"/>
      <c r="B52" s="35"/>
      <c r="C52" s="35"/>
      <c r="D52" s="35"/>
      <c r="E52" s="35"/>
      <c r="F52" s="35"/>
    </row>
    <row r="53" spans="1:6" x14ac:dyDescent="0.35">
      <c r="A53" s="35"/>
      <c r="B53" s="35"/>
      <c r="C53" s="35"/>
      <c r="D53" s="35"/>
      <c r="E53" s="35"/>
      <c r="F53" s="35"/>
    </row>
    <row r="54" spans="1:6" x14ac:dyDescent="0.35">
      <c r="A54" s="35"/>
      <c r="B54" s="35"/>
      <c r="C54" s="35"/>
      <c r="D54" s="35"/>
      <c r="E54" s="35"/>
      <c r="F54" s="35"/>
    </row>
    <row r="55" spans="1:6" x14ac:dyDescent="0.35">
      <c r="A55" s="35"/>
      <c r="B55" s="35"/>
      <c r="C55" s="35"/>
      <c r="D55" s="35"/>
      <c r="E55" s="35"/>
      <c r="F55" s="35"/>
    </row>
    <row r="56" spans="1:6" x14ac:dyDescent="0.35">
      <c r="A56" s="35"/>
      <c r="B56" s="35"/>
      <c r="C56" s="35"/>
      <c r="D56" s="35"/>
      <c r="E56" s="35"/>
      <c r="F56" s="35"/>
    </row>
    <row r="57" spans="1:6" x14ac:dyDescent="0.35">
      <c r="A57" s="35"/>
      <c r="B57" s="35"/>
      <c r="C57" s="35"/>
      <c r="D57" s="35"/>
      <c r="E57" s="35"/>
      <c r="F57" s="35"/>
    </row>
    <row r="58" spans="1:6" x14ac:dyDescent="0.35">
      <c r="A58" s="35"/>
      <c r="B58" s="35"/>
      <c r="C58" s="35"/>
      <c r="D58" s="35"/>
      <c r="E58" s="35"/>
      <c r="F58" s="35"/>
    </row>
    <row r="59" spans="1:6" x14ac:dyDescent="0.35">
      <c r="A59" s="35"/>
      <c r="B59" s="35"/>
      <c r="C59" s="35"/>
      <c r="D59" s="35"/>
      <c r="E59" s="35"/>
      <c r="F59" s="35"/>
    </row>
    <row r="60" spans="1:6" x14ac:dyDescent="0.35">
      <c r="A60" s="35"/>
      <c r="B60" s="35"/>
      <c r="C60" s="35"/>
      <c r="D60" s="35"/>
      <c r="E60" s="35"/>
      <c r="F60" s="35"/>
    </row>
    <row r="61" spans="1:6" x14ac:dyDescent="0.35">
      <c r="A61" s="35"/>
      <c r="B61" s="35"/>
      <c r="C61" s="35"/>
      <c r="D61" s="35"/>
      <c r="E61" s="35"/>
      <c r="F61" s="35"/>
    </row>
    <row r="62" spans="1:6" x14ac:dyDescent="0.35">
      <c r="A62" s="35"/>
      <c r="B62" s="35"/>
      <c r="C62" s="35"/>
      <c r="D62" s="35"/>
      <c r="E62" s="35"/>
      <c r="F62" s="35"/>
    </row>
    <row r="63" spans="1:6" x14ac:dyDescent="0.35">
      <c r="A63" s="35"/>
      <c r="B63" s="35"/>
      <c r="C63" s="35"/>
      <c r="D63" s="35"/>
      <c r="E63" s="35"/>
      <c r="F63" s="35"/>
    </row>
    <row r="64" spans="1:6" x14ac:dyDescent="0.35">
      <c r="A64" s="35"/>
      <c r="B64" s="35"/>
      <c r="C64" s="35"/>
      <c r="D64" s="35"/>
      <c r="E64" s="35"/>
      <c r="F64" s="35"/>
    </row>
    <row r="65" spans="1:6" x14ac:dyDescent="0.35">
      <c r="A65" s="35"/>
      <c r="B65" s="35"/>
      <c r="C65" s="35"/>
      <c r="D65" s="35"/>
      <c r="E65" s="35"/>
      <c r="F65" s="35"/>
    </row>
    <row r="66" spans="1:6" x14ac:dyDescent="0.35">
      <c r="A66" s="35"/>
      <c r="B66" s="35"/>
      <c r="C66" s="35"/>
      <c r="D66" s="35"/>
      <c r="E66" s="35"/>
      <c r="F66" s="35"/>
    </row>
    <row r="67" spans="1:6" x14ac:dyDescent="0.35">
      <c r="A67" s="35"/>
      <c r="B67" s="35"/>
      <c r="C67" s="35"/>
      <c r="D67" s="35"/>
      <c r="E67" s="35"/>
      <c r="F67" s="35"/>
    </row>
    <row r="68" spans="1:6" x14ac:dyDescent="0.35">
      <c r="A68" s="35"/>
      <c r="B68" s="35"/>
      <c r="C68" s="35"/>
      <c r="D68" s="35"/>
      <c r="E68" s="35"/>
      <c r="F68" s="35"/>
    </row>
    <row r="69" spans="1:6" x14ac:dyDescent="0.35">
      <c r="A69" s="35"/>
      <c r="B69" s="35"/>
      <c r="C69" s="35"/>
      <c r="D69" s="35"/>
      <c r="E69" s="35"/>
      <c r="F69" s="35"/>
    </row>
    <row r="70" spans="1:6" x14ac:dyDescent="0.35">
      <c r="A70" s="35"/>
      <c r="B70" s="35"/>
      <c r="C70" s="35"/>
      <c r="D70" s="35"/>
      <c r="E70" s="35"/>
      <c r="F70" s="35"/>
    </row>
    <row r="71" spans="1:6" x14ac:dyDescent="0.35">
      <c r="A71" s="35"/>
      <c r="B71" s="35"/>
      <c r="C71" s="35"/>
      <c r="D71" s="35"/>
      <c r="E71" s="35"/>
      <c r="F71" s="35"/>
    </row>
    <row r="72" spans="1:6" x14ac:dyDescent="0.35">
      <c r="A72" s="35"/>
      <c r="B72" s="35"/>
      <c r="C72" s="35"/>
      <c r="D72" s="35"/>
      <c r="E72" s="35"/>
      <c r="F72" s="35"/>
    </row>
    <row r="73" spans="1:6" x14ac:dyDescent="0.35">
      <c r="A73" s="35"/>
      <c r="B73" s="35"/>
      <c r="C73" s="35"/>
      <c r="D73" s="35"/>
      <c r="E73" s="35"/>
      <c r="F73" s="35"/>
    </row>
  </sheetData>
  <mergeCells count="1">
    <mergeCell ref="A43:F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</vt:lpstr>
      <vt:lpstr>1a</vt:lpstr>
    </vt:vector>
  </TitlesOfParts>
  <Company>OZON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Verendeev Ilia Maksimovich</dc:creator>
  <cp:lastModifiedBy>Verendeev Ilia Maksimovich</cp:lastModifiedBy>
  <dcterms:created xsi:type="dcterms:W3CDTF">2023-05-02T18:17:51Z</dcterms:created>
  <dcterms:modified xsi:type="dcterms:W3CDTF">2023-05-07T18:54:41Z</dcterms:modified>
</cp:coreProperties>
</file>