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erendeev\study\Принятие решений\Лаба2\"/>
    </mc:Choice>
  </mc:AlternateContent>
  <bookViews>
    <workbookView xWindow="0" yWindow="0" windowWidth="13540" windowHeight="4690"/>
  </bookViews>
  <sheets>
    <sheet name="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C44" i="1"/>
  <c r="D43" i="1"/>
  <c r="E43" i="1"/>
  <c r="F43" i="1"/>
  <c r="G43" i="1"/>
  <c r="H43" i="1"/>
  <c r="C43" i="1"/>
  <c r="I40" i="1"/>
  <c r="I16" i="1"/>
  <c r="F29" i="1"/>
  <c r="F28" i="1"/>
  <c r="D29" i="1"/>
  <c r="D28" i="1"/>
  <c r="C29" i="1"/>
  <c r="C28" i="1"/>
  <c r="D45" i="1" l="1"/>
  <c r="E45" i="1"/>
  <c r="F45" i="1"/>
  <c r="G45" i="1"/>
  <c r="H45" i="1"/>
  <c r="C45" i="1"/>
  <c r="H39" i="1"/>
  <c r="G39" i="1"/>
  <c r="J36" i="1" s="1"/>
  <c r="F39" i="1"/>
  <c r="E39" i="1"/>
  <c r="D39" i="1"/>
  <c r="C39" i="1"/>
  <c r="J34" i="1" s="1"/>
  <c r="H15" i="1"/>
  <c r="H22" i="1" s="1"/>
  <c r="H23" i="1" s="1"/>
  <c r="H14" i="1"/>
  <c r="H20" i="1" s="1"/>
  <c r="H21" i="1" s="1"/>
  <c r="H13" i="1"/>
  <c r="H18" i="1" s="1"/>
  <c r="H19" i="1" s="1"/>
  <c r="H11" i="1"/>
  <c r="H10" i="1"/>
  <c r="G15" i="1"/>
  <c r="G22" i="1" s="1"/>
  <c r="G23" i="1" s="1"/>
  <c r="G14" i="1"/>
  <c r="G20" i="1" s="1"/>
  <c r="G21" i="1" s="1"/>
  <c r="G13" i="1"/>
  <c r="G18" i="1" s="1"/>
  <c r="G19" i="1" s="1"/>
  <c r="G11" i="1"/>
  <c r="G10" i="1"/>
  <c r="F15" i="1"/>
  <c r="F22" i="1" s="1"/>
  <c r="F23" i="1" s="1"/>
  <c r="F14" i="1"/>
  <c r="F20" i="1" s="1"/>
  <c r="F21" i="1" s="1"/>
  <c r="F13" i="1"/>
  <c r="F18" i="1" s="1"/>
  <c r="F19" i="1" s="1"/>
  <c r="F11" i="1"/>
  <c r="F10" i="1"/>
  <c r="E15" i="1"/>
  <c r="E22" i="1" s="1"/>
  <c r="E23" i="1" s="1"/>
  <c r="E14" i="1"/>
  <c r="E20" i="1" s="1"/>
  <c r="E21" i="1" s="1"/>
  <c r="E13" i="1"/>
  <c r="E18" i="1" s="1"/>
  <c r="E19" i="1" s="1"/>
  <c r="E11" i="1"/>
  <c r="E10" i="1"/>
  <c r="D15" i="1"/>
  <c r="D22" i="1" s="1"/>
  <c r="D23" i="1" s="1"/>
  <c r="D14" i="1"/>
  <c r="D20" i="1" s="1"/>
  <c r="D21" i="1" s="1"/>
  <c r="D13" i="1"/>
  <c r="D18" i="1" s="1"/>
  <c r="D19" i="1" s="1"/>
  <c r="D11" i="1"/>
  <c r="D10" i="1"/>
  <c r="C15" i="1"/>
  <c r="C22" i="1" s="1"/>
  <c r="C23" i="1" s="1"/>
  <c r="C14" i="1"/>
  <c r="C20" i="1" s="1"/>
  <c r="C21" i="1" s="1"/>
  <c r="C13" i="1"/>
  <c r="C11" i="1"/>
  <c r="C10" i="1"/>
  <c r="J33" i="1" l="1"/>
  <c r="K33" i="1" s="1"/>
  <c r="J35" i="1"/>
  <c r="K35" i="1" s="1"/>
  <c r="K34" i="1"/>
  <c r="K36" i="1"/>
  <c r="J7" i="1"/>
  <c r="K7" i="1" s="1"/>
  <c r="J5" i="1"/>
  <c r="K5" i="1" s="1"/>
  <c r="J6" i="1"/>
  <c r="K6" i="1" s="1"/>
  <c r="C18" i="1"/>
  <c r="C19" i="1" s="1"/>
  <c r="J8" i="1"/>
  <c r="K8" i="1" s="1"/>
  <c r="J3" i="1"/>
  <c r="K3" i="1" s="1"/>
  <c r="J4" i="1"/>
  <c r="K4" i="1" s="1"/>
  <c r="K37" i="1" l="1"/>
  <c r="L33" i="1" s="1"/>
  <c r="K9" i="1"/>
  <c r="L34" i="1" l="1"/>
  <c r="D40" i="1" s="1"/>
  <c r="L36" i="1"/>
  <c r="L35" i="1"/>
  <c r="L8" i="1"/>
  <c r="L3" i="1"/>
  <c r="L5" i="1"/>
  <c r="L7" i="1"/>
  <c r="L6" i="1"/>
  <c r="L4" i="1"/>
  <c r="C40" i="1" l="1"/>
  <c r="F40" i="1"/>
  <c r="G40" i="1"/>
  <c r="E40" i="1"/>
  <c r="H40" i="1"/>
  <c r="F16" i="1"/>
  <c r="F24" i="1" s="1"/>
  <c r="F25" i="1" s="1"/>
  <c r="H16" i="1"/>
  <c r="H24" i="1" s="1"/>
  <c r="H25" i="1" s="1"/>
  <c r="G16" i="1"/>
  <c r="G24" i="1" s="1"/>
  <c r="G25" i="1" s="1"/>
  <c r="E16" i="1"/>
  <c r="E24" i="1" s="1"/>
  <c r="E25" i="1" s="1"/>
  <c r="D16" i="1"/>
  <c r="D24" i="1" s="1"/>
  <c r="D25" i="1" s="1"/>
  <c r="C16" i="1"/>
  <c r="C24" i="1" s="1"/>
  <c r="C25" i="1" s="1"/>
  <c r="F27" i="1" l="1"/>
  <c r="D27" i="1"/>
  <c r="H27" i="1"/>
  <c r="H28" i="1"/>
  <c r="H29" i="1"/>
  <c r="C27" i="1"/>
  <c r="E28" i="1"/>
  <c r="E29" i="1"/>
  <c r="E27" i="1"/>
  <c r="G28" i="1"/>
  <c r="G29" i="1"/>
  <c r="G27" i="1"/>
</calcChain>
</file>

<file path=xl/sharedStrings.xml><?xml version="1.0" encoding="utf-8"?>
<sst xmlns="http://schemas.openxmlformats.org/spreadsheetml/2006/main" count="76" uniqueCount="37">
  <si>
    <t>Среднее арифметическое</t>
  </si>
  <si>
    <t>Среднее гармоническое</t>
  </si>
  <si>
    <t>Среднее геометрическое</t>
  </si>
  <si>
    <t>Медиана</t>
  </si>
  <si>
    <t>Мода</t>
  </si>
  <si>
    <t>Выборка №1</t>
  </si>
  <si>
    <t>Внешность</t>
  </si>
  <si>
    <t>Состоятельность</t>
  </si>
  <si>
    <t>Интеллект</t>
  </si>
  <si>
    <t>Здоровье</t>
  </si>
  <si>
    <t>Любовь</t>
  </si>
  <si>
    <t>Общность интересов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</si>
  <si>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</si>
  <si>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</si>
  <si>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</si>
  <si>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</si>
  <si>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</si>
  <si>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</si>
  <si>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Консолидированное мнение</t>
  </si>
  <si>
    <t>Среднее по Байесу</t>
  </si>
  <si>
    <t>Дисперсия эксперта</t>
  </si>
  <si>
    <t>Обратное значение дисперсии эксперта</t>
  </si>
  <si>
    <t>Вес эксперта</t>
  </si>
  <si>
    <t>Сумма обратных значений дисперсий экспертов</t>
  </si>
  <si>
    <t>Дисперсия</t>
  </si>
  <si>
    <t>СКО</t>
  </si>
  <si>
    <t>1. Рассчитать моду и медиану</t>
  </si>
  <si>
    <t>2. Рассчитать консолидированное мнение экспертов 4-мя способами</t>
  </si>
  <si>
    <t>3. Рассчитать дисперсию и СКО на основе средних, полученных каждым из 4-х способов</t>
  </si>
  <si>
    <t>4. Рассчитать отклонение других усредненных результатов в % от среднего по Байесу</t>
  </si>
  <si>
    <t>Uplift относительно Байеса</t>
  </si>
  <si>
    <t>Выборка №2</t>
  </si>
  <si>
    <t>5. Рассчитать консолидированное мнение экспертов по Байесу</t>
  </si>
  <si>
    <t>6. Сравнение средних по Байесу</t>
  </si>
  <si>
    <t>Отличие весов, выставленных экспертами разных выборок</t>
  </si>
  <si>
    <t>Итоговое ранжирование критериев</t>
  </si>
  <si>
    <r>
      <rPr>
        <b/>
        <sz val="11"/>
        <color rgb="FF000000"/>
        <rFont val="Calibri"/>
        <family val="2"/>
        <charset val="204"/>
        <scheme val="minor"/>
      </rPr>
      <t>Выводы:</t>
    </r>
    <r>
      <rPr>
        <sz val="11"/>
        <color rgb="FF000000"/>
        <rFont val="Calibri"/>
        <family val="2"/>
        <charset val="204"/>
        <scheme val="minor"/>
      </rPr>
      <t xml:space="preserve"> мнения экспертов двух выборок расходятся значительнее всего относительно здоровья. Критерии внешности и состоятельности являются наиболее схожимыми.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</si>
</sst>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4" fillId="0" borderId="0" xfId="1" applyFont="1"/>
    <xf numFmtId="0" fontId="5" fillId="0" borderId="0" xfId="1" applyFont="1"/>
    <xf numFmtId="0" fontId="1" fillId="0" borderId="1" xfId="1" applyFont="1" applyBorder="1"/>
    <xf numFmtId="0" fontId="2" fillId="3" borderId="1" xfId="1" applyFont="1" applyFill="1" applyBorder="1"/>
    <xf numFmtId="0" fontId="2" fillId="5" borderId="1" xfId="1" applyFont="1" applyFill="1" applyBorder="1"/>
    <xf numFmtId="0" fontId="6" fillId="5" borderId="1" xfId="1" applyFont="1" applyFill="1" applyBorder="1"/>
    <xf numFmtId="0" fontId="4" fillId="4" borderId="1" xfId="0" applyFont="1" applyFill="1" applyBorder="1" applyAlignment="1">
      <alignment vertical="center"/>
    </xf>
    <xf numFmtId="0" fontId="1" fillId="4" borderId="1" xfId="1" applyFont="1" applyFill="1" applyBorder="1"/>
    <xf numFmtId="0" fontId="2" fillId="5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" fillId="0" borderId="4" xfId="1" applyFont="1" applyBorder="1"/>
    <xf numFmtId="0" fontId="1" fillId="7" borderId="3" xfId="1" applyFont="1" applyFill="1" applyBorder="1"/>
    <xf numFmtId="0" fontId="1" fillId="8" borderId="1" xfId="1" applyFont="1" applyFill="1" applyBorder="1"/>
    <xf numFmtId="0" fontId="2" fillId="5" borderId="1" xfId="1" applyFont="1" applyFill="1" applyBorder="1" applyAlignment="1">
      <alignment horizontal="center" vertical="center"/>
    </xf>
    <xf numFmtId="0" fontId="4" fillId="0" borderId="0" xfId="1" applyFont="1" applyBorder="1" applyAlignment="1"/>
    <xf numFmtId="10" fontId="1" fillId="4" borderId="1" xfId="1" applyNumberFormat="1" applyFont="1" applyFill="1" applyBorder="1"/>
    <xf numFmtId="0" fontId="2" fillId="6" borderId="1" xfId="1" applyFont="1" applyFill="1" applyBorder="1"/>
    <xf numFmtId="0" fontId="6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 wrapText="1"/>
    </xf>
    <xf numFmtId="0" fontId="6" fillId="0" borderId="0" xfId="1" applyFont="1" applyFill="1" applyBorder="1"/>
    <xf numFmtId="0" fontId="4" fillId="0" borderId="0" xfId="0" applyFont="1" applyFill="1" applyBorder="1" applyAlignment="1">
      <alignment vertical="center"/>
    </xf>
    <xf numFmtId="0" fontId="2" fillId="5" borderId="11" xfId="1" applyFont="1" applyFill="1" applyBorder="1"/>
    <xf numFmtId="0" fontId="2" fillId="3" borderId="4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1" applyFont="1" applyAlignment="1"/>
    <xf numFmtId="0" fontId="4" fillId="0" borderId="0" xfId="1" applyFont="1" applyFill="1" applyBorder="1" applyAlignment="1"/>
    <xf numFmtId="0" fontId="4" fillId="4" borderId="1" xfId="1" applyFont="1" applyFill="1" applyBorder="1"/>
    <xf numFmtId="0" fontId="7" fillId="4" borderId="1" xfId="1" applyFont="1" applyFill="1" applyBorder="1"/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wrapText="1"/>
    </xf>
    <xf numFmtId="0" fontId="6" fillId="2" borderId="7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 wrapText="1"/>
    </xf>
    <xf numFmtId="0" fontId="6" fillId="5" borderId="10" xfId="1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vertical="center"/>
    </xf>
    <xf numFmtId="0" fontId="6" fillId="5" borderId="10" xfId="1" applyFont="1" applyFill="1" applyBorder="1" applyAlignment="1">
      <alignment vertical="center"/>
    </xf>
    <xf numFmtId="0" fontId="6" fillId="5" borderId="5" xfId="1" applyFont="1" applyFill="1" applyBorder="1" applyAlignment="1">
      <alignment vertical="center"/>
    </xf>
    <xf numFmtId="0" fontId="6" fillId="2" borderId="7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 vertical="center" wrapText="1" shrinkToFit="1"/>
    </xf>
    <xf numFmtId="0" fontId="2" fillId="5" borderId="5" xfId="1" applyFont="1" applyFill="1" applyBorder="1" applyAlignment="1">
      <alignment horizontal="center" vertical="center" wrapText="1" shrinkToFit="1"/>
    </xf>
    <xf numFmtId="0" fontId="6" fillId="5" borderId="4" xfId="1" applyFont="1" applyFill="1" applyBorder="1" applyAlignment="1">
      <alignment horizontal="center" wrapText="1"/>
    </xf>
    <xf numFmtId="0" fontId="6" fillId="5" borderId="10" xfId="1" applyFont="1" applyFill="1" applyBorder="1" applyAlignment="1">
      <alignment horizontal="center" wrapText="1"/>
    </xf>
    <xf numFmtId="0" fontId="6" fillId="5" borderId="5" xfId="1" applyFont="1" applyFill="1" applyBorder="1" applyAlignment="1">
      <alignment horizontal="center" wrapText="1"/>
    </xf>
    <xf numFmtId="0" fontId="2" fillId="5" borderId="6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A30" zoomScale="84" workbookViewId="0">
      <selection activeCell="I40" sqref="I40"/>
    </sheetView>
  </sheetViews>
  <sheetFormatPr defaultColWidth="12.6328125" defaultRowHeight="15.75" customHeight="1" x14ac:dyDescent="0.35"/>
  <cols>
    <col min="1" max="2" width="24.54296875" style="1" customWidth="1"/>
    <col min="3" max="8" width="21.1796875" style="1" customWidth="1"/>
    <col min="9" max="9" width="17" style="1" customWidth="1"/>
    <col min="10" max="12" width="18.81640625" style="1" customWidth="1"/>
    <col min="13" max="26" width="7.6328125" style="1" customWidth="1"/>
    <col min="27" max="16384" width="12.6328125" style="1"/>
  </cols>
  <sheetData>
    <row r="1" spans="1:12" ht="15.75" customHeight="1" x14ac:dyDescent="0.35">
      <c r="I1" s="15"/>
      <c r="J1" s="55" t="s">
        <v>20</v>
      </c>
      <c r="K1" s="55" t="s">
        <v>21</v>
      </c>
      <c r="L1" s="55" t="s">
        <v>22</v>
      </c>
    </row>
    <row r="2" spans="1:12" ht="15.75" customHeight="1" x14ac:dyDescent="0.35">
      <c r="A2" s="26"/>
      <c r="B2" s="17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15"/>
      <c r="J2" s="56"/>
      <c r="K2" s="56"/>
      <c r="L2" s="56"/>
    </row>
    <row r="3" spans="1:12" ht="15.75" customHeight="1" x14ac:dyDescent="0.35">
      <c r="A3" s="26"/>
      <c r="B3" s="5" t="s">
        <v>12</v>
      </c>
      <c r="C3" s="7">
        <v>7</v>
      </c>
      <c r="D3" s="7">
        <v>7</v>
      </c>
      <c r="E3" s="7">
        <v>10</v>
      </c>
      <c r="F3" s="7">
        <v>6</v>
      </c>
      <c r="G3" s="7">
        <v>10</v>
      </c>
      <c r="H3" s="7">
        <v>8</v>
      </c>
      <c r="I3" s="15"/>
      <c r="J3" s="3">
        <f t="shared" ref="J3:J8" si="0">ROUND((POWER(C3-$C$13,2)+POWER(D3-$D$13,2)+POWER(E3-$E$13,2)+POWER(F3-$F$13,2)+POWER(G3-$G$13,2)+POWER(H3-$H$13,2))/6,3)</f>
        <v>0.83799999999999997</v>
      </c>
      <c r="K3" s="3">
        <f t="shared" ref="K3:K8" si="1">ROUND(1/J3,3)</f>
        <v>1.1930000000000001</v>
      </c>
      <c r="L3" s="13">
        <f t="shared" ref="L3:L8" si="2">ROUND(K3/$K$9,3)</f>
        <v>0.23</v>
      </c>
    </row>
    <row r="4" spans="1:12" ht="15.75" customHeight="1" x14ac:dyDescent="0.35">
      <c r="A4" s="26"/>
      <c r="B4" s="5" t="s">
        <v>13</v>
      </c>
      <c r="C4" s="7">
        <v>8</v>
      </c>
      <c r="D4" s="7">
        <v>7</v>
      </c>
      <c r="E4" s="7">
        <v>7</v>
      </c>
      <c r="F4" s="7">
        <v>7</v>
      </c>
      <c r="G4" s="7">
        <v>10</v>
      </c>
      <c r="H4" s="7">
        <v>7</v>
      </c>
      <c r="I4" s="15"/>
      <c r="J4" s="3">
        <f t="shared" si="0"/>
        <v>1.2270000000000001</v>
      </c>
      <c r="K4" s="3">
        <f t="shared" si="1"/>
        <v>0.81499999999999995</v>
      </c>
      <c r="L4" s="13">
        <f t="shared" si="2"/>
        <v>0.157</v>
      </c>
    </row>
    <row r="5" spans="1:12" ht="15.75" customHeight="1" x14ac:dyDescent="0.35">
      <c r="A5" s="26"/>
      <c r="B5" s="5" t="s">
        <v>14</v>
      </c>
      <c r="C5" s="7">
        <v>8</v>
      </c>
      <c r="D5" s="7">
        <v>8</v>
      </c>
      <c r="E5" s="7">
        <v>10</v>
      </c>
      <c r="F5" s="7">
        <v>10</v>
      </c>
      <c r="G5" s="7">
        <v>9</v>
      </c>
      <c r="H5" s="7">
        <v>9</v>
      </c>
      <c r="I5" s="15"/>
      <c r="J5" s="3">
        <f t="shared" si="0"/>
        <v>4.0599999999999996</v>
      </c>
      <c r="K5" s="3">
        <f t="shared" si="1"/>
        <v>0.246</v>
      </c>
      <c r="L5" s="13">
        <f t="shared" si="2"/>
        <v>4.7E-2</v>
      </c>
    </row>
    <row r="6" spans="1:12" ht="15.75" customHeight="1" x14ac:dyDescent="0.35">
      <c r="A6" s="26"/>
      <c r="B6" s="5" t="s">
        <v>15</v>
      </c>
      <c r="C6" s="7">
        <v>6</v>
      </c>
      <c r="D6" s="7">
        <v>5</v>
      </c>
      <c r="E6" s="7">
        <v>8</v>
      </c>
      <c r="F6" s="7">
        <v>7</v>
      </c>
      <c r="G6" s="7">
        <v>10</v>
      </c>
      <c r="H6" s="7">
        <v>7</v>
      </c>
      <c r="I6" s="15"/>
      <c r="J6" s="3">
        <f t="shared" si="0"/>
        <v>0.39400000000000002</v>
      </c>
      <c r="K6" s="3">
        <f t="shared" si="1"/>
        <v>2.5379999999999998</v>
      </c>
      <c r="L6" s="13">
        <f t="shared" si="2"/>
        <v>0.48899999999999999</v>
      </c>
    </row>
    <row r="7" spans="1:12" ht="15.75" customHeight="1" x14ac:dyDescent="0.35">
      <c r="A7" s="26"/>
      <c r="B7" s="6" t="s">
        <v>16</v>
      </c>
      <c r="C7" s="7">
        <v>10</v>
      </c>
      <c r="D7" s="7">
        <v>4</v>
      </c>
      <c r="E7" s="7">
        <v>7</v>
      </c>
      <c r="F7" s="7">
        <v>8</v>
      </c>
      <c r="G7" s="7">
        <v>9</v>
      </c>
      <c r="H7" s="7">
        <v>6</v>
      </c>
      <c r="I7" s="15"/>
      <c r="J7" s="3">
        <f t="shared" si="0"/>
        <v>3.1720000000000002</v>
      </c>
      <c r="K7" s="3">
        <f t="shared" si="1"/>
        <v>0.315</v>
      </c>
      <c r="L7" s="13">
        <f t="shared" si="2"/>
        <v>6.0999999999999999E-2</v>
      </c>
    </row>
    <row r="8" spans="1:12" ht="15.75" customHeight="1" x14ac:dyDescent="0.35">
      <c r="A8" s="26"/>
      <c r="B8" s="6" t="s">
        <v>17</v>
      </c>
      <c r="C8" s="7">
        <v>3</v>
      </c>
      <c r="D8" s="7">
        <v>1</v>
      </c>
      <c r="E8" s="7">
        <v>10</v>
      </c>
      <c r="F8" s="7">
        <v>1</v>
      </c>
      <c r="G8" s="7">
        <v>10</v>
      </c>
      <c r="H8" s="7">
        <v>9</v>
      </c>
      <c r="I8" s="15"/>
      <c r="J8" s="11">
        <f t="shared" si="0"/>
        <v>11.448</v>
      </c>
      <c r="K8" s="3">
        <f t="shared" si="1"/>
        <v>8.6999999999999994E-2</v>
      </c>
      <c r="L8" s="13">
        <f t="shared" si="2"/>
        <v>1.7000000000000001E-2</v>
      </c>
    </row>
    <row r="9" spans="1:12" ht="15.75" customHeight="1" x14ac:dyDescent="0.35">
      <c r="A9" s="62" t="s">
        <v>26</v>
      </c>
      <c r="B9" s="62"/>
      <c r="C9" s="62"/>
      <c r="D9" s="62"/>
      <c r="E9" s="62"/>
      <c r="F9" s="62"/>
      <c r="G9" s="62"/>
      <c r="H9" s="62"/>
      <c r="J9" s="57" t="s">
        <v>23</v>
      </c>
      <c r="K9" s="12">
        <f>ROUND(SUM(K3:K8),3)</f>
        <v>5.194</v>
      </c>
    </row>
    <row r="10" spans="1:12" ht="15.75" customHeight="1" x14ac:dyDescent="0.35">
      <c r="A10" s="63" t="s">
        <v>4</v>
      </c>
      <c r="B10" s="64"/>
      <c r="C10" s="8">
        <f>ROUND(_xlfn.MODE.SNGL(C3:C8), 3)</f>
        <v>8</v>
      </c>
      <c r="D10" s="8">
        <f>ROUND(_xlfn.MODE.SNGL(D3:D8),3)</f>
        <v>7</v>
      </c>
      <c r="E10" s="8">
        <f>ROUND(_xlfn.MODE.SNGL(E3:E8),3)</f>
        <v>10</v>
      </c>
      <c r="F10" s="8">
        <f>ROUND(_xlfn.MODE.SNGL(F3:F8),3)</f>
        <v>7</v>
      </c>
      <c r="G10" s="8">
        <f>ROUND(_xlfn.MODE.SNGL(G3:G8),3)</f>
        <v>10</v>
      </c>
      <c r="H10" s="8">
        <f>ROUND(_xlfn.MODE.SNGL(H3:H8),3)</f>
        <v>7</v>
      </c>
      <c r="J10" s="58"/>
    </row>
    <row r="11" spans="1:12" ht="15.75" customHeight="1" x14ac:dyDescent="0.35">
      <c r="A11" s="60" t="s">
        <v>3</v>
      </c>
      <c r="B11" s="61"/>
      <c r="C11" s="8">
        <f t="shared" ref="C11:H11" si="3">ROUND(MEDIAN(C3:C8),3)</f>
        <v>7.5</v>
      </c>
      <c r="D11" s="8">
        <f t="shared" si="3"/>
        <v>6</v>
      </c>
      <c r="E11" s="8">
        <f t="shared" si="3"/>
        <v>9</v>
      </c>
      <c r="F11" s="8">
        <f t="shared" si="3"/>
        <v>7</v>
      </c>
      <c r="G11" s="8">
        <f t="shared" si="3"/>
        <v>10</v>
      </c>
      <c r="H11" s="8">
        <f t="shared" si="3"/>
        <v>7.5</v>
      </c>
      <c r="J11" s="59"/>
    </row>
    <row r="12" spans="1:12" ht="15.75" customHeight="1" x14ac:dyDescent="0.35">
      <c r="A12" s="51" t="s">
        <v>27</v>
      </c>
      <c r="B12" s="51"/>
      <c r="C12" s="51"/>
      <c r="D12" s="51"/>
      <c r="E12" s="51"/>
      <c r="F12" s="51"/>
      <c r="G12" s="51"/>
      <c r="H12" s="51"/>
    </row>
    <row r="13" spans="1:12" ht="15.75" customHeight="1" x14ac:dyDescent="0.35">
      <c r="A13" s="43" t="s">
        <v>18</v>
      </c>
      <c r="B13" s="9" t="s">
        <v>0</v>
      </c>
      <c r="C13" s="8">
        <f t="shared" ref="C13:H13" si="4">ROUND(AVERAGE(C3:C8),3)</f>
        <v>7</v>
      </c>
      <c r="D13" s="8">
        <f t="shared" si="4"/>
        <v>5.3330000000000002</v>
      </c>
      <c r="E13" s="8">
        <f t="shared" si="4"/>
        <v>8.6669999999999998</v>
      </c>
      <c r="F13" s="8">
        <f t="shared" si="4"/>
        <v>6.5</v>
      </c>
      <c r="G13" s="8">
        <f t="shared" si="4"/>
        <v>9.6669999999999998</v>
      </c>
      <c r="H13" s="8">
        <f t="shared" si="4"/>
        <v>7.6669999999999998</v>
      </c>
    </row>
    <row r="14" spans="1:12" ht="15.75" customHeight="1" x14ac:dyDescent="0.35">
      <c r="A14" s="44"/>
      <c r="B14" s="9" t="s">
        <v>2</v>
      </c>
      <c r="C14" s="8">
        <f t="shared" ref="C14:H14" si="5">ROUND(GEOMEAN(C3:C8),3)</f>
        <v>6.5730000000000004</v>
      </c>
      <c r="D14" s="8">
        <f t="shared" si="5"/>
        <v>4.4569999999999999</v>
      </c>
      <c r="E14" s="8">
        <f t="shared" si="5"/>
        <v>8.5549999999999997</v>
      </c>
      <c r="F14" s="8">
        <f t="shared" si="5"/>
        <v>5.3529999999999998</v>
      </c>
      <c r="G14" s="8">
        <f t="shared" si="5"/>
        <v>9.6549999999999994</v>
      </c>
      <c r="H14" s="8">
        <f t="shared" si="5"/>
        <v>7.5860000000000003</v>
      </c>
    </row>
    <row r="15" spans="1:12" ht="15.75" customHeight="1" x14ac:dyDescent="0.35">
      <c r="A15" s="44"/>
      <c r="B15" s="9" t="s">
        <v>1</v>
      </c>
      <c r="C15" s="8">
        <f t="shared" ref="C15:H15" si="6">ROUND(HARMEAN(C3:C8),3)</f>
        <v>6.0430000000000001</v>
      </c>
      <c r="D15" s="8">
        <f t="shared" si="6"/>
        <v>3.2250000000000001</v>
      </c>
      <c r="E15" s="8">
        <f t="shared" si="6"/>
        <v>8.4420000000000002</v>
      </c>
      <c r="F15" s="8">
        <f t="shared" si="6"/>
        <v>3.577</v>
      </c>
      <c r="G15" s="8">
        <f t="shared" si="6"/>
        <v>9.6430000000000007</v>
      </c>
      <c r="H15" s="8">
        <f t="shared" si="6"/>
        <v>7.5039999999999996</v>
      </c>
    </row>
    <row r="16" spans="1:12" ht="15.75" customHeight="1" x14ac:dyDescent="0.35">
      <c r="A16" s="45"/>
      <c r="B16" s="9" t="s">
        <v>19</v>
      </c>
      <c r="C16" s="8">
        <f t="shared" ref="C16:H16" si="7">ROUND(C3*$L$3+C4*$L$4+C5*$L$5+C6*$L$6+C7*$L$7+C8*$L$8,3)</f>
        <v>6.8369999999999997</v>
      </c>
      <c r="D16" s="8">
        <f t="shared" si="7"/>
        <v>5.7910000000000004</v>
      </c>
      <c r="E16" s="8">
        <f t="shared" si="7"/>
        <v>8.3780000000000001</v>
      </c>
      <c r="F16" s="8">
        <f t="shared" si="7"/>
        <v>6.8769999999999998</v>
      </c>
      <c r="G16" s="8">
        <f t="shared" si="7"/>
        <v>9.9019999999999992</v>
      </c>
      <c r="H16" s="8">
        <f t="shared" si="7"/>
        <v>7.3040000000000003</v>
      </c>
      <c r="I16" s="1">
        <f>SUM(C16:H16)</f>
        <v>45.088999999999999</v>
      </c>
    </row>
    <row r="17" spans="1:12" ht="15.75" customHeight="1" x14ac:dyDescent="0.35">
      <c r="A17" s="51" t="s">
        <v>28</v>
      </c>
      <c r="B17" s="51"/>
      <c r="C17" s="51"/>
      <c r="D17" s="51"/>
      <c r="E17" s="51"/>
      <c r="F17" s="51"/>
      <c r="G17" s="51"/>
      <c r="H17" s="51"/>
    </row>
    <row r="18" spans="1:12" ht="15.75" customHeight="1" x14ac:dyDescent="0.35">
      <c r="A18" s="46" t="s">
        <v>0</v>
      </c>
      <c r="B18" s="14" t="s">
        <v>24</v>
      </c>
      <c r="C18" s="8">
        <f>ROUND((POWER(C3-C13,2)+POWER(C4-C13,2)+POWER(C5-C13,2)+POWER(C6-C13,2)+POWER(C7-C13,2)+POWER(C8-C13,2))/6,3)</f>
        <v>4.6669999999999998</v>
      </c>
      <c r="D18" s="8">
        <f t="shared" ref="D18:H18" si="8">ROUND((POWER(D3-D13,2)+POWER(D4-D13,2)+POWER(D5-D13,2)+POWER(D6-D13,2)+POWER(D7-D13,2)+POWER(D8-D13,2))/6,3)</f>
        <v>5.556</v>
      </c>
      <c r="E18" s="8">
        <f t="shared" si="8"/>
        <v>1.889</v>
      </c>
      <c r="F18" s="8">
        <f t="shared" si="8"/>
        <v>7.5830000000000002</v>
      </c>
      <c r="G18" s="8">
        <f t="shared" si="8"/>
        <v>0.222</v>
      </c>
      <c r="H18" s="8">
        <f t="shared" si="8"/>
        <v>1.222</v>
      </c>
    </row>
    <row r="19" spans="1:12" ht="15.75" customHeight="1" x14ac:dyDescent="0.35">
      <c r="A19" s="47"/>
      <c r="B19" s="14" t="s">
        <v>25</v>
      </c>
      <c r="C19" s="8">
        <f>ROUND(SQRT(C18),3)</f>
        <v>2.16</v>
      </c>
      <c r="D19" s="8">
        <f t="shared" ref="D19:H19" si="9">ROUND(SQRT(D18),3)</f>
        <v>2.3570000000000002</v>
      </c>
      <c r="E19" s="8">
        <f t="shared" si="9"/>
        <v>1.3740000000000001</v>
      </c>
      <c r="F19" s="8">
        <f t="shared" si="9"/>
        <v>2.754</v>
      </c>
      <c r="G19" s="8">
        <f t="shared" si="9"/>
        <v>0.47099999999999997</v>
      </c>
      <c r="H19" s="8">
        <f t="shared" si="9"/>
        <v>1.105</v>
      </c>
    </row>
    <row r="20" spans="1:12" ht="15.75" customHeight="1" x14ac:dyDescent="0.35">
      <c r="A20" s="46" t="s">
        <v>2</v>
      </c>
      <c r="B20" s="14" t="s">
        <v>24</v>
      </c>
      <c r="C20" s="8">
        <f>ROUND((POWER(C3-C14,2)+POWER(C4-C14,2)+POWER(C5-C14,2)+POWER(C6-C14,2)+POWER(C7-C14,2)+POWER(C8-C14,2))/6,3)</f>
        <v>4.8490000000000002</v>
      </c>
      <c r="D20" s="8">
        <f t="shared" ref="D20:H20" si="10">ROUND((POWER(D3-D14,2)+POWER(D4-D14,2)+POWER(D5-D14,2)+POWER(D6-D14,2)+POWER(D7-D14,2)+POWER(D8-D14,2))/6,3)</f>
        <v>6.3239999999999998</v>
      </c>
      <c r="E20" s="8">
        <f t="shared" si="10"/>
        <v>1.901</v>
      </c>
      <c r="F20" s="8">
        <f t="shared" si="10"/>
        <v>8.8989999999999991</v>
      </c>
      <c r="G20" s="8">
        <f t="shared" si="10"/>
        <v>0.222</v>
      </c>
      <c r="H20" s="8">
        <f t="shared" si="10"/>
        <v>1.2290000000000001</v>
      </c>
    </row>
    <row r="21" spans="1:12" ht="15.75" customHeight="1" x14ac:dyDescent="0.35">
      <c r="A21" s="47"/>
      <c r="B21" s="14" t="s">
        <v>25</v>
      </c>
      <c r="C21" s="8">
        <f>ROUND(SQRT(C20),3)</f>
        <v>2.202</v>
      </c>
      <c r="D21" s="8">
        <f t="shared" ref="D21:H21" si="11">ROUND(SQRT(D20),3)</f>
        <v>2.5150000000000001</v>
      </c>
      <c r="E21" s="8">
        <f t="shared" si="11"/>
        <v>1.379</v>
      </c>
      <c r="F21" s="8">
        <f t="shared" si="11"/>
        <v>2.9830000000000001</v>
      </c>
      <c r="G21" s="8">
        <f t="shared" si="11"/>
        <v>0.47099999999999997</v>
      </c>
      <c r="H21" s="8">
        <f t="shared" si="11"/>
        <v>1.109</v>
      </c>
    </row>
    <row r="22" spans="1:12" ht="14.5" customHeight="1" x14ac:dyDescent="0.35">
      <c r="A22" s="43" t="s">
        <v>1</v>
      </c>
      <c r="B22" s="14" t="s">
        <v>24</v>
      </c>
      <c r="C22" s="8">
        <f>ROUND((POWER(C3-C15,2)+POWER(C4-C15,2)+POWER(C5-C15,2)+POWER(C6-C15,2)+POWER(C7-C15,2)+POWER(C8-C15,2))/6,3)</f>
        <v>5.5830000000000002</v>
      </c>
      <c r="D22" s="8">
        <f t="shared" ref="D22:H22" si="12">ROUND((POWER(D3-D15,2)+POWER(D4-D15,2)+POWER(D5-D15,2)+POWER(D6-D15,2)+POWER(D7-D15,2)+POWER(D8-D15,2))/6,3)</f>
        <v>10.000999999999999</v>
      </c>
      <c r="E22" s="8">
        <f t="shared" si="12"/>
        <v>1.9390000000000001</v>
      </c>
      <c r="F22" s="8">
        <f t="shared" si="12"/>
        <v>16.126999999999999</v>
      </c>
      <c r="G22" s="8">
        <f t="shared" si="12"/>
        <v>0.223</v>
      </c>
      <c r="H22" s="8">
        <f t="shared" si="12"/>
        <v>1.2490000000000001</v>
      </c>
    </row>
    <row r="23" spans="1:12" ht="14.5" x14ac:dyDescent="0.35">
      <c r="A23" s="45"/>
      <c r="B23" s="14" t="s">
        <v>25</v>
      </c>
      <c r="C23" s="8">
        <f>ROUND(SQRT(C22),3)</f>
        <v>2.363</v>
      </c>
      <c r="D23" s="8">
        <f t="shared" ref="D23:H23" si="13">ROUND(SQRT(D22),3)</f>
        <v>3.1619999999999999</v>
      </c>
      <c r="E23" s="8">
        <f t="shared" si="13"/>
        <v>1.3919999999999999</v>
      </c>
      <c r="F23" s="8">
        <f t="shared" si="13"/>
        <v>4.016</v>
      </c>
      <c r="G23" s="8">
        <f t="shared" si="13"/>
        <v>0.47199999999999998</v>
      </c>
      <c r="H23" s="8">
        <f t="shared" si="13"/>
        <v>1.1180000000000001</v>
      </c>
    </row>
    <row r="24" spans="1:12" ht="14.5" x14ac:dyDescent="0.35">
      <c r="A24" s="43" t="s">
        <v>19</v>
      </c>
      <c r="B24" s="14" t="s">
        <v>24</v>
      </c>
      <c r="C24" s="8">
        <f>ROUND((POWER(C3-C16,2)+POWER(C4-C16,2)+POWER(C5-C16,2)+POWER(C6-C16,2)+POWER(C7-C16,2)+POWER(C8-C16,2))/6,3)</f>
        <v>4.6929999999999996</v>
      </c>
      <c r="D24" s="8">
        <f t="shared" ref="D24:H24" si="14">ROUND((POWER(D3-D16,2)+POWER(D4-D16,2)+POWER(D5-D16,2)+POWER(D6-D16,2)+POWER(D7-D16,2)+POWER(D8-D16,2))/6,3)</f>
        <v>5.7649999999999997</v>
      </c>
      <c r="E24" s="8">
        <f t="shared" si="14"/>
        <v>1.972</v>
      </c>
      <c r="F24" s="8">
        <f t="shared" si="14"/>
        <v>7.7249999999999996</v>
      </c>
      <c r="G24" s="8">
        <f t="shared" si="14"/>
        <v>0.27800000000000002</v>
      </c>
      <c r="H24" s="8">
        <f t="shared" si="14"/>
        <v>1.3540000000000001</v>
      </c>
      <c r="I24" s="2"/>
    </row>
    <row r="25" spans="1:12" ht="14.5" x14ac:dyDescent="0.35">
      <c r="A25" s="45"/>
      <c r="B25" s="14" t="s">
        <v>25</v>
      </c>
      <c r="C25" s="8">
        <f>ROUND(SQRT(C24),3)</f>
        <v>2.1659999999999999</v>
      </c>
      <c r="D25" s="8">
        <f t="shared" ref="D25:H25" si="15">ROUND(SQRT(D24),3)</f>
        <v>2.4009999999999998</v>
      </c>
      <c r="E25" s="8">
        <f t="shared" si="15"/>
        <v>1.4039999999999999</v>
      </c>
      <c r="F25" s="8">
        <f t="shared" si="15"/>
        <v>2.7789999999999999</v>
      </c>
      <c r="G25" s="8">
        <f t="shared" si="15"/>
        <v>0.52700000000000002</v>
      </c>
      <c r="H25" s="8">
        <f t="shared" si="15"/>
        <v>1.1639999999999999</v>
      </c>
    </row>
    <row r="26" spans="1:12" ht="14.5" x14ac:dyDescent="0.35">
      <c r="A26" s="51" t="s">
        <v>29</v>
      </c>
      <c r="B26" s="51"/>
      <c r="C26" s="51"/>
      <c r="D26" s="51"/>
      <c r="E26" s="51"/>
      <c r="F26" s="51"/>
      <c r="G26" s="51"/>
      <c r="H26" s="51"/>
    </row>
    <row r="27" spans="1:12" ht="14.5" x14ac:dyDescent="0.35">
      <c r="A27" s="48" t="s">
        <v>30</v>
      </c>
      <c r="B27" s="19" t="s">
        <v>0</v>
      </c>
      <c r="C27" s="16">
        <f>(C25-C19)/C25</f>
        <v>2.7700831024929746E-3</v>
      </c>
      <c r="D27" s="16">
        <f>(D25-D19)/D25</f>
        <v>1.8325697625989006E-2</v>
      </c>
      <c r="E27" s="16">
        <f t="shared" ref="E27:H27" si="16">(E25-E19)/E25</f>
        <v>2.1367521367521229E-2</v>
      </c>
      <c r="F27" s="16">
        <f t="shared" si="16"/>
        <v>8.9960417416336501E-3</v>
      </c>
      <c r="G27" s="16">
        <f t="shared" si="16"/>
        <v>0.10626185958254278</v>
      </c>
      <c r="H27" s="16">
        <f t="shared" si="16"/>
        <v>5.0687285223367649E-2</v>
      </c>
    </row>
    <row r="28" spans="1:12" ht="14.5" x14ac:dyDescent="0.35">
      <c r="A28" s="49"/>
      <c r="B28" s="19" t="s">
        <v>2</v>
      </c>
      <c r="C28" s="16">
        <f>ABS((C25-C21)/C25)</f>
        <v>1.6620498614958464E-2</v>
      </c>
      <c r="D28" s="16">
        <f>ABS((D25-D21)/D25)</f>
        <v>4.7480216576426627E-2</v>
      </c>
      <c r="E28" s="16">
        <f t="shared" ref="D28:H28" si="17">(E25-E21)/E25</f>
        <v>1.7806267806267744E-2</v>
      </c>
      <c r="F28" s="16">
        <f>ABS((F25-F21)/F25)</f>
        <v>7.3407700611730908E-2</v>
      </c>
      <c r="G28" s="16">
        <f t="shared" si="17"/>
        <v>0.10626185958254278</v>
      </c>
      <c r="H28" s="16">
        <f t="shared" si="17"/>
        <v>4.725085910652916E-2</v>
      </c>
    </row>
    <row r="29" spans="1:12" ht="14.5" customHeight="1" x14ac:dyDescent="0.35">
      <c r="A29" s="50"/>
      <c r="B29" s="20" t="s">
        <v>1</v>
      </c>
      <c r="C29" s="16">
        <f>ABS((C25-C23)/C25)</f>
        <v>9.0951061865189323E-2</v>
      </c>
      <c r="D29" s="16">
        <f>ABS((D25-D23)/D25)</f>
        <v>0.31695127030404008</v>
      </c>
      <c r="E29" s="16">
        <f t="shared" ref="D29:H29" si="18">(E25-E23)/E25</f>
        <v>8.5470085470085548E-3</v>
      </c>
      <c r="F29" s="16">
        <f>ABS((F25-F23)/F25)</f>
        <v>0.44512414537603462</v>
      </c>
      <c r="G29" s="16">
        <f t="shared" si="18"/>
        <v>0.10436432637571166</v>
      </c>
      <c r="H29" s="16">
        <f t="shared" si="18"/>
        <v>3.9518900343642457E-2</v>
      </c>
      <c r="I29" s="10"/>
      <c r="J29" s="10"/>
      <c r="K29" s="10"/>
      <c r="L29" s="10"/>
    </row>
    <row r="30" spans="1:12" ht="14.5" customHeight="1" x14ac:dyDescent="0.35"/>
    <row r="31" spans="1:12" ht="16.5" customHeight="1" x14ac:dyDescent="0.35">
      <c r="I31" s="15"/>
      <c r="J31" s="55" t="s">
        <v>20</v>
      </c>
      <c r="K31" s="55" t="s">
        <v>21</v>
      </c>
      <c r="L31" s="55" t="s">
        <v>22</v>
      </c>
    </row>
    <row r="32" spans="1:12" ht="14.5" x14ac:dyDescent="0.35">
      <c r="A32" s="26"/>
      <c r="B32" s="17" t="s">
        <v>31</v>
      </c>
      <c r="C32" s="24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15"/>
      <c r="J32" s="56"/>
      <c r="K32" s="56"/>
      <c r="L32" s="56"/>
    </row>
    <row r="33" spans="1:12" ht="14.5" x14ac:dyDescent="0.35">
      <c r="A33" s="26"/>
      <c r="B33" s="23" t="s">
        <v>12</v>
      </c>
      <c r="C33" s="25">
        <v>5</v>
      </c>
      <c r="D33" s="25">
        <v>4</v>
      </c>
      <c r="E33" s="25">
        <v>8</v>
      </c>
      <c r="F33" s="25">
        <v>5</v>
      </c>
      <c r="G33" s="25">
        <v>9</v>
      </c>
      <c r="H33" s="25">
        <v>10</v>
      </c>
      <c r="I33" s="15"/>
      <c r="J33" s="3">
        <f>ROUND((POWER(C33-$C$39,2)+POWER(D33-$D$39,2)+POWER(E33-$E$39,2)+POWER(F33-$F$39,2)+POWER(G33-$G$39,2)+POWER(H33-$H$39,2))/6,3)</f>
        <v>4.75</v>
      </c>
      <c r="K33" s="3">
        <f>ROUND(1/J33,3)</f>
        <v>0.21099999999999999</v>
      </c>
      <c r="L33" s="13">
        <f>ROUND(K33/$K$37,3)</f>
        <v>0.14399999999999999</v>
      </c>
    </row>
    <row r="34" spans="1:12" ht="14.5" x14ac:dyDescent="0.35">
      <c r="A34" s="26"/>
      <c r="B34" s="23" t="s">
        <v>13</v>
      </c>
      <c r="C34" s="25">
        <v>6</v>
      </c>
      <c r="D34" s="25">
        <v>5</v>
      </c>
      <c r="E34" s="25">
        <v>7</v>
      </c>
      <c r="F34" s="25">
        <v>10</v>
      </c>
      <c r="G34" s="25">
        <v>9</v>
      </c>
      <c r="H34" s="25">
        <v>8</v>
      </c>
      <c r="I34" s="15"/>
      <c r="J34" s="3">
        <f t="shared" ref="J34:J36" si="19">ROUND((POWER(C34-$C$39,2)+POWER(D34-$D$39,2)+POWER(E34-$E$39,2)+POWER(F34-$F$39,2)+POWER(G34-$G$39,2)+POWER(H34-$H$39,2))/6,3)</f>
        <v>1.083</v>
      </c>
      <c r="K34" s="3">
        <f>ROUND(1/J34,3)</f>
        <v>0.92300000000000004</v>
      </c>
      <c r="L34" s="13">
        <f t="shared" ref="L34:L36" si="20">ROUND(K34/$K$37,3)</f>
        <v>0.63</v>
      </c>
    </row>
    <row r="35" spans="1:12" ht="14.5" x14ac:dyDescent="0.35">
      <c r="A35" s="26"/>
      <c r="B35" s="23" t="s">
        <v>14</v>
      </c>
      <c r="C35" s="25">
        <v>7</v>
      </c>
      <c r="D35" s="25">
        <v>5</v>
      </c>
      <c r="E35" s="25">
        <v>10</v>
      </c>
      <c r="F35" s="25">
        <v>10</v>
      </c>
      <c r="G35" s="25">
        <v>1</v>
      </c>
      <c r="H35" s="25">
        <v>1</v>
      </c>
      <c r="I35" s="15"/>
      <c r="J35" s="3">
        <f t="shared" si="19"/>
        <v>14</v>
      </c>
      <c r="K35" s="3">
        <f>ROUND(1/J35,3)</f>
        <v>7.0999999999999994E-2</v>
      </c>
      <c r="L35" s="13">
        <f t="shared" si="20"/>
        <v>4.8000000000000001E-2</v>
      </c>
    </row>
    <row r="36" spans="1:12" ht="14.5" x14ac:dyDescent="0.35">
      <c r="A36" s="26"/>
      <c r="B36" s="5" t="s">
        <v>15</v>
      </c>
      <c r="C36" s="25">
        <v>8</v>
      </c>
      <c r="D36" s="25">
        <v>7</v>
      </c>
      <c r="E36" s="25">
        <v>7</v>
      </c>
      <c r="F36" s="25">
        <v>10</v>
      </c>
      <c r="G36" s="25">
        <v>10</v>
      </c>
      <c r="H36" s="25">
        <v>10</v>
      </c>
      <c r="I36" s="15"/>
      <c r="J36" s="3">
        <f t="shared" si="19"/>
        <v>3.8330000000000002</v>
      </c>
      <c r="K36" s="3">
        <f>ROUND(1/J36,3)</f>
        <v>0.26100000000000001</v>
      </c>
      <c r="L36" s="13">
        <f t="shared" si="20"/>
        <v>0.17799999999999999</v>
      </c>
    </row>
    <row r="37" spans="1:12" ht="15" customHeight="1" x14ac:dyDescent="0.35">
      <c r="A37" s="27"/>
      <c r="B37" s="21"/>
      <c r="C37" s="22"/>
      <c r="D37" s="22"/>
      <c r="E37" s="22"/>
      <c r="F37" s="22"/>
      <c r="G37" s="22"/>
      <c r="H37" s="22"/>
      <c r="I37" s="15"/>
      <c r="J37" s="39" t="s">
        <v>23</v>
      </c>
      <c r="K37" s="12">
        <f>ROUND(SUM(K33:K36),3)</f>
        <v>1.466</v>
      </c>
    </row>
    <row r="38" spans="1:12" ht="14.5" customHeight="1" x14ac:dyDescent="0.35">
      <c r="A38" s="40" t="s">
        <v>32</v>
      </c>
      <c r="B38" s="40"/>
      <c r="C38" s="40"/>
      <c r="D38" s="40"/>
      <c r="E38" s="40"/>
      <c r="F38" s="40"/>
      <c r="G38" s="40"/>
      <c r="H38" s="40"/>
      <c r="I38" s="15"/>
      <c r="J38" s="39"/>
    </row>
    <row r="39" spans="1:12" ht="15.5" customHeight="1" x14ac:dyDescent="0.35">
      <c r="A39" s="41" t="s">
        <v>18</v>
      </c>
      <c r="B39" s="9" t="s">
        <v>0</v>
      </c>
      <c r="C39" s="8">
        <f t="shared" ref="C39:H39" si="21">ROUND(AVERAGE(C33:C37),3)</f>
        <v>6.5</v>
      </c>
      <c r="D39" s="8">
        <f t="shared" si="21"/>
        <v>5.25</v>
      </c>
      <c r="E39" s="8">
        <f t="shared" si="21"/>
        <v>8</v>
      </c>
      <c r="F39" s="8">
        <f t="shared" si="21"/>
        <v>8.75</v>
      </c>
      <c r="G39" s="8">
        <f t="shared" si="21"/>
        <v>7.25</v>
      </c>
      <c r="H39" s="8">
        <f t="shared" si="21"/>
        <v>7.25</v>
      </c>
      <c r="J39" s="39"/>
    </row>
    <row r="40" spans="1:12" ht="14.5" x14ac:dyDescent="0.35">
      <c r="A40" s="41"/>
      <c r="B40" s="9" t="s">
        <v>19</v>
      </c>
      <c r="C40" s="8">
        <f>ROUND(C33*$L$33+C34*$L$34+C35*$L$35+C36*$L$36,3)</f>
        <v>6.26</v>
      </c>
      <c r="D40" s="8">
        <f t="shared" ref="D40:H40" si="22">ROUND(D33*$L$33+D34*$L$34+D35*$L$35+D36*$L$36,3)</f>
        <v>5.2119999999999997</v>
      </c>
      <c r="E40" s="8">
        <f t="shared" si="22"/>
        <v>7.2880000000000003</v>
      </c>
      <c r="F40" s="8">
        <f t="shared" si="22"/>
        <v>9.2799999999999994</v>
      </c>
      <c r="G40" s="8">
        <f t="shared" si="22"/>
        <v>8.7940000000000005</v>
      </c>
      <c r="H40" s="8">
        <f t="shared" si="22"/>
        <v>8.3079999999999998</v>
      </c>
      <c r="I40" s="1">
        <f>SUM(C40:H40)</f>
        <v>45.142000000000003</v>
      </c>
    </row>
    <row r="41" spans="1:12" ht="14.5" customHeight="1" x14ac:dyDescent="0.35"/>
    <row r="42" spans="1:12" ht="14.5" x14ac:dyDescent="0.35">
      <c r="A42" s="40" t="s">
        <v>33</v>
      </c>
      <c r="B42" s="40"/>
      <c r="C42" s="40"/>
      <c r="D42" s="40"/>
      <c r="E42" s="40"/>
      <c r="F42" s="40"/>
      <c r="G42" s="40"/>
      <c r="H42" s="40"/>
    </row>
    <row r="43" spans="1:12" ht="14.5" x14ac:dyDescent="0.35">
      <c r="A43" s="42" t="s">
        <v>19</v>
      </c>
      <c r="B43" s="18" t="s">
        <v>5</v>
      </c>
      <c r="C43" s="28">
        <f>C16/$I$16</f>
        <v>0.1516334360930604</v>
      </c>
      <c r="D43" s="28">
        <f t="shared" ref="D43:H43" si="23">D16/$I$16</f>
        <v>0.12843487325068201</v>
      </c>
      <c r="E43" s="28">
        <f t="shared" si="23"/>
        <v>0.1858102863226064</v>
      </c>
      <c r="F43" s="28">
        <f t="shared" si="23"/>
        <v>0.15252057042737696</v>
      </c>
      <c r="G43" s="28">
        <f t="shared" si="23"/>
        <v>0.21961010446006785</v>
      </c>
      <c r="H43" s="28">
        <f t="shared" si="23"/>
        <v>0.16199072944620641</v>
      </c>
    </row>
    <row r="44" spans="1:12" ht="14.5" x14ac:dyDescent="0.35">
      <c r="A44" s="42"/>
      <c r="B44" s="18" t="s">
        <v>31</v>
      </c>
      <c r="C44" s="28">
        <f>C40/$I$40</f>
        <v>0.13867351911745157</v>
      </c>
      <c r="D44" s="28">
        <f t="shared" ref="D44:H44" si="24">D40/$I$40</f>
        <v>0.11545788844091975</v>
      </c>
      <c r="E44" s="28">
        <f t="shared" si="24"/>
        <v>0.1614461034070267</v>
      </c>
      <c r="F44" s="28">
        <f t="shared" si="24"/>
        <v>0.20557352354791544</v>
      </c>
      <c r="G44" s="28">
        <f t="shared" si="24"/>
        <v>0.1948074963448673</v>
      </c>
      <c r="H44" s="28">
        <f t="shared" si="24"/>
        <v>0.18404146914181913</v>
      </c>
    </row>
    <row r="45" spans="1:12" ht="14.5" x14ac:dyDescent="0.35">
      <c r="A45" s="41" t="s">
        <v>34</v>
      </c>
      <c r="B45" s="41"/>
      <c r="C45" s="28">
        <f>ABS(C44-C43)</f>
        <v>1.2959916975608832E-2</v>
      </c>
      <c r="D45" s="28">
        <f t="shared" ref="D45:H45" si="25">ABS(D44-D43)</f>
        <v>1.2976984809762254E-2</v>
      </c>
      <c r="E45" s="28">
        <f t="shared" si="25"/>
        <v>2.4364182915579707E-2</v>
      </c>
      <c r="F45" s="28">
        <f t="shared" si="25"/>
        <v>5.3052953120538482E-2</v>
      </c>
      <c r="G45" s="28">
        <f t="shared" si="25"/>
        <v>2.4802608115200547E-2</v>
      </c>
      <c r="H45" s="28">
        <f t="shared" si="25"/>
        <v>2.205073969561272E-2</v>
      </c>
    </row>
    <row r="46" spans="1:12" ht="14.5" x14ac:dyDescent="0.35">
      <c r="A46" s="41"/>
      <c r="B46" s="41"/>
      <c r="C46" s="52"/>
      <c r="D46" s="53"/>
      <c r="E46" s="53"/>
      <c r="F46" s="53"/>
      <c r="G46" s="53"/>
      <c r="H46" s="54"/>
    </row>
    <row r="47" spans="1:12" ht="15" thickBot="1" x14ac:dyDescent="0.4"/>
    <row r="48" spans="1:12" ht="14.5" x14ac:dyDescent="0.35">
      <c r="A48" s="39" t="s">
        <v>35</v>
      </c>
      <c r="B48" s="26"/>
      <c r="C48" s="30" t="s">
        <v>36</v>
      </c>
      <c r="D48" s="31"/>
      <c r="E48" s="31"/>
      <c r="F48" s="31"/>
      <c r="G48" s="31"/>
      <c r="H48" s="32"/>
    </row>
    <row r="49" spans="1:8" ht="14.5" x14ac:dyDescent="0.35">
      <c r="A49" s="39"/>
      <c r="C49" s="33"/>
      <c r="D49" s="34"/>
      <c r="E49" s="34"/>
      <c r="F49" s="34"/>
      <c r="G49" s="34"/>
      <c r="H49" s="35"/>
    </row>
    <row r="50" spans="1:8" ht="14.5" x14ac:dyDescent="0.35">
      <c r="A50" s="8" t="s">
        <v>9</v>
      </c>
      <c r="C50" s="33"/>
      <c r="D50" s="34"/>
      <c r="E50" s="34"/>
      <c r="F50" s="34"/>
      <c r="G50" s="34"/>
      <c r="H50" s="35"/>
    </row>
    <row r="51" spans="1:8" ht="14.5" x14ac:dyDescent="0.35">
      <c r="A51" s="8" t="s">
        <v>10</v>
      </c>
      <c r="C51" s="33"/>
      <c r="D51" s="34"/>
      <c r="E51" s="34"/>
      <c r="F51" s="34"/>
      <c r="G51" s="34"/>
      <c r="H51" s="35"/>
    </row>
    <row r="52" spans="1:8" ht="14.5" x14ac:dyDescent="0.35">
      <c r="A52" s="8" t="s">
        <v>8</v>
      </c>
      <c r="C52" s="33"/>
      <c r="D52" s="34"/>
      <c r="E52" s="34"/>
      <c r="F52" s="34"/>
      <c r="G52" s="34"/>
      <c r="H52" s="35"/>
    </row>
    <row r="53" spans="1:8" ht="14.5" x14ac:dyDescent="0.35">
      <c r="A53" s="8" t="s">
        <v>11</v>
      </c>
      <c r="C53" s="33"/>
      <c r="D53" s="34"/>
      <c r="E53" s="34"/>
      <c r="F53" s="34"/>
      <c r="G53" s="34"/>
      <c r="H53" s="35"/>
    </row>
    <row r="54" spans="1:8" ht="14.5" x14ac:dyDescent="0.35">
      <c r="A54" s="29" t="s">
        <v>7</v>
      </c>
      <c r="C54" s="33"/>
      <c r="D54" s="34"/>
      <c r="E54" s="34"/>
      <c r="F54" s="34"/>
      <c r="G54" s="34"/>
      <c r="H54" s="35"/>
    </row>
    <row r="55" spans="1:8" ht="15" thickBot="1" x14ac:dyDescent="0.4">
      <c r="A55" s="8" t="s">
        <v>6</v>
      </c>
      <c r="C55" s="36"/>
      <c r="D55" s="37"/>
      <c r="E55" s="37"/>
      <c r="F55" s="37"/>
      <c r="G55" s="37"/>
      <c r="H55" s="38"/>
    </row>
    <row r="56" spans="1:8" ht="14.5" x14ac:dyDescent="0.35"/>
    <row r="57" spans="1:8" ht="14.5" x14ac:dyDescent="0.35"/>
    <row r="58" spans="1:8" ht="14.5" x14ac:dyDescent="0.35"/>
    <row r="59" spans="1:8" ht="14.5" x14ac:dyDescent="0.35"/>
    <row r="60" spans="1:8" ht="14.5" x14ac:dyDescent="0.35"/>
    <row r="61" spans="1:8" ht="14.5" x14ac:dyDescent="0.35"/>
    <row r="62" spans="1:8" ht="14.5" x14ac:dyDescent="0.35"/>
    <row r="63" spans="1:8" ht="14.5" x14ac:dyDescent="0.35"/>
    <row r="64" spans="1:8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  <row r="1001" ht="14.5" x14ac:dyDescent="0.35"/>
    <row r="1002" ht="14.5" x14ac:dyDescent="0.35"/>
  </sheetData>
  <mergeCells count="28">
    <mergeCell ref="A11:B11"/>
    <mergeCell ref="A9:H9"/>
    <mergeCell ref="A22:A23"/>
    <mergeCell ref="A10:B10"/>
    <mergeCell ref="A12:H12"/>
    <mergeCell ref="K31:K32"/>
    <mergeCell ref="J31:J32"/>
    <mergeCell ref="L31:L32"/>
    <mergeCell ref="J1:J2"/>
    <mergeCell ref="K1:K2"/>
    <mergeCell ref="L1:L2"/>
    <mergeCell ref="J9:J11"/>
    <mergeCell ref="A13:A16"/>
    <mergeCell ref="A18:A19"/>
    <mergeCell ref="A20:A21"/>
    <mergeCell ref="A24:A25"/>
    <mergeCell ref="A27:A29"/>
    <mergeCell ref="A26:H26"/>
    <mergeCell ref="A17:H17"/>
    <mergeCell ref="C48:H55"/>
    <mergeCell ref="J37:J39"/>
    <mergeCell ref="A38:H38"/>
    <mergeCell ref="A39:A40"/>
    <mergeCell ref="A42:H42"/>
    <mergeCell ref="A43:A44"/>
    <mergeCell ref="A48:A49"/>
    <mergeCell ref="A45:B46"/>
    <mergeCell ref="C46:H46"/>
  </mergeCells>
  <conditionalFormatting sqref="L3:L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{C1444015-CDFF-401A-B6A3-CD31F3CE2BDF}</x14:id>
        </ext>
      </extLst>
    </cfRule>
  </conditionalFormatting>
  <conditionalFormatting sqref="L33:L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{F7C6968F-9EC1-495B-90A0-A2CCBBC7EED3}</x14:id>
        </ext>
      </extLst>
    </cfRule>
  </conditionalFormatting>
  <conditionalFormatting sqref="C45:H4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{4544D02C-AAD5-4788-9E4C-130FF63AB45B}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44015-CDFF-401A-B6A3-CD31F3CE2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F7C6968F-9EC1-495B-90A0-A2CCBBC7E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L33:L36</xm:sqref>
        </x14:conditionalFormatting>
        <x14:conditionalFormatting xmlns:xm="http://schemas.microsoft.com/office/excel/2006/main">
          <x14:cfRule type="dataBar" id="{4544D02C-AAD5-4788-9E4C-130FF63AB4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C45:H45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Company>OZON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Verendeev Ilia Maksimovich</dc:creator>
  <cp:lastModifiedBy>Verendeev Ilia Maksimovich</cp:lastModifiedBy>
  <dcterms:created xsi:type="dcterms:W3CDTF">2023-05-02T18:23:16Z</dcterms:created>
  <dcterms:modified xsi:type="dcterms:W3CDTF">2023-05-17T16:18:46Z</dcterms:modified>
</cp:coreProperties>
</file>