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erendeev\study\Принятие решений\Лаба3\"/>
    </mc:Choice>
  </mc:AlternateContent>
  <bookViews>
    <workbookView xWindow="-120" yWindow="-120" windowWidth="29040" windowHeight="15840" activeTab="2"/>
  </bookViews>
  <sheets>
    <sheet name="a" sheetId="4" r:id="rId1"/>
    <sheet name="б" sheetId="5" r:id="rId2"/>
    <sheet name="в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" i="6" l="1"/>
  <c r="AA29" i="6"/>
  <c r="AA19" i="6"/>
  <c r="T43" i="6"/>
  <c r="S43" i="6"/>
  <c r="R43" i="6"/>
  <c r="T42" i="6"/>
  <c r="S42" i="6"/>
  <c r="R42" i="6"/>
  <c r="T41" i="6"/>
  <c r="S41" i="6"/>
  <c r="R41" i="6"/>
  <c r="T40" i="6"/>
  <c r="T44" i="6" s="1"/>
  <c r="S40" i="6"/>
  <c r="R40" i="6"/>
  <c r="T36" i="6"/>
  <c r="S36" i="6"/>
  <c r="R36" i="6"/>
  <c r="T35" i="6"/>
  <c r="S35" i="6"/>
  <c r="R35" i="6"/>
  <c r="T34" i="6"/>
  <c r="S34" i="6"/>
  <c r="S37" i="6" s="1"/>
  <c r="R34" i="6"/>
  <c r="T33" i="6"/>
  <c r="S33" i="6"/>
  <c r="R33" i="6"/>
  <c r="C28" i="6"/>
  <c r="C29" i="6"/>
  <c r="C30" i="6"/>
  <c r="C27" i="6"/>
  <c r="B31" i="6"/>
  <c r="AN54" i="5"/>
  <c r="AN51" i="5"/>
  <c r="AN48" i="5"/>
  <c r="AN45" i="5"/>
  <c r="AN28" i="5"/>
  <c r="AN25" i="5"/>
  <c r="AN23" i="5"/>
  <c r="AN22" i="5"/>
  <c r="AN19" i="5"/>
  <c r="AN17" i="5"/>
  <c r="AN16" i="5"/>
  <c r="AN11" i="5"/>
  <c r="X14" i="4"/>
  <c r="X12" i="4"/>
  <c r="B54" i="4"/>
  <c r="B55" i="4"/>
  <c r="B56" i="4"/>
  <c r="B57" i="4"/>
  <c r="B53" i="4"/>
  <c r="B18" i="6"/>
  <c r="G12" i="5"/>
  <c r="X5" i="4"/>
  <c r="Q15" i="4"/>
  <c r="D18" i="6"/>
  <c r="AN63" i="5"/>
  <c r="AN60" i="5"/>
  <c r="AN42" i="5"/>
  <c r="AN39" i="5"/>
  <c r="AN36" i="5"/>
  <c r="K27" i="5"/>
  <c r="J27" i="5"/>
  <c r="I27" i="5"/>
  <c r="K24" i="5"/>
  <c r="J24" i="5"/>
  <c r="I24" i="5"/>
  <c r="I18" i="5"/>
  <c r="J18" i="5"/>
  <c r="K18" i="5"/>
  <c r="I12" i="5"/>
  <c r="S15" i="4"/>
  <c r="W7" i="4" s="1"/>
  <c r="X33" i="4"/>
  <c r="Y34" i="4"/>
  <c r="X32" i="4"/>
  <c r="Y32" i="4"/>
  <c r="W32" i="4"/>
  <c r="X27" i="4"/>
  <c r="X20" i="4"/>
  <c r="X7" i="4"/>
  <c r="X34" i="4" s="1"/>
  <c r="S44" i="6" l="1"/>
  <c r="R44" i="6"/>
  <c r="R37" i="6"/>
  <c r="T37" i="6"/>
  <c r="D21" i="6" l="1"/>
  <c r="C21" i="6"/>
  <c r="B21" i="6"/>
  <c r="D20" i="6"/>
  <c r="C20" i="6"/>
  <c r="B20" i="6"/>
  <c r="D19" i="6"/>
  <c r="C19" i="6"/>
  <c r="B19" i="6"/>
  <c r="C18" i="6"/>
  <c r="K25" i="5"/>
  <c r="I19" i="5"/>
  <c r="I15" i="5"/>
  <c r="H15" i="5"/>
  <c r="G15" i="5"/>
  <c r="I14" i="5"/>
  <c r="H14" i="5"/>
  <c r="G14" i="5"/>
  <c r="I13" i="5"/>
  <c r="K21" i="5" s="1"/>
  <c r="K22" i="5" s="1"/>
  <c r="H13" i="5"/>
  <c r="J21" i="5" s="1"/>
  <c r="S13" i="5" s="1"/>
  <c r="AB28" i="5" s="1"/>
  <c r="G13" i="5"/>
  <c r="I21" i="5" s="1"/>
  <c r="H12" i="5"/>
  <c r="S18" i="4"/>
  <c r="S17" i="4"/>
  <c r="S16" i="4"/>
  <c r="R18" i="4"/>
  <c r="R17" i="4"/>
  <c r="R16" i="4"/>
  <c r="R15" i="4"/>
  <c r="Q18" i="4"/>
  <c r="Q17" i="4"/>
  <c r="Q16" i="4"/>
  <c r="T29" i="6"/>
  <c r="S29" i="6"/>
  <c r="R29" i="6"/>
  <c r="T28" i="6"/>
  <c r="S28" i="6"/>
  <c r="R28" i="6"/>
  <c r="T27" i="6"/>
  <c r="S27" i="6"/>
  <c r="R27" i="6"/>
  <c r="T26" i="6"/>
  <c r="S26" i="6"/>
  <c r="S30" i="6" s="1"/>
  <c r="R26" i="6"/>
  <c r="E37" i="6"/>
  <c r="A37" i="6"/>
  <c r="E36" i="6"/>
  <c r="A36" i="6"/>
  <c r="E35" i="6"/>
  <c r="A35" i="6"/>
  <c r="E34" i="6"/>
  <c r="A34" i="6"/>
  <c r="D33" i="6"/>
  <c r="C33" i="6"/>
  <c r="B33" i="6"/>
  <c r="A33" i="6"/>
  <c r="K28" i="5"/>
  <c r="J28" i="5"/>
  <c r="J25" i="5"/>
  <c r="I25" i="5"/>
  <c r="I22" i="5"/>
  <c r="K19" i="5"/>
  <c r="J19" i="5"/>
  <c r="AN13" i="5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Q28" i="4"/>
  <c r="R26" i="4" s="1"/>
  <c r="B91" i="4"/>
  <c r="B92" i="4"/>
  <c r="B93" i="4"/>
  <c r="B94" i="4"/>
  <c r="B90" i="4"/>
  <c r="B61" i="4"/>
  <c r="B4" i="4"/>
  <c r="T30" i="6" l="1"/>
  <c r="R30" i="6"/>
  <c r="S11" i="5"/>
  <c r="W18" i="5" s="1"/>
  <c r="J22" i="5"/>
  <c r="Y33" i="4"/>
  <c r="W33" i="4"/>
  <c r="R11" i="5"/>
  <c r="T11" i="5"/>
  <c r="V19" i="5" s="1"/>
  <c r="T13" i="5"/>
  <c r="Z29" i="5" s="1"/>
  <c r="I28" i="5"/>
  <c r="R12" i="5" s="1"/>
  <c r="R13" i="5"/>
  <c r="AB27" i="5" s="1"/>
  <c r="X18" i="4"/>
  <c r="T12" i="5"/>
  <c r="S12" i="5"/>
  <c r="T28" i="5"/>
  <c r="U28" i="5"/>
  <c r="AA28" i="5"/>
  <c r="V28" i="5"/>
  <c r="U18" i="5"/>
  <c r="V18" i="5"/>
  <c r="AB18" i="5"/>
  <c r="X18" i="5"/>
  <c r="W28" i="5"/>
  <c r="Y18" i="5"/>
  <c r="X28" i="5"/>
  <c r="R18" i="5"/>
  <c r="Z18" i="5"/>
  <c r="Y28" i="5"/>
  <c r="S18" i="5"/>
  <c r="AA18" i="5"/>
  <c r="R28" i="5"/>
  <c r="Z28" i="5"/>
  <c r="T18" i="5"/>
  <c r="S28" i="5"/>
  <c r="Y18" i="4"/>
  <c r="W14" i="4"/>
  <c r="X25" i="4"/>
  <c r="Y25" i="4"/>
  <c r="R24" i="4"/>
  <c r="R25" i="4"/>
  <c r="R27" i="4"/>
  <c r="V39" i="4" l="1"/>
  <c r="W47" i="4"/>
  <c r="W34" i="4"/>
  <c r="S24" i="5"/>
  <c r="AA24" i="5"/>
  <c r="Y24" i="5"/>
  <c r="R24" i="5"/>
  <c r="T24" i="5"/>
  <c r="AB24" i="5"/>
  <c r="U24" i="5"/>
  <c r="W24" i="5"/>
  <c r="X24" i="5"/>
  <c r="V24" i="5"/>
  <c r="Z24" i="5"/>
  <c r="V23" i="5"/>
  <c r="V34" i="5" s="1"/>
  <c r="Z23" i="5"/>
  <c r="Z34" i="5" s="1"/>
  <c r="AA23" i="5"/>
  <c r="AA34" i="5" s="1"/>
  <c r="W23" i="5"/>
  <c r="X23" i="5"/>
  <c r="R23" i="5"/>
  <c r="R34" i="5" s="1"/>
  <c r="S23" i="5"/>
  <c r="T23" i="5"/>
  <c r="Y23" i="5"/>
  <c r="Y34" i="5" s="1"/>
  <c r="AB23" i="5"/>
  <c r="AB34" i="5" s="1"/>
  <c r="U23" i="5"/>
  <c r="U34" i="5" s="1"/>
  <c r="S17" i="5"/>
  <c r="AA17" i="5"/>
  <c r="T17" i="5"/>
  <c r="AB17" i="5"/>
  <c r="U17" i="5"/>
  <c r="V17" i="5"/>
  <c r="V33" i="5" s="1"/>
  <c r="X17" i="5"/>
  <c r="Y17" i="5"/>
  <c r="Z17" i="5"/>
  <c r="W17" i="5"/>
  <c r="U22" i="5"/>
  <c r="W22" i="5"/>
  <c r="X22" i="5"/>
  <c r="Y22" i="5"/>
  <c r="Z22" i="5"/>
  <c r="T22" i="5"/>
  <c r="V22" i="5"/>
  <c r="AA22" i="5"/>
  <c r="AB22" i="5"/>
  <c r="S22" i="5"/>
  <c r="W29" i="5"/>
  <c r="Z27" i="5"/>
  <c r="Y27" i="5"/>
  <c r="X27" i="5"/>
  <c r="X33" i="5" s="1"/>
  <c r="AB29" i="5"/>
  <c r="Y19" i="5"/>
  <c r="AB19" i="5"/>
  <c r="R17" i="5"/>
  <c r="X19" i="5"/>
  <c r="Y29" i="5"/>
  <c r="T29" i="5"/>
  <c r="U29" i="5"/>
  <c r="W19" i="5"/>
  <c r="V29" i="5"/>
  <c r="Z19" i="5"/>
  <c r="X29" i="5"/>
  <c r="AA19" i="5"/>
  <c r="R19" i="5"/>
  <c r="R29" i="5"/>
  <c r="S19" i="5"/>
  <c r="AA27" i="5"/>
  <c r="R27" i="5"/>
  <c r="S27" i="5"/>
  <c r="W27" i="5"/>
  <c r="U19" i="5"/>
  <c r="T19" i="5"/>
  <c r="S29" i="5"/>
  <c r="AA29" i="5"/>
  <c r="V27" i="5"/>
  <c r="R22" i="5"/>
  <c r="T27" i="5"/>
  <c r="U27" i="5"/>
  <c r="T34" i="5"/>
  <c r="X34" i="5"/>
  <c r="S34" i="5"/>
  <c r="W34" i="5"/>
  <c r="Y47" i="4"/>
  <c r="X47" i="4"/>
  <c r="Y46" i="4"/>
  <c r="W46" i="4"/>
  <c r="X46" i="4"/>
  <c r="Y45" i="4"/>
  <c r="W45" i="4"/>
  <c r="X45" i="4"/>
  <c r="AP34" i="5" l="1"/>
  <c r="V40" i="4"/>
  <c r="V38" i="4"/>
  <c r="X35" i="5"/>
  <c r="Y35" i="5"/>
  <c r="AB33" i="5"/>
  <c r="R35" i="5"/>
  <c r="V35" i="5"/>
  <c r="Z33" i="5"/>
  <c r="S33" i="5"/>
  <c r="R33" i="5"/>
  <c r="W35" i="5"/>
  <c r="Z35" i="5"/>
  <c r="S35" i="5"/>
  <c r="AB35" i="5"/>
  <c r="AA33" i="5"/>
  <c r="Y33" i="5"/>
  <c r="W33" i="5"/>
  <c r="T35" i="5"/>
  <c r="AA35" i="5"/>
  <c r="U33" i="5"/>
  <c r="U35" i="5"/>
  <c r="T33" i="5"/>
  <c r="V53" i="4"/>
  <c r="V51" i="4"/>
  <c r="V52" i="4"/>
  <c r="V57" i="4" s="1"/>
  <c r="AP11" i="5" l="1"/>
  <c r="V56" i="4"/>
  <c r="V58" i="4"/>
  <c r="AP58" i="5"/>
</calcChain>
</file>

<file path=xl/sharedStrings.xml><?xml version="1.0" encoding="utf-8"?>
<sst xmlns="http://schemas.openxmlformats.org/spreadsheetml/2006/main" count="362" uniqueCount="150">
  <si>
    <t>Критерии</t>
  </si>
  <si>
    <t>С1</t>
  </si>
  <si>
    <t>x</t>
  </si>
  <si>
    <t>C2</t>
  </si>
  <si>
    <t>C3</t>
  </si>
  <si>
    <t>С4</t>
  </si>
  <si>
    <t>С2</t>
  </si>
  <si>
    <t>С3</t>
  </si>
  <si>
    <t>А1</t>
  </si>
  <si>
    <t>А2</t>
  </si>
  <si>
    <t>А3</t>
  </si>
  <si>
    <t>Оценки эксперта</t>
  </si>
  <si>
    <t>Отношение предпочтения</t>
  </si>
  <si>
    <t>C1</t>
  </si>
  <si>
    <t>a1</t>
  </si>
  <si>
    <t>a2</t>
  </si>
  <si>
    <t>a3</t>
  </si>
  <si>
    <t>C4</t>
  </si>
  <si>
    <t>Пересечение</t>
  </si>
  <si>
    <t>Подмножество недоминируемых альтернатив</t>
  </si>
  <si>
    <t>Результирующее подмножество недоминируемых альтернатив</t>
  </si>
  <si>
    <t>Правила:</t>
  </si>
  <si>
    <r>
      <t xml:space="preserve">Переменная </t>
    </r>
    <r>
      <rPr>
        <i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 xml:space="preserve"> задана на множестве </t>
    </r>
    <r>
      <rPr>
        <i/>
        <sz val="11"/>
        <color theme="1"/>
        <rFont val="Calibri"/>
        <family val="2"/>
        <charset val="204"/>
        <scheme val="minor"/>
      </rPr>
      <t>J =</t>
    </r>
    <r>
      <rPr>
        <sz val="11"/>
        <color theme="1"/>
        <rFont val="Calibri"/>
        <family val="2"/>
        <charset val="204"/>
        <scheme val="minor"/>
      </rPr>
      <t xml:space="preserve"> {0; 0,1; </t>
    </r>
    <r>
      <rPr>
        <i/>
        <sz val="11"/>
        <color theme="1"/>
        <rFont val="Calibri"/>
        <family val="2"/>
        <charset val="204"/>
        <scheme val="minor"/>
      </rPr>
      <t>0,2; ...;</t>
    </r>
    <r>
      <rPr>
        <sz val="11"/>
        <color theme="1"/>
        <rFont val="Calibri"/>
        <family val="2"/>
        <charset val="204"/>
        <scheme val="minor"/>
      </rPr>
      <t xml:space="preserve"> 1}.</t>
    </r>
  </si>
  <si>
    <r>
      <t xml:space="preserve">Значения переменной </t>
    </r>
    <r>
      <rPr>
        <i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 xml:space="preserve"> заданы с помощью следующих функций принадлежности:</t>
    </r>
  </si>
  <si>
    <r>
      <t>S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= удовлетворительный,            </t>
    </r>
    <r>
      <rPr>
        <sz val="11"/>
        <color theme="1"/>
        <rFont val="Symbol"/>
        <family val="1"/>
        <charset val="2"/>
      </rPr>
      <t>m</t>
    </r>
    <r>
      <rPr>
        <i/>
        <vertAlign val="subscript"/>
        <sz val="11"/>
        <color theme="1"/>
        <rFont val="Calibri"/>
        <family val="2"/>
        <charset val="204"/>
        <scheme val="minor"/>
      </rPr>
      <t>S</t>
    </r>
    <r>
      <rPr>
        <i/>
        <sz val="11"/>
        <color theme="1"/>
        <rFont val="Calibri"/>
        <family val="2"/>
        <charset val="204"/>
        <scheme val="minor"/>
      </rPr>
      <t>(x)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=х, х</t>
    </r>
    <r>
      <rPr>
        <i/>
        <sz val="11"/>
        <color theme="1"/>
        <rFont val="Symbol"/>
        <family val="1"/>
        <charset val="2"/>
      </rPr>
      <t>Î</t>
    </r>
    <r>
      <rPr>
        <i/>
        <sz val="11"/>
        <color theme="1"/>
        <rFont val="Calibri"/>
        <family val="2"/>
        <charset val="204"/>
        <scheme val="minor"/>
      </rPr>
      <t xml:space="preserve"> J;</t>
    </r>
  </si>
  <si>
    <r>
      <t>Р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= безупречный,                         </t>
    </r>
  </si>
  <si>
    <r>
      <t xml:space="preserve">, </t>
    </r>
    <r>
      <rPr>
        <i/>
        <sz val="11"/>
        <color theme="1"/>
        <rFont val="Calibri"/>
        <family val="2"/>
        <charset val="204"/>
        <scheme val="minor"/>
      </rPr>
      <t xml:space="preserve"> х</t>
    </r>
    <r>
      <rPr>
        <i/>
        <sz val="11"/>
        <color theme="1"/>
        <rFont val="Symbol"/>
        <family val="1"/>
        <charset val="2"/>
      </rPr>
      <t>Î</t>
    </r>
    <r>
      <rPr>
        <i/>
        <sz val="11"/>
        <color theme="1"/>
        <rFont val="Calibri"/>
        <family val="2"/>
        <charset val="204"/>
        <scheme val="minor"/>
      </rPr>
      <t xml:space="preserve"> J;</t>
    </r>
  </si>
  <si>
    <r>
      <t>US</t>
    </r>
    <r>
      <rPr>
        <i/>
        <sz val="11"/>
        <color theme="1"/>
        <rFont val="Calibri"/>
        <family val="2"/>
        <charset val="204"/>
        <scheme val="minor"/>
      </rPr>
      <t xml:space="preserve"> =</t>
    </r>
    <r>
      <rPr>
        <sz val="11"/>
        <color theme="1"/>
        <rFont val="Calibri"/>
        <family val="2"/>
        <charset val="204"/>
        <scheme val="minor"/>
      </rPr>
      <t xml:space="preserve"> неудовлетворительный,     </t>
    </r>
    <r>
      <rPr>
        <sz val="11"/>
        <color theme="1"/>
        <rFont val="Symbol"/>
        <family val="1"/>
        <charset val="2"/>
      </rPr>
      <t>m</t>
    </r>
    <r>
      <rPr>
        <i/>
        <vertAlign val="subscript"/>
        <sz val="11"/>
        <color theme="1"/>
        <rFont val="Calibri"/>
        <family val="2"/>
        <charset val="204"/>
        <scheme val="minor"/>
      </rPr>
      <t>US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) = 1 – </t>
    </r>
    <r>
      <rPr>
        <i/>
        <sz val="11"/>
        <color theme="1"/>
        <rFont val="Calibri"/>
        <family val="2"/>
        <charset val="204"/>
        <scheme val="minor"/>
      </rPr>
      <t>х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i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Symbol"/>
        <family val="1"/>
        <charset val="2"/>
      </rPr>
      <t>Î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 xml:space="preserve">. </t>
    </r>
  </si>
  <si>
    <t>A1</t>
  </si>
  <si>
    <t>A2</t>
  </si>
  <si>
    <t>A3</t>
  </si>
  <si>
    <t>F</t>
  </si>
  <si>
    <t>Подходящее</t>
  </si>
  <si>
    <t>F2</t>
  </si>
  <si>
    <t>Неподходящее</t>
  </si>
  <si>
    <t>G2</t>
  </si>
  <si>
    <t>H</t>
  </si>
  <si>
    <t>H2</t>
  </si>
  <si>
    <t>K2</t>
  </si>
  <si>
    <t>G</t>
  </si>
  <si>
    <t>K</t>
  </si>
  <si>
    <t>d1</t>
  </si>
  <si>
    <t>d2</t>
  </si>
  <si>
    <t>d3</t>
  </si>
  <si>
    <t>M1</t>
  </si>
  <si>
    <t>d1 = M1, то Y=S</t>
  </si>
  <si>
    <t>M2</t>
  </si>
  <si>
    <t>d2 = M2, то Y=US</t>
  </si>
  <si>
    <t>M3</t>
  </si>
  <si>
    <t>d3 = M3, то Y=P</t>
  </si>
  <si>
    <t>Y</t>
  </si>
  <si>
    <t>D1(a1)</t>
  </si>
  <si>
    <t>D1(a2)</t>
  </si>
  <si>
    <t>D1(a3)</t>
  </si>
  <si>
    <t>D2(a1)</t>
  </si>
  <si>
    <t>D2(a2)</t>
  </si>
  <si>
    <t>D2(a3)</t>
  </si>
  <si>
    <t>D3(a1)</t>
  </si>
  <si>
    <t>D3(a2)</t>
  </si>
  <si>
    <t>D3(a3)</t>
  </si>
  <si>
    <t>D</t>
  </si>
  <si>
    <t>da</t>
  </si>
  <si>
    <t>1.</t>
  </si>
  <si>
    <t>F(E1)</t>
  </si>
  <si>
    <t>0…1</t>
  </si>
  <si>
    <t>M(E1)</t>
  </si>
  <si>
    <t>2.</t>
  </si>
  <si>
    <t>3.</t>
  </si>
  <si>
    <t>F(E2)</t>
  </si>
  <si>
    <t>M(E2)</t>
  </si>
  <si>
    <t>F(E3)</t>
  </si>
  <si>
    <t>4.</t>
  </si>
  <si>
    <t>5.</t>
  </si>
  <si>
    <t>6.</t>
  </si>
  <si>
    <t>7.</t>
  </si>
  <si>
    <t>M(E3)</t>
  </si>
  <si>
    <t xml:space="preserve">Важный </t>
  </si>
  <si>
    <t>В</t>
  </si>
  <si>
    <t>Очень важный</t>
  </si>
  <si>
    <t>ОВ</t>
  </si>
  <si>
    <t>Не очень важный</t>
  </si>
  <si>
    <t>НОВ</t>
  </si>
  <si>
    <t>Очень низкий</t>
  </si>
  <si>
    <t>ОН</t>
  </si>
  <si>
    <t>Низкий</t>
  </si>
  <si>
    <t>Н</t>
  </si>
  <si>
    <t>Средний</t>
  </si>
  <si>
    <t>С</t>
  </si>
  <si>
    <t>Высокий</t>
  </si>
  <si>
    <t>Очень высокий</t>
  </si>
  <si>
    <t>Важность</t>
  </si>
  <si>
    <t>Первая альтернатива</t>
  </si>
  <si>
    <t>Вторая альтернатива</t>
  </si>
  <si>
    <t>Третья альтернатива</t>
  </si>
  <si>
    <t>y = x^2+2*x + 0.05</t>
  </si>
  <si>
    <t>Производительность</t>
  </si>
  <si>
    <t>Коркурентноспособность</t>
  </si>
  <si>
    <t>y=2^x - 1</t>
  </si>
  <si>
    <t>y=x^(1/2) + 0.1</t>
  </si>
  <si>
    <t>Финансовая осуществимость стратегии</t>
  </si>
  <si>
    <t>Риск</t>
  </si>
  <si>
    <t>y = 1 - x/4</t>
  </si>
  <si>
    <t>Высокая</t>
  </si>
  <si>
    <t>Низкая</t>
  </si>
  <si>
    <t>Сумма:</t>
  </si>
  <si>
    <r>
      <t>d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 xml:space="preserve"> 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"Если и (или С1 = подходящее, или С2 = подходящее), и С4 = подходящее, то Y = удовлетворительный";</t>
    </r>
  </si>
  <si>
    <r>
      <t>d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 xml:space="preserve"> 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"Если и С1 = неподходящее, и С3 = неподходящее, и С4 = неподходящее, то Y = неудовлетворительный";</t>
    </r>
  </si>
  <si>
    <r>
      <t>d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"Если и С1 = подходящее, и (или С2 = подходящее, или С3 = подходящее), и С4 = подходящее, то Y = безупречный".</t>
    </r>
  </si>
  <si>
    <t>d2 = Если C1=F2 и C3=G2 и C4=K2, то Y=US</t>
  </si>
  <si>
    <t>d3 = Если C1=F и (C2=G или C3=H) и C4=K, то Y=P</t>
  </si>
  <si>
    <t>d1 = Если (С1=F или С2=G) и C4=K, то Y=S</t>
  </si>
  <si>
    <t>Нечеткое отношение Q2</t>
  </si>
  <si>
    <t>Максимальная степень недоминируемости</t>
  </si>
  <si>
    <t>=</t>
  </si>
  <si>
    <t>0..0,9</t>
  </si>
  <si>
    <t>0..0,8</t>
  </si>
  <si>
    <t>0&lt;a&lt;0,5</t>
  </si>
  <si>
    <t>0,5&lt;a&lt;1</t>
  </si>
  <si>
    <t>0,740&lt;a&lt;0,750</t>
  </si>
  <si>
    <t>0&lt;a&lt;0,318</t>
  </si>
  <si>
    <t>0,318&lt;a&lt;0,418</t>
  </si>
  <si>
    <t>0,1..1</t>
  </si>
  <si>
    <t>0,418&lt;a&lt;0,518</t>
  </si>
  <si>
    <t>0,518&lt;a&lt;0,618</t>
  </si>
  <si>
    <t>0,2…1</t>
  </si>
  <si>
    <t>0,3..1</t>
  </si>
  <si>
    <t>0,618&lt;a&lt;0,718</t>
  </si>
  <si>
    <t>0,4…1</t>
  </si>
  <si>
    <t>0,718&lt;a&lt;0,740</t>
  </si>
  <si>
    <t>0,5..1</t>
  </si>
  <si>
    <t>0&lt;a&lt;0,250</t>
  </si>
  <si>
    <t>0,250&lt;a&lt;0,350</t>
  </si>
  <si>
    <t>0,350&lt;a&lt;0,450</t>
  </si>
  <si>
    <t>0,450&lt;a&lt;0,550</t>
  </si>
  <si>
    <t>0..0,7</t>
  </si>
  <si>
    <t>0,550&lt;a&lt;0,650</t>
  </si>
  <si>
    <t>0..0,6</t>
  </si>
  <si>
    <t>0,650&lt;a&lt;0,750</t>
  </si>
  <si>
    <t>0..0,5</t>
  </si>
  <si>
    <t>0,750&lt;a&lt;0,762</t>
  </si>
  <si>
    <t>0..0,4</t>
  </si>
  <si>
    <t>*</t>
  </si>
  <si>
    <t>S1</t>
  </si>
  <si>
    <t>S2</t>
  </si>
  <si>
    <t>S3</t>
  </si>
  <si>
    <t>Большая прямая</t>
  </si>
  <si>
    <t>Центр масс</t>
  </si>
  <si>
    <t>y=-1,18*x+1,94</t>
  </si>
  <si>
    <t>y=-0,85x+2,1</t>
  </si>
  <si>
    <t>y=-0,92*x+2,38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</si>
</sst>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horizontal="justify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  <xf numFmtId="0" fontId="0" fillId="5" borderId="1" xfId="0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/>
    <xf numFmtId="164" fontId="0" fillId="5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Fill="1" applyBorder="1"/>
    <xf numFmtId="0" fontId="0" fillId="8" borderId="2" xfId="0" applyFill="1" applyBorder="1"/>
    <xf numFmtId="2" fontId="0" fillId="8" borderId="1" xfId="0" applyNumberFormat="1" applyFill="1" applyBorder="1"/>
    <xf numFmtId="12" fontId="0" fillId="0" borderId="0" xfId="0" applyNumberFormat="1" applyFill="1" applyBorder="1"/>
    <xf numFmtId="2" fontId="0" fillId="0" borderId="0" xfId="0" applyNumberFormat="1" applyFill="1" applyBorder="1"/>
    <xf numFmtId="0" fontId="0" fillId="8" borderId="7" xfId="0" applyFill="1" applyBorder="1"/>
    <xf numFmtId="164" fontId="0" fillId="8" borderId="1" xfId="0" applyNumberFormat="1" applyFill="1" applyBorder="1"/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9" fillId="9" borderId="5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ill="1" applyBorder="1"/>
    <xf numFmtId="0" fontId="0" fillId="11" borderId="1" xfId="0" applyFill="1" applyBorder="1"/>
    <xf numFmtId="0" fontId="0" fillId="12" borderId="1" xfId="0" applyFill="1" applyBorder="1"/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2" fontId="10" fillId="8" borderId="5" xfId="0" applyNumberFormat="1" applyFont="1" applyFill="1" applyBorder="1" applyAlignment="1">
      <alignment horizontal="center" vertical="center" wrapText="1"/>
    </xf>
    <xf numFmtId="2" fontId="10" fillId="8" borderId="6" xfId="0" applyNumberFormat="1" applyFont="1" applyFill="1" applyBorder="1" applyAlignment="1">
      <alignment horizontal="center" vertical="center" wrapText="1"/>
    </xf>
    <xf numFmtId="1" fontId="10" fillId="9" borderId="3" xfId="0" applyNumberFormat="1" applyFont="1" applyFill="1" applyBorder="1" applyAlignment="1">
      <alignment horizontal="center" vertical="center" wrapText="1"/>
    </xf>
    <xf numFmtId="1" fontId="10" fillId="9" borderId="4" xfId="0" applyNumberFormat="1" applyFont="1" applyFill="1" applyBorder="1" applyAlignment="1">
      <alignment horizontal="center" vertical="center" wrapText="1"/>
    </xf>
    <xf numFmtId="0" fontId="0" fillId="13" borderId="1" xfId="0" applyFill="1" applyBorder="1"/>
    <xf numFmtId="0" fontId="1" fillId="0" borderId="0" xfId="0" applyFont="1"/>
    <xf numFmtId="0" fontId="0" fillId="5" borderId="8" xfId="0" applyFill="1" applyBorder="1"/>
    <xf numFmtId="0" fontId="0" fillId="9" borderId="8" xfId="0" applyFill="1" applyBorder="1"/>
    <xf numFmtId="0" fontId="0" fillId="0" borderId="7" xfId="0" applyBorder="1"/>
    <xf numFmtId="49" fontId="0" fillId="5" borderId="1" xfId="0" applyNumberFormat="1" applyFill="1" applyBorder="1"/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9" borderId="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a!$A$4:$A$48</c:f>
              <c:numCache>
                <c:formatCode>General</c:formatCode>
                <c:ptCount val="4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</c:numCache>
            </c:numRef>
          </c:cat>
          <c:val>
            <c:numRef>
              <c:f>a!$B$4:$B$48</c:f>
              <c:numCache>
                <c:formatCode>General</c:formatCode>
                <c:ptCount val="45"/>
                <c:pt idx="0">
                  <c:v>7.0099999999999996E-2</c:v>
                </c:pt>
                <c:pt idx="1">
                  <c:v>9.0400000000000008E-2</c:v>
                </c:pt>
                <c:pt idx="2">
                  <c:v>0.1109</c:v>
                </c:pt>
                <c:pt idx="3">
                  <c:v>0.13159999999999999</c:v>
                </c:pt>
                <c:pt idx="4">
                  <c:v>0.15250000000000002</c:v>
                </c:pt>
                <c:pt idx="5">
                  <c:v>0.1736</c:v>
                </c:pt>
                <c:pt idx="6">
                  <c:v>0.19490000000000002</c:v>
                </c:pt>
                <c:pt idx="7">
                  <c:v>0.21639999999999998</c:v>
                </c:pt>
                <c:pt idx="8">
                  <c:v>0.23809999999999998</c:v>
                </c:pt>
                <c:pt idx="9">
                  <c:v>0.26</c:v>
                </c:pt>
                <c:pt idx="10">
                  <c:v>0.28210000000000002</c:v>
                </c:pt>
                <c:pt idx="11">
                  <c:v>0.3044</c:v>
                </c:pt>
                <c:pt idx="12">
                  <c:v>0.32690000000000002</c:v>
                </c:pt>
                <c:pt idx="13">
                  <c:v>0.34960000000000002</c:v>
                </c:pt>
                <c:pt idx="14">
                  <c:v>0.3725</c:v>
                </c:pt>
                <c:pt idx="15">
                  <c:v>0.39560000000000001</c:v>
                </c:pt>
                <c:pt idx="16">
                  <c:v>0.41889999999999999</c:v>
                </c:pt>
                <c:pt idx="17">
                  <c:v>0.44239999999999996</c:v>
                </c:pt>
                <c:pt idx="18">
                  <c:v>0.46610000000000001</c:v>
                </c:pt>
                <c:pt idx="19">
                  <c:v>0.49000000000000005</c:v>
                </c:pt>
                <c:pt idx="20">
                  <c:v>0.5141</c:v>
                </c:pt>
                <c:pt idx="21">
                  <c:v>0.53839999999999999</c:v>
                </c:pt>
                <c:pt idx="22">
                  <c:v>0.56290000000000007</c:v>
                </c:pt>
                <c:pt idx="23">
                  <c:v>0.58760000000000001</c:v>
                </c:pt>
                <c:pt idx="24">
                  <c:v>0.61250000000000004</c:v>
                </c:pt>
                <c:pt idx="25">
                  <c:v>0.63760000000000006</c:v>
                </c:pt>
                <c:pt idx="26">
                  <c:v>0.66290000000000004</c:v>
                </c:pt>
                <c:pt idx="27">
                  <c:v>0.68840000000000012</c:v>
                </c:pt>
                <c:pt idx="28">
                  <c:v>0.71409999999999996</c:v>
                </c:pt>
                <c:pt idx="29">
                  <c:v>0.74</c:v>
                </c:pt>
                <c:pt idx="30">
                  <c:v>0.7661</c:v>
                </c:pt>
                <c:pt idx="31">
                  <c:v>0.7924000000000001</c:v>
                </c:pt>
                <c:pt idx="32">
                  <c:v>0.81890000000000007</c:v>
                </c:pt>
                <c:pt idx="33">
                  <c:v>0.84560000000000013</c:v>
                </c:pt>
                <c:pt idx="34">
                  <c:v>0.87249999999999994</c:v>
                </c:pt>
                <c:pt idx="35">
                  <c:v>0.89959999999999996</c:v>
                </c:pt>
                <c:pt idx="36">
                  <c:v>0.92690000000000006</c:v>
                </c:pt>
                <c:pt idx="37">
                  <c:v>0.95440000000000003</c:v>
                </c:pt>
                <c:pt idx="38">
                  <c:v>0.98210000000000008</c:v>
                </c:pt>
                <c:pt idx="39">
                  <c:v>1.01</c:v>
                </c:pt>
                <c:pt idx="40">
                  <c:v>1.0381</c:v>
                </c:pt>
                <c:pt idx="41">
                  <c:v>1.0664</c:v>
                </c:pt>
                <c:pt idx="42">
                  <c:v>1.0949</c:v>
                </c:pt>
                <c:pt idx="43">
                  <c:v>1.1235999999999999</c:v>
                </c:pt>
                <c:pt idx="44">
                  <c:v>1.1525000000000001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D-4BE7-9BE5-DEAC3B27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29464"/>
        <c:axId val="65319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a!$A$4:$A$48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6D-4BE7-9BE5-DEAC3B27C614}"/>
                  </c:ext>
                </c:extLst>
              </c15:ser>
            </c15:filteredLineSeries>
          </c:ext>
        </c:extLst>
      </c:lineChart>
      <c:catAx>
        <c:axId val="5100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92656"/>
        <c:crosses val="autoZero"/>
        <c:auto val="1"/>
        <c:lblAlgn val="ctr"/>
        <c:lblOffset val="100"/>
        <c:noMultiLvlLbl val="0"/>
      </c:catAx>
      <c:valAx>
        <c:axId val="653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02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</a:t>
            </a:r>
            <a:r>
              <a:rPr lang="ru-RU" baseline="0"/>
              <a:t> очень важный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в!$C$4:$E$4</c:f>
              <c:numCache>
                <c:formatCode>0.00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2-4DEC-BA0B-6B5B2CBE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Очень низкий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в!$C$9:$E$9</c:f>
              <c:numCache>
                <c:formatCode>0.00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0.55000000000000004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8-4A96-9D12-BE5C6597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Низкий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в!$C$10:$E$10</c:f>
              <c:numCache>
                <c:formatCode>0.00</c:formatCode>
                <c:ptCount val="3"/>
                <c:pt idx="0">
                  <c:v>0.4</c:v>
                </c:pt>
                <c:pt idx="1">
                  <c:v>0.55000000000000004</c:v>
                </c:pt>
                <c:pt idx="2">
                  <c:v>0.7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D-4E34-99CE-44791804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в!$C$11:$E$11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0.7</c:v>
                </c:pt>
                <c:pt idx="2">
                  <c:v>0.75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58-9FD8-692F9FFC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в!$C$12:$E$12</c:f>
              <c:numCache>
                <c:formatCode>0.00</c:formatCode>
                <c:ptCount val="3"/>
                <c:pt idx="0">
                  <c:v>0.7</c:v>
                </c:pt>
                <c:pt idx="1">
                  <c:v>0.75</c:v>
                </c:pt>
                <c:pt idx="2">
                  <c:v>1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0-4566-9F05-58D7B07F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Очень высокий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в!$C$13:$E$13</c:f>
              <c:numCache>
                <c:formatCode>0.00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в!$C$8:$D$8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A-4CFC-AB1A-F7B7126C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  <a:r>
              <a:rPr lang="ru-RU" baseline="0"/>
              <a:t> альтернатива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в!$R$30:$T$30</c:f>
              <c:numCache>
                <c:formatCode>General</c:formatCode>
                <c:ptCount val="3"/>
                <c:pt idx="0">
                  <c:v>0.43000000000000005</c:v>
                </c:pt>
                <c:pt idx="1">
                  <c:v>1.3</c:v>
                </c:pt>
                <c:pt idx="2">
                  <c:v>2.4750000000000001</c:v>
                </c:pt>
              </c:numCache>
            </c:numRef>
          </c:cat>
          <c:val>
            <c:numRef>
              <c:f>в!$R$25:$T$25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B-4567-B2E8-CCA89DFB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4256"/>
        <c:axId val="427181736"/>
      </c:lineChart>
      <c:catAx>
        <c:axId val="4271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auto val="1"/>
        <c:lblAlgn val="ctr"/>
        <c:lblOffset val="100"/>
        <c:noMultiLvlLbl val="0"/>
      </c:cat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Вторая альтернатива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в!$R$37:$T$37</c:f>
              <c:numCache>
                <c:formatCode>General</c:formatCode>
                <c:ptCount val="3"/>
                <c:pt idx="0">
                  <c:v>0.16000000000000003</c:v>
                </c:pt>
                <c:pt idx="1">
                  <c:v>0.8</c:v>
                </c:pt>
                <c:pt idx="2">
                  <c:v>1.6500000000000001</c:v>
                </c:pt>
              </c:numCache>
            </c:numRef>
          </c:cat>
          <c:val>
            <c:numRef>
              <c:f>в!$R$25:$T$25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4D6B-8601-DCD3C115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4256"/>
        <c:axId val="427181736"/>
      </c:lineChart>
      <c:catAx>
        <c:axId val="4271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auto val="1"/>
        <c:lblAlgn val="ctr"/>
        <c:lblOffset val="100"/>
        <c:noMultiLvlLbl val="0"/>
      </c:cat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Третья</a:t>
            </a:r>
            <a:r>
              <a:rPr lang="ru-RU" baseline="0"/>
              <a:t> альтернатива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в!$R$44:$T$44</c:f>
              <c:numCache>
                <c:formatCode>General</c:formatCode>
                <c:ptCount val="3"/>
                <c:pt idx="0">
                  <c:v>0.48000000000000004</c:v>
                </c:pt>
                <c:pt idx="1">
                  <c:v>1.5</c:v>
                </c:pt>
                <c:pt idx="2">
                  <c:v>2.5874999999999999</c:v>
                </c:pt>
              </c:numCache>
            </c:numRef>
          </c:cat>
          <c:val>
            <c:numRef>
              <c:f>в!$R$25:$T$25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E0C-851F-B947DB38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4256"/>
        <c:axId val="427181736"/>
      </c:lineChart>
      <c:catAx>
        <c:axId val="4271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auto val="1"/>
        <c:lblAlgn val="ctr"/>
        <c:lblOffset val="100"/>
        <c:noMultiLvlLbl val="0"/>
      </c:cat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Коркурентноспособность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a!$A$53:$A$57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a!$B$53:$B$57</c:f>
              <c:numCache>
                <c:formatCode>0.00</c:formatCode>
                <c:ptCount val="5"/>
                <c:pt idx="0">
                  <c:v>0</c:v>
                </c:pt>
                <c:pt idx="1">
                  <c:v>0.18920711500272103</c:v>
                </c:pt>
                <c:pt idx="2">
                  <c:v>0.41421356237309515</c:v>
                </c:pt>
                <c:pt idx="3">
                  <c:v>0.681792830507429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E-4D22-B377-48FE353C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79880"/>
        <c:axId val="514379520"/>
      </c:lineChart>
      <c:catAx>
        <c:axId val="5143798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79520"/>
        <c:crosses val="autoZero"/>
        <c:auto val="1"/>
        <c:lblAlgn val="ctr"/>
        <c:lblOffset val="100"/>
        <c:noMultiLvlLbl val="0"/>
      </c:catAx>
      <c:valAx>
        <c:axId val="514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3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Финансовая осуществимость стратегии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a!$A$61:$A$86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cat>
          <c:val>
            <c:numRef>
              <c:f>a!$B$61:$B$86</c:f>
              <c:numCache>
                <c:formatCode>General</c:formatCode>
                <c:ptCount val="26"/>
                <c:pt idx="0">
                  <c:v>0.1</c:v>
                </c:pt>
                <c:pt idx="1">
                  <c:v>0.24142135623730951</c:v>
                </c:pt>
                <c:pt idx="2">
                  <c:v>0.30000000000000004</c:v>
                </c:pt>
                <c:pt idx="3">
                  <c:v>0.34494897427831783</c:v>
                </c:pt>
                <c:pt idx="4">
                  <c:v>0.38284271247461898</c:v>
                </c:pt>
                <c:pt idx="5">
                  <c:v>0.41622776601683797</c:v>
                </c:pt>
                <c:pt idx="6">
                  <c:v>0.44641016151377544</c:v>
                </c:pt>
                <c:pt idx="7">
                  <c:v>0.4741657386773942</c:v>
                </c:pt>
                <c:pt idx="8">
                  <c:v>0.5</c:v>
                </c:pt>
                <c:pt idx="9">
                  <c:v>0.52426406871192854</c:v>
                </c:pt>
                <c:pt idx="10">
                  <c:v>0.54721359549995796</c:v>
                </c:pt>
                <c:pt idx="11">
                  <c:v>0.56904157598234295</c:v>
                </c:pt>
                <c:pt idx="12">
                  <c:v>0.58989794855663558</c:v>
                </c:pt>
                <c:pt idx="13">
                  <c:v>0.60990195135927849</c:v>
                </c:pt>
                <c:pt idx="14">
                  <c:v>0.62915026221291814</c:v>
                </c:pt>
                <c:pt idx="15">
                  <c:v>0.64772255750516605</c:v>
                </c:pt>
                <c:pt idx="16">
                  <c:v>0.66568542494923799</c:v>
                </c:pt>
                <c:pt idx="17">
                  <c:v>0.68309518948453007</c:v>
                </c:pt>
                <c:pt idx="18">
                  <c:v>0.7</c:v>
                </c:pt>
                <c:pt idx="19">
                  <c:v>0.71644140029689762</c:v>
                </c:pt>
                <c:pt idx="20">
                  <c:v>0.73245553203367586</c:v>
                </c:pt>
                <c:pt idx="21">
                  <c:v>0.74807406984078595</c:v>
                </c:pt>
                <c:pt idx="22">
                  <c:v>0.76332495807107992</c:v>
                </c:pt>
                <c:pt idx="23">
                  <c:v>0.77823299831252679</c:v>
                </c:pt>
                <c:pt idx="24">
                  <c:v>0.7928203230275509</c:v>
                </c:pt>
                <c:pt idx="25">
                  <c:v>0.80710678118654755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8-49BF-A85E-57757B6E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85600"/>
        <c:axId val="654385240"/>
      </c:lineChart>
      <c:catAx>
        <c:axId val="6543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385240"/>
        <c:crosses val="autoZero"/>
        <c:auto val="1"/>
        <c:lblAlgn val="ctr"/>
        <c:lblOffset val="100"/>
        <c:noMultiLvlLbl val="0"/>
      </c:catAx>
      <c:valAx>
        <c:axId val="6543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3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8097222222222226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a!$A$90:$A$94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a!$B$90:$B$94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E-4DCC-B663-00D808E3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93944"/>
        <c:axId val="661594304"/>
      </c:lineChart>
      <c:catAx>
        <c:axId val="6615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594304"/>
        <c:crosses val="autoZero"/>
        <c:auto val="1"/>
        <c:lblAlgn val="ctr"/>
        <c:lblOffset val="100"/>
        <c:noMultiLvlLbl val="0"/>
      </c:catAx>
      <c:valAx>
        <c:axId val="661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59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б!$R$32:$AB$32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б!$R$33:$AB$33</c:f>
              <c:numCache>
                <c:formatCode>0.000</c:formatCode>
                <c:ptCount val="11"/>
                <c:pt idx="0">
                  <c:v>0.318207169492571</c:v>
                </c:pt>
                <c:pt idx="1">
                  <c:v>0.41820716949257097</c:v>
                </c:pt>
                <c:pt idx="2">
                  <c:v>0.51820716949257095</c:v>
                </c:pt>
                <c:pt idx="3">
                  <c:v>0.61820716949257104</c:v>
                </c:pt>
                <c:pt idx="4">
                  <c:v>0.71820716949257102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71D-9392-3ED86BEC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44848"/>
        <c:axId val="582643048"/>
      </c:lineChart>
      <c:catAx>
        <c:axId val="5826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643048"/>
        <c:crosses val="autoZero"/>
        <c:auto val="1"/>
        <c:lblAlgn val="ctr"/>
        <c:lblOffset val="100"/>
        <c:noMultiLvlLbl val="0"/>
      </c:catAx>
      <c:valAx>
        <c:axId val="5826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6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3035109247707674"/>
          <c:w val="0.8966272965879265"/>
          <c:h val="0.78972662508095581"/>
        </c:manualLayout>
      </c:layout>
      <c:lineChart>
        <c:grouping val="standard"/>
        <c:varyColors val="0"/>
        <c:ser>
          <c:idx val="1"/>
          <c:order val="1"/>
          <c:tx>
            <c:v>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б!$R$32:$AB$32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б!$R$34:$AB$34</c:f>
              <c:numCache>
                <c:formatCode>0.000</c:formatCode>
                <c:ptCount val="11"/>
                <c:pt idx="0">
                  <c:v>0.76190000000000002</c:v>
                </c:pt>
                <c:pt idx="1">
                  <c:v>0.76190000000000002</c:v>
                </c:pt>
                <c:pt idx="2">
                  <c:v>0.76190000000000002</c:v>
                </c:pt>
                <c:pt idx="3">
                  <c:v>0.76190000000000002</c:v>
                </c:pt>
                <c:pt idx="4">
                  <c:v>0.76190000000000002</c:v>
                </c:pt>
                <c:pt idx="5">
                  <c:v>0.75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0.44999999999999996</c:v>
                </c:pt>
                <c:pt idx="9">
                  <c:v>0.35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E-44E6-A4C6-B35DE520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44848"/>
        <c:axId val="582643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б!$R$32:$AB$32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б!$R$33:$AB$33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0.318207169492571</c:v>
                      </c:pt>
                      <c:pt idx="1">
                        <c:v>0.41820716949257097</c:v>
                      </c:pt>
                      <c:pt idx="2">
                        <c:v>0.51820716949257095</c:v>
                      </c:pt>
                      <c:pt idx="3">
                        <c:v>0.61820716949257104</c:v>
                      </c:pt>
                      <c:pt idx="4">
                        <c:v>0.71820716949257102</c:v>
                      </c:pt>
                      <c:pt idx="5">
                        <c:v>0.74</c:v>
                      </c:pt>
                      <c:pt idx="6">
                        <c:v>0.74</c:v>
                      </c:pt>
                      <c:pt idx="7">
                        <c:v>0.74</c:v>
                      </c:pt>
                      <c:pt idx="8">
                        <c:v>0.74</c:v>
                      </c:pt>
                      <c:pt idx="9">
                        <c:v>0.74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CE-44E6-A4C6-B35DE520B343}"/>
                  </c:ext>
                </c:extLst>
              </c15:ser>
            </c15:filteredLineSeries>
          </c:ext>
        </c:extLst>
      </c:lineChart>
      <c:catAx>
        <c:axId val="5826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643048"/>
        <c:crosses val="autoZero"/>
        <c:auto val="1"/>
        <c:lblAlgn val="ctr"/>
        <c:lblOffset val="100"/>
        <c:noMultiLvlLbl val="0"/>
      </c:catAx>
      <c:valAx>
        <c:axId val="5826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6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б!$R$32:$AB$32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б!$R$35:$AB$35</c:f>
              <c:numCache>
                <c:formatCode>0.000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0-42E0-9B8C-A9E83D11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29824"/>
        <c:axId val="588528024"/>
      </c:lineChart>
      <c:catAx>
        <c:axId val="5885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28024"/>
        <c:crosses val="autoZero"/>
        <c:auto val="1"/>
        <c:lblAlgn val="ctr"/>
        <c:lblOffset val="100"/>
        <c:noMultiLvlLbl val="0"/>
      </c:catAx>
      <c:valAx>
        <c:axId val="5885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Важный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в!$C$2:$E$2</c:f>
              <c:numCache>
                <c:formatCode>0.00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5-46BC-B9BA-C02435E8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Очень важный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в!$C$3:$E$3</c:f>
              <c:numCache>
                <c:formatCode>0.00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в!$C$1:$E$1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6F0-95F7-7F4BEFA5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4256"/>
        <c:axId val="427181736"/>
      </c:scatterChart>
      <c:valAx>
        <c:axId val="4271842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1736"/>
        <c:crosses val="autoZero"/>
        <c:crossBetween val="midCat"/>
      </c:valAx>
      <c:valAx>
        <c:axId val="427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wmf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259229</xdr:colOff>
      <xdr:row>1</xdr:row>
      <xdr:rowOff>14941</xdr:rowOff>
    </xdr:from>
    <xdr:to>
      <xdr:col>13</xdr:col>
      <xdr:colOff>104588</xdr:colOff>
      <xdr:row>18</xdr:row>
      <xdr:rowOff>171823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168981-1119-BC59-DAF8-7CFD057B5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247462</xdr:colOff>
      <xdr:row>34</xdr:row>
      <xdr:rowOff>97118</xdr:rowOff>
    </xdr:from>
    <xdr:to>
      <xdr:col>13</xdr:col>
      <xdr:colOff>67234</xdr:colOff>
      <xdr:row>51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81E39C-9888-F8FB-118E-126BF03C1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263526</xdr:colOff>
      <xdr:row>59</xdr:row>
      <xdr:rowOff>10738</xdr:rowOff>
    </xdr:from>
    <xdr:to>
      <xdr:col>13</xdr:col>
      <xdr:colOff>52294</xdr:colOff>
      <xdr:row>76</xdr:row>
      <xdr:rowOff>82176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F23BDD-4D1C-4934-48CA-9B9B5263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293407</xdr:colOff>
      <xdr:row>77</xdr:row>
      <xdr:rowOff>173036</xdr:rowOff>
    </xdr:from>
    <xdr:to>
      <xdr:col>13</xdr:col>
      <xdr:colOff>29882</xdr:colOff>
      <xdr:row>94</xdr:row>
      <xdr:rowOff>149412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ED5390-2E0D-8706-ECD0-FEDD3967D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95250</xdr:rowOff>
    </xdr:from>
    <xdr:to>
      <xdr:col>0</xdr:col>
      <xdr:colOff>4095751</xdr:colOff>
      <xdr:row>16</xdr:row>
      <xdr:rowOff>47625</xdr:rowOff>
    </xdr:to>
    <xdr:pic>
      <xdr:nvPicPr>
        <xdr:cNvPr id="2" name="rectole0000000005">
          <a:extLst>
            <a:ext uri="{FF2B5EF4-FFF2-40B4-BE49-F238E27FC236}">
              <a16:creationId xmlns:a16="http://schemas.microsoft.com/office/drawing/2014/main" id="{B46F71FB-920C-CCF6-0792-AAFC9C521DB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616200"/>
          <a:ext cx="4095750" cy="504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204787</xdr:colOff>
      <xdr:row>8</xdr:row>
      <xdr:rowOff>252412</xdr:rowOff>
    </xdr:from>
    <xdr:to>
      <xdr:col>35</xdr:col>
      <xdr:colOff>509587</xdr:colOff>
      <xdr:row>22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3A7D32-64A4-8CF6-20F1-6C7419B0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247650</xdr:colOff>
      <xdr:row>22</xdr:row>
      <xdr:rowOff>152400</xdr:rowOff>
    </xdr:from>
    <xdr:to>
      <xdr:col>35</xdr:col>
      <xdr:colOff>552450</xdr:colOff>
      <xdr:row>38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67C171-3B39-455F-91B0-57E9B87CD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200025</xdr:colOff>
      <xdr:row>39</xdr:row>
      <xdr:rowOff>147637</xdr:rowOff>
    </xdr:from>
    <xdr:to>
      <xdr:col>35</xdr:col>
      <xdr:colOff>504825</xdr:colOff>
      <xdr:row>54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573526D-EF71-45D2-3ABA-07984302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15876</xdr:colOff>
      <xdr:row>0</xdr:row>
      <xdr:rowOff>0</xdr:rowOff>
    </xdr:from>
    <xdr:to>
      <xdr:col>9</xdr:col>
      <xdr:colOff>552450</xdr:colOff>
      <xdr:row>6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CFFAFA-4C0B-C2B4-682C-DCA42937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0</xdr:row>
      <xdr:rowOff>0</xdr:rowOff>
    </xdr:from>
    <xdr:to>
      <xdr:col>13</xdr:col>
      <xdr:colOff>533400</xdr:colOff>
      <xdr:row>6</xdr:row>
      <xdr:rowOff>44907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AF51E8-026C-4D6D-AAE8-54C79357E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0</xdr:row>
      <xdr:rowOff>0</xdr:rowOff>
    </xdr:from>
    <xdr:to>
      <xdr:col>17</xdr:col>
      <xdr:colOff>533400</xdr:colOff>
      <xdr:row>6</xdr:row>
      <xdr:rowOff>51173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D82EB6-87F2-437C-A76B-54AC65F96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</xdr:row>
      <xdr:rowOff>184150</xdr:rowOff>
    </xdr:from>
    <xdr:to>
      <xdr:col>9</xdr:col>
      <xdr:colOff>552450</xdr:colOff>
      <xdr:row>13</xdr:row>
      <xdr:rowOff>120650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E924BA-DFE8-42E1-B182-3ECB93A0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</xdr:colOff>
      <xdr:row>7</xdr:row>
      <xdr:rowOff>6350</xdr:rowOff>
    </xdr:from>
    <xdr:to>
      <xdr:col>13</xdr:col>
      <xdr:colOff>552450</xdr:colOff>
      <xdr:row>13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8163C5B-0241-4182-9445-5FD692A61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6</xdr:row>
      <xdr:rowOff>165101</xdr:rowOff>
    </xdr:from>
    <xdr:to>
      <xdr:col>17</xdr:col>
      <xdr:colOff>533400</xdr:colOff>
      <xdr:row>13</xdr:row>
      <xdr:rowOff>120651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FA35B5B-3A50-417C-A29A-EDF8436F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6</xdr:row>
      <xdr:rowOff>155575</xdr:rowOff>
    </xdr:from>
    <xdr:to>
      <xdr:col>21</xdr:col>
      <xdr:colOff>546100</xdr:colOff>
      <xdr:row>13</xdr:row>
      <xdr:rowOff>139700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5AA2C8-BEA5-45BC-B869-E9049CAD7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606425</xdr:colOff>
      <xdr:row>6</xdr:row>
      <xdr:rowOff>168275</xdr:rowOff>
    </xdr:from>
    <xdr:to>
      <xdr:col>25</xdr:col>
      <xdr:colOff>520700</xdr:colOff>
      <xdr:row>13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1EBACD9-B731-4EA6-9E3F-5F7EB296E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163286</xdr:colOff>
      <xdr:row>16</xdr:row>
      <xdr:rowOff>108857</xdr:rowOff>
    </xdr:from>
    <xdr:to>
      <xdr:col>24</xdr:col>
      <xdr:colOff>526143</xdr:colOff>
      <xdr:row>26</xdr:row>
      <xdr:rowOff>172357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DCFFAFA-4C0B-C2B4-682C-DCA42937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181430</xdr:colOff>
      <xdr:row>27</xdr:row>
      <xdr:rowOff>163286</xdr:rowOff>
    </xdr:from>
    <xdr:to>
      <xdr:col>24</xdr:col>
      <xdr:colOff>508000</xdr:colOff>
      <xdr:row>36</xdr:row>
      <xdr:rowOff>145142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DCFFAFA-4C0B-C2B4-682C-DCA42937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199571</xdr:colOff>
      <xdr:row>37</xdr:row>
      <xdr:rowOff>81644</xdr:rowOff>
    </xdr:from>
    <xdr:to>
      <xdr:col>24</xdr:col>
      <xdr:colOff>535214</xdr:colOff>
      <xdr:row>46</xdr:row>
      <xdr:rowOff>90715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DCFFAFA-4C0B-C2B4-682C-DCA42937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"/>
  <sheetViews>
    <sheetView topLeftCell="A29" zoomScale="70" zoomScaleNormal="70" workbookViewId="0">
      <selection activeCell="A57" sqref="A57"/>
    </sheetView>
  </sheetViews>
  <sheetFormatPr defaultRowHeight="14.5" x14ac:dyDescent="0.35"/>
  <cols>
    <col min="1" max="2" width="23.6328125" customWidth="1"/>
    <col min="17" max="17" width="11.54296875" customWidth="1"/>
    <col min="18" max="18" width="12.6328125" customWidth="1"/>
    <col min="19" max="19" width="12.26953125" customWidth="1"/>
  </cols>
  <sheetData>
    <row r="1" spans="1:25" x14ac:dyDescent="0.35">
      <c r="A1" s="18" t="s">
        <v>0</v>
      </c>
      <c r="U1" t="s">
        <v>12</v>
      </c>
    </row>
    <row r="2" spans="1:25" x14ac:dyDescent="0.35">
      <c r="A2" s="2" t="s">
        <v>1</v>
      </c>
      <c r="B2" s="2" t="s">
        <v>95</v>
      </c>
    </row>
    <row r="3" spans="1:25" x14ac:dyDescent="0.35">
      <c r="A3" s="17" t="s">
        <v>2</v>
      </c>
      <c r="B3" s="17" t="s">
        <v>94</v>
      </c>
    </row>
    <row r="4" spans="1:25" x14ac:dyDescent="0.35">
      <c r="A4" s="16">
        <v>0.01</v>
      </c>
      <c r="B4" s="16">
        <f t="shared" ref="B4:B48" si="0">POWER(A4,2) + 2 * A4 + 0.05</f>
        <v>7.0099999999999996E-2</v>
      </c>
      <c r="V4" s="4" t="s">
        <v>13</v>
      </c>
      <c r="W4" s="17" t="s">
        <v>14</v>
      </c>
      <c r="X4" s="17" t="s">
        <v>15</v>
      </c>
      <c r="Y4" s="17" t="s">
        <v>16</v>
      </c>
    </row>
    <row r="5" spans="1:25" x14ac:dyDescent="0.35">
      <c r="A5" s="16">
        <v>0.02</v>
      </c>
      <c r="B5" s="16">
        <f t="shared" si="0"/>
        <v>9.0400000000000008E-2</v>
      </c>
      <c r="P5" s="1"/>
      <c r="Q5" s="2" t="s">
        <v>8</v>
      </c>
      <c r="R5" s="2" t="s">
        <v>9</v>
      </c>
      <c r="S5" s="2" t="s">
        <v>10</v>
      </c>
      <c r="V5" s="17" t="s">
        <v>14</v>
      </c>
      <c r="W5" s="16">
        <v>1</v>
      </c>
      <c r="X5" s="16">
        <f>Q15-R15</f>
        <v>2.1900000000000031E-2</v>
      </c>
      <c r="Y5" s="16">
        <v>0</v>
      </c>
    </row>
    <row r="6" spans="1:25" x14ac:dyDescent="0.35">
      <c r="A6" s="16">
        <v>0.03</v>
      </c>
      <c r="B6" s="16">
        <f t="shared" si="0"/>
        <v>0.1109</v>
      </c>
      <c r="P6" s="3" t="s">
        <v>1</v>
      </c>
      <c r="Q6" s="16">
        <v>0.1</v>
      </c>
      <c r="R6" s="16">
        <v>0.09</v>
      </c>
      <c r="S6" s="16">
        <v>0.4</v>
      </c>
      <c r="V6" s="17" t="s">
        <v>15</v>
      </c>
      <c r="W6" s="16">
        <v>0</v>
      </c>
      <c r="X6" s="16">
        <v>1</v>
      </c>
      <c r="Y6" s="16">
        <v>0</v>
      </c>
    </row>
    <row r="7" spans="1:25" x14ac:dyDescent="0.35">
      <c r="A7" s="16">
        <v>0.04</v>
      </c>
      <c r="B7" s="16">
        <f t="shared" si="0"/>
        <v>0.13159999999999999</v>
      </c>
      <c r="P7" s="3" t="s">
        <v>6</v>
      </c>
      <c r="Q7" s="16" t="s">
        <v>102</v>
      </c>
      <c r="R7" s="16" t="s">
        <v>103</v>
      </c>
      <c r="S7" s="16" t="s">
        <v>88</v>
      </c>
      <c r="V7" s="17" t="s">
        <v>16</v>
      </c>
      <c r="W7" s="16">
        <f>S15-Q15</f>
        <v>0.74</v>
      </c>
      <c r="X7" s="16">
        <f>S15-R15</f>
        <v>0.76190000000000002</v>
      </c>
      <c r="Y7" s="16">
        <v>1</v>
      </c>
    </row>
    <row r="8" spans="1:25" x14ac:dyDescent="0.35">
      <c r="A8" s="16">
        <v>0.05</v>
      </c>
      <c r="B8" s="16">
        <f t="shared" si="0"/>
        <v>0.15250000000000002</v>
      </c>
      <c r="P8" s="3" t="s">
        <v>7</v>
      </c>
      <c r="Q8" s="16">
        <v>0.4</v>
      </c>
      <c r="R8" s="16">
        <v>0.1</v>
      </c>
      <c r="S8" s="16">
        <v>0.28000000000000003</v>
      </c>
    </row>
    <row r="9" spans="1:25" x14ac:dyDescent="0.35">
      <c r="A9" s="16">
        <v>0.06</v>
      </c>
      <c r="B9" s="16">
        <f t="shared" si="0"/>
        <v>0.1736</v>
      </c>
      <c r="C9" s="19"/>
      <c r="D9" s="19"/>
      <c r="P9" s="3" t="s">
        <v>5</v>
      </c>
      <c r="Q9" s="16" t="s">
        <v>84</v>
      </c>
      <c r="R9" s="16" t="s">
        <v>88</v>
      </c>
      <c r="S9" s="16" t="s">
        <v>86</v>
      </c>
    </row>
    <row r="10" spans="1:25" x14ac:dyDescent="0.35">
      <c r="A10" s="16">
        <v>7.0000000000000007E-2</v>
      </c>
      <c r="B10" s="16">
        <f t="shared" si="0"/>
        <v>0.19490000000000002</v>
      </c>
      <c r="C10" s="19"/>
      <c r="D10" s="19"/>
    </row>
    <row r="11" spans="1:25" x14ac:dyDescent="0.35">
      <c r="A11" s="16">
        <v>0.08</v>
      </c>
      <c r="B11" s="16">
        <f t="shared" si="0"/>
        <v>0.21639999999999998</v>
      </c>
      <c r="C11" s="19"/>
      <c r="D11" s="19"/>
      <c r="V11" s="4" t="s">
        <v>3</v>
      </c>
      <c r="W11" s="17" t="s">
        <v>14</v>
      </c>
      <c r="X11" s="17" t="s">
        <v>15</v>
      </c>
      <c r="Y11" s="17" t="s">
        <v>16</v>
      </c>
    </row>
    <row r="12" spans="1:25" x14ac:dyDescent="0.35">
      <c r="A12" s="16">
        <v>0.09</v>
      </c>
      <c r="B12" s="16">
        <f t="shared" si="0"/>
        <v>0.23809999999999998</v>
      </c>
      <c r="C12" s="19"/>
      <c r="D12" s="19"/>
      <c r="V12" s="17" t="s">
        <v>14</v>
      </c>
      <c r="W12" s="16">
        <v>1</v>
      </c>
      <c r="X12" s="21">
        <f>Q16-R16</f>
        <v>0.49258571550470798</v>
      </c>
      <c r="Y12" s="16">
        <v>0</v>
      </c>
    </row>
    <row r="13" spans="1:25" x14ac:dyDescent="0.35">
      <c r="A13" s="16">
        <v>0.1</v>
      </c>
      <c r="B13" s="16">
        <f t="shared" si="0"/>
        <v>0.26</v>
      </c>
      <c r="D13" s="19"/>
      <c r="V13" s="17" t="s">
        <v>15</v>
      </c>
      <c r="W13" s="21">
        <v>0</v>
      </c>
      <c r="X13" s="16">
        <v>1</v>
      </c>
      <c r="Y13" s="21">
        <v>0</v>
      </c>
    </row>
    <row r="14" spans="1:25" x14ac:dyDescent="0.35">
      <c r="A14" s="16">
        <v>0.11</v>
      </c>
      <c r="B14" s="16">
        <f t="shared" si="0"/>
        <v>0.28210000000000002</v>
      </c>
      <c r="D14" s="19"/>
      <c r="P14" s="1"/>
      <c r="Q14" s="2" t="s">
        <v>8</v>
      </c>
      <c r="R14" s="2" t="s">
        <v>9</v>
      </c>
      <c r="S14" s="2" t="s">
        <v>10</v>
      </c>
      <c r="V14" s="17" t="s">
        <v>16</v>
      </c>
      <c r="W14" s="16">
        <f>S16-Q16</f>
        <v>0</v>
      </c>
      <c r="X14" s="21">
        <f>S16-R16</f>
        <v>0.49258571550470798</v>
      </c>
      <c r="Y14" s="16">
        <v>1</v>
      </c>
    </row>
    <row r="15" spans="1:25" x14ac:dyDescent="0.35">
      <c r="A15" s="16">
        <v>0.12</v>
      </c>
      <c r="B15" s="16">
        <f t="shared" si="0"/>
        <v>0.3044</v>
      </c>
      <c r="D15" s="19"/>
      <c r="P15" s="3" t="s">
        <v>1</v>
      </c>
      <c r="Q15" s="16">
        <f>$B$13</f>
        <v>0.26</v>
      </c>
      <c r="R15" s="16">
        <f>$B$12</f>
        <v>0.23809999999999998</v>
      </c>
      <c r="S15" s="16">
        <f>MIN($B$43,1)</f>
        <v>1</v>
      </c>
    </row>
    <row r="16" spans="1:25" x14ac:dyDescent="0.35">
      <c r="A16" s="16">
        <v>0.13</v>
      </c>
      <c r="B16" s="16">
        <f t="shared" si="0"/>
        <v>0.32690000000000002</v>
      </c>
      <c r="P16" s="3" t="s">
        <v>6</v>
      </c>
      <c r="Q16" s="21">
        <f>$B$56</f>
        <v>0.681792830507429</v>
      </c>
      <c r="R16" s="21">
        <f>$B$54</f>
        <v>0.18920711500272103</v>
      </c>
      <c r="S16" s="21">
        <f>$B$56</f>
        <v>0.681792830507429</v>
      </c>
    </row>
    <row r="17" spans="1:25" x14ac:dyDescent="0.35">
      <c r="A17" s="16">
        <v>0.14000000000000001</v>
      </c>
      <c r="B17" s="16">
        <f t="shared" si="0"/>
        <v>0.34960000000000002</v>
      </c>
      <c r="P17" s="3" t="s">
        <v>7</v>
      </c>
      <c r="Q17" s="16">
        <f>$B$81</f>
        <v>0.73245553203367586</v>
      </c>
      <c r="R17" s="16">
        <f>$B$66</f>
        <v>0.41622776601683797</v>
      </c>
      <c r="S17" s="16">
        <f>$B$75</f>
        <v>0.62915026221291814</v>
      </c>
      <c r="V17" s="4" t="s">
        <v>4</v>
      </c>
      <c r="W17" s="17" t="s">
        <v>14</v>
      </c>
      <c r="X17" s="17" t="s">
        <v>15</v>
      </c>
      <c r="Y17" s="17" t="s">
        <v>16</v>
      </c>
    </row>
    <row r="18" spans="1:25" x14ac:dyDescent="0.35">
      <c r="A18" s="16">
        <v>0.15</v>
      </c>
      <c r="B18" s="16">
        <f t="shared" si="0"/>
        <v>0.3725</v>
      </c>
      <c r="P18" s="3" t="s">
        <v>5</v>
      </c>
      <c r="Q18" s="16">
        <f>$B$91</f>
        <v>0.75</v>
      </c>
      <c r="R18" s="16">
        <f>$B$93</f>
        <v>0.25</v>
      </c>
      <c r="S18" s="16">
        <f>$B$92</f>
        <v>0.5</v>
      </c>
      <c r="V18" s="17" t="s">
        <v>14</v>
      </c>
      <c r="W18" s="16">
        <v>1</v>
      </c>
      <c r="X18" s="16">
        <f>Q17-R17</f>
        <v>0.31622776601683789</v>
      </c>
      <c r="Y18" s="16">
        <f>Q17-S17</f>
        <v>0.10330526982075772</v>
      </c>
    </row>
    <row r="19" spans="1:25" x14ac:dyDescent="0.35">
      <c r="A19" s="16">
        <v>0.16</v>
      </c>
      <c r="B19" s="16">
        <f t="shared" si="0"/>
        <v>0.39560000000000001</v>
      </c>
      <c r="V19" s="17" t="s">
        <v>15</v>
      </c>
      <c r="W19" s="16">
        <v>0</v>
      </c>
      <c r="X19" s="16">
        <v>1</v>
      </c>
      <c r="Y19" s="16">
        <v>0</v>
      </c>
    </row>
    <row r="20" spans="1:25" x14ac:dyDescent="0.35">
      <c r="A20" s="16">
        <v>0.17</v>
      </c>
      <c r="B20" s="16">
        <f t="shared" si="0"/>
        <v>0.41889999999999999</v>
      </c>
      <c r="V20" s="17" t="s">
        <v>16</v>
      </c>
      <c r="W20" s="16">
        <v>0</v>
      </c>
      <c r="X20" s="16">
        <f>S17-R17</f>
        <v>0.21292249619608017</v>
      </c>
      <c r="Y20" s="16">
        <v>1</v>
      </c>
    </row>
    <row r="21" spans="1:25" x14ac:dyDescent="0.35">
      <c r="A21" s="16">
        <v>0.18</v>
      </c>
      <c r="B21" s="16">
        <f t="shared" si="0"/>
        <v>0.44239999999999996</v>
      </c>
    </row>
    <row r="22" spans="1:25" x14ac:dyDescent="0.35">
      <c r="A22" s="16">
        <v>0.19</v>
      </c>
      <c r="B22" s="16">
        <f t="shared" si="0"/>
        <v>0.46610000000000001</v>
      </c>
    </row>
    <row r="23" spans="1:25" x14ac:dyDescent="0.35">
      <c r="A23" s="16">
        <v>0.2</v>
      </c>
      <c r="B23" s="16">
        <f t="shared" si="0"/>
        <v>0.49000000000000005</v>
      </c>
      <c r="P23" s="51" t="s">
        <v>11</v>
      </c>
      <c r="Q23" s="51"/>
    </row>
    <row r="24" spans="1:25" x14ac:dyDescent="0.35">
      <c r="A24" s="16">
        <v>0.21</v>
      </c>
      <c r="B24" s="16">
        <f t="shared" si="0"/>
        <v>0.5141</v>
      </c>
      <c r="P24" s="5" t="s">
        <v>1</v>
      </c>
      <c r="Q24" s="24">
        <v>7</v>
      </c>
      <c r="R24" s="17">
        <f>Q24/$Q$28</f>
        <v>0.26923076923076922</v>
      </c>
      <c r="V24" s="4" t="s">
        <v>17</v>
      </c>
      <c r="W24" s="17" t="s">
        <v>14</v>
      </c>
      <c r="X24" s="17" t="s">
        <v>15</v>
      </c>
      <c r="Y24" s="17" t="s">
        <v>16</v>
      </c>
    </row>
    <row r="25" spans="1:25" x14ac:dyDescent="0.35">
      <c r="A25" s="16">
        <v>0.22</v>
      </c>
      <c r="B25" s="16">
        <f t="shared" si="0"/>
        <v>0.53839999999999999</v>
      </c>
      <c r="D25" s="19"/>
      <c r="E25" s="19"/>
      <c r="P25" s="5" t="s">
        <v>6</v>
      </c>
      <c r="Q25" s="16">
        <v>6</v>
      </c>
      <c r="R25" s="17">
        <f t="shared" ref="R25:R27" si="1">Q25/$Q$28</f>
        <v>0.23076923076923078</v>
      </c>
      <c r="V25" s="17" t="s">
        <v>14</v>
      </c>
      <c r="W25" s="16">
        <v>1</v>
      </c>
      <c r="X25" s="16">
        <f>Q18-R18</f>
        <v>0.5</v>
      </c>
      <c r="Y25" s="16">
        <f>Q18-S18</f>
        <v>0.25</v>
      </c>
    </row>
    <row r="26" spans="1:25" x14ac:dyDescent="0.35">
      <c r="A26" s="16">
        <v>0.23</v>
      </c>
      <c r="B26" s="16">
        <f t="shared" si="0"/>
        <v>0.56290000000000007</v>
      </c>
      <c r="D26" s="19"/>
      <c r="E26" s="19"/>
      <c r="P26" s="5" t="s">
        <v>7</v>
      </c>
      <c r="Q26" s="16">
        <v>4</v>
      </c>
      <c r="R26" s="17">
        <f t="shared" si="1"/>
        <v>0.15384615384615385</v>
      </c>
      <c r="V26" s="17" t="s">
        <v>15</v>
      </c>
      <c r="W26" s="16">
        <v>0</v>
      </c>
      <c r="X26" s="16">
        <v>1</v>
      </c>
      <c r="Y26" s="16">
        <v>0</v>
      </c>
    </row>
    <row r="27" spans="1:25" x14ac:dyDescent="0.35">
      <c r="A27" s="16">
        <v>0.24</v>
      </c>
      <c r="B27" s="16">
        <f t="shared" si="0"/>
        <v>0.58760000000000001</v>
      </c>
      <c r="D27" s="19"/>
      <c r="E27" s="19"/>
      <c r="P27" s="5" t="s">
        <v>5</v>
      </c>
      <c r="Q27" s="20">
        <v>9</v>
      </c>
      <c r="R27" s="17">
        <f t="shared" si="1"/>
        <v>0.34615384615384615</v>
      </c>
      <c r="V27" s="17" t="s">
        <v>16</v>
      </c>
      <c r="W27" s="16">
        <v>0</v>
      </c>
      <c r="X27" s="16">
        <f>S18-R18</f>
        <v>0.25</v>
      </c>
      <c r="Y27" s="16">
        <v>1</v>
      </c>
    </row>
    <row r="28" spans="1:25" x14ac:dyDescent="0.35">
      <c r="A28" s="16">
        <v>0.25</v>
      </c>
      <c r="B28" s="16">
        <f t="shared" si="0"/>
        <v>0.61250000000000004</v>
      </c>
      <c r="D28" s="19"/>
      <c r="E28" s="19"/>
      <c r="P28" s="18" t="s">
        <v>104</v>
      </c>
      <c r="Q28" s="18">
        <f>SUM(Q24:Q27)</f>
        <v>26</v>
      </c>
    </row>
    <row r="29" spans="1:25" x14ac:dyDescent="0.35">
      <c r="A29" s="16">
        <v>0.26</v>
      </c>
      <c r="B29" s="16">
        <f t="shared" si="0"/>
        <v>0.63760000000000006</v>
      </c>
      <c r="D29" s="19"/>
      <c r="E29" s="19"/>
    </row>
    <row r="30" spans="1:25" x14ac:dyDescent="0.35">
      <c r="A30" s="16">
        <v>0.27</v>
      </c>
      <c r="B30" s="16">
        <f t="shared" si="0"/>
        <v>0.66290000000000004</v>
      </c>
      <c r="D30" s="19"/>
      <c r="E30" s="19"/>
      <c r="V30" s="49" t="s">
        <v>18</v>
      </c>
      <c r="W30" s="49"/>
    </row>
    <row r="31" spans="1:25" x14ac:dyDescent="0.35">
      <c r="A31" s="16">
        <v>0.28000000000000003</v>
      </c>
      <c r="B31" s="16">
        <f t="shared" si="0"/>
        <v>0.68840000000000012</v>
      </c>
      <c r="D31" s="19"/>
      <c r="E31" s="19"/>
      <c r="V31" s="17"/>
      <c r="W31" s="17" t="s">
        <v>14</v>
      </c>
      <c r="X31" s="17" t="s">
        <v>15</v>
      </c>
      <c r="Y31" s="17" t="s">
        <v>16</v>
      </c>
    </row>
    <row r="32" spans="1:25" x14ac:dyDescent="0.35">
      <c r="A32" s="16">
        <v>0.28999999999999998</v>
      </c>
      <c r="B32" s="16">
        <f t="shared" si="0"/>
        <v>0.71409999999999996</v>
      </c>
      <c r="D32" s="19"/>
      <c r="E32" s="19"/>
      <c r="V32" s="17" t="s">
        <v>14</v>
      </c>
      <c r="W32" s="16">
        <f>MIN(W5,W12,W18,W25)</f>
        <v>1</v>
      </c>
      <c r="X32" s="16">
        <f t="shared" ref="X32:Y32" si="2">MIN(X5,X12,X18,X25)</f>
        <v>2.1900000000000031E-2</v>
      </c>
      <c r="Y32" s="16">
        <f t="shared" si="2"/>
        <v>0</v>
      </c>
    </row>
    <row r="33" spans="1:26" x14ac:dyDescent="0.35">
      <c r="A33" s="16">
        <v>0.3</v>
      </c>
      <c r="B33" s="16">
        <f t="shared" si="0"/>
        <v>0.74</v>
      </c>
      <c r="D33" s="19"/>
      <c r="E33" s="19"/>
      <c r="V33" s="17" t="s">
        <v>15</v>
      </c>
      <c r="W33" s="16">
        <f t="shared" ref="W33:Y33" si="3">MIN(W6,W13,W19,W26)</f>
        <v>0</v>
      </c>
      <c r="X33" s="16">
        <f t="shared" si="3"/>
        <v>1</v>
      </c>
      <c r="Y33" s="16">
        <f t="shared" si="3"/>
        <v>0</v>
      </c>
    </row>
    <row r="34" spans="1:26" x14ac:dyDescent="0.35">
      <c r="A34" s="16">
        <v>0.31</v>
      </c>
      <c r="B34" s="16">
        <f t="shared" si="0"/>
        <v>0.7661</v>
      </c>
      <c r="D34" s="19"/>
      <c r="E34" s="19"/>
      <c r="V34" s="17" t="s">
        <v>16</v>
      </c>
      <c r="W34" s="16">
        <f t="shared" ref="W34:Y34" si="4">MIN(W7,W14,W20,W27)</f>
        <v>0</v>
      </c>
      <c r="X34" s="16">
        <f t="shared" si="4"/>
        <v>0.21292249619608017</v>
      </c>
      <c r="Y34" s="16">
        <f t="shared" si="4"/>
        <v>1</v>
      </c>
    </row>
    <row r="35" spans="1:26" x14ac:dyDescent="0.35">
      <c r="A35" s="16">
        <v>0.32</v>
      </c>
      <c r="B35" s="16">
        <f t="shared" si="0"/>
        <v>0.7924000000000001</v>
      </c>
      <c r="D35" s="19"/>
      <c r="E35" s="19"/>
    </row>
    <row r="36" spans="1:26" x14ac:dyDescent="0.35">
      <c r="A36" s="16">
        <v>0.33</v>
      </c>
      <c r="B36" s="16">
        <f t="shared" si="0"/>
        <v>0.81890000000000007</v>
      </c>
      <c r="D36" s="19"/>
      <c r="E36" s="19"/>
    </row>
    <row r="37" spans="1:26" x14ac:dyDescent="0.35">
      <c r="A37" s="16">
        <v>0.34</v>
      </c>
      <c r="B37" s="16">
        <f t="shared" si="0"/>
        <v>0.84560000000000013</v>
      </c>
      <c r="E37" s="19"/>
      <c r="V37" s="49" t="s">
        <v>19</v>
      </c>
      <c r="W37" s="49"/>
      <c r="X37" s="49"/>
      <c r="Y37" s="49"/>
      <c r="Z37" s="49"/>
    </row>
    <row r="38" spans="1:26" x14ac:dyDescent="0.35">
      <c r="A38" s="16">
        <v>0.35</v>
      </c>
      <c r="B38" s="16">
        <f t="shared" si="0"/>
        <v>0.87249999999999994</v>
      </c>
      <c r="E38" s="19"/>
      <c r="V38" s="25">
        <f>1-MAX(W33-X32,W34-Y32)</f>
        <v>1</v>
      </c>
    </row>
    <row r="39" spans="1:26" x14ac:dyDescent="0.35">
      <c r="A39" s="16">
        <v>0.36</v>
      </c>
      <c r="B39" s="16">
        <f t="shared" si="0"/>
        <v>0.89959999999999996</v>
      </c>
      <c r="E39" s="19"/>
      <c r="V39" s="25">
        <f>1-MAX(X32-W33,X34-Y33)</f>
        <v>0.78707750380391983</v>
      </c>
    </row>
    <row r="40" spans="1:26" x14ac:dyDescent="0.35">
      <c r="A40" s="16">
        <v>0.37</v>
      </c>
      <c r="B40" s="16">
        <f t="shared" si="0"/>
        <v>0.92690000000000006</v>
      </c>
      <c r="E40" s="19"/>
      <c r="V40" s="25">
        <f>1-MAX(Y32-W34,Y33-X34)</f>
        <v>1</v>
      </c>
    </row>
    <row r="41" spans="1:26" x14ac:dyDescent="0.35">
      <c r="A41" s="16">
        <v>0.38</v>
      </c>
      <c r="B41" s="16">
        <f t="shared" si="0"/>
        <v>0.95440000000000003</v>
      </c>
      <c r="E41" s="19"/>
    </row>
    <row r="42" spans="1:26" x14ac:dyDescent="0.35">
      <c r="A42" s="16">
        <v>0.39</v>
      </c>
      <c r="B42" s="16">
        <f t="shared" si="0"/>
        <v>0.98210000000000008</v>
      </c>
      <c r="E42" s="19"/>
      <c r="V42" s="49" t="s">
        <v>111</v>
      </c>
      <c r="W42" s="49"/>
      <c r="X42" s="49"/>
    </row>
    <row r="43" spans="1:26" x14ac:dyDescent="0.35">
      <c r="A43" s="16">
        <v>0.4</v>
      </c>
      <c r="B43" s="16">
        <f t="shared" si="0"/>
        <v>1.01</v>
      </c>
      <c r="E43" s="19"/>
    </row>
    <row r="44" spans="1:26" x14ac:dyDescent="0.35">
      <c r="A44" s="16">
        <v>0.41</v>
      </c>
      <c r="B44" s="16">
        <f t="shared" si="0"/>
        <v>1.0381</v>
      </c>
      <c r="E44" s="19"/>
      <c r="V44" s="17"/>
      <c r="W44" s="17" t="s">
        <v>14</v>
      </c>
      <c r="X44" s="17" t="s">
        <v>15</v>
      </c>
      <c r="Y44" s="17" t="s">
        <v>16</v>
      </c>
    </row>
    <row r="45" spans="1:26" x14ac:dyDescent="0.35">
      <c r="A45" s="16">
        <v>0.42</v>
      </c>
      <c r="B45" s="16">
        <f t="shared" si="0"/>
        <v>1.0664</v>
      </c>
      <c r="E45" s="19"/>
      <c r="V45" s="17" t="s">
        <v>14</v>
      </c>
      <c r="W45" s="16">
        <f t="shared" ref="W45:Y47" si="5">$R$24*W5+$R$25*W12+$R$26*W18+$R$27*W25</f>
        <v>1</v>
      </c>
      <c r="X45" s="16">
        <f t="shared" si="5"/>
        <v>0.34129712911906152</v>
      </c>
      <c r="Y45" s="16">
        <f t="shared" si="5"/>
        <v>0.10243157997242426</v>
      </c>
    </row>
    <row r="46" spans="1:26" x14ac:dyDescent="0.35">
      <c r="A46" s="16">
        <v>0.43</v>
      </c>
      <c r="B46" s="16">
        <f t="shared" si="0"/>
        <v>1.0949</v>
      </c>
      <c r="E46" s="19"/>
      <c r="V46" s="17" t="s">
        <v>15</v>
      </c>
      <c r="W46" s="16">
        <f t="shared" si="5"/>
        <v>0</v>
      </c>
      <c r="X46" s="16">
        <f t="shared" si="5"/>
        <v>1</v>
      </c>
      <c r="Y46" s="16">
        <f t="shared" si="5"/>
        <v>0</v>
      </c>
    </row>
    <row r="47" spans="1:26" x14ac:dyDescent="0.35">
      <c r="A47" s="16">
        <v>0.44</v>
      </c>
      <c r="B47" s="16">
        <f t="shared" si="0"/>
        <v>1.1235999999999999</v>
      </c>
      <c r="E47" s="19"/>
      <c r="V47" s="17" t="s">
        <v>16</v>
      </c>
      <c r="W47" s="16">
        <f t="shared" si="5"/>
        <v>0.19923076923076921</v>
      </c>
      <c r="X47" s="16">
        <f t="shared" si="5"/>
        <v>0.43809631837740648</v>
      </c>
      <c r="Y47" s="16">
        <f t="shared" si="5"/>
        <v>1</v>
      </c>
    </row>
    <row r="48" spans="1:26" x14ac:dyDescent="0.35">
      <c r="A48" s="16">
        <v>0.45</v>
      </c>
      <c r="B48" s="16">
        <f t="shared" si="0"/>
        <v>1.1525000000000001</v>
      </c>
      <c r="E48" s="19"/>
    </row>
    <row r="49" spans="1:28" x14ac:dyDescent="0.35">
      <c r="E49" s="19"/>
    </row>
    <row r="50" spans="1:28" x14ac:dyDescent="0.35">
      <c r="E50" s="19"/>
      <c r="V50" s="49" t="s">
        <v>19</v>
      </c>
      <c r="W50" s="49"/>
      <c r="X50" s="49"/>
      <c r="Y50" s="49"/>
      <c r="Z50" s="49"/>
    </row>
    <row r="51" spans="1:28" x14ac:dyDescent="0.35">
      <c r="A51" s="2" t="s">
        <v>3</v>
      </c>
      <c r="B51" s="2" t="s">
        <v>96</v>
      </c>
      <c r="C51" s="19"/>
      <c r="E51" s="19"/>
      <c r="V51" s="25">
        <f>1-MAX(W46-X45,W47-Y45)</f>
        <v>0.90320081074165504</v>
      </c>
    </row>
    <row r="52" spans="1:28" x14ac:dyDescent="0.35">
      <c r="A52" s="17" t="s">
        <v>2</v>
      </c>
      <c r="B52" s="17" t="s">
        <v>97</v>
      </c>
      <c r="C52" s="19"/>
      <c r="V52" s="25">
        <f>1-MAX(X45-W46,X47-Y46)</f>
        <v>0.56190368162259352</v>
      </c>
    </row>
    <row r="53" spans="1:28" x14ac:dyDescent="0.35">
      <c r="A53" s="21">
        <v>0</v>
      </c>
      <c r="B53" s="21">
        <f>POWER(2,A53)-1</f>
        <v>0</v>
      </c>
      <c r="C53" s="19" t="s">
        <v>82</v>
      </c>
      <c r="V53" s="25">
        <f>1-MAX(Y45-W47,Y46-X47)</f>
        <v>1.0967991892583449</v>
      </c>
    </row>
    <row r="54" spans="1:28" x14ac:dyDescent="0.35">
      <c r="A54" s="21">
        <v>0.25</v>
      </c>
      <c r="B54" s="21">
        <f t="shared" ref="B54:B57" si="6">POWER(2,A54)-1</f>
        <v>0.18920711500272103</v>
      </c>
      <c r="C54" t="s">
        <v>84</v>
      </c>
      <c r="E54" s="19"/>
      <c r="F54" s="19"/>
    </row>
    <row r="55" spans="1:28" x14ac:dyDescent="0.35">
      <c r="A55" s="21">
        <v>0.5</v>
      </c>
      <c r="B55" s="21">
        <f t="shared" si="6"/>
        <v>0.41421356237309515</v>
      </c>
      <c r="C55" t="s">
        <v>86</v>
      </c>
      <c r="E55" s="19"/>
      <c r="F55" s="19"/>
      <c r="V55" s="49" t="s">
        <v>20</v>
      </c>
      <c r="W55" s="49"/>
      <c r="X55" s="49"/>
      <c r="Y55" s="49"/>
      <c r="Z55" s="49"/>
      <c r="AA55" s="49"/>
      <c r="AB55" s="49"/>
    </row>
    <row r="56" spans="1:28" x14ac:dyDescent="0.35">
      <c r="A56" s="21">
        <v>0.75</v>
      </c>
      <c r="B56" s="21">
        <f t="shared" si="6"/>
        <v>0.681792830507429</v>
      </c>
      <c r="C56" t="s">
        <v>88</v>
      </c>
      <c r="E56" s="19"/>
      <c r="F56" s="19"/>
      <c r="V56" s="25">
        <f>MIN(V38,V51)</f>
        <v>0.90320081074165504</v>
      </c>
    </row>
    <row r="57" spans="1:28" x14ac:dyDescent="0.35">
      <c r="A57" s="21">
        <v>1</v>
      </c>
      <c r="B57" s="21">
        <f t="shared" si="6"/>
        <v>1</v>
      </c>
      <c r="C57" t="s">
        <v>89</v>
      </c>
      <c r="E57" s="19"/>
      <c r="F57" s="19"/>
      <c r="V57" s="25">
        <f t="shared" ref="V57:V58" si="7">MIN(V39,V52)</f>
        <v>0.56190368162259352</v>
      </c>
    </row>
    <row r="58" spans="1:28" x14ac:dyDescent="0.35">
      <c r="E58" s="19"/>
      <c r="F58" s="19"/>
      <c r="V58" s="25">
        <f t="shared" si="7"/>
        <v>1</v>
      </c>
      <c r="W58" s="50" t="s">
        <v>112</v>
      </c>
      <c r="X58" s="50"/>
      <c r="Y58" s="50"/>
      <c r="Z58" s="50"/>
      <c r="AA58" s="50"/>
    </row>
    <row r="59" spans="1:28" x14ac:dyDescent="0.35">
      <c r="A59" s="2" t="s">
        <v>4</v>
      </c>
      <c r="B59" s="2" t="s">
        <v>99</v>
      </c>
      <c r="E59" s="19"/>
      <c r="F59" s="19"/>
    </row>
    <row r="60" spans="1:28" x14ac:dyDescent="0.35">
      <c r="A60" s="17" t="s">
        <v>2</v>
      </c>
      <c r="B60" s="17" t="s">
        <v>98</v>
      </c>
      <c r="E60" s="19"/>
      <c r="F60" s="19"/>
    </row>
    <row r="61" spans="1:28" x14ac:dyDescent="0.35">
      <c r="A61" s="16">
        <v>0</v>
      </c>
      <c r="B61" s="16">
        <f>POWER(A61,1/2)+0.1</f>
        <v>0.1</v>
      </c>
      <c r="D61" s="19"/>
      <c r="E61" s="19"/>
      <c r="F61" s="19"/>
    </row>
    <row r="62" spans="1:28" x14ac:dyDescent="0.35">
      <c r="A62" s="16">
        <v>0.02</v>
      </c>
      <c r="B62" s="16">
        <f t="shared" ref="B62:B86" si="8">POWER(A62,1/2)+0.1</f>
        <v>0.24142135623730951</v>
      </c>
      <c r="D62" s="19"/>
      <c r="E62" s="19"/>
      <c r="F62" s="19"/>
    </row>
    <row r="63" spans="1:28" x14ac:dyDescent="0.35">
      <c r="A63" s="16">
        <v>0.04</v>
      </c>
      <c r="B63" s="16">
        <f t="shared" si="8"/>
        <v>0.30000000000000004</v>
      </c>
      <c r="D63" s="19"/>
      <c r="E63" s="19"/>
      <c r="F63" s="19"/>
    </row>
    <row r="64" spans="1:28" x14ac:dyDescent="0.35">
      <c r="A64" s="16">
        <v>0.06</v>
      </c>
      <c r="B64" s="16">
        <f t="shared" si="8"/>
        <v>0.34494897427831783</v>
      </c>
      <c r="D64" s="19"/>
      <c r="E64" s="19"/>
      <c r="F64" s="19"/>
    </row>
    <row r="65" spans="1:6" x14ac:dyDescent="0.35">
      <c r="A65" s="16">
        <v>0.08</v>
      </c>
      <c r="B65" s="16">
        <f t="shared" si="8"/>
        <v>0.38284271247461898</v>
      </c>
      <c r="D65" s="19"/>
      <c r="E65" s="19"/>
      <c r="F65" s="19"/>
    </row>
    <row r="66" spans="1:6" x14ac:dyDescent="0.35">
      <c r="A66" s="16">
        <v>0.1</v>
      </c>
      <c r="B66" s="16">
        <f t="shared" si="8"/>
        <v>0.41622776601683797</v>
      </c>
      <c r="D66" s="19"/>
      <c r="E66" s="19"/>
      <c r="F66" s="19"/>
    </row>
    <row r="67" spans="1:6" x14ac:dyDescent="0.35">
      <c r="A67" s="16">
        <v>0.12</v>
      </c>
      <c r="B67" s="16">
        <f t="shared" si="8"/>
        <v>0.44641016151377544</v>
      </c>
      <c r="D67" s="19"/>
      <c r="E67" s="19"/>
      <c r="F67" s="19"/>
    </row>
    <row r="68" spans="1:6" x14ac:dyDescent="0.35">
      <c r="A68" s="16">
        <v>0.14000000000000001</v>
      </c>
      <c r="B68" s="16">
        <f t="shared" si="8"/>
        <v>0.4741657386773942</v>
      </c>
      <c r="D68" s="19"/>
      <c r="E68" s="19"/>
      <c r="F68" s="19"/>
    </row>
    <row r="69" spans="1:6" x14ac:dyDescent="0.35">
      <c r="A69" s="16">
        <v>0.16</v>
      </c>
      <c r="B69" s="16">
        <f t="shared" si="8"/>
        <v>0.5</v>
      </c>
      <c r="D69" s="19"/>
      <c r="E69" s="19"/>
      <c r="F69" s="19"/>
    </row>
    <row r="70" spans="1:6" x14ac:dyDescent="0.35">
      <c r="A70" s="16">
        <v>0.18</v>
      </c>
      <c r="B70" s="16">
        <f t="shared" si="8"/>
        <v>0.52426406871192854</v>
      </c>
      <c r="D70" s="19"/>
      <c r="E70" s="19"/>
      <c r="F70" s="19"/>
    </row>
    <row r="71" spans="1:6" x14ac:dyDescent="0.35">
      <c r="A71" s="16">
        <v>0.2</v>
      </c>
      <c r="B71" s="16">
        <f t="shared" si="8"/>
        <v>0.54721359549995796</v>
      </c>
      <c r="D71" s="19"/>
      <c r="E71" s="19"/>
      <c r="F71" s="19"/>
    </row>
    <row r="72" spans="1:6" x14ac:dyDescent="0.35">
      <c r="A72" s="16">
        <v>0.22</v>
      </c>
      <c r="B72" s="16">
        <f t="shared" si="8"/>
        <v>0.56904157598234295</v>
      </c>
      <c r="D72" s="19"/>
      <c r="E72" s="19"/>
      <c r="F72" s="19"/>
    </row>
    <row r="73" spans="1:6" x14ac:dyDescent="0.35">
      <c r="A73" s="16">
        <v>0.24</v>
      </c>
      <c r="B73" s="16">
        <f t="shared" si="8"/>
        <v>0.58989794855663558</v>
      </c>
      <c r="C73" s="19"/>
      <c r="D73" s="19"/>
      <c r="E73" s="19"/>
      <c r="F73" s="19"/>
    </row>
    <row r="74" spans="1:6" x14ac:dyDescent="0.35">
      <c r="A74" s="16">
        <v>0.26</v>
      </c>
      <c r="B74" s="16">
        <f t="shared" si="8"/>
        <v>0.60990195135927849</v>
      </c>
      <c r="C74" s="19"/>
      <c r="D74" s="19"/>
      <c r="E74" s="22"/>
      <c r="F74" s="19"/>
    </row>
    <row r="75" spans="1:6" x14ac:dyDescent="0.35">
      <c r="A75" s="16">
        <v>0.28000000000000003</v>
      </c>
      <c r="B75" s="16">
        <f t="shared" si="8"/>
        <v>0.62915026221291814</v>
      </c>
      <c r="C75" s="19"/>
      <c r="D75" s="19"/>
      <c r="E75" s="22"/>
      <c r="F75" s="19"/>
    </row>
    <row r="76" spans="1:6" x14ac:dyDescent="0.35">
      <c r="A76" s="16">
        <v>0.3</v>
      </c>
      <c r="B76" s="16">
        <f t="shared" si="8"/>
        <v>0.64772255750516605</v>
      </c>
      <c r="C76" s="19"/>
      <c r="E76" s="19"/>
      <c r="F76" s="19"/>
    </row>
    <row r="77" spans="1:6" x14ac:dyDescent="0.35">
      <c r="A77" s="16">
        <v>0.32</v>
      </c>
      <c r="B77" s="16">
        <f t="shared" si="8"/>
        <v>0.66568542494923799</v>
      </c>
      <c r="C77" s="19"/>
      <c r="E77" s="19"/>
      <c r="F77" s="19"/>
    </row>
    <row r="78" spans="1:6" x14ac:dyDescent="0.35">
      <c r="A78" s="16">
        <v>0.34</v>
      </c>
      <c r="B78" s="16">
        <f t="shared" si="8"/>
        <v>0.68309518948453007</v>
      </c>
      <c r="C78" s="19"/>
      <c r="D78" s="19"/>
      <c r="E78" s="19"/>
      <c r="F78" s="19"/>
    </row>
    <row r="79" spans="1:6" x14ac:dyDescent="0.35">
      <c r="A79" s="16">
        <v>0.36</v>
      </c>
      <c r="B79" s="16">
        <f t="shared" si="8"/>
        <v>0.7</v>
      </c>
      <c r="C79" s="19"/>
      <c r="D79" s="19"/>
      <c r="E79" s="19"/>
      <c r="F79" s="19"/>
    </row>
    <row r="80" spans="1:6" x14ac:dyDescent="0.35">
      <c r="A80" s="16">
        <v>0.38</v>
      </c>
      <c r="B80" s="16">
        <f t="shared" si="8"/>
        <v>0.71644140029689762</v>
      </c>
      <c r="C80" s="19"/>
      <c r="D80" s="19"/>
      <c r="E80" s="19"/>
      <c r="F80" s="19"/>
    </row>
    <row r="81" spans="1:6" x14ac:dyDescent="0.35">
      <c r="A81" s="16">
        <v>0.4</v>
      </c>
      <c r="B81" s="16">
        <f t="shared" si="8"/>
        <v>0.73245553203367586</v>
      </c>
      <c r="C81" s="19"/>
      <c r="D81" s="19"/>
      <c r="E81" s="19"/>
      <c r="F81" s="19"/>
    </row>
    <row r="82" spans="1:6" x14ac:dyDescent="0.35">
      <c r="A82" s="16">
        <v>0.42</v>
      </c>
      <c r="B82" s="16">
        <f t="shared" si="8"/>
        <v>0.74807406984078595</v>
      </c>
      <c r="C82" s="19"/>
      <c r="D82" s="19"/>
      <c r="E82" s="19"/>
      <c r="F82" s="19"/>
    </row>
    <row r="83" spans="1:6" x14ac:dyDescent="0.35">
      <c r="A83" s="16">
        <v>0.44</v>
      </c>
      <c r="B83" s="16">
        <f t="shared" si="8"/>
        <v>0.76332495807107992</v>
      </c>
      <c r="C83" s="19"/>
      <c r="D83" s="19"/>
      <c r="E83" s="19"/>
      <c r="F83" s="19"/>
    </row>
    <row r="84" spans="1:6" x14ac:dyDescent="0.35">
      <c r="A84" s="16">
        <v>0.46</v>
      </c>
      <c r="B84" s="16">
        <f t="shared" si="8"/>
        <v>0.77823299831252679</v>
      </c>
      <c r="C84" s="19"/>
      <c r="D84" s="19"/>
      <c r="E84" s="19"/>
      <c r="F84" s="19"/>
    </row>
    <row r="85" spans="1:6" x14ac:dyDescent="0.35">
      <c r="A85" s="16">
        <v>0.48</v>
      </c>
      <c r="B85" s="16">
        <f t="shared" si="8"/>
        <v>0.7928203230275509</v>
      </c>
      <c r="C85" s="19"/>
      <c r="D85" s="19"/>
      <c r="E85" s="19"/>
      <c r="F85" s="19"/>
    </row>
    <row r="86" spans="1:6" x14ac:dyDescent="0.35">
      <c r="A86" s="16">
        <v>0.5</v>
      </c>
      <c r="B86" s="16">
        <f t="shared" si="8"/>
        <v>0.80710678118654755</v>
      </c>
      <c r="D86" s="19"/>
      <c r="E86" s="19"/>
      <c r="F86" s="19"/>
    </row>
    <row r="87" spans="1:6" x14ac:dyDescent="0.35">
      <c r="D87" s="19"/>
      <c r="E87" s="19"/>
      <c r="F87" s="19"/>
    </row>
    <row r="88" spans="1:6" x14ac:dyDescent="0.35">
      <c r="A88" s="2" t="s">
        <v>5</v>
      </c>
      <c r="B88" s="2" t="s">
        <v>100</v>
      </c>
      <c r="C88" s="19"/>
      <c r="D88" s="19"/>
      <c r="E88" s="19"/>
      <c r="F88" s="19"/>
    </row>
    <row r="89" spans="1:6" x14ac:dyDescent="0.35">
      <c r="A89" s="17" t="s">
        <v>2</v>
      </c>
      <c r="B89" s="17" t="s">
        <v>101</v>
      </c>
      <c r="C89" s="19"/>
      <c r="D89" s="19"/>
      <c r="E89" s="19"/>
      <c r="F89" s="19"/>
    </row>
    <row r="90" spans="1:6" x14ac:dyDescent="0.35">
      <c r="A90" s="16">
        <v>0</v>
      </c>
      <c r="B90" s="16">
        <f>1-A90/4</f>
        <v>1</v>
      </c>
      <c r="C90" s="19" t="s">
        <v>82</v>
      </c>
      <c r="D90" s="19"/>
      <c r="E90" s="19"/>
      <c r="F90" s="19"/>
    </row>
    <row r="91" spans="1:6" x14ac:dyDescent="0.35">
      <c r="A91" s="16">
        <v>1</v>
      </c>
      <c r="B91" s="16">
        <f t="shared" ref="B91:B94" si="9">1-A91/4</f>
        <v>0.75</v>
      </c>
      <c r="C91" t="s">
        <v>84</v>
      </c>
      <c r="D91" s="19"/>
      <c r="E91" s="19"/>
      <c r="F91" s="19"/>
    </row>
    <row r="92" spans="1:6" x14ac:dyDescent="0.35">
      <c r="A92" s="16">
        <v>2</v>
      </c>
      <c r="B92" s="16">
        <f t="shared" si="9"/>
        <v>0.5</v>
      </c>
      <c r="C92" t="s">
        <v>86</v>
      </c>
      <c r="D92" s="19"/>
      <c r="E92" s="19"/>
      <c r="F92" s="19"/>
    </row>
    <row r="93" spans="1:6" x14ac:dyDescent="0.35">
      <c r="A93" s="16">
        <v>3</v>
      </c>
      <c r="B93" s="16">
        <f t="shared" si="9"/>
        <v>0.25</v>
      </c>
      <c r="C93" t="s">
        <v>88</v>
      </c>
      <c r="D93" s="19"/>
      <c r="E93" s="19"/>
      <c r="F93" s="19"/>
    </row>
    <row r="94" spans="1:6" x14ac:dyDescent="0.35">
      <c r="A94" s="16">
        <v>4</v>
      </c>
      <c r="B94" s="16">
        <f t="shared" si="9"/>
        <v>0</v>
      </c>
      <c r="C94" t="s">
        <v>89</v>
      </c>
      <c r="D94" s="19"/>
      <c r="E94" s="19"/>
      <c r="F94" s="19"/>
    </row>
    <row r="95" spans="1:6" x14ac:dyDescent="0.35">
      <c r="A95" s="19"/>
      <c r="B95" s="23"/>
      <c r="C95" s="19"/>
      <c r="D95" s="19"/>
      <c r="E95" s="19"/>
      <c r="F95" s="19"/>
    </row>
    <row r="96" spans="1:6" x14ac:dyDescent="0.35">
      <c r="A96" s="19"/>
      <c r="B96" s="23"/>
      <c r="C96" s="19"/>
      <c r="D96" s="19"/>
      <c r="E96" s="19"/>
      <c r="F96" s="19"/>
    </row>
    <row r="97" spans="1:6" x14ac:dyDescent="0.35">
      <c r="A97" s="19"/>
      <c r="B97" s="23"/>
      <c r="C97" s="19"/>
      <c r="D97" s="19"/>
      <c r="E97" s="19"/>
      <c r="F97" s="19"/>
    </row>
    <row r="98" spans="1:6" x14ac:dyDescent="0.35">
      <c r="A98" s="19"/>
      <c r="B98" s="23"/>
      <c r="C98" s="19"/>
      <c r="D98" s="19"/>
      <c r="E98" s="19"/>
      <c r="F98" s="19"/>
    </row>
    <row r="99" spans="1:6" x14ac:dyDescent="0.35">
      <c r="A99" s="19"/>
      <c r="B99" s="23"/>
      <c r="C99" s="19"/>
      <c r="D99" s="19"/>
      <c r="E99" s="19"/>
      <c r="F99" s="19"/>
    </row>
    <row r="100" spans="1:6" x14ac:dyDescent="0.35">
      <c r="A100" s="19"/>
      <c r="B100" s="23"/>
      <c r="C100" s="19"/>
      <c r="D100" s="19"/>
      <c r="E100" s="19"/>
      <c r="F100" s="19"/>
    </row>
    <row r="101" spans="1:6" x14ac:dyDescent="0.35">
      <c r="A101" s="19"/>
      <c r="B101" s="19"/>
      <c r="C101" s="19"/>
      <c r="D101" s="19"/>
      <c r="E101" s="19"/>
      <c r="F101" s="19"/>
    </row>
    <row r="102" spans="1:6" x14ac:dyDescent="0.35">
      <c r="A102" s="19"/>
      <c r="B102" s="19"/>
      <c r="C102" s="19"/>
      <c r="D102" s="19"/>
      <c r="E102" s="19"/>
      <c r="F102" s="19"/>
    </row>
    <row r="103" spans="1:6" x14ac:dyDescent="0.35">
      <c r="A103" s="19"/>
      <c r="B103" s="19"/>
      <c r="C103" s="19"/>
      <c r="D103" s="19"/>
      <c r="E103" s="19"/>
      <c r="F103" s="19"/>
    </row>
    <row r="104" spans="1:6" x14ac:dyDescent="0.35">
      <c r="A104" s="19"/>
      <c r="B104" s="19"/>
      <c r="C104" s="19"/>
      <c r="D104" s="19"/>
      <c r="E104" s="19"/>
      <c r="F104" s="19"/>
    </row>
    <row r="105" spans="1:6" x14ac:dyDescent="0.35">
      <c r="A105" s="19"/>
      <c r="B105" s="19"/>
      <c r="C105" s="19"/>
      <c r="D105" s="19"/>
      <c r="E105" s="19"/>
      <c r="F105" s="19"/>
    </row>
    <row r="106" spans="1:6" x14ac:dyDescent="0.35">
      <c r="A106" s="19"/>
      <c r="B106" s="19"/>
      <c r="C106" s="19"/>
      <c r="D106" s="19"/>
      <c r="E106" s="19"/>
      <c r="F106" s="19"/>
    </row>
    <row r="107" spans="1:6" x14ac:dyDescent="0.35">
      <c r="A107" s="19"/>
      <c r="B107" s="19"/>
      <c r="C107" s="19"/>
      <c r="D107" s="19"/>
      <c r="E107" s="19"/>
      <c r="F107" s="19"/>
    </row>
    <row r="108" spans="1:6" x14ac:dyDescent="0.35">
      <c r="A108" s="19"/>
      <c r="B108" s="19"/>
      <c r="C108" s="19"/>
      <c r="D108" s="19"/>
      <c r="E108" s="19"/>
      <c r="F108" s="19"/>
    </row>
    <row r="109" spans="1:6" x14ac:dyDescent="0.35">
      <c r="A109" s="19"/>
      <c r="B109" s="19"/>
      <c r="C109" s="19"/>
      <c r="D109" s="19"/>
      <c r="E109" s="19"/>
      <c r="F109" s="19"/>
    </row>
    <row r="110" spans="1:6" x14ac:dyDescent="0.35">
      <c r="A110" s="19"/>
      <c r="B110" s="19"/>
      <c r="C110" s="19"/>
      <c r="D110" s="19"/>
      <c r="E110" s="19"/>
      <c r="F110" s="19"/>
    </row>
    <row r="111" spans="1:6" x14ac:dyDescent="0.35">
      <c r="A111" s="19"/>
      <c r="B111" s="19"/>
      <c r="C111" s="19"/>
      <c r="D111" s="19"/>
      <c r="E111" s="19"/>
      <c r="F111" s="19"/>
    </row>
    <row r="112" spans="1:6" x14ac:dyDescent="0.35">
      <c r="A112" s="19"/>
      <c r="B112" s="19"/>
      <c r="C112" s="19"/>
      <c r="D112" s="19"/>
      <c r="E112" s="19"/>
      <c r="F112" s="19"/>
    </row>
    <row r="113" spans="1:6" x14ac:dyDescent="0.35">
      <c r="A113" s="19"/>
      <c r="B113" s="19"/>
      <c r="C113" s="19"/>
      <c r="D113" s="19"/>
      <c r="E113" s="19"/>
      <c r="F113" s="19"/>
    </row>
    <row r="114" spans="1:6" x14ac:dyDescent="0.35">
      <c r="A114" s="19"/>
      <c r="B114" s="19"/>
      <c r="C114" s="19"/>
      <c r="D114" s="19"/>
      <c r="E114" s="19"/>
      <c r="F114" s="19"/>
    </row>
    <row r="115" spans="1:6" x14ac:dyDescent="0.35">
      <c r="A115" s="19"/>
      <c r="B115" s="19"/>
      <c r="C115" s="19"/>
      <c r="D115" s="19"/>
      <c r="E115" s="19"/>
      <c r="F115" s="19"/>
    </row>
    <row r="116" spans="1:6" x14ac:dyDescent="0.35">
      <c r="A116" s="19"/>
      <c r="B116" s="19"/>
      <c r="C116" s="19"/>
      <c r="D116" s="19"/>
      <c r="E116" s="19"/>
      <c r="F116" s="19"/>
    </row>
    <row r="117" spans="1:6" x14ac:dyDescent="0.35">
      <c r="A117" s="19"/>
      <c r="B117" s="19"/>
      <c r="C117" s="19"/>
      <c r="D117" s="19"/>
      <c r="E117" s="19"/>
      <c r="F117" s="19"/>
    </row>
    <row r="118" spans="1:6" x14ac:dyDescent="0.35">
      <c r="A118" s="19"/>
      <c r="B118" s="19"/>
      <c r="C118" s="19"/>
      <c r="D118" s="19"/>
      <c r="E118" s="19"/>
      <c r="F118" s="19"/>
    </row>
    <row r="119" spans="1:6" x14ac:dyDescent="0.35">
      <c r="A119" s="19"/>
      <c r="B119" s="19"/>
      <c r="C119" s="19"/>
      <c r="D119" s="19"/>
      <c r="E119" s="19"/>
      <c r="F119" s="19"/>
    </row>
    <row r="120" spans="1:6" x14ac:dyDescent="0.35">
      <c r="A120" s="19"/>
      <c r="B120" s="19"/>
      <c r="C120" s="19"/>
      <c r="D120" s="19"/>
      <c r="E120" s="19"/>
      <c r="F120" s="19"/>
    </row>
    <row r="121" spans="1:6" x14ac:dyDescent="0.35">
      <c r="A121" s="19"/>
      <c r="B121" s="19"/>
      <c r="C121" s="19"/>
      <c r="D121" s="19"/>
      <c r="E121" s="19"/>
      <c r="F121" s="19"/>
    </row>
    <row r="122" spans="1:6" x14ac:dyDescent="0.35">
      <c r="A122" s="19"/>
      <c r="B122" s="19"/>
      <c r="C122" s="19"/>
      <c r="D122" s="19"/>
      <c r="E122" s="19"/>
      <c r="F122" s="19"/>
    </row>
    <row r="123" spans="1:6" x14ac:dyDescent="0.35">
      <c r="A123" s="19"/>
      <c r="B123" s="19"/>
      <c r="C123" s="19"/>
      <c r="D123" s="19"/>
      <c r="E123" s="19"/>
      <c r="F123" s="19"/>
    </row>
    <row r="124" spans="1:6" x14ac:dyDescent="0.35">
      <c r="A124" s="19"/>
      <c r="B124" s="19"/>
      <c r="C124" s="19"/>
      <c r="D124" s="19"/>
      <c r="E124" s="19"/>
      <c r="F124" s="19"/>
    </row>
    <row r="125" spans="1:6" x14ac:dyDescent="0.35">
      <c r="A125" s="19"/>
      <c r="B125" s="19"/>
      <c r="C125" s="19"/>
      <c r="D125" s="19"/>
      <c r="E125" s="19"/>
      <c r="F125" s="19"/>
    </row>
    <row r="126" spans="1:6" x14ac:dyDescent="0.35">
      <c r="A126" s="19"/>
      <c r="B126" s="19"/>
      <c r="C126" s="19"/>
      <c r="D126" s="19"/>
      <c r="E126" s="19"/>
      <c r="F126" s="19"/>
    </row>
    <row r="127" spans="1:6" x14ac:dyDescent="0.35">
      <c r="A127" s="19"/>
      <c r="B127" s="19"/>
      <c r="C127" s="19"/>
      <c r="D127" s="19"/>
      <c r="E127" s="19"/>
      <c r="F127" s="19"/>
    </row>
    <row r="128" spans="1:6" x14ac:dyDescent="0.35">
      <c r="A128" s="19"/>
      <c r="B128" s="19"/>
      <c r="C128" s="19"/>
      <c r="D128" s="19"/>
      <c r="E128" s="19"/>
      <c r="F128" s="19"/>
    </row>
    <row r="129" spans="1:6" x14ac:dyDescent="0.35">
      <c r="A129" s="19"/>
      <c r="B129" s="19"/>
      <c r="C129" s="19"/>
      <c r="D129" s="19"/>
      <c r="E129" s="19"/>
      <c r="F129" s="19"/>
    </row>
    <row r="130" spans="1:6" x14ac:dyDescent="0.35">
      <c r="A130" s="19"/>
      <c r="B130" s="19"/>
      <c r="C130" s="19"/>
      <c r="D130" s="19"/>
      <c r="E130" s="19"/>
      <c r="F130" s="19"/>
    </row>
    <row r="131" spans="1:6" x14ac:dyDescent="0.35">
      <c r="A131" s="19"/>
      <c r="B131" s="19"/>
      <c r="C131" s="19"/>
      <c r="D131" s="19"/>
      <c r="E131" s="19"/>
      <c r="F131" s="19"/>
    </row>
    <row r="132" spans="1:6" x14ac:dyDescent="0.35">
      <c r="A132" s="19"/>
      <c r="B132" s="19"/>
      <c r="C132" s="19"/>
      <c r="D132" s="19"/>
      <c r="E132" s="19"/>
      <c r="F132" s="19"/>
    </row>
    <row r="133" spans="1:6" x14ac:dyDescent="0.35">
      <c r="A133" s="19"/>
      <c r="B133" s="19"/>
      <c r="C133" s="19"/>
      <c r="D133" s="19"/>
      <c r="E133" s="19"/>
      <c r="F133" s="19"/>
    </row>
    <row r="134" spans="1:6" x14ac:dyDescent="0.35">
      <c r="A134" s="19"/>
      <c r="B134" s="19"/>
      <c r="C134" s="19"/>
      <c r="D134" s="19"/>
      <c r="E134" s="19"/>
      <c r="F134" s="19"/>
    </row>
    <row r="135" spans="1:6" x14ac:dyDescent="0.35">
      <c r="A135" s="19"/>
      <c r="B135" s="19"/>
      <c r="C135" s="19"/>
      <c r="D135" s="19"/>
      <c r="E135" s="19"/>
      <c r="F135" s="19"/>
    </row>
    <row r="136" spans="1:6" x14ac:dyDescent="0.35">
      <c r="A136" s="19"/>
      <c r="B136" s="19"/>
      <c r="C136" s="19"/>
      <c r="D136" s="19"/>
      <c r="E136" s="19"/>
      <c r="F136" s="19"/>
    </row>
    <row r="137" spans="1:6" x14ac:dyDescent="0.35">
      <c r="A137" s="19"/>
      <c r="B137" s="19"/>
      <c r="C137" s="19"/>
      <c r="D137" s="19"/>
      <c r="E137" s="19"/>
      <c r="F137" s="19"/>
    </row>
    <row r="138" spans="1:6" x14ac:dyDescent="0.35">
      <c r="A138" s="19"/>
      <c r="B138" s="19"/>
      <c r="C138" s="19"/>
      <c r="D138" s="19"/>
      <c r="E138" s="19"/>
      <c r="F138" s="19"/>
    </row>
    <row r="139" spans="1:6" x14ac:dyDescent="0.35">
      <c r="A139" s="19"/>
      <c r="B139" s="19"/>
      <c r="C139" s="19"/>
      <c r="D139" s="19"/>
      <c r="E139" s="19"/>
      <c r="F139" s="19"/>
    </row>
    <row r="140" spans="1:6" x14ac:dyDescent="0.35">
      <c r="A140" s="19"/>
      <c r="B140" s="19"/>
      <c r="C140" s="19"/>
      <c r="D140" s="19"/>
      <c r="E140" s="19"/>
      <c r="F140" s="19"/>
    </row>
    <row r="141" spans="1:6" x14ac:dyDescent="0.35">
      <c r="A141" s="19"/>
      <c r="B141" s="19"/>
      <c r="C141" s="19"/>
      <c r="D141" s="19"/>
      <c r="E141" s="19"/>
      <c r="F141" s="19"/>
    </row>
    <row r="142" spans="1:6" x14ac:dyDescent="0.35">
      <c r="A142" s="19"/>
      <c r="B142" s="19"/>
      <c r="C142" s="19"/>
      <c r="D142" s="19"/>
      <c r="E142" s="19"/>
      <c r="F142" s="19"/>
    </row>
    <row r="143" spans="1:6" x14ac:dyDescent="0.35">
      <c r="A143" s="19"/>
      <c r="B143" s="19"/>
      <c r="C143" s="19"/>
      <c r="D143" s="19"/>
      <c r="E143" s="19"/>
      <c r="F143" s="19"/>
    </row>
    <row r="144" spans="1:6" x14ac:dyDescent="0.35">
      <c r="A144" s="19"/>
      <c r="B144" s="19"/>
      <c r="C144" s="19"/>
      <c r="D144" s="19"/>
      <c r="E144" s="19"/>
      <c r="F144" s="19"/>
    </row>
    <row r="145" spans="1:6" x14ac:dyDescent="0.35">
      <c r="A145" s="19"/>
      <c r="B145" s="19"/>
      <c r="C145" s="19"/>
      <c r="D145" s="19"/>
      <c r="E145" s="19"/>
      <c r="F145" s="19"/>
    </row>
    <row r="146" spans="1:6" x14ac:dyDescent="0.35">
      <c r="A146" s="19"/>
      <c r="B146" s="19"/>
      <c r="C146" s="19"/>
      <c r="D146" s="19"/>
      <c r="E146" s="19"/>
      <c r="F146" s="19"/>
    </row>
    <row r="147" spans="1:6" x14ac:dyDescent="0.35">
      <c r="A147" s="19"/>
      <c r="B147" s="19"/>
      <c r="C147" s="19"/>
      <c r="D147" s="19"/>
      <c r="E147" s="19"/>
      <c r="F147" s="19"/>
    </row>
    <row r="148" spans="1:6" x14ac:dyDescent="0.35">
      <c r="A148" s="19"/>
      <c r="B148" s="19"/>
      <c r="C148" s="19"/>
      <c r="D148" s="19"/>
      <c r="E148" s="19"/>
      <c r="F148" s="19"/>
    </row>
    <row r="149" spans="1:6" x14ac:dyDescent="0.35">
      <c r="A149" s="19"/>
      <c r="B149" s="19"/>
      <c r="C149" s="19"/>
      <c r="D149" s="19"/>
      <c r="E149" s="19"/>
      <c r="F149" s="19"/>
    </row>
  </sheetData>
  <mergeCells count="7">
    <mergeCell ref="W58:AA58"/>
    <mergeCell ref="V37:Z37"/>
    <mergeCell ref="V50:Z50"/>
    <mergeCell ref="V55:AB55"/>
    <mergeCell ref="P23:Q23"/>
    <mergeCell ref="V42:X42"/>
    <mergeCell ref="V30:W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opLeftCell="Y31" zoomScale="90" zoomScaleNormal="90" workbookViewId="0">
      <selection activeCell="AO54" sqref="AO54"/>
    </sheetView>
  </sheetViews>
  <sheetFormatPr defaultRowHeight="14.5" x14ac:dyDescent="0.35"/>
  <cols>
    <col min="1" max="1" width="74.81640625" customWidth="1"/>
    <col min="39" max="39" width="15.1796875" customWidth="1"/>
  </cols>
  <sheetData>
    <row r="1" spans="1:43" x14ac:dyDescent="0.35">
      <c r="A1" s="6" t="s">
        <v>21</v>
      </c>
    </row>
    <row r="2" spans="1:43" ht="16.5" x14ac:dyDescent="0.35">
      <c r="A2" s="7" t="s">
        <v>105</v>
      </c>
    </row>
    <row r="3" spans="1:43" ht="16.5" x14ac:dyDescent="0.35">
      <c r="A3" s="7" t="s">
        <v>106</v>
      </c>
    </row>
    <row r="4" spans="1:43" ht="16.5" x14ac:dyDescent="0.35">
      <c r="A4" s="7" t="s">
        <v>107</v>
      </c>
    </row>
    <row r="5" spans="1:43" x14ac:dyDescent="0.35">
      <c r="A5" s="6"/>
    </row>
    <row r="6" spans="1:43" x14ac:dyDescent="0.35">
      <c r="A6" s="8"/>
    </row>
    <row r="7" spans="1:43" x14ac:dyDescent="0.35">
      <c r="A7" s="6"/>
    </row>
    <row r="8" spans="1:43" x14ac:dyDescent="0.35">
      <c r="A8" s="6" t="s">
        <v>22</v>
      </c>
    </row>
    <row r="9" spans="1:43" x14ac:dyDescent="0.35">
      <c r="A9" s="6" t="s">
        <v>23</v>
      </c>
    </row>
    <row r="10" spans="1:43" ht="16.5" x14ac:dyDescent="0.35">
      <c r="A10" s="9" t="s">
        <v>24</v>
      </c>
      <c r="R10" s="14" t="s">
        <v>28</v>
      </c>
      <c r="S10" s="14" t="s">
        <v>29</v>
      </c>
      <c r="T10" s="14" t="s">
        <v>30</v>
      </c>
      <c r="AN10" t="s">
        <v>61</v>
      </c>
    </row>
    <row r="11" spans="1:43" x14ac:dyDescent="0.35">
      <c r="A11" s="9" t="s">
        <v>25</v>
      </c>
      <c r="F11" s="1"/>
      <c r="G11" s="2" t="s">
        <v>8</v>
      </c>
      <c r="H11" s="2" t="s">
        <v>9</v>
      </c>
      <c r="I11" s="2" t="s">
        <v>10</v>
      </c>
      <c r="K11" s="53" t="s">
        <v>110</v>
      </c>
      <c r="L11" s="53"/>
      <c r="M11" s="53"/>
      <c r="N11" s="53"/>
      <c r="O11" s="53"/>
      <c r="Q11" s="10" t="s">
        <v>41</v>
      </c>
      <c r="R11" s="11">
        <f>MIN(MAX(I18,I21),I27)</f>
        <v>0.681792830507429</v>
      </c>
      <c r="S11" s="11">
        <f t="shared" ref="S11:T11" si="0">MIN(MAX(J18,J21),J27)</f>
        <v>0.23809999999999998</v>
      </c>
      <c r="T11" s="11">
        <f t="shared" si="0"/>
        <v>0.5</v>
      </c>
      <c r="U11" t="s">
        <v>44</v>
      </c>
      <c r="W11" s="53" t="s">
        <v>45</v>
      </c>
      <c r="X11" s="53"/>
      <c r="AL11" t="s">
        <v>62</v>
      </c>
      <c r="AM11" s="10" t="s">
        <v>119</v>
      </c>
      <c r="AN11" s="15">
        <f>0.318</f>
        <v>0.318</v>
      </c>
      <c r="AO11" s="33" t="s">
        <v>63</v>
      </c>
      <c r="AP11" s="33">
        <f>(AN13*AN11+AN16*AN14+AN17*AN19)/MAX(R33:AB33)</f>
        <v>0.36533333333333334</v>
      </c>
      <c r="AQ11" s="19"/>
    </row>
    <row r="12" spans="1:43" x14ac:dyDescent="0.35">
      <c r="A12" s="6" t="s">
        <v>26</v>
      </c>
      <c r="F12" s="3" t="s">
        <v>1</v>
      </c>
      <c r="G12" s="16">
        <f>a!$B$13</f>
        <v>0.26</v>
      </c>
      <c r="H12" s="16">
        <f>a!$B$12</f>
        <v>0.23809999999999998</v>
      </c>
      <c r="I12" s="16">
        <f>MIN(a!$B$43,1)</f>
        <v>1</v>
      </c>
      <c r="K12" s="53" t="s">
        <v>108</v>
      </c>
      <c r="L12" s="53"/>
      <c r="M12" s="53"/>
      <c r="N12" s="53"/>
      <c r="O12" s="53"/>
      <c r="Q12" s="10" t="s">
        <v>42</v>
      </c>
      <c r="R12" s="1">
        <f>MIN(I28,I22,I19)</f>
        <v>0.25</v>
      </c>
      <c r="S12" s="1">
        <f t="shared" ref="S12:T12" si="1">MIN(J28,J22,J19)</f>
        <v>0.75</v>
      </c>
      <c r="T12" s="1">
        <f t="shared" si="1"/>
        <v>0</v>
      </c>
      <c r="U12" t="s">
        <v>46</v>
      </c>
      <c r="W12" s="53" t="s">
        <v>47</v>
      </c>
      <c r="X12" s="53"/>
      <c r="AM12" s="10" t="s">
        <v>64</v>
      </c>
      <c r="AN12" s="10"/>
    </row>
    <row r="13" spans="1:43" ht="16.5" x14ac:dyDescent="0.35">
      <c r="A13" s="9" t="s">
        <v>27</v>
      </c>
      <c r="F13" s="3" t="s">
        <v>6</v>
      </c>
      <c r="G13" s="21">
        <f>a!$B$56</f>
        <v>0.681792830507429</v>
      </c>
      <c r="H13" s="21">
        <f>a!$B$54</f>
        <v>0.18920711500272103</v>
      </c>
      <c r="I13" s="21">
        <f>a!$B$56</f>
        <v>0.681792830507429</v>
      </c>
      <c r="K13" s="53" t="s">
        <v>109</v>
      </c>
      <c r="L13" s="53"/>
      <c r="M13" s="53"/>
      <c r="N13" s="53"/>
      <c r="O13" s="53"/>
      <c r="Q13" s="10" t="s">
        <v>43</v>
      </c>
      <c r="R13" s="11">
        <f>MIN(I18,I27,MAX(I21,I24))</f>
        <v>0.26</v>
      </c>
      <c r="S13" s="11">
        <f t="shared" ref="S13:T13" si="2">MIN(J18,J27,MAX(J21,J24))</f>
        <v>0.23809999999999998</v>
      </c>
      <c r="T13" s="11">
        <f t="shared" si="2"/>
        <v>0.5</v>
      </c>
      <c r="U13" t="s">
        <v>48</v>
      </c>
      <c r="W13" s="53" t="s">
        <v>49</v>
      </c>
      <c r="X13" s="53"/>
      <c r="AM13" s="10" t="s">
        <v>65</v>
      </c>
      <c r="AN13" s="10">
        <f>5.5/11</f>
        <v>0.5</v>
      </c>
    </row>
    <row r="14" spans="1:43" x14ac:dyDescent="0.35">
      <c r="F14" s="3" t="s">
        <v>7</v>
      </c>
      <c r="G14" s="16">
        <f>a!$B$81</f>
        <v>0.73245553203367586</v>
      </c>
      <c r="H14" s="16">
        <f>a!$B$66</f>
        <v>0.41622776601683797</v>
      </c>
      <c r="I14" s="16">
        <f>a!$B$75</f>
        <v>0.62915026221291814</v>
      </c>
      <c r="AL14" t="s">
        <v>66</v>
      </c>
      <c r="AM14" s="16" t="s">
        <v>120</v>
      </c>
      <c r="AN14" s="25">
        <v>0.1</v>
      </c>
    </row>
    <row r="15" spans="1:43" x14ac:dyDescent="0.35">
      <c r="F15" s="3" t="s">
        <v>5</v>
      </c>
      <c r="G15" s="16">
        <f>a!$B$91</f>
        <v>0.75</v>
      </c>
      <c r="H15" s="16">
        <f>a!$B$93</f>
        <v>0.25</v>
      </c>
      <c r="I15" s="16">
        <f>a!$B$92</f>
        <v>0.5</v>
      </c>
      <c r="AM15" s="16" t="s">
        <v>121</v>
      </c>
      <c r="AN15" s="16"/>
    </row>
    <row r="16" spans="1:43" x14ac:dyDescent="0.35">
      <c r="P16" t="s">
        <v>44</v>
      </c>
      <c r="Q16" s="1" t="s">
        <v>50</v>
      </c>
      <c r="R16" s="10">
        <v>0</v>
      </c>
      <c r="S16" s="10">
        <v>0.1</v>
      </c>
      <c r="T16" s="10">
        <v>0.2</v>
      </c>
      <c r="U16" s="10">
        <v>0.3</v>
      </c>
      <c r="V16" s="10">
        <v>0.4</v>
      </c>
      <c r="W16" s="10">
        <v>0.5</v>
      </c>
      <c r="X16" s="10">
        <v>0.6</v>
      </c>
      <c r="Y16" s="10">
        <v>0.7</v>
      </c>
      <c r="Z16" s="10">
        <v>0.8</v>
      </c>
      <c r="AA16" s="10">
        <v>0.9</v>
      </c>
      <c r="AB16" s="10">
        <v>1</v>
      </c>
      <c r="AM16" s="16" t="s">
        <v>65</v>
      </c>
      <c r="AN16" s="16">
        <f>(5.5-0)/10</f>
        <v>0.55000000000000004</v>
      </c>
    </row>
    <row r="17" spans="5:40" x14ac:dyDescent="0.35">
      <c r="Q17" s="10" t="s">
        <v>51</v>
      </c>
      <c r="R17" s="11">
        <f>MIN(1,1-$R$11+R16)</f>
        <v>0.318207169492571</v>
      </c>
      <c r="S17" s="11">
        <f t="shared" ref="S17:AB17" si="3">MIN(1,1-$R$11+S16)</f>
        <v>0.41820716949257097</v>
      </c>
      <c r="T17" s="11">
        <f t="shared" si="3"/>
        <v>0.51820716949257095</v>
      </c>
      <c r="U17" s="11">
        <f t="shared" si="3"/>
        <v>0.61820716949257104</v>
      </c>
      <c r="V17" s="11">
        <f t="shared" si="3"/>
        <v>0.71820716949257102</v>
      </c>
      <c r="W17" s="11">
        <f t="shared" si="3"/>
        <v>0.818207169492571</v>
      </c>
      <c r="X17" s="11">
        <f t="shared" si="3"/>
        <v>0.91820716949257097</v>
      </c>
      <c r="Y17" s="11">
        <f t="shared" si="3"/>
        <v>1</v>
      </c>
      <c r="Z17" s="11">
        <f t="shared" si="3"/>
        <v>1</v>
      </c>
      <c r="AA17" s="11">
        <f t="shared" si="3"/>
        <v>1</v>
      </c>
      <c r="AB17" s="11">
        <f t="shared" si="3"/>
        <v>1</v>
      </c>
      <c r="AL17" t="s">
        <v>67</v>
      </c>
      <c r="AM17" s="10" t="s">
        <v>122</v>
      </c>
      <c r="AN17" s="15">
        <f>0.1</f>
        <v>0.1</v>
      </c>
    </row>
    <row r="18" spans="5:40" x14ac:dyDescent="0.35">
      <c r="E18" s="1" t="s">
        <v>13</v>
      </c>
      <c r="F18" s="12" t="s">
        <v>31</v>
      </c>
      <c r="G18" s="54" t="s">
        <v>32</v>
      </c>
      <c r="H18" s="54"/>
      <c r="I18" s="16">
        <f>G12</f>
        <v>0.26</v>
      </c>
      <c r="J18" s="16">
        <f>H12</f>
        <v>0.23809999999999998</v>
      </c>
      <c r="K18" s="16">
        <f>I12</f>
        <v>1</v>
      </c>
      <c r="Q18" s="10" t="s">
        <v>52</v>
      </c>
      <c r="R18" s="11">
        <f>MIN(1,1-$S$11+R16)</f>
        <v>0.76190000000000002</v>
      </c>
      <c r="S18" s="11">
        <f t="shared" ref="S18:AB18" si="4">MIN(1,1-$S$11+S16)</f>
        <v>0.8619</v>
      </c>
      <c r="T18" s="11">
        <f t="shared" si="4"/>
        <v>0.96189999999999998</v>
      </c>
      <c r="U18" s="11">
        <f t="shared" si="4"/>
        <v>1</v>
      </c>
      <c r="V18" s="11">
        <f t="shared" si="4"/>
        <v>1</v>
      </c>
      <c r="W18" s="11">
        <f t="shared" si="4"/>
        <v>1</v>
      </c>
      <c r="X18" s="11">
        <f t="shared" si="4"/>
        <v>1</v>
      </c>
      <c r="Y18" s="11">
        <f t="shared" si="4"/>
        <v>1</v>
      </c>
      <c r="Z18" s="11">
        <f t="shared" si="4"/>
        <v>1</v>
      </c>
      <c r="AA18" s="11">
        <f t="shared" si="4"/>
        <v>1</v>
      </c>
      <c r="AB18" s="11">
        <f t="shared" si="4"/>
        <v>1</v>
      </c>
      <c r="AM18" s="10" t="s">
        <v>124</v>
      </c>
      <c r="AN18" s="10"/>
    </row>
    <row r="19" spans="5:40" x14ac:dyDescent="0.35">
      <c r="F19" s="13" t="s">
        <v>33</v>
      </c>
      <c r="G19" s="52" t="s">
        <v>34</v>
      </c>
      <c r="H19" s="52"/>
      <c r="I19" s="13">
        <f>1-I18</f>
        <v>0.74</v>
      </c>
      <c r="J19" s="13">
        <f t="shared" ref="J19:K19" si="5">1-J18</f>
        <v>0.76190000000000002</v>
      </c>
      <c r="K19" s="13">
        <f t="shared" si="5"/>
        <v>0</v>
      </c>
      <c r="Q19" s="10" t="s">
        <v>53</v>
      </c>
      <c r="R19" s="11">
        <f>MIN(1,1-$T$11+R16)</f>
        <v>0.5</v>
      </c>
      <c r="S19" s="11">
        <f t="shared" ref="S19:AB19" si="6">MIN(1,1-$T$11+S16)</f>
        <v>0.6</v>
      </c>
      <c r="T19" s="11">
        <f t="shared" si="6"/>
        <v>0.7</v>
      </c>
      <c r="U19" s="11">
        <f t="shared" si="6"/>
        <v>0.8</v>
      </c>
      <c r="V19" s="11">
        <f t="shared" si="6"/>
        <v>0.9</v>
      </c>
      <c r="W19" s="11">
        <f t="shared" si="6"/>
        <v>1</v>
      </c>
      <c r="X19" s="11">
        <f t="shared" si="6"/>
        <v>1</v>
      </c>
      <c r="Y19" s="11">
        <f t="shared" si="6"/>
        <v>1</v>
      </c>
      <c r="Z19" s="11">
        <f t="shared" si="6"/>
        <v>1</v>
      </c>
      <c r="AA19" s="11">
        <f t="shared" si="6"/>
        <v>1</v>
      </c>
      <c r="AB19" s="11">
        <f t="shared" si="6"/>
        <v>1</v>
      </c>
      <c r="AM19" s="10" t="s">
        <v>65</v>
      </c>
      <c r="AN19" s="10">
        <f>(5.5-0-0.1)/9</f>
        <v>0.60000000000000009</v>
      </c>
    </row>
    <row r="20" spans="5:40" x14ac:dyDescent="0.35">
      <c r="AL20" t="s">
        <v>71</v>
      </c>
      <c r="AM20" s="16" t="s">
        <v>123</v>
      </c>
      <c r="AN20" s="25">
        <v>0.1</v>
      </c>
    </row>
    <row r="21" spans="5:40" x14ac:dyDescent="0.35">
      <c r="E21" s="1" t="s">
        <v>6</v>
      </c>
      <c r="F21" s="12" t="s">
        <v>39</v>
      </c>
      <c r="G21" s="54" t="s">
        <v>32</v>
      </c>
      <c r="H21" s="54"/>
      <c r="I21" s="21">
        <f>G13</f>
        <v>0.681792830507429</v>
      </c>
      <c r="J21" s="21">
        <f>H13</f>
        <v>0.18920711500272103</v>
      </c>
      <c r="K21" s="21">
        <f>I13</f>
        <v>0.681792830507429</v>
      </c>
      <c r="P21" t="s">
        <v>46</v>
      </c>
      <c r="Q21" s="1" t="s">
        <v>50</v>
      </c>
      <c r="R21" s="10">
        <v>0</v>
      </c>
      <c r="S21" s="10">
        <v>0.1</v>
      </c>
      <c r="T21" s="10">
        <v>0.2</v>
      </c>
      <c r="U21" s="10">
        <v>0.3</v>
      </c>
      <c r="V21" s="10">
        <v>0.4</v>
      </c>
      <c r="W21" s="10">
        <v>0.5</v>
      </c>
      <c r="X21" s="10">
        <v>0.6</v>
      </c>
      <c r="Y21" s="10">
        <v>0.7</v>
      </c>
      <c r="Z21" s="10">
        <v>0.8</v>
      </c>
      <c r="AA21" s="10">
        <v>0.9</v>
      </c>
      <c r="AB21" s="10">
        <v>1</v>
      </c>
      <c r="AM21" s="16" t="s">
        <v>125</v>
      </c>
      <c r="AN21" s="16"/>
    </row>
    <row r="22" spans="5:40" x14ac:dyDescent="0.35">
      <c r="F22" s="13" t="s">
        <v>35</v>
      </c>
      <c r="G22" s="52" t="s">
        <v>34</v>
      </c>
      <c r="H22" s="52"/>
      <c r="I22" s="13">
        <f>1-I21</f>
        <v>0.318207169492571</v>
      </c>
      <c r="J22" s="13">
        <f t="shared" ref="J22:K22" si="7">1-J21</f>
        <v>0.81079288499727897</v>
      </c>
      <c r="K22" s="13">
        <f t="shared" si="7"/>
        <v>0.318207169492571</v>
      </c>
      <c r="Q22" s="10" t="s">
        <v>54</v>
      </c>
      <c r="R22" s="11">
        <f>MIN(1,1-$R$12+(1-R21))</f>
        <v>1</v>
      </c>
      <c r="S22" s="11">
        <f t="shared" ref="S22:AB22" si="8">MIN(1,1-$R$12+(1-S21))</f>
        <v>1</v>
      </c>
      <c r="T22" s="11">
        <f t="shared" si="8"/>
        <v>1</v>
      </c>
      <c r="U22" s="11">
        <f t="shared" si="8"/>
        <v>1</v>
      </c>
      <c r="V22" s="11">
        <f t="shared" si="8"/>
        <v>1</v>
      </c>
      <c r="W22" s="11">
        <f t="shared" si="8"/>
        <v>1</v>
      </c>
      <c r="X22" s="11">
        <f t="shared" si="8"/>
        <v>1</v>
      </c>
      <c r="Y22" s="11">
        <f t="shared" si="8"/>
        <v>1</v>
      </c>
      <c r="Z22" s="11">
        <f t="shared" si="8"/>
        <v>0.95</v>
      </c>
      <c r="AA22" s="11">
        <f t="shared" si="8"/>
        <v>0.85</v>
      </c>
      <c r="AB22" s="11">
        <f t="shared" si="8"/>
        <v>0.75</v>
      </c>
      <c r="AM22" s="16" t="s">
        <v>65</v>
      </c>
      <c r="AN22" s="16">
        <f>(5.5-0-0.1-0.2)/8</f>
        <v>0.65</v>
      </c>
    </row>
    <row r="23" spans="5:40" x14ac:dyDescent="0.35">
      <c r="Q23" s="10" t="s">
        <v>55</v>
      </c>
      <c r="R23" s="11">
        <f>MIN(1,1-$S$12+(1-R21))</f>
        <v>1</v>
      </c>
      <c r="S23" s="11">
        <f t="shared" ref="S23:AB23" si="9">MIN(1,1-$S$12+(1-S21))</f>
        <v>1</v>
      </c>
      <c r="T23" s="11">
        <f t="shared" si="9"/>
        <v>1</v>
      </c>
      <c r="U23" s="11">
        <f t="shared" si="9"/>
        <v>0.95</v>
      </c>
      <c r="V23" s="11">
        <f t="shared" si="9"/>
        <v>0.85</v>
      </c>
      <c r="W23" s="11">
        <f t="shared" si="9"/>
        <v>0.75</v>
      </c>
      <c r="X23" s="11">
        <f t="shared" si="9"/>
        <v>0.65</v>
      </c>
      <c r="Y23" s="11">
        <f t="shared" si="9"/>
        <v>0.55000000000000004</v>
      </c>
      <c r="Z23" s="11">
        <f t="shared" si="9"/>
        <v>0.44999999999999996</v>
      </c>
      <c r="AA23" s="11">
        <f t="shared" si="9"/>
        <v>0.35</v>
      </c>
      <c r="AB23" s="11">
        <f t="shared" si="9"/>
        <v>0.25</v>
      </c>
      <c r="AL23" t="s">
        <v>72</v>
      </c>
      <c r="AM23" s="10" t="s">
        <v>126</v>
      </c>
      <c r="AN23" s="15">
        <f>0.1</f>
        <v>0.1</v>
      </c>
    </row>
    <row r="24" spans="5:40" x14ac:dyDescent="0.35">
      <c r="E24" s="1" t="s">
        <v>4</v>
      </c>
      <c r="F24" s="12" t="s">
        <v>36</v>
      </c>
      <c r="G24" s="54" t="s">
        <v>32</v>
      </c>
      <c r="H24" s="54"/>
      <c r="I24" s="16">
        <f>G14</f>
        <v>0.73245553203367586</v>
      </c>
      <c r="J24" s="16">
        <f>H14</f>
        <v>0.41622776601683797</v>
      </c>
      <c r="K24" s="16">
        <f>I14</f>
        <v>0.62915026221291814</v>
      </c>
      <c r="Q24" s="10" t="s">
        <v>56</v>
      </c>
      <c r="R24" s="11">
        <f>MIN(1,1-$T$12+(1-R21))</f>
        <v>1</v>
      </c>
      <c r="S24" s="11">
        <f t="shared" ref="S24:AB24" si="10">MIN(1,1-$T$12+(1-S21))</f>
        <v>1</v>
      </c>
      <c r="T24" s="11">
        <f t="shared" si="10"/>
        <v>1</v>
      </c>
      <c r="U24" s="11">
        <f t="shared" si="10"/>
        <v>1</v>
      </c>
      <c r="V24" s="11">
        <f t="shared" si="10"/>
        <v>1</v>
      </c>
      <c r="W24" s="11">
        <f t="shared" si="10"/>
        <v>1</v>
      </c>
      <c r="X24" s="11">
        <f t="shared" si="10"/>
        <v>1</v>
      </c>
      <c r="Y24" s="11">
        <f t="shared" si="10"/>
        <v>1</v>
      </c>
      <c r="Z24" s="11">
        <f t="shared" si="10"/>
        <v>1</v>
      </c>
      <c r="AA24" s="11">
        <f t="shared" si="10"/>
        <v>1</v>
      </c>
      <c r="AB24" s="11">
        <f t="shared" si="10"/>
        <v>1</v>
      </c>
      <c r="AM24" s="10" t="s">
        <v>127</v>
      </c>
      <c r="AN24" s="10"/>
    </row>
    <row r="25" spans="5:40" x14ac:dyDescent="0.35">
      <c r="F25" s="13" t="s">
        <v>37</v>
      </c>
      <c r="G25" s="52" t="s">
        <v>34</v>
      </c>
      <c r="H25" s="52"/>
      <c r="I25" s="13">
        <f>1-I24</f>
        <v>0.26754446796632414</v>
      </c>
      <c r="J25" s="13">
        <f t="shared" ref="J25" si="11">1-J24</f>
        <v>0.58377223398316203</v>
      </c>
      <c r="K25" s="13">
        <f>1-K24</f>
        <v>0.37084973778708186</v>
      </c>
      <c r="AM25" s="10" t="s">
        <v>65</v>
      </c>
      <c r="AN25" s="10">
        <f>(5.5-0-0.1-0.2-0.3)/7</f>
        <v>0.70000000000000007</v>
      </c>
    </row>
    <row r="26" spans="5:40" x14ac:dyDescent="0.35">
      <c r="P26" t="s">
        <v>48</v>
      </c>
      <c r="Q26" s="1" t="s">
        <v>50</v>
      </c>
      <c r="R26" s="10">
        <v>0</v>
      </c>
      <c r="S26" s="10">
        <v>0.1</v>
      </c>
      <c r="T26" s="10">
        <v>0.2</v>
      </c>
      <c r="U26" s="10">
        <v>0.3</v>
      </c>
      <c r="V26" s="10">
        <v>0.4</v>
      </c>
      <c r="W26" s="10">
        <v>0.5</v>
      </c>
      <c r="X26" s="10">
        <v>0.6</v>
      </c>
      <c r="Y26" s="10">
        <v>0.7</v>
      </c>
      <c r="Z26" s="10">
        <v>0.8</v>
      </c>
      <c r="AA26" s="10">
        <v>0.9</v>
      </c>
      <c r="AB26" s="10">
        <v>1</v>
      </c>
      <c r="AL26" t="s">
        <v>73</v>
      </c>
      <c r="AM26" s="16" t="s">
        <v>128</v>
      </c>
      <c r="AN26" s="25">
        <v>2.8000000000000001E-2</v>
      </c>
    </row>
    <row r="27" spans="5:40" x14ac:dyDescent="0.35">
      <c r="E27" s="1" t="s">
        <v>17</v>
      </c>
      <c r="F27" s="12" t="s">
        <v>40</v>
      </c>
      <c r="G27" s="54" t="s">
        <v>32</v>
      </c>
      <c r="H27" s="54"/>
      <c r="I27" s="16">
        <f>G15</f>
        <v>0.75</v>
      </c>
      <c r="J27" s="16">
        <f>H15</f>
        <v>0.25</v>
      </c>
      <c r="K27" s="16">
        <f>a!$B$92</f>
        <v>0.5</v>
      </c>
      <c r="Q27" s="10" t="s">
        <v>57</v>
      </c>
      <c r="R27" s="11">
        <f>MIN(1,1-$R$13+0)</f>
        <v>0.74</v>
      </c>
      <c r="S27" s="11">
        <f t="shared" ref="S27:AA27" si="12">MIN(1,1-$R$13+0)</f>
        <v>0.74</v>
      </c>
      <c r="T27" s="11">
        <f t="shared" si="12"/>
        <v>0.74</v>
      </c>
      <c r="U27" s="11">
        <f t="shared" si="12"/>
        <v>0.74</v>
      </c>
      <c r="V27" s="11">
        <f t="shared" si="12"/>
        <v>0.74</v>
      </c>
      <c r="W27" s="11">
        <f t="shared" si="12"/>
        <v>0.74</v>
      </c>
      <c r="X27" s="11">
        <f t="shared" si="12"/>
        <v>0.74</v>
      </c>
      <c r="Y27" s="11">
        <f t="shared" si="12"/>
        <v>0.74</v>
      </c>
      <c r="Z27" s="11">
        <f t="shared" si="12"/>
        <v>0.74</v>
      </c>
      <c r="AA27" s="11">
        <f t="shared" si="12"/>
        <v>0.74</v>
      </c>
      <c r="AB27" s="11">
        <f>MIN(1,1-$R$13+1)</f>
        <v>1</v>
      </c>
      <c r="AM27" s="16" t="s">
        <v>129</v>
      </c>
      <c r="AN27" s="16"/>
    </row>
    <row r="28" spans="5:40" x14ac:dyDescent="0.35">
      <c r="F28" s="13" t="s">
        <v>38</v>
      </c>
      <c r="G28" s="52" t="s">
        <v>34</v>
      </c>
      <c r="H28" s="52"/>
      <c r="I28" s="13">
        <f>1-I27</f>
        <v>0.25</v>
      </c>
      <c r="J28" s="13">
        <f t="shared" ref="J28:K28" si="13">1-J27</f>
        <v>0.75</v>
      </c>
      <c r="K28" s="13">
        <f t="shared" si="13"/>
        <v>0.5</v>
      </c>
      <c r="Q28" s="10" t="s">
        <v>58</v>
      </c>
      <c r="R28" s="11">
        <f>MIN(1,1-$S$13+0)</f>
        <v>0.76190000000000002</v>
      </c>
      <c r="S28" s="11">
        <f t="shared" ref="S28:AA28" si="14">MIN(1,1-$S$13+0)</f>
        <v>0.76190000000000002</v>
      </c>
      <c r="T28" s="11">
        <f t="shared" si="14"/>
        <v>0.76190000000000002</v>
      </c>
      <c r="U28" s="11">
        <f t="shared" si="14"/>
        <v>0.76190000000000002</v>
      </c>
      <c r="V28" s="11">
        <f t="shared" si="14"/>
        <v>0.76190000000000002</v>
      </c>
      <c r="W28" s="11">
        <f t="shared" si="14"/>
        <v>0.76190000000000002</v>
      </c>
      <c r="X28" s="11">
        <f t="shared" si="14"/>
        <v>0.76190000000000002</v>
      </c>
      <c r="Y28" s="11">
        <f t="shared" si="14"/>
        <v>0.76190000000000002</v>
      </c>
      <c r="Z28" s="11">
        <f t="shared" si="14"/>
        <v>0.76190000000000002</v>
      </c>
      <c r="AA28" s="11">
        <f t="shared" si="14"/>
        <v>0.76190000000000002</v>
      </c>
      <c r="AB28" s="11">
        <f>MIN(1,1-$S$13+1)</f>
        <v>1</v>
      </c>
      <c r="AM28" s="16" t="s">
        <v>65</v>
      </c>
      <c r="AN28" s="16">
        <f>(5.5-0-0.1-0.2-0.3-0.4)/6</f>
        <v>0.75</v>
      </c>
    </row>
    <row r="29" spans="5:40" x14ac:dyDescent="0.35">
      <c r="Q29" s="10" t="s">
        <v>59</v>
      </c>
      <c r="R29" s="11">
        <f>MIN(1,1-$T$13+0)</f>
        <v>0.5</v>
      </c>
      <c r="S29" s="11">
        <f t="shared" ref="S29:AA29" si="15">MIN(1,1-$T$13+0)</f>
        <v>0.5</v>
      </c>
      <c r="T29" s="11">
        <f t="shared" si="15"/>
        <v>0.5</v>
      </c>
      <c r="U29" s="11">
        <f t="shared" si="15"/>
        <v>0.5</v>
      </c>
      <c r="V29" s="11">
        <f t="shared" si="15"/>
        <v>0.5</v>
      </c>
      <c r="W29" s="11">
        <f t="shared" si="15"/>
        <v>0.5</v>
      </c>
      <c r="X29" s="11">
        <f t="shared" si="15"/>
        <v>0.5</v>
      </c>
      <c r="Y29" s="11">
        <f t="shared" si="15"/>
        <v>0.5</v>
      </c>
      <c r="Z29" s="11">
        <f t="shared" si="15"/>
        <v>0.5</v>
      </c>
      <c r="AA29" s="11">
        <f t="shared" si="15"/>
        <v>0.5</v>
      </c>
      <c r="AB29" s="11">
        <f>MIN(1,1-$T$13+1)</f>
        <v>1</v>
      </c>
      <c r="AL29" t="s">
        <v>74</v>
      </c>
      <c r="AM29" s="16" t="s">
        <v>118</v>
      </c>
      <c r="AN29" s="25">
        <v>0.01</v>
      </c>
    </row>
    <row r="30" spans="5:40" x14ac:dyDescent="0.35">
      <c r="AM30" s="16">
        <v>1</v>
      </c>
      <c r="AN30" s="16"/>
    </row>
    <row r="31" spans="5:40" x14ac:dyDescent="0.35">
      <c r="AM31" s="16" t="s">
        <v>65</v>
      </c>
      <c r="AN31" s="16">
        <v>1</v>
      </c>
    </row>
    <row r="32" spans="5:40" x14ac:dyDescent="0.35">
      <c r="P32" t="s">
        <v>18</v>
      </c>
      <c r="Q32" s="1" t="s">
        <v>60</v>
      </c>
      <c r="R32" s="10">
        <v>0</v>
      </c>
      <c r="S32" s="10">
        <v>0.1</v>
      </c>
      <c r="T32" s="10">
        <v>0.2</v>
      </c>
      <c r="U32" s="10">
        <v>0.3</v>
      </c>
      <c r="V32" s="10">
        <v>0.4</v>
      </c>
      <c r="W32" s="10">
        <v>0.5</v>
      </c>
      <c r="X32" s="10">
        <v>0.6</v>
      </c>
      <c r="Y32" s="10">
        <v>0.7</v>
      </c>
      <c r="Z32" s="10">
        <v>0.8</v>
      </c>
      <c r="AA32" s="10">
        <v>0.9</v>
      </c>
      <c r="AB32" s="10">
        <v>1</v>
      </c>
    </row>
    <row r="33" spans="17:42" x14ac:dyDescent="0.35">
      <c r="Q33" s="10" t="s">
        <v>14</v>
      </c>
      <c r="R33" s="11">
        <f>MIN(R17,R22,R27)</f>
        <v>0.318207169492571</v>
      </c>
      <c r="S33" s="11">
        <f t="shared" ref="S33:AB33" si="16">MIN(S17,S22,S27)</f>
        <v>0.41820716949257097</v>
      </c>
      <c r="T33" s="11">
        <f t="shared" si="16"/>
        <v>0.51820716949257095</v>
      </c>
      <c r="U33" s="11">
        <f t="shared" si="16"/>
        <v>0.61820716949257104</v>
      </c>
      <c r="V33" s="11">
        <f t="shared" si="16"/>
        <v>0.71820716949257102</v>
      </c>
      <c r="W33" s="11">
        <f t="shared" si="16"/>
        <v>0.74</v>
      </c>
      <c r="X33" s="11">
        <f t="shared" si="16"/>
        <v>0.74</v>
      </c>
      <c r="Y33" s="11">
        <f t="shared" si="16"/>
        <v>0.74</v>
      </c>
      <c r="Z33" s="11">
        <f>MIN(Z17,Z22,Z27)</f>
        <v>0.74</v>
      </c>
      <c r="AA33" s="11">
        <f t="shared" si="16"/>
        <v>0.74</v>
      </c>
      <c r="AB33" s="11">
        <f t="shared" si="16"/>
        <v>0.75</v>
      </c>
      <c r="AN33" t="s">
        <v>61</v>
      </c>
    </row>
    <row r="34" spans="17:42" x14ac:dyDescent="0.35">
      <c r="Q34" s="10" t="s">
        <v>15</v>
      </c>
      <c r="R34" s="11">
        <f t="shared" ref="R34:AB35" si="17">MIN(R18,R23,R28)</f>
        <v>0.76190000000000002</v>
      </c>
      <c r="S34" s="11">
        <f t="shared" si="17"/>
        <v>0.76190000000000002</v>
      </c>
      <c r="T34" s="11">
        <f t="shared" si="17"/>
        <v>0.76190000000000002</v>
      </c>
      <c r="U34" s="11">
        <f t="shared" si="17"/>
        <v>0.76190000000000002</v>
      </c>
      <c r="V34" s="11">
        <f t="shared" si="17"/>
        <v>0.76190000000000002</v>
      </c>
      <c r="W34" s="11">
        <f t="shared" si="17"/>
        <v>0.75</v>
      </c>
      <c r="X34" s="11">
        <f t="shared" si="17"/>
        <v>0.65</v>
      </c>
      <c r="Y34" s="11">
        <f t="shared" si="17"/>
        <v>0.55000000000000004</v>
      </c>
      <c r="Z34" s="11">
        <f t="shared" si="17"/>
        <v>0.44999999999999996</v>
      </c>
      <c r="AA34" s="11">
        <f t="shared" si="17"/>
        <v>0.35</v>
      </c>
      <c r="AB34" s="11">
        <f t="shared" si="17"/>
        <v>0.25</v>
      </c>
      <c r="AL34" t="s">
        <v>62</v>
      </c>
      <c r="AM34" s="10" t="s">
        <v>130</v>
      </c>
      <c r="AN34" s="15">
        <v>0.25</v>
      </c>
      <c r="AO34" s="17" t="s">
        <v>68</v>
      </c>
      <c r="AP34" s="17">
        <f>(AN36*AN34+AN39*AN37+AN40*AN42)/MAX(R34:AB34)</f>
        <v>0.27562672266701671</v>
      </c>
    </row>
    <row r="35" spans="17:42" x14ac:dyDescent="0.35">
      <c r="Q35" s="10" t="s">
        <v>16</v>
      </c>
      <c r="R35" s="11">
        <f t="shared" si="17"/>
        <v>0.5</v>
      </c>
      <c r="S35" s="11">
        <f t="shared" si="17"/>
        <v>0.5</v>
      </c>
      <c r="T35" s="11">
        <f t="shared" si="17"/>
        <v>0.5</v>
      </c>
      <c r="U35" s="11">
        <f t="shared" si="17"/>
        <v>0.5</v>
      </c>
      <c r="V35" s="11">
        <f t="shared" si="17"/>
        <v>0.5</v>
      </c>
      <c r="W35" s="11">
        <f>MIN(W19,W24,W29)</f>
        <v>0.5</v>
      </c>
      <c r="X35" s="11">
        <f t="shared" si="17"/>
        <v>0.5</v>
      </c>
      <c r="Y35" s="11">
        <f t="shared" si="17"/>
        <v>0.5</v>
      </c>
      <c r="Z35" s="11">
        <f t="shared" si="17"/>
        <v>0.5</v>
      </c>
      <c r="AA35" s="11">
        <f t="shared" si="17"/>
        <v>0.5</v>
      </c>
      <c r="AB35" s="11">
        <f t="shared" si="17"/>
        <v>1</v>
      </c>
      <c r="AM35" s="10" t="s">
        <v>64</v>
      </c>
      <c r="AN35" s="10"/>
    </row>
    <row r="36" spans="17:42" x14ac:dyDescent="0.35">
      <c r="AM36" s="10" t="s">
        <v>69</v>
      </c>
      <c r="AN36" s="10">
        <f>5.5/11</f>
        <v>0.5</v>
      </c>
    </row>
    <row r="37" spans="17:42" x14ac:dyDescent="0.35">
      <c r="AL37" t="s">
        <v>66</v>
      </c>
      <c r="AM37" s="16" t="s">
        <v>131</v>
      </c>
      <c r="AN37" s="25">
        <v>0.1</v>
      </c>
    </row>
    <row r="38" spans="17:42" x14ac:dyDescent="0.35">
      <c r="AM38" s="16" t="s">
        <v>114</v>
      </c>
      <c r="AN38" s="16"/>
    </row>
    <row r="39" spans="17:42" x14ac:dyDescent="0.35">
      <c r="AM39" s="16" t="s">
        <v>69</v>
      </c>
      <c r="AN39" s="16">
        <f>(5.5-1)/10</f>
        <v>0.45</v>
      </c>
    </row>
    <row r="40" spans="17:42" x14ac:dyDescent="0.35">
      <c r="AL40" t="s">
        <v>67</v>
      </c>
      <c r="AM40" s="10" t="s">
        <v>132</v>
      </c>
      <c r="AN40" s="10">
        <v>0.1</v>
      </c>
    </row>
    <row r="41" spans="17:42" x14ac:dyDescent="0.35">
      <c r="AM41" s="10" t="s">
        <v>115</v>
      </c>
      <c r="AN41" s="10"/>
    </row>
    <row r="42" spans="17:42" x14ac:dyDescent="0.35">
      <c r="AM42" s="10" t="s">
        <v>69</v>
      </c>
      <c r="AN42" s="10">
        <f>(5.5-1-0.9)/9</f>
        <v>0.4</v>
      </c>
    </row>
    <row r="43" spans="17:42" x14ac:dyDescent="0.35">
      <c r="AL43" t="s">
        <v>71</v>
      </c>
      <c r="AM43" s="16" t="s">
        <v>133</v>
      </c>
      <c r="AN43" s="16">
        <v>0.1</v>
      </c>
    </row>
    <row r="44" spans="17:42" x14ac:dyDescent="0.35">
      <c r="AM44" s="16" t="s">
        <v>134</v>
      </c>
      <c r="AN44" s="16"/>
    </row>
    <row r="45" spans="17:42" x14ac:dyDescent="0.35">
      <c r="AM45" s="16" t="s">
        <v>69</v>
      </c>
      <c r="AN45" s="16">
        <f>(5.5-1-0.9-0.8)/8</f>
        <v>0.35</v>
      </c>
    </row>
    <row r="46" spans="17:42" x14ac:dyDescent="0.35">
      <c r="AL46" t="s">
        <v>72</v>
      </c>
      <c r="AM46" s="10" t="s">
        <v>135</v>
      </c>
      <c r="AN46" s="10">
        <v>0.1</v>
      </c>
    </row>
    <row r="47" spans="17:42" x14ac:dyDescent="0.35">
      <c r="AM47" s="10" t="s">
        <v>136</v>
      </c>
      <c r="AN47" s="10"/>
    </row>
    <row r="48" spans="17:42" x14ac:dyDescent="0.35">
      <c r="AM48" s="10" t="s">
        <v>69</v>
      </c>
      <c r="AN48" s="10">
        <f>(5.5-1-0.9-0.8-0.7)/7</f>
        <v>0.29999999999999993</v>
      </c>
    </row>
    <row r="49" spans="38:42" x14ac:dyDescent="0.35">
      <c r="AL49" t="s">
        <v>73</v>
      </c>
      <c r="AM49" s="16" t="s">
        <v>137</v>
      </c>
      <c r="AN49" s="16">
        <v>0.1</v>
      </c>
    </row>
    <row r="50" spans="38:42" x14ac:dyDescent="0.35">
      <c r="AM50" s="16" t="s">
        <v>138</v>
      </c>
      <c r="AN50" s="16"/>
    </row>
    <row r="51" spans="38:42" x14ac:dyDescent="0.35">
      <c r="AM51" s="16" t="s">
        <v>69</v>
      </c>
      <c r="AN51" s="16">
        <f>(5.5-1-0.9-0.8-0.7-0.6)/6</f>
        <v>0.24999999999999992</v>
      </c>
    </row>
    <row r="52" spans="38:42" x14ac:dyDescent="0.35">
      <c r="AL52" t="s">
        <v>74</v>
      </c>
      <c r="AM52" s="10" t="s">
        <v>139</v>
      </c>
      <c r="AN52" s="10">
        <v>1.2E-2</v>
      </c>
    </row>
    <row r="53" spans="38:42" x14ac:dyDescent="0.35">
      <c r="AM53" s="10" t="s">
        <v>140</v>
      </c>
      <c r="AN53" s="10"/>
    </row>
    <row r="54" spans="38:42" x14ac:dyDescent="0.35">
      <c r="AM54" s="10" t="s">
        <v>69</v>
      </c>
      <c r="AN54" s="10">
        <f>(5.5-1-0.9-0.8-0.7-0.6-0.5)/5</f>
        <v>0.1999999999999999</v>
      </c>
    </row>
    <row r="57" spans="38:42" x14ac:dyDescent="0.35">
      <c r="AN57" t="s">
        <v>61</v>
      </c>
    </row>
    <row r="58" spans="38:42" x14ac:dyDescent="0.35">
      <c r="AL58" t="s">
        <v>62</v>
      </c>
      <c r="AM58" s="10" t="s">
        <v>116</v>
      </c>
      <c r="AN58" s="15">
        <v>0.5</v>
      </c>
      <c r="AO58" s="17" t="s">
        <v>70</v>
      </c>
      <c r="AP58" s="17">
        <f>(AN60*AN58+AN63*AN61)/MAX(R35:AB35)</f>
        <v>0.35</v>
      </c>
    </row>
    <row r="59" spans="38:42" x14ac:dyDescent="0.35">
      <c r="AM59" s="10" t="s">
        <v>64</v>
      </c>
      <c r="AN59" s="10"/>
    </row>
    <row r="60" spans="38:42" x14ac:dyDescent="0.35">
      <c r="AM60" s="10" t="s">
        <v>75</v>
      </c>
      <c r="AN60" s="10">
        <f>5.5/11</f>
        <v>0.5</v>
      </c>
    </row>
    <row r="61" spans="38:42" x14ac:dyDescent="0.35">
      <c r="AL61" t="s">
        <v>66</v>
      </c>
      <c r="AM61" s="16" t="s">
        <v>117</v>
      </c>
      <c r="AN61" s="25">
        <v>0.1</v>
      </c>
    </row>
    <row r="62" spans="38:42" x14ac:dyDescent="0.35">
      <c r="AM62" s="16">
        <v>1</v>
      </c>
      <c r="AN62" s="16"/>
    </row>
    <row r="63" spans="38:42" x14ac:dyDescent="0.35">
      <c r="AM63" s="16" t="s">
        <v>75</v>
      </c>
      <c r="AN63" s="16">
        <f>(5.5-0.1 - 0.2 - 0.3 - 0.4 - 0.5 - 0.6 - 0.7 - 0.8 - 0.9)/1</f>
        <v>1</v>
      </c>
    </row>
    <row r="67" spans="38:41" x14ac:dyDescent="0.35">
      <c r="AL67" s="19"/>
      <c r="AM67" s="19"/>
      <c r="AN67" s="19"/>
      <c r="AO67" s="19"/>
    </row>
    <row r="68" spans="38:41" x14ac:dyDescent="0.35">
      <c r="AL68" s="19"/>
      <c r="AM68" s="19"/>
      <c r="AN68" s="19"/>
      <c r="AO68" s="19"/>
    </row>
    <row r="69" spans="38:41" x14ac:dyDescent="0.35">
      <c r="AL69" s="19"/>
      <c r="AM69" s="19"/>
      <c r="AN69" s="31"/>
      <c r="AO69" s="19"/>
    </row>
    <row r="70" spans="38:41" x14ac:dyDescent="0.35">
      <c r="AL70" s="19"/>
      <c r="AM70" s="19"/>
      <c r="AN70" s="19"/>
      <c r="AO70" s="19"/>
    </row>
    <row r="71" spans="38:41" x14ac:dyDescent="0.35">
      <c r="AL71" s="19"/>
      <c r="AM71" s="19"/>
      <c r="AN71" s="19"/>
      <c r="AO71" s="19"/>
    </row>
    <row r="72" spans="38:41" x14ac:dyDescent="0.35">
      <c r="AL72" s="19"/>
      <c r="AM72" s="19"/>
      <c r="AN72" s="31"/>
      <c r="AO72" s="19"/>
    </row>
    <row r="73" spans="38:41" x14ac:dyDescent="0.35">
      <c r="AL73" s="19"/>
      <c r="AM73" s="19"/>
      <c r="AN73" s="19"/>
      <c r="AO73" s="19"/>
    </row>
    <row r="74" spans="38:41" x14ac:dyDescent="0.35">
      <c r="AL74" s="19"/>
      <c r="AM74" s="19"/>
      <c r="AN74" s="19"/>
      <c r="AO74" s="19"/>
    </row>
    <row r="75" spans="38:41" x14ac:dyDescent="0.35">
      <c r="AL75" s="19"/>
      <c r="AM75" s="19"/>
      <c r="AN75" s="31"/>
      <c r="AO75" s="19"/>
    </row>
    <row r="76" spans="38:41" x14ac:dyDescent="0.35">
      <c r="AL76" s="19"/>
      <c r="AM76" s="19"/>
      <c r="AN76" s="19"/>
      <c r="AO76" s="19"/>
    </row>
    <row r="77" spans="38:41" x14ac:dyDescent="0.35">
      <c r="AL77" s="19"/>
      <c r="AM77" s="19"/>
      <c r="AN77" s="19"/>
      <c r="AO77" s="19"/>
    </row>
  </sheetData>
  <mergeCells count="14">
    <mergeCell ref="G27:H27"/>
    <mergeCell ref="G28:H28"/>
    <mergeCell ref="G18:H18"/>
    <mergeCell ref="G19:H19"/>
    <mergeCell ref="G21:H21"/>
    <mergeCell ref="G22:H22"/>
    <mergeCell ref="G24:H24"/>
    <mergeCell ref="G25:H25"/>
    <mergeCell ref="K11:O11"/>
    <mergeCell ref="W11:X11"/>
    <mergeCell ref="K12:O12"/>
    <mergeCell ref="W12:X12"/>
    <mergeCell ref="K13:O13"/>
    <mergeCell ref="W13:X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topLeftCell="A13" zoomScale="70" zoomScaleNormal="70" workbookViewId="0">
      <selection activeCell="K18" sqref="K18"/>
    </sheetView>
  </sheetViews>
  <sheetFormatPr defaultRowHeight="14.5" x14ac:dyDescent="0.35"/>
  <sheetData>
    <row r="1" spans="1:5" ht="15" thickBot="1" x14ac:dyDescent="0.4">
      <c r="A1" s="26"/>
      <c r="B1" s="27"/>
      <c r="C1" s="38">
        <v>0</v>
      </c>
      <c r="D1" s="39">
        <v>1</v>
      </c>
      <c r="E1" s="39">
        <v>0</v>
      </c>
    </row>
    <row r="2" spans="1:5" ht="15" thickBot="1" x14ac:dyDescent="0.4">
      <c r="A2" s="28" t="s">
        <v>76</v>
      </c>
      <c r="B2" s="29" t="s">
        <v>77</v>
      </c>
      <c r="C2" s="36">
        <v>0.5</v>
      </c>
      <c r="D2" s="37">
        <v>0.75</v>
      </c>
      <c r="E2" s="37">
        <v>1</v>
      </c>
    </row>
    <row r="3" spans="1:5" ht="29.5" thickBot="1" x14ac:dyDescent="0.4">
      <c r="A3" s="28" t="s">
        <v>78</v>
      </c>
      <c r="B3" s="29" t="s">
        <v>79</v>
      </c>
      <c r="C3" s="36">
        <v>0.75</v>
      </c>
      <c r="D3" s="37">
        <v>1</v>
      </c>
      <c r="E3" s="37">
        <v>1</v>
      </c>
    </row>
    <row r="4" spans="1:5" ht="29.5" thickBot="1" x14ac:dyDescent="0.4">
      <c r="A4" s="28" t="s">
        <v>80</v>
      </c>
      <c r="B4" s="29" t="s">
        <v>81</v>
      </c>
      <c r="C4" s="36">
        <v>0.2</v>
      </c>
      <c r="D4" s="37">
        <v>0.5</v>
      </c>
      <c r="E4" s="37">
        <v>0.75</v>
      </c>
    </row>
    <row r="7" spans="1:5" ht="15" thickBot="1" x14ac:dyDescent="0.4"/>
    <row r="8" spans="1:5" ht="15" thickBot="1" x14ac:dyDescent="0.4">
      <c r="A8" s="26"/>
      <c r="B8" s="27"/>
      <c r="C8" s="34">
        <v>0</v>
      </c>
      <c r="D8" s="35">
        <v>1</v>
      </c>
      <c r="E8" s="35">
        <v>0</v>
      </c>
    </row>
    <row r="9" spans="1:5" ht="29.5" thickBot="1" x14ac:dyDescent="0.4">
      <c r="A9" s="28" t="s">
        <v>82</v>
      </c>
      <c r="B9" s="29" t="s">
        <v>83</v>
      </c>
      <c r="C9" s="36">
        <v>0.2</v>
      </c>
      <c r="D9" s="37">
        <v>0.4</v>
      </c>
      <c r="E9" s="37">
        <v>0.55000000000000004</v>
      </c>
    </row>
    <row r="10" spans="1:5" ht="15" thickBot="1" x14ac:dyDescent="0.4">
      <c r="A10" s="28" t="s">
        <v>84</v>
      </c>
      <c r="B10" s="29" t="s">
        <v>85</v>
      </c>
      <c r="C10" s="36">
        <v>0.4</v>
      </c>
      <c r="D10" s="37">
        <v>0.55000000000000004</v>
      </c>
      <c r="E10" s="37">
        <v>0.7</v>
      </c>
    </row>
    <row r="11" spans="1:5" ht="15" thickBot="1" x14ac:dyDescent="0.4">
      <c r="A11" s="28" t="s">
        <v>86</v>
      </c>
      <c r="B11" s="29" t="s">
        <v>87</v>
      </c>
      <c r="C11" s="36">
        <v>0.55000000000000004</v>
      </c>
      <c r="D11" s="37">
        <v>0.7</v>
      </c>
      <c r="E11" s="37">
        <v>0.75</v>
      </c>
    </row>
    <row r="12" spans="1:5" ht="15" thickBot="1" x14ac:dyDescent="0.4">
      <c r="A12" s="28" t="s">
        <v>88</v>
      </c>
      <c r="B12" s="29" t="s">
        <v>77</v>
      </c>
      <c r="C12" s="36">
        <v>0.7</v>
      </c>
      <c r="D12" s="37">
        <v>0.75</v>
      </c>
      <c r="E12" s="37">
        <v>1</v>
      </c>
    </row>
    <row r="13" spans="1:5" ht="29.5" thickBot="1" x14ac:dyDescent="0.4">
      <c r="A13" s="28" t="s">
        <v>89</v>
      </c>
      <c r="B13" s="29" t="s">
        <v>79</v>
      </c>
      <c r="C13" s="36">
        <v>0.75</v>
      </c>
      <c r="D13" s="37">
        <v>1</v>
      </c>
      <c r="E13" s="37">
        <v>1</v>
      </c>
    </row>
    <row r="17" spans="1:27" x14ac:dyDescent="0.35">
      <c r="A17" s="17"/>
      <c r="B17" s="17" t="s">
        <v>8</v>
      </c>
      <c r="C17" s="17" t="s">
        <v>9</v>
      </c>
      <c r="D17" s="17" t="s">
        <v>10</v>
      </c>
      <c r="G17" s="40" t="s">
        <v>8</v>
      </c>
      <c r="H17" s="40" t="s">
        <v>9</v>
      </c>
      <c r="I17" s="40" t="s">
        <v>10</v>
      </c>
    </row>
    <row r="18" spans="1:27" x14ac:dyDescent="0.35">
      <c r="A18" s="17" t="s">
        <v>1</v>
      </c>
      <c r="B18" s="16">
        <f>a!$B$13</f>
        <v>0.26</v>
      </c>
      <c r="C18" s="16">
        <f>a!$B$12</f>
        <v>0.23809999999999998</v>
      </c>
      <c r="D18" s="16">
        <f>MIN(a!$B$43,1)</f>
        <v>1</v>
      </c>
      <c r="F18" s="40" t="s">
        <v>1</v>
      </c>
      <c r="G18" s="10" t="s">
        <v>83</v>
      </c>
      <c r="H18" s="10" t="s">
        <v>83</v>
      </c>
      <c r="I18" s="10" t="s">
        <v>79</v>
      </c>
    </row>
    <row r="19" spans="1:27" x14ac:dyDescent="0.35">
      <c r="A19" s="17" t="s">
        <v>6</v>
      </c>
      <c r="B19" s="21">
        <f>a!$B$56</f>
        <v>0.681792830507429</v>
      </c>
      <c r="C19" s="21">
        <f>a!$B$54</f>
        <v>0.18920711500272103</v>
      </c>
      <c r="D19" s="21">
        <f>a!$B$56</f>
        <v>0.681792830507429</v>
      </c>
      <c r="F19" s="40" t="s">
        <v>6</v>
      </c>
      <c r="G19" s="10" t="s">
        <v>87</v>
      </c>
      <c r="H19" s="10" t="s">
        <v>83</v>
      </c>
      <c r="I19" s="10" t="s">
        <v>87</v>
      </c>
      <c r="Z19" s="10" t="s">
        <v>142</v>
      </c>
      <c r="AA19" s="10">
        <f>(2.475-1.3)/2+(1.3-0.43)/2</f>
        <v>1.0225</v>
      </c>
    </row>
    <row r="20" spans="1:27" x14ac:dyDescent="0.35">
      <c r="A20" s="17" t="s">
        <v>7</v>
      </c>
      <c r="B20" s="16">
        <f>a!$B$81</f>
        <v>0.73245553203367586</v>
      </c>
      <c r="C20" s="16">
        <f>a!$B$66</f>
        <v>0.41622776601683797</v>
      </c>
      <c r="D20" s="16">
        <f>a!$B$75</f>
        <v>0.62915026221291814</v>
      </c>
      <c r="F20" s="40" t="s">
        <v>7</v>
      </c>
      <c r="G20" s="10" t="s">
        <v>77</v>
      </c>
      <c r="H20" s="10" t="s">
        <v>83</v>
      </c>
      <c r="I20" s="10" t="s">
        <v>77</v>
      </c>
      <c r="Z20" s="10" t="s">
        <v>145</v>
      </c>
      <c r="AA20" s="10" t="s">
        <v>148</v>
      </c>
    </row>
    <row r="21" spans="1:27" x14ac:dyDescent="0.35">
      <c r="A21" s="17" t="s">
        <v>5</v>
      </c>
      <c r="B21" s="16">
        <f>a!$B$91</f>
        <v>0.75</v>
      </c>
      <c r="C21" s="16">
        <f>a!$B$93</f>
        <v>0.25</v>
      </c>
      <c r="D21" s="16">
        <f>a!$B$92</f>
        <v>0.5</v>
      </c>
      <c r="F21" s="40" t="s">
        <v>5</v>
      </c>
      <c r="G21" s="10" t="s">
        <v>77</v>
      </c>
      <c r="H21" s="10" t="s">
        <v>83</v>
      </c>
      <c r="I21" s="10" t="s">
        <v>85</v>
      </c>
      <c r="Z21" s="10" t="s">
        <v>146</v>
      </c>
      <c r="AA21" s="10">
        <v>1.38</v>
      </c>
    </row>
    <row r="24" spans="1:27" x14ac:dyDescent="0.35">
      <c r="G24" s="57" t="s">
        <v>91</v>
      </c>
      <c r="H24" s="57"/>
      <c r="I24" s="57"/>
    </row>
    <row r="25" spans="1:27" x14ac:dyDescent="0.35">
      <c r="I25" s="44">
        <v>0</v>
      </c>
      <c r="J25" s="1">
        <v>1</v>
      </c>
      <c r="K25" s="1">
        <v>0</v>
      </c>
      <c r="N25" s="1">
        <v>0</v>
      </c>
      <c r="O25" s="1">
        <v>1</v>
      </c>
      <c r="P25" s="1">
        <v>0</v>
      </c>
      <c r="R25" s="1">
        <v>0</v>
      </c>
      <c r="S25" s="1">
        <v>1</v>
      </c>
      <c r="T25" s="1">
        <v>0</v>
      </c>
    </row>
    <row r="26" spans="1:27" x14ac:dyDescent="0.35">
      <c r="A26" s="50" t="s">
        <v>11</v>
      </c>
      <c r="B26" s="59"/>
      <c r="C26" s="30"/>
      <c r="D26" s="30"/>
      <c r="G26" s="1" t="s">
        <v>1</v>
      </c>
      <c r="H26" s="42" t="s">
        <v>83</v>
      </c>
      <c r="I26" s="1">
        <v>0.2</v>
      </c>
      <c r="J26" s="1">
        <v>0.4</v>
      </c>
      <c r="K26" s="1">
        <v>0.55000000000000004</v>
      </c>
      <c r="L26" s="56" t="s">
        <v>141</v>
      </c>
      <c r="M26" s="43" t="s">
        <v>81</v>
      </c>
      <c r="N26" s="1">
        <v>0.2</v>
      </c>
      <c r="O26" s="1">
        <v>0.5</v>
      </c>
      <c r="P26" s="1">
        <v>0.75</v>
      </c>
      <c r="Q26" s="56" t="s">
        <v>113</v>
      </c>
      <c r="R26" s="1">
        <f t="shared" ref="R26:T29" si="0">I26*N26</f>
        <v>4.0000000000000008E-2</v>
      </c>
      <c r="S26" s="1">
        <f t="shared" si="0"/>
        <v>0.2</v>
      </c>
      <c r="T26" s="1">
        <f t="shared" si="0"/>
        <v>0.41250000000000003</v>
      </c>
    </row>
    <row r="27" spans="1:27" x14ac:dyDescent="0.35">
      <c r="A27" s="17" t="s">
        <v>1</v>
      </c>
      <c r="B27" s="16">
        <v>7</v>
      </c>
      <c r="C27" s="16">
        <f>B27/$B$31</f>
        <v>0.26923076923076922</v>
      </c>
      <c r="D27" s="17" t="s">
        <v>81</v>
      </c>
      <c r="G27" s="1" t="s">
        <v>6</v>
      </c>
      <c r="H27" s="42" t="s">
        <v>87</v>
      </c>
      <c r="I27" s="1">
        <v>0.55000000000000004</v>
      </c>
      <c r="J27" s="1">
        <v>0.7</v>
      </c>
      <c r="K27" s="1">
        <v>0.75</v>
      </c>
      <c r="L27" s="56"/>
      <c r="M27" s="43" t="s">
        <v>81</v>
      </c>
      <c r="N27" s="1">
        <v>0.2</v>
      </c>
      <c r="O27" s="1">
        <v>0.5</v>
      </c>
      <c r="P27" s="1">
        <v>0.75</v>
      </c>
      <c r="Q27" s="56"/>
      <c r="R27" s="1">
        <f t="shared" si="0"/>
        <v>0.11000000000000001</v>
      </c>
      <c r="S27" s="1">
        <f t="shared" si="0"/>
        <v>0.35</v>
      </c>
      <c r="T27" s="1">
        <f t="shared" si="0"/>
        <v>0.5625</v>
      </c>
    </row>
    <row r="28" spans="1:27" x14ac:dyDescent="0.35">
      <c r="A28" s="17" t="s">
        <v>6</v>
      </c>
      <c r="B28" s="16">
        <v>6</v>
      </c>
      <c r="C28" s="16">
        <f t="shared" ref="C28:C30" si="1">B28/$B$31</f>
        <v>0.23076923076923078</v>
      </c>
      <c r="D28" s="17" t="s">
        <v>81</v>
      </c>
      <c r="G28" s="1" t="s">
        <v>7</v>
      </c>
      <c r="H28" s="42" t="s">
        <v>77</v>
      </c>
      <c r="I28" s="1">
        <v>0.7</v>
      </c>
      <c r="J28" s="1">
        <v>0.75</v>
      </c>
      <c r="K28" s="1">
        <v>1</v>
      </c>
      <c r="L28" s="56"/>
      <c r="M28" s="43" t="s">
        <v>81</v>
      </c>
      <c r="N28" s="1">
        <v>0.2</v>
      </c>
      <c r="O28" s="1">
        <v>0.5</v>
      </c>
      <c r="P28" s="1">
        <v>0.75</v>
      </c>
      <c r="Q28" s="56"/>
      <c r="R28" s="1">
        <f t="shared" si="0"/>
        <v>0.13999999999999999</v>
      </c>
      <c r="S28" s="1">
        <f t="shared" si="0"/>
        <v>0.375</v>
      </c>
      <c r="T28" s="1">
        <f t="shared" si="0"/>
        <v>0.75</v>
      </c>
    </row>
    <row r="29" spans="1:27" x14ac:dyDescent="0.35">
      <c r="A29" s="17" t="s">
        <v>7</v>
      </c>
      <c r="B29" s="16">
        <v>4</v>
      </c>
      <c r="C29" s="16">
        <f t="shared" si="1"/>
        <v>0.15384615384615385</v>
      </c>
      <c r="D29" s="17" t="s">
        <v>81</v>
      </c>
      <c r="G29" s="1" t="s">
        <v>5</v>
      </c>
      <c r="H29" s="42" t="s">
        <v>77</v>
      </c>
      <c r="I29" s="1">
        <v>0.7</v>
      </c>
      <c r="J29" s="1">
        <v>0.75</v>
      </c>
      <c r="K29" s="1">
        <v>1</v>
      </c>
      <c r="L29" s="56"/>
      <c r="M29" s="43" t="s">
        <v>81</v>
      </c>
      <c r="N29" s="1">
        <v>0.2</v>
      </c>
      <c r="O29" s="1">
        <v>0.5</v>
      </c>
      <c r="P29" s="1">
        <v>0.75</v>
      </c>
      <c r="Q29" s="56"/>
      <c r="R29" s="1">
        <f t="shared" si="0"/>
        <v>0.13999999999999999</v>
      </c>
      <c r="S29" s="1">
        <f t="shared" si="0"/>
        <v>0.375</v>
      </c>
      <c r="T29" s="1">
        <f t="shared" si="0"/>
        <v>0.75</v>
      </c>
      <c r="Z29" s="10" t="s">
        <v>143</v>
      </c>
      <c r="AA29" s="10">
        <f>(1.65-0.8)/2+(0.8-0.16)/2</f>
        <v>0.74499999999999988</v>
      </c>
    </row>
    <row r="30" spans="1:27" x14ac:dyDescent="0.35">
      <c r="A30" s="17" t="s">
        <v>5</v>
      </c>
      <c r="B30" s="16">
        <v>9</v>
      </c>
      <c r="C30" s="16">
        <f t="shared" si="1"/>
        <v>0.34615384615384615</v>
      </c>
      <c r="D30" s="17" t="s">
        <v>81</v>
      </c>
      <c r="R30" s="4">
        <f>SUM(R26:R29)</f>
        <v>0.43000000000000005</v>
      </c>
      <c r="S30" s="4">
        <f t="shared" ref="S30:T30" si="2">SUM(S26:S29)</f>
        <v>1.3</v>
      </c>
      <c r="T30" s="4">
        <f t="shared" si="2"/>
        <v>2.4750000000000001</v>
      </c>
      <c r="Z30" s="10" t="s">
        <v>145</v>
      </c>
      <c r="AA30" s="45" t="s">
        <v>147</v>
      </c>
    </row>
    <row r="31" spans="1:27" x14ac:dyDescent="0.35">
      <c r="A31" s="32" t="s">
        <v>104</v>
      </c>
      <c r="B31" s="32">
        <f>SUM(B27:B30)</f>
        <v>26</v>
      </c>
      <c r="G31" s="57" t="s">
        <v>92</v>
      </c>
      <c r="H31" s="57"/>
      <c r="I31" s="58"/>
      <c r="Z31" s="10" t="s">
        <v>146</v>
      </c>
      <c r="AA31" s="10">
        <v>0.85</v>
      </c>
    </row>
    <row r="32" spans="1:27" x14ac:dyDescent="0.35">
      <c r="F32" s="41"/>
      <c r="I32" s="1">
        <v>0</v>
      </c>
      <c r="J32" s="1">
        <v>1</v>
      </c>
      <c r="K32" s="1">
        <v>0</v>
      </c>
      <c r="N32" s="1">
        <v>0</v>
      </c>
      <c r="O32" s="1">
        <v>1</v>
      </c>
      <c r="P32" s="1">
        <v>0</v>
      </c>
      <c r="R32" s="1">
        <v>0</v>
      </c>
      <c r="S32" s="1">
        <v>1</v>
      </c>
      <c r="T32" s="1">
        <v>0</v>
      </c>
    </row>
    <row r="33" spans="1:28" x14ac:dyDescent="0.35">
      <c r="A33">
        <f>F17</f>
        <v>0</v>
      </c>
      <c r="B33" s="3" t="str">
        <f>G17</f>
        <v>А1</v>
      </c>
      <c r="C33" s="3" t="str">
        <f>H17</f>
        <v>А2</v>
      </c>
      <c r="D33" s="3" t="str">
        <f>I17</f>
        <v>А3</v>
      </c>
      <c r="E33" s="3" t="s">
        <v>90</v>
      </c>
      <c r="G33" s="1" t="s">
        <v>1</v>
      </c>
      <c r="H33" s="42" t="s">
        <v>83</v>
      </c>
      <c r="I33" s="1">
        <v>0.2</v>
      </c>
      <c r="J33" s="1">
        <v>0.4</v>
      </c>
      <c r="K33" s="1">
        <v>0.55000000000000004</v>
      </c>
      <c r="L33" s="55" t="s">
        <v>141</v>
      </c>
      <c r="M33" s="43" t="s">
        <v>81</v>
      </c>
      <c r="N33" s="1">
        <v>0.2</v>
      </c>
      <c r="O33" s="1">
        <v>0.5</v>
      </c>
      <c r="P33" s="1">
        <v>0.75</v>
      </c>
      <c r="Q33" s="55" t="s">
        <v>113</v>
      </c>
      <c r="R33" s="1">
        <f t="shared" ref="R33:T36" si="3">I33*N33</f>
        <v>4.0000000000000008E-2</v>
      </c>
      <c r="S33" s="1">
        <f t="shared" si="3"/>
        <v>0.2</v>
      </c>
      <c r="T33" s="1">
        <f t="shared" si="3"/>
        <v>0.41250000000000003</v>
      </c>
    </row>
    <row r="34" spans="1:28" x14ac:dyDescent="0.35">
      <c r="A34" s="3" t="str">
        <f>F18</f>
        <v>С1</v>
      </c>
      <c r="B34" s="10" t="s">
        <v>83</v>
      </c>
      <c r="C34" s="10" t="s">
        <v>83</v>
      </c>
      <c r="D34" s="10" t="s">
        <v>79</v>
      </c>
      <c r="E34" s="10" t="str">
        <f>D27</f>
        <v>НОВ</v>
      </c>
      <c r="G34" s="1" t="s">
        <v>6</v>
      </c>
      <c r="H34" s="10" t="s">
        <v>83</v>
      </c>
      <c r="I34" s="1">
        <v>0.2</v>
      </c>
      <c r="J34" s="1">
        <v>0.4</v>
      </c>
      <c r="K34" s="1">
        <v>0.55000000000000004</v>
      </c>
      <c r="L34" s="56"/>
      <c r="M34" s="17" t="s">
        <v>81</v>
      </c>
      <c r="N34" s="1">
        <v>0.2</v>
      </c>
      <c r="O34" s="1">
        <v>0.5</v>
      </c>
      <c r="P34" s="1">
        <v>0.75</v>
      </c>
      <c r="Q34" s="56"/>
      <c r="R34" s="1">
        <f t="shared" si="3"/>
        <v>4.0000000000000008E-2</v>
      </c>
      <c r="S34" s="1">
        <f t="shared" si="3"/>
        <v>0.2</v>
      </c>
      <c r="T34" s="1">
        <f t="shared" si="3"/>
        <v>0.41250000000000003</v>
      </c>
    </row>
    <row r="35" spans="1:28" x14ac:dyDescent="0.35">
      <c r="A35" s="3" t="str">
        <f>F19</f>
        <v>С2</v>
      </c>
      <c r="B35" s="10" t="s">
        <v>87</v>
      </c>
      <c r="C35" s="10" t="s">
        <v>83</v>
      </c>
      <c r="D35" s="10" t="s">
        <v>87</v>
      </c>
      <c r="E35" s="10" t="str">
        <f>D28</f>
        <v>НОВ</v>
      </c>
      <c r="G35" s="1" t="s">
        <v>7</v>
      </c>
      <c r="H35" s="10" t="s">
        <v>83</v>
      </c>
      <c r="I35" s="1">
        <v>0.2</v>
      </c>
      <c r="J35" s="1">
        <v>0.4</v>
      </c>
      <c r="K35" s="1">
        <v>0.55000000000000004</v>
      </c>
      <c r="L35" s="56"/>
      <c r="M35" s="17" t="s">
        <v>81</v>
      </c>
      <c r="N35" s="1">
        <v>0.2</v>
      </c>
      <c r="O35" s="1">
        <v>0.5</v>
      </c>
      <c r="P35" s="1">
        <v>0.75</v>
      </c>
      <c r="Q35" s="56"/>
      <c r="R35" s="1">
        <f t="shared" si="3"/>
        <v>4.0000000000000008E-2</v>
      </c>
      <c r="S35" s="1">
        <f t="shared" si="3"/>
        <v>0.2</v>
      </c>
      <c r="T35" s="1">
        <f t="shared" si="3"/>
        <v>0.41250000000000003</v>
      </c>
    </row>
    <row r="36" spans="1:28" x14ac:dyDescent="0.35">
      <c r="A36" s="3" t="str">
        <f>F20</f>
        <v>С3</v>
      </c>
      <c r="B36" s="10" t="s">
        <v>77</v>
      </c>
      <c r="C36" s="10" t="s">
        <v>83</v>
      </c>
      <c r="D36" s="10" t="s">
        <v>77</v>
      </c>
      <c r="E36" s="10" t="str">
        <f>D29</f>
        <v>НОВ</v>
      </c>
      <c r="G36" s="1" t="s">
        <v>5</v>
      </c>
      <c r="H36" s="10" t="s">
        <v>83</v>
      </c>
      <c r="I36" s="1">
        <v>0.2</v>
      </c>
      <c r="J36" s="1">
        <v>0.4</v>
      </c>
      <c r="K36" s="1">
        <v>0.55000000000000004</v>
      </c>
      <c r="L36" s="56"/>
      <c r="M36" s="17" t="s">
        <v>81</v>
      </c>
      <c r="N36" s="1">
        <v>0.2</v>
      </c>
      <c r="O36" s="1">
        <v>0.5</v>
      </c>
      <c r="P36" s="1">
        <v>0.75</v>
      </c>
      <c r="Q36" s="56"/>
      <c r="R36" s="1">
        <f t="shared" si="3"/>
        <v>4.0000000000000008E-2</v>
      </c>
      <c r="S36" s="1">
        <f t="shared" si="3"/>
        <v>0.2</v>
      </c>
      <c r="T36" s="1">
        <f t="shared" si="3"/>
        <v>0.41250000000000003</v>
      </c>
    </row>
    <row r="37" spans="1:28" x14ac:dyDescent="0.35">
      <c r="A37" s="3" t="str">
        <f>F21</f>
        <v>С4</v>
      </c>
      <c r="B37" s="10" t="s">
        <v>77</v>
      </c>
      <c r="C37" s="10" t="s">
        <v>83</v>
      </c>
      <c r="D37" s="10" t="s">
        <v>85</v>
      </c>
      <c r="E37" s="10" t="str">
        <f>D30</f>
        <v>НОВ</v>
      </c>
      <c r="R37" s="4">
        <f>SUM(R33:R36)</f>
        <v>0.16000000000000003</v>
      </c>
      <c r="S37" s="4">
        <f t="shared" ref="S37:T37" si="4">SUM(S33:S36)</f>
        <v>0.8</v>
      </c>
      <c r="T37" s="4">
        <f t="shared" si="4"/>
        <v>1.6500000000000001</v>
      </c>
    </row>
    <row r="38" spans="1:28" x14ac:dyDescent="0.35">
      <c r="G38" s="57" t="s">
        <v>93</v>
      </c>
      <c r="H38" s="57"/>
      <c r="I38" s="58"/>
    </row>
    <row r="39" spans="1:28" x14ac:dyDescent="0.35">
      <c r="I39" s="1">
        <v>0</v>
      </c>
      <c r="J39" s="1">
        <v>1</v>
      </c>
      <c r="K39" s="1">
        <v>0</v>
      </c>
      <c r="N39" s="1">
        <v>0</v>
      </c>
      <c r="O39" s="1">
        <v>1</v>
      </c>
      <c r="P39" s="1">
        <v>0</v>
      </c>
      <c r="R39" s="1">
        <v>0</v>
      </c>
      <c r="S39" s="1">
        <v>1</v>
      </c>
      <c r="T39" s="1">
        <v>0</v>
      </c>
      <c r="Z39" s="10" t="s">
        <v>144</v>
      </c>
      <c r="AA39" s="10">
        <f>(2.5875-1.5)/2+(1.5-0.48)/2</f>
        <v>1.05375</v>
      </c>
    </row>
    <row r="40" spans="1:28" x14ac:dyDescent="0.35">
      <c r="G40" s="1" t="s">
        <v>1</v>
      </c>
      <c r="H40" s="10" t="s">
        <v>79</v>
      </c>
      <c r="I40" s="1">
        <v>0.75</v>
      </c>
      <c r="J40" s="1">
        <v>1</v>
      </c>
      <c r="K40" s="1">
        <v>1</v>
      </c>
      <c r="L40" s="56" t="s">
        <v>141</v>
      </c>
      <c r="M40" s="17" t="s">
        <v>81</v>
      </c>
      <c r="N40" s="1">
        <v>0.2</v>
      </c>
      <c r="O40" s="1">
        <v>0.5</v>
      </c>
      <c r="P40" s="1">
        <v>0.75</v>
      </c>
      <c r="Q40" s="56" t="s">
        <v>113</v>
      </c>
      <c r="R40" s="1">
        <f t="shared" ref="R40:T43" si="5">I40*N40</f>
        <v>0.15000000000000002</v>
      </c>
      <c r="S40" s="1">
        <f t="shared" si="5"/>
        <v>0.5</v>
      </c>
      <c r="T40" s="1">
        <f t="shared" si="5"/>
        <v>0.75</v>
      </c>
      <c r="Z40" s="10" t="s">
        <v>145</v>
      </c>
      <c r="AA40" s="10" t="s">
        <v>149</v>
      </c>
    </row>
    <row r="41" spans="1:28" x14ac:dyDescent="0.35">
      <c r="G41" s="1" t="s">
        <v>6</v>
      </c>
      <c r="H41" s="10" t="s">
        <v>87</v>
      </c>
      <c r="I41" s="1">
        <v>0.55000000000000004</v>
      </c>
      <c r="J41" s="1">
        <v>0.7</v>
      </c>
      <c r="K41" s="1">
        <v>0.75</v>
      </c>
      <c r="L41" s="56"/>
      <c r="M41" s="17" t="s">
        <v>81</v>
      </c>
      <c r="N41" s="1">
        <v>0.2</v>
      </c>
      <c r="O41" s="1">
        <v>0.5</v>
      </c>
      <c r="P41" s="1">
        <v>0.75</v>
      </c>
      <c r="Q41" s="56"/>
      <c r="R41" s="1">
        <f t="shared" si="5"/>
        <v>0.11000000000000001</v>
      </c>
      <c r="S41" s="1">
        <f t="shared" si="5"/>
        <v>0.35</v>
      </c>
      <c r="T41" s="1">
        <f t="shared" si="5"/>
        <v>0.5625</v>
      </c>
      <c r="Z41" s="12" t="s">
        <v>146</v>
      </c>
      <c r="AA41" s="12">
        <v>1.5</v>
      </c>
    </row>
    <row r="42" spans="1:28" x14ac:dyDescent="0.35">
      <c r="G42" s="1" t="s">
        <v>7</v>
      </c>
      <c r="H42" s="10" t="s">
        <v>77</v>
      </c>
      <c r="I42" s="1">
        <v>0.7</v>
      </c>
      <c r="J42" s="1">
        <v>0.75</v>
      </c>
      <c r="K42" s="1">
        <v>1</v>
      </c>
      <c r="L42" s="56"/>
      <c r="M42" s="17" t="s">
        <v>81</v>
      </c>
      <c r="N42" s="1">
        <v>0.2</v>
      </c>
      <c r="O42" s="1">
        <v>0.5</v>
      </c>
      <c r="P42" s="1">
        <v>0.75</v>
      </c>
      <c r="Q42" s="56"/>
      <c r="R42" s="1">
        <f t="shared" si="5"/>
        <v>0.13999999999999999</v>
      </c>
      <c r="S42" s="1">
        <f t="shared" si="5"/>
        <v>0.375</v>
      </c>
      <c r="T42" s="1">
        <f t="shared" si="5"/>
        <v>0.75</v>
      </c>
    </row>
    <row r="43" spans="1:28" x14ac:dyDescent="0.35">
      <c r="G43" s="1" t="s">
        <v>5</v>
      </c>
      <c r="H43" s="10" t="s">
        <v>85</v>
      </c>
      <c r="I43" s="1">
        <v>0.4</v>
      </c>
      <c r="J43" s="1">
        <v>0.55000000000000004</v>
      </c>
      <c r="K43" s="1">
        <v>0.7</v>
      </c>
      <c r="L43" s="56"/>
      <c r="M43" s="17" t="s">
        <v>81</v>
      </c>
      <c r="N43" s="1">
        <v>0.2</v>
      </c>
      <c r="O43" s="1">
        <v>0.5</v>
      </c>
      <c r="P43" s="1">
        <v>0.75</v>
      </c>
      <c r="Q43" s="56"/>
      <c r="R43" s="1">
        <f t="shared" si="5"/>
        <v>8.0000000000000016E-2</v>
      </c>
      <c r="S43" s="1">
        <f t="shared" si="5"/>
        <v>0.27500000000000002</v>
      </c>
      <c r="T43" s="1">
        <f t="shared" si="5"/>
        <v>0.52499999999999991</v>
      </c>
    </row>
    <row r="44" spans="1:28" x14ac:dyDescent="0.35">
      <c r="R44" s="4">
        <f>SUM(R40:R43)</f>
        <v>0.48000000000000004</v>
      </c>
      <c r="S44" s="4">
        <f t="shared" ref="S44:T44" si="6">SUM(S40:S43)</f>
        <v>1.5</v>
      </c>
      <c r="T44" s="4">
        <f t="shared" si="6"/>
        <v>2.5874999999999999</v>
      </c>
    </row>
    <row r="48" spans="1:28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x14ac:dyDescent="0.35">
      <c r="A56" s="46"/>
      <c r="B56" s="46"/>
      <c r="C56" s="47"/>
      <c r="D56" s="47"/>
      <c r="E56" s="4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x14ac:dyDescent="0.35">
      <c r="A57" s="48"/>
      <c r="B57" s="47"/>
      <c r="C57" s="47"/>
      <c r="D57" s="47"/>
      <c r="E57" s="4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x14ac:dyDescent="0.35">
      <c r="A58" s="48"/>
      <c r="B58" s="47"/>
      <c r="C58" s="47"/>
      <c r="D58" s="47"/>
      <c r="E58" s="47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x14ac:dyDescent="0.35">
      <c r="A59" s="48"/>
      <c r="B59" s="47"/>
      <c r="C59" s="47"/>
      <c r="D59" s="47"/>
      <c r="E59" s="47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x14ac:dyDescent="0.35">
      <c r="A60" s="48"/>
      <c r="B60" s="47"/>
      <c r="C60" s="47"/>
      <c r="D60" s="47"/>
      <c r="E60" s="47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x14ac:dyDescent="0.35">
      <c r="A61" s="48"/>
      <c r="B61" s="47"/>
      <c r="C61" s="47"/>
      <c r="D61" s="47"/>
      <c r="E61" s="47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x14ac:dyDescent="0.35">
      <c r="A65" s="19"/>
      <c r="B65" s="19"/>
      <c r="C65" s="19"/>
      <c r="D65" s="19"/>
      <c r="E65" s="19"/>
      <c r="F65" s="19"/>
      <c r="G65" s="47"/>
      <c r="H65" s="47"/>
      <c r="I65" s="47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x14ac:dyDescent="0.35">
      <c r="A66" s="19"/>
      <c r="B66" s="19"/>
      <c r="C66" s="19"/>
      <c r="D66" s="19"/>
      <c r="E66" s="19"/>
      <c r="F66" s="19"/>
      <c r="G66" s="47"/>
      <c r="H66" s="47"/>
      <c r="I66" s="47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x14ac:dyDescent="0.35">
      <c r="A67" s="19"/>
      <c r="B67" s="19"/>
      <c r="C67" s="19"/>
      <c r="D67" s="19"/>
      <c r="E67" s="19"/>
      <c r="F67" s="19"/>
      <c r="G67" s="47"/>
      <c r="H67" s="47"/>
      <c r="I67" s="4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x14ac:dyDescent="0.35">
      <c r="A68" s="19"/>
      <c r="B68" s="19"/>
      <c r="C68" s="19"/>
      <c r="D68" s="19"/>
      <c r="E68" s="19"/>
      <c r="F68" s="19"/>
      <c r="G68" s="47"/>
      <c r="H68" s="47"/>
      <c r="I68" s="47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</sheetData>
  <mergeCells count="10">
    <mergeCell ref="A26:B26"/>
    <mergeCell ref="Q26:Q29"/>
    <mergeCell ref="L26:L29"/>
    <mergeCell ref="L33:L36"/>
    <mergeCell ref="Q33:Q36"/>
    <mergeCell ref="L40:L43"/>
    <mergeCell ref="Q40:Q43"/>
    <mergeCell ref="G24:I24"/>
    <mergeCell ref="G31:I31"/>
    <mergeCell ref="G38:I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б</vt:lpstr>
      <vt:lpstr>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Bezzub</dc:creator>
  <cp:lastModifiedBy>Verendeev Ilia Maksimovich</cp:lastModifiedBy>
  <dcterms:created xsi:type="dcterms:W3CDTF">2023-04-01T19:05:41Z</dcterms:created>
  <dcterms:modified xsi:type="dcterms:W3CDTF">2023-05-19T19:25:28Z</dcterms:modified>
</cp:coreProperties>
</file>