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subnational_need_resources\Kenya\input\"/>
    </mc:Choice>
  </mc:AlternateContent>
  <xr:revisionPtr revIDLastSave="0" documentId="13_ncr:1_{BF5EC52C-3210-4147-A7A9-1488109CD360}" xr6:coauthVersionLast="40" xr6:coauthVersionMax="40" xr10:uidLastSave="{00000000-0000-0000-0000-000000000000}"/>
  <bookViews>
    <workbookView xWindow="0" yWindow="0" windowWidth="25140" windowHeight="11540" tabRatio="728" xr2:uid="{2437C024-96A4-4A5C-A531-80E8C72F4DF2}"/>
  </bookViews>
  <sheets>
    <sheet name="Kenya county spending by region" sheetId="5" r:id="rId1"/>
    <sheet name="County Budget calcs" sheetId="4" r:id="rId2"/>
    <sheet name="Donor Funding calcs" sheetId="2" r:id="rId3"/>
    <sheet name="County Budget Raw" sheetId="3" r:id="rId4"/>
    <sheet name="Donor Funding Raw" sheetId="1" r:id="rId5"/>
    <sheet name="Population data" sheetId="7" r:id="rId6"/>
    <sheet name="Exchange Rat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4" l="1"/>
  <c r="E4" i="4" l="1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F3" i="4"/>
  <c r="G3" i="4"/>
  <c r="E3" i="4"/>
  <c r="N21" i="4"/>
  <c r="K3" i="5"/>
  <c r="B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C3" i="4"/>
  <c r="D3" i="4"/>
  <c r="D131" i="1"/>
  <c r="D34" i="2"/>
  <c r="D35" i="5"/>
  <c r="G35" i="5"/>
  <c r="B3" i="2"/>
  <c r="B4" i="5"/>
  <c r="E4" i="5"/>
  <c r="C3" i="2"/>
  <c r="C4" i="5"/>
  <c r="F4" i="5"/>
  <c r="D3" i="2"/>
  <c r="D4" i="5"/>
  <c r="G4" i="5"/>
  <c r="B4" i="2"/>
  <c r="B5" i="5"/>
  <c r="E5" i="5"/>
  <c r="C4" i="2"/>
  <c r="C5" i="5"/>
  <c r="F5" i="5"/>
  <c r="D4" i="2"/>
  <c r="D5" i="5"/>
  <c r="G5" i="5"/>
  <c r="B5" i="2"/>
  <c r="B6" i="5"/>
  <c r="E6" i="5"/>
  <c r="C5" i="2"/>
  <c r="C6" i="5"/>
  <c r="F6" i="5"/>
  <c r="D5" i="2"/>
  <c r="D6" i="5"/>
  <c r="G6" i="5"/>
  <c r="B6" i="2"/>
  <c r="B7" i="5"/>
  <c r="E7" i="5"/>
  <c r="C6" i="2"/>
  <c r="C7" i="5"/>
  <c r="F7" i="5"/>
  <c r="D6" i="2"/>
  <c r="D7" i="5"/>
  <c r="G7" i="5"/>
  <c r="B7" i="2"/>
  <c r="B8" i="5"/>
  <c r="E8" i="5"/>
  <c r="C7" i="2"/>
  <c r="C8" i="5"/>
  <c r="F8" i="5"/>
  <c r="D7" i="2"/>
  <c r="D8" i="5"/>
  <c r="G8" i="5"/>
  <c r="B8" i="2"/>
  <c r="B9" i="5"/>
  <c r="E9" i="5"/>
  <c r="C8" i="2"/>
  <c r="C9" i="5"/>
  <c r="F9" i="5"/>
  <c r="D105" i="1"/>
  <c r="D8" i="2"/>
  <c r="D9" i="5"/>
  <c r="G9" i="5"/>
  <c r="B9" i="2"/>
  <c r="B10" i="5"/>
  <c r="E10" i="5"/>
  <c r="C9" i="2"/>
  <c r="C10" i="5"/>
  <c r="F10" i="5"/>
  <c r="D9" i="2"/>
  <c r="D10" i="5"/>
  <c r="G10" i="5"/>
  <c r="B10" i="2"/>
  <c r="B11" i="5"/>
  <c r="E11" i="5"/>
  <c r="C10" i="2"/>
  <c r="C11" i="5"/>
  <c r="F11" i="5"/>
  <c r="D10" i="2"/>
  <c r="D11" i="5"/>
  <c r="G11" i="5"/>
  <c r="B11" i="2"/>
  <c r="B12" i="5"/>
  <c r="E12" i="5"/>
  <c r="C11" i="2"/>
  <c r="C12" i="5"/>
  <c r="F12" i="5"/>
  <c r="D11" i="2"/>
  <c r="D12" i="5"/>
  <c r="G12" i="5"/>
  <c r="B12" i="2"/>
  <c r="B13" i="5"/>
  <c r="E13" i="5"/>
  <c r="C12" i="2"/>
  <c r="C13" i="5"/>
  <c r="F13" i="5"/>
  <c r="D12" i="2"/>
  <c r="D13" i="5"/>
  <c r="G13" i="5"/>
  <c r="B13" i="2"/>
  <c r="B14" i="5"/>
  <c r="E14" i="5"/>
  <c r="C13" i="2"/>
  <c r="C14" i="5"/>
  <c r="F14" i="5"/>
  <c r="D13" i="2"/>
  <c r="D14" i="5"/>
  <c r="G14" i="5"/>
  <c r="B14" i="2"/>
  <c r="B15" i="5"/>
  <c r="E15" i="5"/>
  <c r="C14" i="2"/>
  <c r="C15" i="5"/>
  <c r="F15" i="5"/>
  <c r="D14" i="2"/>
  <c r="D15" i="5"/>
  <c r="G15" i="5"/>
  <c r="B15" i="2"/>
  <c r="B16" i="5"/>
  <c r="E16" i="5"/>
  <c r="C15" i="2"/>
  <c r="C16" i="5"/>
  <c r="F16" i="5"/>
  <c r="D15" i="2"/>
  <c r="D16" i="5"/>
  <c r="G16" i="5"/>
  <c r="B16" i="2"/>
  <c r="B17" i="5"/>
  <c r="E17" i="5"/>
  <c r="C16" i="2"/>
  <c r="C17" i="5"/>
  <c r="F17" i="5"/>
  <c r="D16" i="2"/>
  <c r="D17" i="5"/>
  <c r="G17" i="5"/>
  <c r="B17" i="2"/>
  <c r="B18" i="5"/>
  <c r="E18" i="5"/>
  <c r="C17" i="2"/>
  <c r="C18" i="5"/>
  <c r="F18" i="5"/>
  <c r="D17" i="2"/>
  <c r="D18" i="5"/>
  <c r="G18" i="5"/>
  <c r="B18" i="2"/>
  <c r="B19" i="5"/>
  <c r="E19" i="5"/>
  <c r="C18" i="2"/>
  <c r="C19" i="5"/>
  <c r="F19" i="5"/>
  <c r="D18" i="2"/>
  <c r="D19" i="5"/>
  <c r="G19" i="5"/>
  <c r="B19" i="2"/>
  <c r="B20" i="5"/>
  <c r="E20" i="5"/>
  <c r="C19" i="2"/>
  <c r="C20" i="5"/>
  <c r="F20" i="5"/>
  <c r="D19" i="2"/>
  <c r="D20" i="5"/>
  <c r="G20" i="5"/>
  <c r="B20" i="2"/>
  <c r="B21" i="5"/>
  <c r="E21" i="5"/>
  <c r="C20" i="2"/>
  <c r="C21" i="5"/>
  <c r="F21" i="5"/>
  <c r="D20" i="2"/>
  <c r="D21" i="5"/>
  <c r="G21" i="5"/>
  <c r="B21" i="2"/>
  <c r="B22" i="5"/>
  <c r="E22" i="5"/>
  <c r="C21" i="2"/>
  <c r="C22" i="5"/>
  <c r="F22" i="5"/>
  <c r="D21" i="2"/>
  <c r="D22" i="5"/>
  <c r="G22" i="5"/>
  <c r="B22" i="2"/>
  <c r="B23" i="5"/>
  <c r="E23" i="5"/>
  <c r="C22" i="2"/>
  <c r="C23" i="5"/>
  <c r="F23" i="5"/>
  <c r="D22" i="2"/>
  <c r="D23" i="5"/>
  <c r="G23" i="5"/>
  <c r="B23" i="2"/>
  <c r="B24" i="5"/>
  <c r="E24" i="5"/>
  <c r="C23" i="2"/>
  <c r="C24" i="5"/>
  <c r="F24" i="5"/>
  <c r="D23" i="2"/>
  <c r="D24" i="5"/>
  <c r="G24" i="5"/>
  <c r="B24" i="2"/>
  <c r="B25" i="5"/>
  <c r="E25" i="5"/>
  <c r="C24" i="2"/>
  <c r="C25" i="5"/>
  <c r="F25" i="5"/>
  <c r="D24" i="2"/>
  <c r="D25" i="5"/>
  <c r="G25" i="5"/>
  <c r="B25" i="2"/>
  <c r="B26" i="5"/>
  <c r="E26" i="5"/>
  <c r="C25" i="2"/>
  <c r="C26" i="5"/>
  <c r="F26" i="5"/>
  <c r="D25" i="2"/>
  <c r="D26" i="5"/>
  <c r="G26" i="5"/>
  <c r="B26" i="2"/>
  <c r="B27" i="5"/>
  <c r="E27" i="5"/>
  <c r="C26" i="2"/>
  <c r="C27" i="5"/>
  <c r="F27" i="5"/>
  <c r="D123" i="1"/>
  <c r="D26" i="2"/>
  <c r="D27" i="5"/>
  <c r="G27" i="5"/>
  <c r="B27" i="2"/>
  <c r="B28" i="5"/>
  <c r="E28" i="5"/>
  <c r="C27" i="2"/>
  <c r="C28" i="5"/>
  <c r="F28" i="5"/>
  <c r="D27" i="2"/>
  <c r="D28" i="5"/>
  <c r="G28" i="5"/>
  <c r="B28" i="2"/>
  <c r="B29" i="5"/>
  <c r="E29" i="5"/>
  <c r="C28" i="2"/>
  <c r="C29" i="5"/>
  <c r="F29" i="5"/>
  <c r="D28" i="2"/>
  <c r="D29" i="5"/>
  <c r="G29" i="5"/>
  <c r="B29" i="2"/>
  <c r="B30" i="5"/>
  <c r="E30" i="5"/>
  <c r="C29" i="2"/>
  <c r="C30" i="5"/>
  <c r="F30" i="5"/>
  <c r="D29" i="2"/>
  <c r="D30" i="5"/>
  <c r="G30" i="5"/>
  <c r="B30" i="2"/>
  <c r="B31" i="5"/>
  <c r="E31" i="5"/>
  <c r="C30" i="2"/>
  <c r="C31" i="5"/>
  <c r="F31" i="5"/>
  <c r="D30" i="2"/>
  <c r="D31" i="5"/>
  <c r="G31" i="5"/>
  <c r="B31" i="2"/>
  <c r="B32" i="5"/>
  <c r="E32" i="5"/>
  <c r="C31" i="2"/>
  <c r="C32" i="5"/>
  <c r="F32" i="5"/>
  <c r="D31" i="2"/>
  <c r="D32" i="5"/>
  <c r="G32" i="5"/>
  <c r="B32" i="2"/>
  <c r="B33" i="5"/>
  <c r="E33" i="5"/>
  <c r="C32" i="2"/>
  <c r="C33" i="5"/>
  <c r="F33" i="5"/>
  <c r="D32" i="2"/>
  <c r="D33" i="5"/>
  <c r="G33" i="5"/>
  <c r="B33" i="2"/>
  <c r="B34" i="5"/>
  <c r="E34" i="5"/>
  <c r="C33" i="2"/>
  <c r="C34" i="5"/>
  <c r="F34" i="5"/>
  <c r="D33" i="2"/>
  <c r="D34" i="5"/>
  <c r="G34" i="5"/>
  <c r="B34" i="2"/>
  <c r="B35" i="5"/>
  <c r="E35" i="5"/>
  <c r="C34" i="2"/>
  <c r="C35" i="5"/>
  <c r="F35" i="5"/>
  <c r="B35" i="2"/>
  <c r="B36" i="5"/>
  <c r="E36" i="5"/>
  <c r="C35" i="2"/>
  <c r="C36" i="5"/>
  <c r="F36" i="5"/>
  <c r="D35" i="2"/>
  <c r="D36" i="5"/>
  <c r="G36" i="5"/>
  <c r="B36" i="2"/>
  <c r="B37" i="5"/>
  <c r="E37" i="5"/>
  <c r="C36" i="2"/>
  <c r="C37" i="5"/>
  <c r="F37" i="5"/>
  <c r="D36" i="2"/>
  <c r="D37" i="5"/>
  <c r="G37" i="5"/>
  <c r="B37" i="2"/>
  <c r="B38" i="5"/>
  <c r="E38" i="5"/>
  <c r="C37" i="2"/>
  <c r="C38" i="5"/>
  <c r="F38" i="5"/>
  <c r="D37" i="2"/>
  <c r="D38" i="5"/>
  <c r="G38" i="5"/>
  <c r="B38" i="2"/>
  <c r="B39" i="5"/>
  <c r="E39" i="5"/>
  <c r="C38" i="2"/>
  <c r="C39" i="5"/>
  <c r="F39" i="5"/>
  <c r="D38" i="2"/>
  <c r="D39" i="5"/>
  <c r="G39" i="5"/>
  <c r="B39" i="2"/>
  <c r="B40" i="5"/>
  <c r="E40" i="5"/>
  <c r="C39" i="2"/>
  <c r="C40" i="5"/>
  <c r="F40" i="5"/>
  <c r="D39" i="2"/>
  <c r="D40" i="5"/>
  <c r="G40" i="5"/>
  <c r="B40" i="2"/>
  <c r="B41" i="5"/>
  <c r="K41" i="5" s="1"/>
  <c r="N41" i="5" s="1"/>
  <c r="E41" i="5"/>
  <c r="H41" i="5" s="1"/>
  <c r="C40" i="2"/>
  <c r="C41" i="5"/>
  <c r="F41" i="5" s="1"/>
  <c r="I41" i="5" s="1"/>
  <c r="D137" i="1"/>
  <c r="D40" i="2"/>
  <c r="D41" i="5"/>
  <c r="G41" i="5" s="1"/>
  <c r="J41" i="5" s="1"/>
  <c r="B41" i="2"/>
  <c r="B42" i="5"/>
  <c r="E42" i="5"/>
  <c r="C41" i="2"/>
  <c r="C42" i="5"/>
  <c r="F42" i="5"/>
  <c r="D138" i="1"/>
  <c r="D41" i="2"/>
  <c r="D42" i="5"/>
  <c r="G42" i="5"/>
  <c r="B42" i="2"/>
  <c r="B43" i="5"/>
  <c r="E43" i="5"/>
  <c r="C42" i="2"/>
  <c r="C43" i="5"/>
  <c r="F43" i="5"/>
  <c r="D42" i="2"/>
  <c r="D43" i="5"/>
  <c r="G43" i="5"/>
  <c r="B43" i="2"/>
  <c r="B44" i="5"/>
  <c r="E44" i="5"/>
  <c r="C43" i="2"/>
  <c r="C44" i="5"/>
  <c r="F44" i="5"/>
  <c r="D43" i="2"/>
  <c r="D44" i="5"/>
  <c r="G44" i="5"/>
  <c r="B44" i="2"/>
  <c r="B45" i="5"/>
  <c r="E45" i="5"/>
  <c r="C44" i="2"/>
  <c r="C45" i="5"/>
  <c r="F45" i="5"/>
  <c r="D141" i="1"/>
  <c r="D44" i="2"/>
  <c r="D45" i="5"/>
  <c r="G45" i="5"/>
  <c r="B45" i="2"/>
  <c r="B46" i="5"/>
  <c r="E46" i="5"/>
  <c r="C45" i="2"/>
  <c r="C46" i="5"/>
  <c r="F46" i="5"/>
  <c r="D45" i="2"/>
  <c r="D46" i="5"/>
  <c r="G46" i="5"/>
  <c r="B46" i="2"/>
  <c r="B47" i="5"/>
  <c r="E47" i="5"/>
  <c r="C46" i="2"/>
  <c r="C47" i="5"/>
  <c r="F47" i="5"/>
  <c r="D46" i="2"/>
  <c r="D47" i="5"/>
  <c r="G47" i="5"/>
  <c r="B47" i="2"/>
  <c r="B48" i="5"/>
  <c r="E48" i="5"/>
  <c r="C47" i="2"/>
  <c r="C48" i="5"/>
  <c r="F48" i="5"/>
  <c r="D47" i="2"/>
  <c r="D48" i="5"/>
  <c r="G48" i="5"/>
  <c r="B48" i="2"/>
  <c r="B49" i="5"/>
  <c r="E49" i="5"/>
  <c r="C48" i="2"/>
  <c r="C49" i="5"/>
  <c r="F49" i="5"/>
  <c r="D145" i="1"/>
  <c r="D48" i="2"/>
  <c r="D49" i="5"/>
  <c r="G49" i="5"/>
  <c r="C2" i="2"/>
  <c r="C3" i="5"/>
  <c r="F3" i="5"/>
  <c r="D2" i="2"/>
  <c r="D3" i="5"/>
  <c r="G3" i="5"/>
  <c r="B2" i="2"/>
  <c r="B3" i="5"/>
  <c r="E3" i="5"/>
  <c r="K4" i="5"/>
  <c r="G16" i="6"/>
  <c r="N4" i="5"/>
  <c r="L4" i="5"/>
  <c r="H16" i="6"/>
  <c r="O4" i="5"/>
  <c r="M4" i="5"/>
  <c r="I16" i="6"/>
  <c r="P4" i="5"/>
  <c r="K5" i="5"/>
  <c r="N5" i="5"/>
  <c r="L5" i="5"/>
  <c r="O5" i="5"/>
  <c r="M5" i="5"/>
  <c r="P5" i="5"/>
  <c r="K6" i="5"/>
  <c r="N6" i="5"/>
  <c r="L6" i="5"/>
  <c r="O6" i="5"/>
  <c r="M6" i="5"/>
  <c r="P6" i="5"/>
  <c r="K7" i="5"/>
  <c r="N7" i="5"/>
  <c r="L7" i="5"/>
  <c r="O7" i="5"/>
  <c r="M7" i="5"/>
  <c r="P7" i="5"/>
  <c r="K8" i="5"/>
  <c r="N8" i="5"/>
  <c r="L8" i="5"/>
  <c r="O8" i="5"/>
  <c r="M8" i="5"/>
  <c r="P8" i="5"/>
  <c r="K9" i="5"/>
  <c r="N9" i="5"/>
  <c r="L9" i="5"/>
  <c r="O9" i="5"/>
  <c r="M9" i="5"/>
  <c r="P9" i="5"/>
  <c r="K10" i="5"/>
  <c r="N10" i="5"/>
  <c r="L10" i="5"/>
  <c r="O10" i="5"/>
  <c r="M10" i="5"/>
  <c r="P10" i="5"/>
  <c r="K11" i="5"/>
  <c r="N11" i="5"/>
  <c r="L11" i="5"/>
  <c r="O11" i="5"/>
  <c r="M11" i="5"/>
  <c r="P11" i="5"/>
  <c r="K12" i="5"/>
  <c r="N12" i="5"/>
  <c r="L12" i="5"/>
  <c r="O12" i="5"/>
  <c r="M12" i="5"/>
  <c r="P12" i="5"/>
  <c r="K13" i="5"/>
  <c r="N13" i="5"/>
  <c r="L13" i="5"/>
  <c r="O13" i="5"/>
  <c r="M13" i="5"/>
  <c r="P13" i="5"/>
  <c r="K14" i="5"/>
  <c r="N14" i="5"/>
  <c r="L14" i="5"/>
  <c r="O14" i="5"/>
  <c r="M14" i="5"/>
  <c r="P14" i="5"/>
  <c r="K15" i="5"/>
  <c r="N15" i="5"/>
  <c r="L15" i="5"/>
  <c r="O15" i="5"/>
  <c r="M15" i="5"/>
  <c r="P15" i="5"/>
  <c r="K16" i="5"/>
  <c r="N16" i="5"/>
  <c r="L16" i="5"/>
  <c r="O16" i="5"/>
  <c r="M16" i="5"/>
  <c r="P16" i="5"/>
  <c r="K17" i="5"/>
  <c r="N17" i="5"/>
  <c r="L17" i="5"/>
  <c r="O17" i="5"/>
  <c r="M17" i="5"/>
  <c r="P17" i="5"/>
  <c r="K18" i="5"/>
  <c r="N18" i="5"/>
  <c r="L18" i="5"/>
  <c r="O18" i="5"/>
  <c r="M18" i="5"/>
  <c r="P18" i="5"/>
  <c r="K19" i="5"/>
  <c r="N19" i="5"/>
  <c r="L19" i="5"/>
  <c r="O19" i="5"/>
  <c r="M19" i="5"/>
  <c r="P19" i="5"/>
  <c r="K20" i="5"/>
  <c r="N20" i="5"/>
  <c r="L20" i="5"/>
  <c r="O20" i="5"/>
  <c r="M20" i="5"/>
  <c r="P20" i="5"/>
  <c r="K21" i="5"/>
  <c r="N21" i="5"/>
  <c r="L21" i="5"/>
  <c r="O21" i="5"/>
  <c r="M21" i="5"/>
  <c r="P21" i="5"/>
  <c r="K22" i="5"/>
  <c r="N22" i="5"/>
  <c r="L22" i="5"/>
  <c r="O22" i="5"/>
  <c r="M22" i="5"/>
  <c r="P22" i="5"/>
  <c r="K23" i="5"/>
  <c r="N23" i="5"/>
  <c r="L23" i="5"/>
  <c r="O23" i="5"/>
  <c r="M23" i="5"/>
  <c r="P23" i="5"/>
  <c r="K24" i="5"/>
  <c r="N24" i="5"/>
  <c r="L24" i="5"/>
  <c r="O24" i="5"/>
  <c r="M24" i="5"/>
  <c r="P24" i="5"/>
  <c r="K25" i="5"/>
  <c r="N25" i="5"/>
  <c r="L25" i="5"/>
  <c r="O25" i="5"/>
  <c r="M25" i="5"/>
  <c r="P25" i="5"/>
  <c r="K26" i="5"/>
  <c r="N26" i="5"/>
  <c r="L26" i="5"/>
  <c r="O26" i="5"/>
  <c r="M26" i="5"/>
  <c r="P26" i="5"/>
  <c r="K27" i="5"/>
  <c r="N27" i="5"/>
  <c r="L27" i="5"/>
  <c r="O27" i="5"/>
  <c r="M27" i="5"/>
  <c r="P27" i="5"/>
  <c r="K28" i="5"/>
  <c r="N28" i="5"/>
  <c r="L28" i="5"/>
  <c r="O28" i="5"/>
  <c r="M28" i="5"/>
  <c r="P28" i="5"/>
  <c r="K29" i="5"/>
  <c r="N29" i="5"/>
  <c r="L29" i="5"/>
  <c r="O29" i="5"/>
  <c r="M29" i="5"/>
  <c r="P29" i="5"/>
  <c r="K30" i="5"/>
  <c r="N30" i="5"/>
  <c r="L30" i="5"/>
  <c r="O30" i="5"/>
  <c r="M30" i="5"/>
  <c r="P30" i="5"/>
  <c r="K31" i="5"/>
  <c r="N31" i="5"/>
  <c r="L31" i="5"/>
  <c r="O31" i="5"/>
  <c r="M31" i="5"/>
  <c r="P31" i="5"/>
  <c r="K32" i="5"/>
  <c r="N32" i="5"/>
  <c r="L32" i="5"/>
  <c r="O32" i="5"/>
  <c r="M32" i="5"/>
  <c r="P32" i="5"/>
  <c r="K33" i="5"/>
  <c r="N33" i="5"/>
  <c r="L33" i="5"/>
  <c r="O33" i="5"/>
  <c r="M33" i="5"/>
  <c r="P33" i="5"/>
  <c r="K34" i="5"/>
  <c r="N34" i="5"/>
  <c r="L34" i="5"/>
  <c r="O34" i="5"/>
  <c r="M34" i="5"/>
  <c r="P34" i="5"/>
  <c r="K35" i="5"/>
  <c r="N35" i="5"/>
  <c r="L35" i="5"/>
  <c r="O35" i="5"/>
  <c r="M35" i="5"/>
  <c r="P35" i="5"/>
  <c r="K36" i="5"/>
  <c r="N36" i="5"/>
  <c r="L36" i="5"/>
  <c r="O36" i="5"/>
  <c r="M36" i="5"/>
  <c r="P36" i="5"/>
  <c r="K37" i="5"/>
  <c r="N37" i="5"/>
  <c r="L37" i="5"/>
  <c r="O37" i="5"/>
  <c r="M37" i="5"/>
  <c r="P37" i="5"/>
  <c r="K38" i="5"/>
  <c r="N38" i="5"/>
  <c r="L38" i="5"/>
  <c r="O38" i="5"/>
  <c r="M38" i="5"/>
  <c r="P38" i="5"/>
  <c r="K39" i="5"/>
  <c r="N39" i="5"/>
  <c r="L39" i="5"/>
  <c r="O39" i="5"/>
  <c r="M39" i="5"/>
  <c r="P39" i="5"/>
  <c r="K40" i="5"/>
  <c r="N40" i="5"/>
  <c r="L40" i="5"/>
  <c r="O40" i="5"/>
  <c r="M40" i="5"/>
  <c r="P40" i="5"/>
  <c r="M41" i="5"/>
  <c r="P41" i="5" s="1"/>
  <c r="K42" i="5"/>
  <c r="N42" i="5"/>
  <c r="L42" i="5"/>
  <c r="O42" i="5"/>
  <c r="M42" i="5"/>
  <c r="P42" i="5"/>
  <c r="K43" i="5"/>
  <c r="N43" i="5"/>
  <c r="L43" i="5"/>
  <c r="O43" i="5"/>
  <c r="M43" i="5"/>
  <c r="P43" i="5"/>
  <c r="K44" i="5"/>
  <c r="N44" i="5"/>
  <c r="L44" i="5"/>
  <c r="O44" i="5"/>
  <c r="M44" i="5"/>
  <c r="P44" i="5"/>
  <c r="K45" i="5"/>
  <c r="N45" i="5"/>
  <c r="L45" i="5"/>
  <c r="O45" i="5"/>
  <c r="M45" i="5"/>
  <c r="P45" i="5"/>
  <c r="K46" i="5"/>
  <c r="N46" i="5"/>
  <c r="L46" i="5"/>
  <c r="O46" i="5"/>
  <c r="M46" i="5"/>
  <c r="P46" i="5"/>
  <c r="K47" i="5"/>
  <c r="N47" i="5"/>
  <c r="L47" i="5"/>
  <c r="O47" i="5"/>
  <c r="M47" i="5"/>
  <c r="P47" i="5"/>
  <c r="K48" i="5"/>
  <c r="N48" i="5"/>
  <c r="L48" i="5"/>
  <c r="O48" i="5"/>
  <c r="M48" i="5"/>
  <c r="P48" i="5"/>
  <c r="K49" i="5"/>
  <c r="N49" i="5"/>
  <c r="L49" i="5"/>
  <c r="O49" i="5"/>
  <c r="M49" i="5"/>
  <c r="P49" i="5"/>
  <c r="L3" i="5"/>
  <c r="O3" i="5"/>
  <c r="M3" i="5"/>
  <c r="P3" i="5"/>
  <c r="N3" i="5"/>
  <c r="H3" i="5"/>
  <c r="H32" i="5"/>
  <c r="H7" i="6"/>
  <c r="H18" i="6"/>
  <c r="I7" i="6"/>
  <c r="I18" i="6"/>
  <c r="G7" i="6"/>
  <c r="G18" i="6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I3" i="5"/>
  <c r="J3" i="5"/>
  <c r="J7" i="6"/>
  <c r="F7" i="6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O3" i="4"/>
  <c r="P3" i="4"/>
  <c r="L41" i="5" l="1"/>
  <c r="O41" i="5" s="1"/>
</calcChain>
</file>

<file path=xl/sharedStrings.xml><?xml version="1.0" encoding="utf-8"?>
<sst xmlns="http://schemas.openxmlformats.org/spreadsheetml/2006/main" count="1429" uniqueCount="266">
  <si>
    <t xml:space="preserve">Health </t>
  </si>
  <si>
    <t>County</t>
  </si>
  <si>
    <t>FY</t>
  </si>
  <si>
    <t>Total Donor funds</t>
  </si>
  <si>
    <t>World Bank</t>
  </si>
  <si>
    <t>Project Description</t>
  </si>
  <si>
    <t>DANIDA</t>
  </si>
  <si>
    <t>Baringo</t>
  </si>
  <si>
    <t>2015/16</t>
  </si>
  <si>
    <t>World Bank - Supporting county health facilities                      DANIDA - Supporting county health facilities</t>
  </si>
  <si>
    <t>Bomet</t>
  </si>
  <si>
    <t>DANIDA - Supporting county health facilities</t>
  </si>
  <si>
    <t>Bungoma</t>
  </si>
  <si>
    <t>Busia</t>
  </si>
  <si>
    <t xml:space="preserve">DANIDA - Supporting county health facilities , World Bank - </t>
  </si>
  <si>
    <t>Embu</t>
  </si>
  <si>
    <t>Garrissa</t>
  </si>
  <si>
    <t>Isiolo</t>
  </si>
  <si>
    <t>World Bank - County Health Sector Support Project                DANIDA - Supporting county health facilities</t>
  </si>
  <si>
    <t>Kajiado</t>
  </si>
  <si>
    <t>DANIDA - Supporting county health facilities                              World Bank - Supporting county health facilities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</si>
  <si>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</si>
  <si>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</si>
  <si>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</si>
  <si>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</si>
  <si>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</si>
  <si>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</si>
  <si>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</si>
  <si>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</si>
  <si>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</si>
  <si>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</si>
  <si>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</si>
  <si>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</si>
  <si>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</si>
  <si>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</si>
  <si>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World Bank - Supporting county health facilities</t>
  </si>
  <si>
    <t>Marsabit</t>
  </si>
  <si>
    <t>Meru</t>
  </si>
  <si>
    <t>Migori</t>
  </si>
  <si>
    <t>Mombasa</t>
  </si>
  <si>
    <t>Muranga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</si>
  <si>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</si>
  <si>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</si>
  <si>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</si>
  <si>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</si>
  <si>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</si>
  <si>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</si>
  <si>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</si>
  <si>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</si>
  <si>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</si>
  <si>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</si>
  <si>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</si>
  <si>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</si>
  <si>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</si>
  <si>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</si>
  <si>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</si>
  <si>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</si>
  <si>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</si>
  <si>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</si>
  <si>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2016/17</t>
  </si>
  <si>
    <t>Elgeyo Marakwet</t>
  </si>
  <si>
    <t>Homabay</t>
  </si>
  <si>
    <t>DANIDA - Supporting county health facilities                              World Bank - Supporting county health facilities (82,166,289), UHC project (30,777,000)</t>
  </si>
  <si>
    <t>2017/18</t>
  </si>
  <si>
    <t xml:space="preserve">DANIDA - Supporting county health facilities                              World Bank - Supporting  UHC </t>
  </si>
  <si>
    <t xml:space="preserve">DANIDA - Supporting county health facilities                              World Bank - Supporting UHC </t>
  </si>
  <si>
    <t>DANIDA - Supporting county health facilities                              World Bank - Supporting UHC</t>
  </si>
  <si>
    <t>DANIDA - Supporting county health facilities                              World Bank - Supporting UHC and county health facilities</t>
  </si>
  <si>
    <t xml:space="preserve">County </t>
  </si>
  <si>
    <t xml:space="preserve">Year </t>
  </si>
  <si>
    <t xml:space="preserve">Department </t>
  </si>
  <si>
    <t>Recurrent (ksh millions)</t>
  </si>
  <si>
    <t>Development (ksh millions)</t>
  </si>
  <si>
    <t xml:space="preserve">Total </t>
  </si>
  <si>
    <t>Recurrent (ksh millions)2</t>
  </si>
  <si>
    <t>Development (ksh millions)3</t>
  </si>
  <si>
    <t>Total 4</t>
  </si>
  <si>
    <t xml:space="preserve">Data source </t>
  </si>
  <si>
    <t xml:space="preserve">Baringo County </t>
  </si>
  <si>
    <t>Health</t>
  </si>
  <si>
    <t xml:space="preserve">Office of Controller of Budget </t>
  </si>
  <si>
    <t xml:space="preserve">Bomet County </t>
  </si>
  <si>
    <t>Medical Services and Public Health</t>
  </si>
  <si>
    <t>Busia County</t>
  </si>
  <si>
    <t>Health and Sanitation</t>
  </si>
  <si>
    <t>Elgeyo Marakwet County</t>
  </si>
  <si>
    <t>Health Services</t>
  </si>
  <si>
    <t>Embu County</t>
  </si>
  <si>
    <t>Garissa County</t>
  </si>
  <si>
    <t>Health &amp; Sanitation</t>
  </si>
  <si>
    <t>Homabay County</t>
  </si>
  <si>
    <t>Isiolo County</t>
  </si>
  <si>
    <t>Medical Services</t>
  </si>
  <si>
    <t>Public Health</t>
  </si>
  <si>
    <t>Kajiado County</t>
  </si>
  <si>
    <t>Kakamega County</t>
  </si>
  <si>
    <t>Kericho County</t>
  </si>
  <si>
    <t>Kiambu County</t>
  </si>
  <si>
    <t>County Health Services</t>
  </si>
  <si>
    <t>Kirinyaga County</t>
  </si>
  <si>
    <t>Kisumu County</t>
  </si>
  <si>
    <t xml:space="preserve">Kitui County </t>
  </si>
  <si>
    <t>Kwale County</t>
  </si>
  <si>
    <t>Medical Service &amp; Public Health</t>
  </si>
  <si>
    <t>Laikipia County</t>
  </si>
  <si>
    <t>Health, Environment and San-_x000D_itation</t>
  </si>
  <si>
    <t>Machakos County</t>
  </si>
  <si>
    <t>Health and Emergency Services</t>
  </si>
  <si>
    <t>Mandera County</t>
  </si>
  <si>
    <t>Marsabit County</t>
  </si>
  <si>
    <t>CountyHealthSer-_x000D_vices</t>
  </si>
  <si>
    <t>Meru County</t>
  </si>
  <si>
    <t>-</t>
  </si>
  <si>
    <t>Migori County</t>
  </si>
  <si>
    <t>Mombasa County</t>
  </si>
  <si>
    <t xml:space="preserve">Nairobi County </t>
  </si>
  <si>
    <t>Nandi County</t>
  </si>
  <si>
    <t>Narok County</t>
  </si>
  <si>
    <t>Nyamira County</t>
  </si>
  <si>
    <t xml:space="preserve">Nyandarua County </t>
  </si>
  <si>
    <t>Health, Public Health &amp;_x000D_Sanitation Services</t>
  </si>
  <si>
    <t>Samburu County</t>
  </si>
  <si>
    <t>Siaya County</t>
  </si>
  <si>
    <t>Taita Taveta County</t>
  </si>
  <si>
    <t>Tana River County</t>
  </si>
  <si>
    <t>Health &amp; Water</t>
  </si>
  <si>
    <t>Tharaka Nithi County</t>
  </si>
  <si>
    <t>Public Health and Sanitation</t>
  </si>
  <si>
    <t>Turkana County</t>
  </si>
  <si>
    <t>Health &amp; Sanitation_x000D_Services</t>
  </si>
  <si>
    <t>Uasin Gishu County</t>
  </si>
  <si>
    <t xml:space="preserve">Vihiga County </t>
  </si>
  <si>
    <t>Wajir County</t>
  </si>
  <si>
    <t>Health and Medical_x000D_services</t>
  </si>
  <si>
    <t>West Pokot County</t>
  </si>
  <si>
    <t>Health, Sanitation and_x000D_Emergencies</t>
  </si>
  <si>
    <t xml:space="preserve">Bungoma County </t>
  </si>
  <si>
    <t xml:space="preserve">Kajiado County </t>
  </si>
  <si>
    <t xml:space="preserve">Kakamega County </t>
  </si>
  <si>
    <t xml:space="preserve">Kiambu County </t>
  </si>
  <si>
    <t xml:space="preserve">Kilifi County </t>
  </si>
  <si>
    <t>Kisii County</t>
  </si>
  <si>
    <t xml:space="preserve">Kisumu County </t>
  </si>
  <si>
    <t xml:space="preserve">Lamu County </t>
  </si>
  <si>
    <t xml:space="preserve">Makueni County </t>
  </si>
  <si>
    <t xml:space="preserve">Marsabit County </t>
  </si>
  <si>
    <t xml:space="preserve">Migori County </t>
  </si>
  <si>
    <t xml:space="preserve">Muranga County </t>
  </si>
  <si>
    <t>Nakuru County</t>
  </si>
  <si>
    <t>Nyeri County</t>
  </si>
  <si>
    <t xml:space="preserve">Trans Nzoia County </t>
  </si>
  <si>
    <t xml:space="preserve">Kirinyaga County </t>
  </si>
  <si>
    <t xml:space="preserve">Medical Services </t>
  </si>
  <si>
    <t>County Health_x000D_Services</t>
  </si>
  <si>
    <t>County Health_x000D_ Services</t>
  </si>
  <si>
    <t>Medical and Health_x000D_Services</t>
  </si>
  <si>
    <t>Health, Sanitation &amp;_x000D_Environment</t>
  </si>
  <si>
    <t>Health Services and Emergency_x000D_ Services</t>
  </si>
  <si>
    <t>Water Health and _x000D_Sanitation</t>
  </si>
  <si>
    <t>Kitui County</t>
  </si>
  <si>
    <t xml:space="preserve">Kwale County </t>
  </si>
  <si>
    <t>Murang'a County</t>
  </si>
  <si>
    <t>Nairobi County</t>
  </si>
  <si>
    <t>Nyandarua County</t>
  </si>
  <si>
    <t>Vihiga County</t>
  </si>
  <si>
    <t>Public Health and_x000D_Environment</t>
  </si>
  <si>
    <t>Health and_x000D_Medical Services</t>
  </si>
  <si>
    <t>Medical_x000D_Services</t>
  </si>
  <si>
    <t>Medical&amp;Public_x000D_Health Services</t>
  </si>
  <si>
    <t>Health, Environment &amp;_x000D_Emergency</t>
  </si>
  <si>
    <t>Department of_x000D_Health</t>
  </si>
  <si>
    <t>Health, Water &amp;_x000D_Sanitation</t>
  </si>
  <si>
    <t>Water &amp; Health_x000D_Services</t>
  </si>
  <si>
    <t>Garissa</t>
  </si>
  <si>
    <t>Population</t>
  </si>
  <si>
    <t>Budget</t>
  </si>
  <si>
    <t>International Monetary Fund, World Economic Outlook Database, October 2018</t>
  </si>
  <si>
    <t>See notes for:  Gross domestic product, current prices (National currency).</t>
  </si>
  <si>
    <t>Billions</t>
  </si>
  <si>
    <t>U.S. dollars</t>
  </si>
  <si>
    <t>Gross domestic product, current prices</t>
  </si>
  <si>
    <t>Kenya</t>
  </si>
  <si>
    <t>Source: National Statistics Office Latest actual data: 2016 National accounts manual used: System of National Accounts (SNA) 2008 GDP valuation: Market prices Start/end months of reporting year: January/December Base year: 2009 Chain-weighted: No Primary domestic currency: Kenya shillings Data last updated: 09/2018</t>
  </si>
  <si>
    <t>National currency</t>
  </si>
  <si>
    <t>Estimates Start After</t>
  </si>
  <si>
    <t>Country/Series-specific Notes</t>
  </si>
  <si>
    <t>Scale</t>
  </si>
  <si>
    <t>Units</t>
  </si>
  <si>
    <t>Subject Descriptor</t>
  </si>
  <si>
    <t>Country</t>
  </si>
  <si>
    <t>E</t>
  </si>
  <si>
    <t>ksh</t>
  </si>
  <si>
    <t>US$</t>
  </si>
  <si>
    <t>Kenya GDP</t>
  </si>
  <si>
    <t>unit</t>
  </si>
  <si>
    <t>E (ksh/US$)</t>
  </si>
  <si>
    <r>
      <rPr>
        <sz val="7"/>
        <color rgb="FF000000"/>
        <rFont val="Arial Narrow"/>
        <family val="3"/>
        <charset val="134"/>
      </rPr>
      <t>purposes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only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in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the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absence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of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shape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files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from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the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Survey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of</t>
    </r>
    <r>
      <rPr>
        <sz val="7"/>
        <color theme="1"/>
        <rFont val="Calibri"/>
        <family val="2"/>
        <charset val="134"/>
        <scheme val="minor"/>
      </rPr>
      <t xml:space="preserve"> </t>
    </r>
    <r>
      <rPr>
        <sz val="7"/>
        <color rgb="FF000000"/>
        <rFont val="Arial Narrow"/>
        <family val="3"/>
        <charset val="134"/>
      </rPr>
      <t>Kenya.</t>
    </r>
  </si>
  <si>
    <r>
      <rPr>
        <sz val="9"/>
        <color rgb="FF000000"/>
        <rFont val="Arial Narrow"/>
        <family val="3"/>
        <charset val="134"/>
      </rPr>
      <t>NYAMIRA</t>
    </r>
  </si>
  <si>
    <r>
      <rPr>
        <sz val="9"/>
        <color rgb="FF000000"/>
        <rFont val="Arial Narrow"/>
        <family val="3"/>
        <charset val="134"/>
      </rPr>
      <t>KISII</t>
    </r>
  </si>
  <si>
    <r>
      <rPr>
        <sz val="9"/>
        <color rgb="FF000000"/>
        <rFont val="Arial Narrow"/>
        <family val="3"/>
        <charset val="134"/>
      </rPr>
      <t>MIGORI</t>
    </r>
  </si>
  <si>
    <r>
      <rPr>
        <sz val="9"/>
        <color rgb="FF000000"/>
        <rFont val="Arial Narrow"/>
        <family val="3"/>
        <charset val="134"/>
      </rPr>
      <t>KISUMU</t>
    </r>
  </si>
  <si>
    <r>
      <rPr>
        <sz val="9"/>
        <color rgb="FF000000"/>
        <rFont val="Arial Narrow"/>
        <family val="3"/>
        <charset val="134"/>
      </rPr>
      <t>SIAYA</t>
    </r>
  </si>
  <si>
    <r>
      <rPr>
        <sz val="9"/>
        <color rgb="FF000000"/>
        <rFont val="Arial Narrow"/>
        <family val="3"/>
        <charset val="134"/>
      </rPr>
      <t>BUSIA</t>
    </r>
  </si>
  <si>
    <r>
      <rPr>
        <sz val="9"/>
        <color rgb="FF000000"/>
        <rFont val="Arial Narrow"/>
        <family val="3"/>
        <charset val="134"/>
      </rPr>
      <t>BUNGOMA</t>
    </r>
  </si>
  <si>
    <r>
      <rPr>
        <sz val="9"/>
        <color rgb="FF000000"/>
        <rFont val="Arial Narrow"/>
        <family val="3"/>
        <charset val="134"/>
      </rPr>
      <t>VIHIGA</t>
    </r>
  </si>
  <si>
    <r>
      <rPr>
        <sz val="9"/>
        <color rgb="FF000000"/>
        <rFont val="Arial Narrow"/>
        <family val="3"/>
        <charset val="134"/>
      </rPr>
      <t>KAKAMEGA</t>
    </r>
  </si>
  <si>
    <r>
      <rPr>
        <sz val="9"/>
        <color rgb="FF000000"/>
        <rFont val="Arial Narrow"/>
        <family val="3"/>
        <charset val="134"/>
      </rPr>
      <t>KERICHO</t>
    </r>
  </si>
  <si>
    <r>
      <rPr>
        <sz val="9"/>
        <color rgb="FF000000"/>
        <rFont val="Arial Narrow"/>
        <family val="3"/>
        <charset val="134"/>
      </rPr>
      <t>BOMET</t>
    </r>
  </si>
  <si>
    <r>
      <rPr>
        <sz val="9"/>
        <color rgb="FF000000"/>
        <rFont val="Arial Narrow"/>
        <family val="3"/>
        <charset val="134"/>
      </rPr>
      <t>KAJIADO</t>
    </r>
  </si>
  <si>
    <r>
      <rPr>
        <sz val="9"/>
        <color rgb="FF000000"/>
        <rFont val="Arial Narrow"/>
        <family val="3"/>
        <charset val="134"/>
      </rPr>
      <t>NAROK</t>
    </r>
  </si>
  <si>
    <r>
      <rPr>
        <sz val="9"/>
        <color rgb="FF000000"/>
        <rFont val="Arial Narrow"/>
        <family val="3"/>
        <charset val="134"/>
      </rPr>
      <t>NAKURU</t>
    </r>
  </si>
  <si>
    <r>
      <rPr>
        <sz val="9"/>
        <color rgb="FF000000"/>
        <rFont val="Arial Narrow"/>
        <family val="3"/>
        <charset val="134"/>
      </rPr>
      <t>LAIKIPIA</t>
    </r>
  </si>
  <si>
    <r>
      <rPr>
        <sz val="9"/>
        <color rgb="FF000000"/>
        <rFont val="Arial Narrow"/>
        <family val="3"/>
        <charset val="134"/>
      </rPr>
      <t>BARINGO</t>
    </r>
  </si>
  <si>
    <r>
      <rPr>
        <sz val="9"/>
        <color rgb="FF000000"/>
        <rFont val="Arial Narrow"/>
        <family val="3"/>
        <charset val="134"/>
      </rPr>
      <t>NANDI</t>
    </r>
  </si>
  <si>
    <r>
      <rPr>
        <sz val="9"/>
        <color rgb="FF000000"/>
        <rFont val="Arial Narrow"/>
        <family val="3"/>
        <charset val="134"/>
      </rPr>
      <t>ELGEYO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 Narrow"/>
        <family val="3"/>
        <charset val="134"/>
      </rPr>
      <t>MARAKWET</t>
    </r>
  </si>
  <si>
    <r>
      <rPr>
        <sz val="9"/>
        <color rgb="FF000000"/>
        <rFont val="Arial Narrow"/>
        <family val="3"/>
        <charset val="134"/>
      </rPr>
      <t>UASIN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 Narrow"/>
        <family val="3"/>
        <charset val="134"/>
      </rPr>
      <t>GISHU</t>
    </r>
  </si>
  <si>
    <r>
      <rPr>
        <sz val="9"/>
        <color rgb="FF000000"/>
        <rFont val="Arial Narrow"/>
        <family val="3"/>
        <charset val="134"/>
      </rPr>
      <t>SAMBURU</t>
    </r>
  </si>
  <si>
    <r>
      <rPr>
        <sz val="9"/>
        <color rgb="FF000000"/>
        <rFont val="Arial Narrow"/>
        <family val="3"/>
        <charset val="134"/>
      </rPr>
      <t>WEST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 Narrow"/>
        <family val="3"/>
        <charset val="134"/>
      </rPr>
      <t>POKOT</t>
    </r>
  </si>
  <si>
    <r>
      <rPr>
        <sz val="9"/>
        <color rgb="FF000000"/>
        <rFont val="Arial Narrow"/>
        <family val="3"/>
        <charset val="134"/>
      </rPr>
      <t>TURKANA</t>
    </r>
  </si>
  <si>
    <r>
      <rPr>
        <sz val="9"/>
        <color rgb="FF000000"/>
        <rFont val="Arial Narrow"/>
        <family val="3"/>
        <charset val="134"/>
      </rPr>
      <t>KIAMBU</t>
    </r>
  </si>
  <si>
    <r>
      <rPr>
        <sz val="9"/>
        <color rgb="FF000000"/>
        <rFont val="Arial Narrow"/>
        <family val="3"/>
        <charset val="134"/>
      </rPr>
      <t>MURANGA</t>
    </r>
  </si>
  <si>
    <r>
      <rPr>
        <sz val="9"/>
        <color rgb="FF000000"/>
        <rFont val="Arial Narrow"/>
        <family val="3"/>
        <charset val="134"/>
      </rPr>
      <t>KIRINYAGA</t>
    </r>
  </si>
  <si>
    <r>
      <rPr>
        <sz val="9"/>
        <color rgb="FF000000"/>
        <rFont val="Arial Narrow"/>
        <family val="3"/>
        <charset val="134"/>
      </rPr>
      <t>NYERI</t>
    </r>
  </si>
  <si>
    <r>
      <rPr>
        <sz val="9"/>
        <color rgb="FF000000"/>
        <rFont val="Arial Narrow"/>
        <family val="3"/>
        <charset val="134"/>
      </rPr>
      <t>NYANDARUA</t>
    </r>
  </si>
  <si>
    <r>
      <rPr>
        <sz val="9"/>
        <color rgb="FF000000"/>
        <rFont val="Arial Narrow"/>
        <family val="3"/>
        <charset val="134"/>
      </rPr>
      <t>MAKUENI</t>
    </r>
  </si>
  <si>
    <r>
      <rPr>
        <sz val="9"/>
        <color rgb="FF000000"/>
        <rFont val="Arial Narrow"/>
        <family val="3"/>
        <charset val="134"/>
      </rPr>
      <t>MACHAKOS</t>
    </r>
  </si>
  <si>
    <r>
      <rPr>
        <sz val="9"/>
        <color rgb="FF000000"/>
        <rFont val="Arial Narrow"/>
        <family val="3"/>
        <charset val="134"/>
      </rPr>
      <t>KITUI</t>
    </r>
  </si>
  <si>
    <r>
      <rPr>
        <sz val="9"/>
        <color rgb="FF000000"/>
        <rFont val="Arial Narrow"/>
        <family val="3"/>
        <charset val="134"/>
      </rPr>
      <t>EMBU</t>
    </r>
  </si>
  <si>
    <r>
      <rPr>
        <sz val="9"/>
        <color rgb="FF000000"/>
        <rFont val="Arial Narrow"/>
        <family val="3"/>
        <charset val="134"/>
      </rPr>
      <t>MERU</t>
    </r>
  </si>
  <si>
    <r>
      <rPr>
        <sz val="9"/>
        <color rgb="FF000000"/>
        <rFont val="Arial Narrow"/>
        <family val="3"/>
        <charset val="134"/>
      </rPr>
      <t>ISIOLO</t>
    </r>
  </si>
  <si>
    <r>
      <rPr>
        <sz val="9"/>
        <color rgb="FF000000"/>
        <rFont val="Arial Narrow"/>
        <family val="3"/>
        <charset val="134"/>
      </rPr>
      <t>MARSABIT</t>
    </r>
  </si>
  <si>
    <r>
      <rPr>
        <sz val="9"/>
        <color rgb="FF000000"/>
        <rFont val="Arial Narrow"/>
        <family val="3"/>
        <charset val="134"/>
      </rPr>
      <t>MANDERA</t>
    </r>
  </si>
  <si>
    <r>
      <rPr>
        <sz val="9"/>
        <color rgb="FF000000"/>
        <rFont val="Arial Narrow"/>
        <family val="3"/>
        <charset val="134"/>
      </rPr>
      <t>WAJIR</t>
    </r>
  </si>
  <si>
    <r>
      <rPr>
        <sz val="9"/>
        <color rgb="FF000000"/>
        <rFont val="Arial Narrow"/>
        <family val="3"/>
        <charset val="134"/>
      </rPr>
      <t>GARISSA</t>
    </r>
  </si>
  <si>
    <r>
      <rPr>
        <sz val="9"/>
        <color rgb="FF000000"/>
        <rFont val="Arial Narrow"/>
        <family val="3"/>
        <charset val="134"/>
      </rPr>
      <t>TAITA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 Narrow"/>
        <family val="3"/>
        <charset val="134"/>
      </rPr>
      <t>TAVETA</t>
    </r>
  </si>
  <si>
    <r>
      <rPr>
        <sz val="9"/>
        <color rgb="FF000000"/>
        <rFont val="Arial Narrow"/>
        <family val="3"/>
        <charset val="134"/>
      </rPr>
      <t>LAMU</t>
    </r>
  </si>
  <si>
    <r>
      <rPr>
        <sz val="9"/>
        <color rgb="FF000000"/>
        <rFont val="Arial Narrow"/>
        <family val="3"/>
        <charset val="134"/>
      </rPr>
      <t>TANA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sz val="9"/>
        <color rgb="FF000000"/>
        <rFont val="Arial Narrow"/>
        <family val="3"/>
        <charset val="134"/>
      </rPr>
      <t>RIVER</t>
    </r>
  </si>
  <si>
    <r>
      <rPr>
        <sz val="9"/>
        <color rgb="FF000000"/>
        <rFont val="Arial Narrow"/>
        <family val="3"/>
        <charset val="134"/>
      </rPr>
      <t>KILIFI</t>
    </r>
  </si>
  <si>
    <r>
      <rPr>
        <sz val="9"/>
        <color rgb="FF000000"/>
        <rFont val="Arial Narrow"/>
        <family val="3"/>
        <charset val="134"/>
      </rPr>
      <t>KWALE</t>
    </r>
  </si>
  <si>
    <r>
      <rPr>
        <sz val="9"/>
        <color rgb="FF000000"/>
        <rFont val="Arial Narrow"/>
        <family val="3"/>
        <charset val="134"/>
      </rPr>
      <t>MOMBASA</t>
    </r>
  </si>
  <si>
    <r>
      <rPr>
        <sz val="9"/>
        <color rgb="FF000000"/>
        <rFont val="Arial Narrow"/>
        <family val="3"/>
        <charset val="134"/>
      </rPr>
      <t>NAIROBI</t>
    </r>
  </si>
  <si>
    <r>
      <rPr>
        <b/>
        <sz val="9"/>
        <color rgb="FF000000"/>
        <rFont val="Arial Narrow"/>
        <family val="3"/>
        <charset val="134"/>
      </rPr>
      <t>KENYA</t>
    </r>
  </si>
  <si>
    <r>
      <rPr>
        <b/>
        <sz val="9"/>
        <color rgb="FF993300"/>
        <rFont val="Arial Narrow"/>
        <family val="3"/>
        <charset val="134"/>
      </rPr>
      <t>TOTAL</t>
    </r>
  </si>
  <si>
    <r>
      <rPr>
        <b/>
        <sz val="9"/>
        <color rgb="FF993300"/>
        <rFont val="Arial Narrow"/>
        <family val="3"/>
        <charset val="134"/>
      </rPr>
      <t>Table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b/>
        <sz val="9"/>
        <color rgb="FF993300"/>
        <rFont val="Arial Narrow"/>
        <family val="3"/>
        <charset val="134"/>
      </rPr>
      <t>15.2: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b/>
        <sz val="9"/>
        <color rgb="FF993300"/>
        <rFont val="Arial Narrow"/>
        <family val="3"/>
        <charset val="134"/>
      </rPr>
      <t>Population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b/>
        <sz val="9"/>
        <color rgb="FF993300"/>
        <rFont val="Arial Narrow"/>
        <family val="3"/>
        <charset val="134"/>
      </rPr>
      <t>Projections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b/>
        <sz val="9"/>
        <color rgb="FF993300"/>
        <rFont val="Arial Narrow"/>
        <family val="3"/>
        <charset val="134"/>
      </rPr>
      <t>by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b/>
        <sz val="9"/>
        <color rgb="FF993300"/>
        <rFont val="Arial Narrow"/>
        <family val="3"/>
        <charset val="134"/>
      </rPr>
      <t>Sex,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b/>
        <sz val="9"/>
        <color rgb="FF993300"/>
        <rFont val="Arial Narrow"/>
        <family val="3"/>
        <charset val="134"/>
      </rPr>
      <t>Area,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b/>
        <sz val="9"/>
        <color rgb="FF993300"/>
        <rFont val="Arial Narrow"/>
        <family val="3"/>
        <charset val="134"/>
      </rPr>
      <t>Density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b/>
        <sz val="9"/>
        <color rgb="FF993300"/>
        <rFont val="Arial Narrow"/>
        <family val="3"/>
        <charset val="134"/>
      </rPr>
      <t>and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b/>
        <sz val="9"/>
        <color rgb="FF993300"/>
        <rFont val="Arial Narrow"/>
        <family val="3"/>
        <charset val="134"/>
      </rPr>
      <t>County,</t>
    </r>
    <r>
      <rPr>
        <sz val="9"/>
        <color theme="1"/>
        <rFont val="Calibri"/>
        <family val="2"/>
        <charset val="134"/>
        <scheme val="minor"/>
      </rPr>
      <t xml:space="preserve"> </t>
    </r>
    <r>
      <rPr>
        <b/>
        <sz val="9"/>
        <color rgb="FF993300"/>
        <rFont val="Arial Narrow"/>
        <family val="3"/>
        <charset val="134"/>
      </rPr>
      <t>2017</t>
    </r>
  </si>
  <si>
    <r>
      <rPr>
        <b/>
        <sz val="9"/>
        <color rgb="FFFFFFFF"/>
        <rFont val="Arial Narrow"/>
        <family val="3"/>
        <charset val="134"/>
      </rPr>
      <t>POPULATION</t>
    </r>
  </si>
  <si>
    <t>HOMABAY</t>
  </si>
  <si>
    <t>THARAKA Nithi</t>
  </si>
  <si>
    <t>TRANS NZOIA</t>
  </si>
  <si>
    <t>Expenditure</t>
  </si>
  <si>
    <t>Embu Level 5 Hospital</t>
  </si>
  <si>
    <t>Budget (ksh)</t>
  </si>
  <si>
    <t>Expenditure (ksh)</t>
  </si>
  <si>
    <t>Population data is for 2017, sourced from the Kenya Bureau of Statistics 'Statictical Abstract 2018'</t>
  </si>
  <si>
    <t>Health (Budget per capita, ksh)</t>
  </si>
  <si>
    <t>Health (Budget per capita, US$)</t>
  </si>
  <si>
    <t>Health (Expenditure per capita, ksh)</t>
  </si>
  <si>
    <t>Health (Expenditure per capita, US$)</t>
  </si>
  <si>
    <t>Population 2015/16</t>
  </si>
  <si>
    <t>Population 2016/17</t>
  </si>
  <si>
    <t>Population 2017/18</t>
  </si>
  <si>
    <t>Health (Budget per capita, US$) 2015/17</t>
  </si>
  <si>
    <t>Health (Budget per capita, US$) 2016/18</t>
  </si>
  <si>
    <t>Health (Budget per capita, US$) 2017/19</t>
  </si>
  <si>
    <t>Health (Expenditure per capita, US$) 2015/17</t>
  </si>
  <si>
    <t>Health (Expenditure per capita, US$) 2016/18</t>
  </si>
  <si>
    <t>Health (Expenditure per capita, US$) 2017/19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</si>
</sst>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_ "/>
    <numFmt numFmtId="167" formatCode="#,##0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3"/>
      <charset val="134"/>
    </font>
    <font>
      <sz val="7"/>
      <color rgb="FF000000"/>
      <name val="Arial Narrow"/>
      <family val="3"/>
      <charset val="134"/>
    </font>
    <font>
      <sz val="7"/>
      <color theme="1"/>
      <name val="Calibri"/>
      <family val="2"/>
      <charset val="134"/>
      <scheme val="minor"/>
    </font>
    <font>
      <sz val="4"/>
      <color rgb="FF000000"/>
      <name val="Arial Narrow"/>
      <family val="3"/>
      <charset val="134"/>
    </font>
    <font>
      <b/>
      <sz val="9"/>
      <color rgb="FF000000"/>
      <name val="Arial Narrow"/>
      <family val="3"/>
      <charset val="134"/>
    </font>
    <font>
      <sz val="9"/>
      <color rgb="FF000000"/>
      <name val="Arial Narrow"/>
      <family val="3"/>
      <charset val="134"/>
    </font>
    <font>
      <sz val="9"/>
      <color theme="1"/>
      <name val="Calibri"/>
      <family val="2"/>
      <charset val="134"/>
      <scheme val="minor"/>
    </font>
    <font>
      <b/>
      <sz val="9"/>
      <color rgb="FF993300"/>
      <name val="Arial Narrow"/>
      <family val="3"/>
      <charset val="134"/>
    </font>
    <font>
      <b/>
      <sz val="9"/>
      <color rgb="FFFFFFFF"/>
      <name val="Arial Narrow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8" fillId="0" borderId="0">
      <alignment vertical="center"/>
    </xf>
  </cellStyleXfs>
  <cellXfs count="98">
    <xf numFmtId="0" fontId="0" fillId="0" borderId="0" xfId="0"/>
    <xf numFmtId="0" fontId="7" fillId="3" borderId="0" xfId="0" applyFont="1" applyFill="1"/>
    <xf numFmtId="0" fontId="6" fillId="3" borderId="0" xfId="0" applyFont="1" applyFill="1"/>
    <xf numFmtId="0" fontId="0" fillId="3" borderId="0" xfId="0" applyFill="1"/>
    <xf numFmtId="0" fontId="4" fillId="2" borderId="1" xfId="2" applyFon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3" fontId="0" fillId="0" borderId="0" xfId="0" applyNumberFormat="1" applyFill="1"/>
    <xf numFmtId="0" fontId="0" fillId="0" borderId="0" xfId="0" applyFill="1" applyAlignment="1">
      <alignment wrapText="1"/>
    </xf>
    <xf numFmtId="0" fontId="2" fillId="2" borderId="1" xfId="2" applyFont="1"/>
    <xf numFmtId="0" fontId="4" fillId="4" borderId="3" xfId="0" applyFont="1" applyFill="1" applyBorder="1"/>
    <xf numFmtId="0" fontId="0" fillId="0" borderId="3" xfId="0" applyBorder="1"/>
    <xf numFmtId="3" fontId="0" fillId="0" borderId="3" xfId="0" applyNumberFormat="1" applyBorder="1"/>
    <xf numFmtId="0" fontId="0" fillId="0" borderId="3" xfId="0" applyFill="1" applyBorder="1"/>
    <xf numFmtId="9" fontId="0" fillId="0" borderId="0" xfId="1" applyFont="1"/>
    <xf numFmtId="164" fontId="0" fillId="0" borderId="0" xfId="1" applyNumberFormat="1" applyFont="1"/>
    <xf numFmtId="4" fontId="0" fillId="0" borderId="0" xfId="0" applyNumberFormat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0" xfId="0" applyBorder="1"/>
    <xf numFmtId="0" fontId="0" fillId="0" borderId="4" xfId="0" applyBorder="1"/>
    <xf numFmtId="0" fontId="4" fillId="4" borderId="12" xfId="0" applyFont="1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8" fillId="0" borderId="0" xfId="3" applyAlignment="1">
      <alignment horizontal="left" vertical="top"/>
    </xf>
    <xf numFmtId="0" fontId="9" fillId="0" borderId="0" xfId="3" applyFont="1" applyFill="1" applyBorder="1" applyAlignment="1">
      <alignment horizontal="left" vertical="top"/>
    </xf>
    <xf numFmtId="166" fontId="12" fillId="0" borderId="0" xfId="3" applyNumberFormat="1" applyFont="1" applyFill="1" applyBorder="1" applyAlignment="1">
      <alignment horizontal="left" vertical="top"/>
    </xf>
    <xf numFmtId="167" fontId="13" fillId="0" borderId="0" xfId="3" applyNumberFormat="1" applyFont="1" applyFill="1" applyBorder="1" applyAlignment="1">
      <alignment horizontal="left" vertical="top"/>
    </xf>
    <xf numFmtId="0" fontId="14" fillId="0" borderId="0" xfId="3" applyFont="1" applyFill="1" applyBorder="1" applyAlignment="1">
      <alignment horizontal="left" vertical="top"/>
    </xf>
    <xf numFmtId="0" fontId="13" fillId="0" borderId="0" xfId="3" applyFont="1" applyFill="1" applyBorder="1" applyAlignment="1">
      <alignment horizontal="left" vertical="top"/>
    </xf>
    <xf numFmtId="0" fontId="16" fillId="0" borderId="0" xfId="3" applyFont="1" applyFill="1" applyBorder="1" applyAlignment="1">
      <alignment horizontal="left" vertical="top"/>
    </xf>
    <xf numFmtId="0" fontId="17" fillId="0" borderId="0" xfId="3" applyFont="1" applyFill="1" applyBorder="1" applyAlignment="1">
      <alignment horizontal="left" vertical="top"/>
    </xf>
    <xf numFmtId="0" fontId="0" fillId="0" borderId="13" xfId="0" applyBorder="1"/>
    <xf numFmtId="0" fontId="0" fillId="0" borderId="13" xfId="0" applyFill="1" applyBorder="1"/>
    <xf numFmtId="0" fontId="4" fillId="4" borderId="5" xfId="0" applyFont="1" applyFill="1" applyBorder="1"/>
    <xf numFmtId="165" fontId="0" fillId="7" borderId="7" xfId="0" applyNumberFormat="1" applyFill="1" applyBorder="1"/>
    <xf numFmtId="165" fontId="0" fillId="7" borderId="8" xfId="0" applyNumberFormat="1" applyFill="1" applyBorder="1"/>
    <xf numFmtId="165" fontId="0" fillId="7" borderId="0" xfId="0" applyNumberFormat="1" applyFill="1" applyBorder="1"/>
    <xf numFmtId="165" fontId="0" fillId="7" borderId="10" xfId="0" applyNumberFormat="1" applyFill="1" applyBorder="1"/>
    <xf numFmtId="165" fontId="0" fillId="7" borderId="2" xfId="0" applyNumberFormat="1" applyFill="1" applyBorder="1"/>
    <xf numFmtId="165" fontId="0" fillId="7" borderId="11" xfId="0" applyNumberFormat="1" applyFill="1" applyBorder="1"/>
    <xf numFmtId="0" fontId="3" fillId="5" borderId="15" xfId="0" applyFont="1" applyFill="1" applyBorder="1"/>
    <xf numFmtId="0" fontId="3" fillId="5" borderId="16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4" fontId="6" fillId="0" borderId="3" xfId="0" applyNumberFormat="1" applyFont="1" applyFill="1" applyBorder="1"/>
    <xf numFmtId="4" fontId="7" fillId="0" borderId="3" xfId="0" applyNumberFormat="1" applyFont="1" applyFill="1" applyBorder="1"/>
    <xf numFmtId="3" fontId="6" fillId="0" borderId="3" xfId="0" applyNumberFormat="1" applyFont="1" applyFill="1" applyBorder="1"/>
    <xf numFmtId="0" fontId="6" fillId="0" borderId="13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7" fillId="0" borderId="13" xfId="0" applyFont="1" applyFill="1" applyBorder="1"/>
    <xf numFmtId="4" fontId="7" fillId="0" borderId="13" xfId="0" applyNumberFormat="1" applyFont="1" applyFill="1" applyBorder="1"/>
    <xf numFmtId="4" fontId="6" fillId="0" borderId="13" xfId="0" applyNumberFormat="1" applyFont="1" applyFill="1" applyBorder="1"/>
    <xf numFmtId="3" fontId="6" fillId="0" borderId="13" xfId="0" applyNumberFormat="1" applyFont="1" applyFill="1" applyBorder="1"/>
    <xf numFmtId="3" fontId="7" fillId="0" borderId="13" xfId="0" applyNumberFormat="1" applyFont="1" applyFill="1" applyBorder="1"/>
    <xf numFmtId="0" fontId="3" fillId="5" borderId="3" xfId="0" applyFont="1" applyFill="1" applyBorder="1"/>
    <xf numFmtId="2" fontId="6" fillId="0" borderId="3" xfId="0" applyNumberFormat="1" applyFont="1" applyFill="1" applyBorder="1"/>
    <xf numFmtId="2" fontId="4" fillId="4" borderId="3" xfId="0" applyNumberFormat="1" applyFont="1" applyFill="1" applyBorder="1"/>
    <xf numFmtId="2" fontId="4" fillId="4" borderId="20" xfId="0" applyNumberFormat="1" applyFont="1" applyFill="1" applyBorder="1"/>
    <xf numFmtId="2" fontId="4" fillId="4" borderId="21" xfId="0" applyNumberFormat="1" applyFont="1" applyFill="1" applyBorder="1"/>
    <xf numFmtId="3" fontId="0" fillId="0" borderId="20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3" fontId="0" fillId="0" borderId="23" xfId="0" applyNumberFormat="1" applyBorder="1"/>
    <xf numFmtId="3" fontId="0" fillId="0" borderId="24" xfId="0" applyNumberFormat="1" applyBorder="1"/>
    <xf numFmtId="0" fontId="4" fillId="4" borderId="28" xfId="0" applyFont="1" applyFill="1" applyBorder="1"/>
    <xf numFmtId="0" fontId="0" fillId="0" borderId="29" xfId="0" applyBorder="1"/>
    <xf numFmtId="0" fontId="0" fillId="0" borderId="29" xfId="0" applyFill="1" applyBorder="1"/>
    <xf numFmtId="0" fontId="0" fillId="0" borderId="30" xfId="0" applyBorder="1"/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5" fontId="0" fillId="7" borderId="7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65" fontId="0" fillId="7" borderId="10" xfId="0" applyNumberForma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0" fillId="7" borderId="11" xfId="0" applyNumberForma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4">
    <cellStyle name="Normal" xfId="0" builtinId="0"/>
    <cellStyle name="Normal 2" xfId="3" xr:uid="{F14B4C3F-1F2A-4276-BF40-C1C8CF338AC0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600075</xdr:colOff>
      <xdr:row>10</xdr:row>
      <xdr:rowOff>0</xdr:rowOff>
    </xdr:from>
    <xdr:to>
      <xdr:col>25</xdr:col>
      <xdr:colOff>580037</xdr:colOff>
      <xdr:row>45</xdr:row>
      <xdr:rowOff>94405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CE87D4-EA2D-4947-B96F-F08303929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5275" y="1905000"/>
          <a:ext cx="7904762" cy="6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FBD6-767A-4F6B-B4E4-5F0E576FA513}">
  <dimension ref="A1:T51"/>
  <sheetViews>
    <sheetView tabSelected="1" topLeftCell="B1" workbookViewId="0">
      <selection activeCell="P2" sqref="P2"/>
    </sheetView>
  </sheetViews>
  <sheetFormatPr defaultRowHeight="14.5"/>
  <cols>
    <col min="1" max="1" width="19" customWidth="1"/>
    <col min="4" max="4" width="10.7265625" customWidth="1"/>
    <col min="5" max="5" width="12.7265625" bestFit="1" customWidth="1"/>
    <col min="6" max="6" width="9.453125" customWidth="1"/>
    <col min="11" max="11" width="12.7265625" bestFit="1" customWidth="1"/>
    <col min="13" max="13" width="12.1796875" customWidth="1"/>
    <col min="14" max="14" width="11.453125" customWidth="1"/>
    <col min="15" max="15" width="10.81640625" customWidth="1"/>
    <col min="16" max="16" width="12.81640625" customWidth="1"/>
    <col min="18" max="20" width="12.7265625" bestFit="1" customWidth="1"/>
  </cols>
  <sheetData>
    <row r="1" spans="1:20">
      <c r="B1" s="89" t="s">
        <v>174</v>
      </c>
      <c r="C1" s="90"/>
      <c r="D1" s="90"/>
      <c r="E1" s="89" t="s">
        <v>253</v>
      </c>
      <c r="F1" s="90"/>
      <c r="G1" s="90"/>
      <c r="H1" s="89" t="s">
        <v>254</v>
      </c>
      <c r="I1" s="90"/>
      <c r="J1" s="90"/>
      <c r="K1" s="89" t="s">
        <v>255</v>
      </c>
      <c r="L1" s="90"/>
      <c r="M1" s="90"/>
      <c r="N1" s="89" t="s">
        <v>256</v>
      </c>
      <c r="O1" s="90"/>
      <c r="P1" s="90"/>
    </row>
    <row r="2" spans="1:20">
      <c r="A2" s="11" t="s">
        <v>1</v>
      </c>
      <c r="B2" s="38" t="s">
        <v>257</v>
      </c>
      <c r="C2" s="38" t="s">
        <v>258</v>
      </c>
      <c r="D2" s="38" t="s">
        <v>259</v>
      </c>
      <c r="E2" s="11" t="s">
        <v>8</v>
      </c>
      <c r="F2" s="11" t="s">
        <v>59</v>
      </c>
      <c r="G2" s="11" t="s">
        <v>63</v>
      </c>
      <c r="H2" s="24" t="s">
        <v>260</v>
      </c>
      <c r="I2" s="11" t="s">
        <v>261</v>
      </c>
      <c r="J2" s="11" t="s">
        <v>262</v>
      </c>
      <c r="K2" s="11" t="s">
        <v>8</v>
      </c>
      <c r="L2" s="11" t="s">
        <v>59</v>
      </c>
      <c r="M2" s="11" t="s">
        <v>63</v>
      </c>
      <c r="N2" s="24" t="s">
        <v>263</v>
      </c>
      <c r="O2" s="11" t="s">
        <v>264</v>
      </c>
      <c r="P2" s="11" t="s">
        <v>265</v>
      </c>
    </row>
    <row r="3" spans="1:20">
      <c r="A3" s="36" t="s">
        <v>7</v>
      </c>
      <c r="B3" s="19">
        <f>VLOOKUP($A3,'Population data'!$A$5:$B$51,2,FALSE)</f>
        <v>728720</v>
      </c>
      <c r="C3" s="20">
        <f>VLOOKUP($A3,'Population data'!$A$5:$B$51,2,FALSE)</f>
        <v>728720</v>
      </c>
      <c r="D3" s="25">
        <f>VLOOKUP($A3,'Population data'!$A$5:$B$51,2,FALSE)</f>
        <v>728720</v>
      </c>
      <c r="E3" s="74">
        <f>('County Budget calcs'!B3-'Donor Funding calcs'!B2)/B3</f>
        <v>2538.1774892963008</v>
      </c>
      <c r="F3" s="74">
        <f>('County Budget calcs'!C3-'Donor Funding calcs'!C2)/C3</f>
        <v>3088.7977851575365</v>
      </c>
      <c r="G3" s="75">
        <f>('County Budget calcs'!D3-'Donor Funding calcs'!D2)/D3</f>
        <v>3434.2430275002744</v>
      </c>
      <c r="H3" s="76">
        <f>E3/'Exchange Rate'!G$16</f>
        <v>25.404390077007825</v>
      </c>
      <c r="I3" s="76">
        <f>F3/'Exchange Rate'!H$16</f>
        <v>29.911693413764983</v>
      </c>
      <c r="J3" s="77">
        <f>G3/'Exchange Rate'!I$16</f>
        <v>32.750397083446323</v>
      </c>
      <c r="K3" s="78">
        <f>('County Budget calcs'!E3-'Donor Funding calcs'!B2)/B3</f>
        <v>2401.9797727522232</v>
      </c>
      <c r="L3" s="74">
        <f>('County Budget calcs'!F3-'Donor Funding calcs'!C2)/C3</f>
        <v>2547.9178861565483</v>
      </c>
      <c r="M3" s="75">
        <f>('County Budget calcs'!G3-'Donor Funding calcs'!D2)/D3</f>
        <v>2853.4163725436383</v>
      </c>
      <c r="N3" s="39">
        <f>K3/'Exchange Rate'!G$16</f>
        <v>24.041199388699116</v>
      </c>
      <c r="O3" s="39">
        <f>L3/'Exchange Rate'!H$16</f>
        <v>24.673851755651846</v>
      </c>
      <c r="P3" s="40">
        <f>M3/'Exchange Rate'!I$16</f>
        <v>27.211387923594959</v>
      </c>
      <c r="R3" s="5"/>
      <c r="S3" s="5"/>
      <c r="T3" s="5"/>
    </row>
    <row r="4" spans="1:20">
      <c r="A4" s="37" t="s">
        <v>10</v>
      </c>
      <c r="B4" s="21">
        <f>VLOOKUP($A4,'Population data'!$A$5:$B$51,2,FALSE)</f>
        <v>939895</v>
      </c>
      <c r="C4" s="22">
        <f>VLOOKUP($A4,'Population data'!$A$5:$B$51,2,FALSE)</f>
        <v>939895</v>
      </c>
      <c r="D4" s="26">
        <f>VLOOKUP($A4,'Population data'!$A$5:$B$51,2,FALSE)</f>
        <v>939895</v>
      </c>
      <c r="E4" s="79">
        <f>('County Budget calcs'!B4-'Donor Funding calcs'!B3)/B4</f>
        <v>1273.9082557094143</v>
      </c>
      <c r="F4" s="79">
        <f>('County Budget calcs'!C4-'Donor Funding calcs'!C3)/C4</f>
        <v>1031.3173279994041</v>
      </c>
      <c r="G4" s="80">
        <f>('County Budget calcs'!D4-'Donor Funding calcs'!D3)/D4</f>
        <v>1328.4399502072038</v>
      </c>
      <c r="H4" s="81">
        <f>E4/'Exchange Rate'!G$16</f>
        <v>12.75043309100305</v>
      </c>
      <c r="I4" s="81">
        <f>F4/'Exchange Rate'!H$16</f>
        <v>9.9872021003304781</v>
      </c>
      <c r="J4" s="82">
        <f>G4/'Exchange Rate'!I$16</f>
        <v>12.668566412572009</v>
      </c>
      <c r="K4" s="83">
        <f>('County Budget calcs'!E4-'Donor Funding calcs'!B3)/B4</f>
        <v>1190.6542752115927</v>
      </c>
      <c r="L4" s="79">
        <f>('County Budget calcs'!F4-'Donor Funding calcs'!C3)/C4</f>
        <v>1029.1043148436793</v>
      </c>
      <c r="M4" s="80">
        <f>('County Budget calcs'!G4-'Donor Funding calcs'!D3)/D4</f>
        <v>1129.7369035902946</v>
      </c>
      <c r="N4" s="41">
        <f>K4/'Exchange Rate'!G$16</f>
        <v>11.917151492316803</v>
      </c>
      <c r="O4" s="41">
        <f>L4/'Exchange Rate'!H$16</f>
        <v>9.9657714416603778</v>
      </c>
      <c r="P4" s="42">
        <f>M4/'Exchange Rate'!I$16</f>
        <v>10.773649941523338</v>
      </c>
      <c r="R4" s="5"/>
      <c r="S4" s="5"/>
      <c r="T4" s="5"/>
    </row>
    <row r="5" spans="1:20">
      <c r="A5" s="36" t="s">
        <v>12</v>
      </c>
      <c r="B5" s="21">
        <f>VLOOKUP($A5,'Population data'!$A$5:$B$51,2,FALSE)</f>
        <v>1580476</v>
      </c>
      <c r="C5" s="22">
        <f>VLOOKUP($A5,'Population data'!$A$5:$B$51,2,FALSE)</f>
        <v>1580476</v>
      </c>
      <c r="D5" s="26">
        <f>VLOOKUP($A5,'Population data'!$A$5:$B$51,2,FALSE)</f>
        <v>1580476</v>
      </c>
      <c r="E5" s="79">
        <f>('County Budget calcs'!B5-'Donor Funding calcs'!B4)/B5</f>
        <v>1292.0980767819315</v>
      </c>
      <c r="F5" s="79">
        <f>('County Budget calcs'!C5-'Donor Funding calcs'!C4)/C5</f>
        <v>1526.5337784313078</v>
      </c>
      <c r="G5" s="80">
        <f>('County Budget calcs'!D5-'Donor Funding calcs'!D4)/D5</f>
        <v>1656.6969387703455</v>
      </c>
      <c r="H5" s="81">
        <f>E5/'Exchange Rate'!G$16</f>
        <v>12.932493373196047</v>
      </c>
      <c r="I5" s="81">
        <f>F5/'Exchange Rate'!H$16</f>
        <v>14.782842239011993</v>
      </c>
      <c r="J5" s="82">
        <f>G5/'Exchange Rate'!I$16</f>
        <v>15.798964184299983</v>
      </c>
      <c r="K5" s="83">
        <f>('County Budget calcs'!E5-'Donor Funding calcs'!B4)/B5</f>
        <v>623.87533882197511</v>
      </c>
      <c r="L5" s="79">
        <f>('County Budget calcs'!F5-'Donor Funding calcs'!C4)/C5</f>
        <v>1304.5816576778136</v>
      </c>
      <c r="M5" s="80">
        <f>('County Budget calcs'!G5-'Donor Funding calcs'!D4)/D5</f>
        <v>1401.571267769963</v>
      </c>
      <c r="N5" s="41">
        <f>K5/'Exchange Rate'!G$16</f>
        <v>6.2443121230473899</v>
      </c>
      <c r="O5" s="41">
        <f>L5/'Exchange Rate'!H$16</f>
        <v>12.633474021896783</v>
      </c>
      <c r="P5" s="42">
        <f>M5/'Exchange Rate'!I$16</f>
        <v>13.365977652905608</v>
      </c>
      <c r="R5" s="5"/>
      <c r="S5" s="5"/>
      <c r="T5" s="5"/>
    </row>
    <row r="6" spans="1:20">
      <c r="A6" s="36" t="s">
        <v>13</v>
      </c>
      <c r="B6" s="21">
        <f>VLOOKUP($A6,'Population data'!$A$5:$B$51,2,FALSE)</f>
        <v>855038</v>
      </c>
      <c r="C6" s="22">
        <f>VLOOKUP($A6,'Population data'!$A$5:$B$51,2,FALSE)</f>
        <v>855038</v>
      </c>
      <c r="D6" s="26">
        <f>VLOOKUP($A6,'Population data'!$A$5:$B$51,2,FALSE)</f>
        <v>855038</v>
      </c>
      <c r="E6" s="79">
        <f>('County Budget calcs'!B6-'Donor Funding calcs'!B5)/B6</f>
        <v>1823.1236506447669</v>
      </c>
      <c r="F6" s="79">
        <f>('County Budget calcs'!C6-'Donor Funding calcs'!C5)/C6</f>
        <v>1975.2396969491413</v>
      </c>
      <c r="G6" s="80">
        <f>('County Budget calcs'!D6-'Donor Funding calcs'!D5)/D6</f>
        <v>2089.912317347299</v>
      </c>
      <c r="H6" s="81">
        <f>E6/'Exchange Rate'!G$16</f>
        <v>18.247480554418964</v>
      </c>
      <c r="I6" s="81">
        <f>F6/'Exchange Rate'!H$16</f>
        <v>19.128077764672248</v>
      </c>
      <c r="J6" s="82">
        <f>G6/'Exchange Rate'!I$16</f>
        <v>19.930289648874904</v>
      </c>
      <c r="K6" s="83">
        <f>('County Budget calcs'!E6-'Donor Funding calcs'!B5)/B6</f>
        <v>1425.6325449863048</v>
      </c>
      <c r="L6" s="79">
        <f>('County Budget calcs'!F6-'Donor Funding calcs'!C5)/C6</f>
        <v>1544.8143825186719</v>
      </c>
      <c r="M6" s="80">
        <f>('County Budget calcs'!G6-'Donor Funding calcs'!D5)/D6</f>
        <v>1830.555423267738</v>
      </c>
      <c r="N6" s="41">
        <f>K6/'Exchange Rate'!G$16</f>
        <v>14.269027848541276</v>
      </c>
      <c r="O6" s="41">
        <f>L6/'Exchange Rate'!H$16</f>
        <v>14.95987028128371</v>
      </c>
      <c r="P6" s="42">
        <f>M6/'Exchange Rate'!I$16</f>
        <v>17.456952380831407</v>
      </c>
      <c r="R6" s="5"/>
      <c r="S6" s="5"/>
      <c r="T6" s="5"/>
    </row>
    <row r="7" spans="1:20">
      <c r="A7" s="36" t="s">
        <v>60</v>
      </c>
      <c r="B7" s="21">
        <f>VLOOKUP($A7,'Population data'!$A$5:$B$51,2,FALSE)</f>
        <v>485526</v>
      </c>
      <c r="C7" s="22">
        <f>VLOOKUP($A7,'Population data'!$A$5:$B$51,2,FALSE)</f>
        <v>485526</v>
      </c>
      <c r="D7" s="26">
        <f>VLOOKUP($A7,'Population data'!$A$5:$B$51,2,FALSE)</f>
        <v>485526</v>
      </c>
      <c r="E7" s="79">
        <f>('County Budget calcs'!B7-'Donor Funding calcs'!B6)/B7</f>
        <v>2572.8403504652683</v>
      </c>
      <c r="F7" s="79">
        <f>('County Budget calcs'!C7-'Donor Funding calcs'!C6)/C7</f>
        <v>3103.9326421242117</v>
      </c>
      <c r="G7" s="80">
        <f>('County Budget calcs'!D7-'Donor Funding calcs'!D6)/D7</f>
        <v>3670.8865230698252</v>
      </c>
      <c r="H7" s="81">
        <f>E7/'Exchange Rate'!G$16</f>
        <v>25.75132753509936</v>
      </c>
      <c r="I7" s="81">
        <f>F7/'Exchange Rate'!H$16</f>
        <v>30.058258269393846</v>
      </c>
      <c r="J7" s="82">
        <f>G7/'Exchange Rate'!I$16</f>
        <v>35.007129756427474</v>
      </c>
      <c r="K7" s="83">
        <f>('County Budget calcs'!E7-'Donor Funding calcs'!B6)/B7</f>
        <v>2240.4173700275578</v>
      </c>
      <c r="L7" s="79">
        <f>('County Budget calcs'!F7-'Donor Funding calcs'!C6)/C7</f>
        <v>2844.0495462652875</v>
      </c>
      <c r="M7" s="80">
        <f>('County Budget calcs'!G7-'Donor Funding calcs'!D6)/D7</f>
        <v>3190.9740158096579</v>
      </c>
      <c r="N7" s="41">
        <f>K7/'Exchange Rate'!G$16</f>
        <v>22.424135839004663</v>
      </c>
      <c r="O7" s="41">
        <f>L7/'Exchange Rate'!H$16</f>
        <v>27.541569244263712</v>
      </c>
      <c r="P7" s="42">
        <f>M7/'Exchange Rate'!I$16</f>
        <v>30.430480680568923</v>
      </c>
      <c r="R7" s="5"/>
      <c r="S7" s="5"/>
      <c r="T7" s="5"/>
    </row>
    <row r="8" spans="1:20">
      <c r="A8" s="36" t="s">
        <v>15</v>
      </c>
      <c r="B8" s="21">
        <f>VLOOKUP($A8,'Population data'!$A$5:$B$51,2,FALSE)</f>
        <v>565559</v>
      </c>
      <c r="C8" s="22">
        <f>VLOOKUP($A8,'Population data'!$A$5:$B$51,2,FALSE)</f>
        <v>565559</v>
      </c>
      <c r="D8" s="26">
        <f>VLOOKUP($A8,'Population data'!$A$5:$B$51,2,FALSE)</f>
        <v>565559</v>
      </c>
      <c r="E8" s="79">
        <f>('County Budget calcs'!B8-'Donor Funding calcs'!B7)/B8</f>
        <v>3596.9279951340172</v>
      </c>
      <c r="F8" s="79">
        <f>('County Budget calcs'!C8-'Donor Funding calcs'!C7)/C8</f>
        <v>4312.9452453236536</v>
      </c>
      <c r="G8" s="80">
        <f>('County Budget calcs'!D8-'Donor Funding calcs'!D7)/D8</f>
        <v>4050.9381567617179</v>
      </c>
      <c r="H8" s="81">
        <f>E8/'Exchange Rate'!G$16</f>
        <v>36.001328611825478</v>
      </c>
      <c r="I8" s="81">
        <f>F8/'Exchange Rate'!H$16</f>
        <v>41.766248508850445</v>
      </c>
      <c r="J8" s="82">
        <f>G8/'Exchange Rate'!I$16</f>
        <v>38.631463216800491</v>
      </c>
      <c r="K8" s="83">
        <f>('County Budget calcs'!E8-'Donor Funding calcs'!B7)/B8</f>
        <v>2815.5594730169619</v>
      </c>
      <c r="L8" s="79">
        <f>('County Budget calcs'!F8-'Donor Funding calcs'!C7)/C8</f>
        <v>3768.9878509580785</v>
      </c>
      <c r="M8" s="80">
        <f>('County Budget calcs'!G8-'Donor Funding calcs'!D7)/D8</f>
        <v>3575.4086364110558</v>
      </c>
      <c r="N8" s="41">
        <f>K8/'Exchange Rate'!G$16</f>
        <v>28.180681390160863</v>
      </c>
      <c r="O8" s="41">
        <f>L8/'Exchange Rate'!H$16</f>
        <v>36.498604609143463</v>
      </c>
      <c r="P8" s="42">
        <f>M8/'Exchange Rate'!I$16</f>
        <v>34.096612161800799</v>
      </c>
      <c r="R8" s="5"/>
      <c r="S8" s="5"/>
      <c r="T8" s="5"/>
    </row>
    <row r="9" spans="1:20">
      <c r="A9" s="36" t="s">
        <v>173</v>
      </c>
      <c r="B9" s="21">
        <f>VLOOKUP($A9,'Population data'!$A$5:$B$51,2,FALSE)</f>
        <v>623060</v>
      </c>
      <c r="C9" s="22">
        <f>VLOOKUP($A9,'Population data'!$A$5:$B$51,2,FALSE)</f>
        <v>623060</v>
      </c>
      <c r="D9" s="26">
        <f>VLOOKUP($A9,'Population data'!$A$5:$B$51,2,FALSE)</f>
        <v>623060</v>
      </c>
      <c r="E9" s="79">
        <f>('County Budget calcs'!B9-'Donor Funding calcs'!B8)/B9</f>
        <v>2402.9788463390364</v>
      </c>
      <c r="F9" s="79">
        <f>('County Budget calcs'!C9-'Donor Funding calcs'!C8)/C9</f>
        <v>2717.6034410811158</v>
      </c>
      <c r="G9" s="80">
        <f>('County Budget calcs'!D9-'Donor Funding calcs'!D8)/D9</f>
        <v>3362.8467771964179</v>
      </c>
      <c r="H9" s="81">
        <f>E9/'Exchange Rate'!G$16</f>
        <v>24.051199026321811</v>
      </c>
      <c r="I9" s="81">
        <f>F9/'Exchange Rate'!H$16</f>
        <v>26.317074345371935</v>
      </c>
      <c r="J9" s="82">
        <f>G9/'Exchange Rate'!I$16</f>
        <v>32.069532179886366</v>
      </c>
      <c r="K9" s="83">
        <f>('County Budget calcs'!E9-'Donor Funding calcs'!B8)/B9</f>
        <v>2298.6550251982153</v>
      </c>
      <c r="L9" s="79">
        <f>('County Budget calcs'!F9-'Donor Funding calcs'!C8)/C9</f>
        <v>2706.0475716624401</v>
      </c>
      <c r="M9" s="80">
        <f>('County Budget calcs'!G9-'Donor Funding calcs'!D8)/D9</f>
        <v>2993.8132972747408</v>
      </c>
      <c r="N9" s="41">
        <f>K9/'Exchange Rate'!G$16</f>
        <v>23.007031288737707</v>
      </c>
      <c r="O9" s="41">
        <f>L9/'Exchange Rate'!H$16</f>
        <v>26.205168145217982</v>
      </c>
      <c r="P9" s="42">
        <f>M9/'Exchange Rate'!I$16</f>
        <v>28.550272503812096</v>
      </c>
      <c r="R9" s="5"/>
      <c r="S9" s="5"/>
      <c r="T9" s="5"/>
    </row>
    <row r="10" spans="1:20">
      <c r="A10" s="36" t="s">
        <v>61</v>
      </c>
      <c r="B10" s="21">
        <f>VLOOKUP($A10,'Population data'!$A$5:$B$51,2,FALSE)</f>
        <v>1150871</v>
      </c>
      <c r="C10" s="22">
        <f>VLOOKUP($A10,'Population data'!$A$5:$B$51,2,FALSE)</f>
        <v>1150871</v>
      </c>
      <c r="D10" s="26">
        <f>VLOOKUP($A10,'Population data'!$A$5:$B$51,2,FALSE)</f>
        <v>1150871</v>
      </c>
      <c r="E10" s="79">
        <f>('County Budget calcs'!B10-'Donor Funding calcs'!B9)/B10</f>
        <v>1379.4769352950939</v>
      </c>
      <c r="F10" s="79">
        <f>('County Budget calcs'!C10-'Donor Funding calcs'!C9)/C10</f>
        <v>1643.350992422261</v>
      </c>
      <c r="G10" s="80">
        <f>('County Budget calcs'!D10-'Donor Funding calcs'!D9)/D10</f>
        <v>1941.5606249527536</v>
      </c>
      <c r="H10" s="81">
        <f>E10/'Exchange Rate'!G$16</f>
        <v>13.807060504735571</v>
      </c>
      <c r="I10" s="81">
        <f>F10/'Exchange Rate'!H$16</f>
        <v>15.914091654929765</v>
      </c>
      <c r="J10" s="82">
        <f>G10/'Exchange Rate'!I$16</f>
        <v>18.515545032662022</v>
      </c>
      <c r="K10" s="83">
        <f>('County Budget calcs'!E10-'Donor Funding calcs'!B9)/B10</f>
        <v>1087.2287163374522</v>
      </c>
      <c r="L10" s="79">
        <f>('County Budget calcs'!F10-'Donor Funding calcs'!C9)/C10</f>
        <v>1553.9230721775073</v>
      </c>
      <c r="M10" s="80">
        <f>('County Budget calcs'!G10-'Donor Funding calcs'!D9)/D10</f>
        <v>1410.1109663898039</v>
      </c>
      <c r="N10" s="41">
        <f>K10/'Exchange Rate'!G$16</f>
        <v>10.881974380924307</v>
      </c>
      <c r="O10" s="41">
        <f>L10/'Exchange Rate'!H$16</f>
        <v>15.048078170380704</v>
      </c>
      <c r="P10" s="42">
        <f>M10/'Exchange Rate'!I$16</f>
        <v>13.447415838419323</v>
      </c>
      <c r="R10" s="5"/>
      <c r="S10" s="5"/>
      <c r="T10" s="5"/>
    </row>
    <row r="11" spans="1:20">
      <c r="A11" s="36" t="s">
        <v>17</v>
      </c>
      <c r="B11" s="21">
        <f>VLOOKUP($A11,'Population data'!$A$5:$B$51,2,FALSE)</f>
        <v>157082</v>
      </c>
      <c r="C11" s="22">
        <f>VLOOKUP($A11,'Population data'!$A$5:$B$51,2,FALSE)</f>
        <v>157082</v>
      </c>
      <c r="D11" s="26">
        <f>VLOOKUP($A11,'Population data'!$A$5:$B$51,2,FALSE)</f>
        <v>157082</v>
      </c>
      <c r="E11" s="79">
        <f>('County Budget calcs'!B11-'Donor Funding calcs'!B10)/B11</f>
        <v>4457.811512458461</v>
      </c>
      <c r="F11" s="79">
        <f>('County Budget calcs'!C11-'Donor Funding calcs'!C10)/C11</f>
        <v>5134.9462510026606</v>
      </c>
      <c r="G11" s="80">
        <f>('County Budget calcs'!D11-'Donor Funding calcs'!D10)/D11</f>
        <v>6663.5147566239293</v>
      </c>
      <c r="H11" s="81">
        <f>E11/'Exchange Rate'!G$16</f>
        <v>44.617834264879761</v>
      </c>
      <c r="I11" s="81">
        <f>F11/'Exchange Rate'!H$16</f>
        <v>49.72644654636067</v>
      </c>
      <c r="J11" s="82">
        <f>G11/'Exchange Rate'!I$16</f>
        <v>63.546100990320916</v>
      </c>
      <c r="K11" s="83">
        <f>('County Budget calcs'!E11-'Donor Funding calcs'!B10)/B11</f>
        <v>4229.8414076724257</v>
      </c>
      <c r="L11" s="79">
        <f>('County Budget calcs'!F11-'Donor Funding calcs'!C10)/C11</f>
        <v>4798.3704498287516</v>
      </c>
      <c r="M11" s="80">
        <f>('County Budget calcs'!G11-'Donor Funding calcs'!D10)/D11</f>
        <v>5286.9725684674249</v>
      </c>
      <c r="N11" s="41">
        <f>K11/'Exchange Rate'!G$16</f>
        <v>42.336102001354547</v>
      </c>
      <c r="O11" s="41">
        <f>L11/'Exchange Rate'!H$16</f>
        <v>46.467070933109632</v>
      </c>
      <c r="P11" s="42">
        <f>M11/'Exchange Rate'!I$16</f>
        <v>50.418811248960871</v>
      </c>
      <c r="R11" s="5"/>
      <c r="S11" s="5"/>
      <c r="T11" s="5"/>
    </row>
    <row r="12" spans="1:20">
      <c r="A12" s="36" t="s">
        <v>19</v>
      </c>
      <c r="B12" s="21">
        <f>VLOOKUP($A12,'Population data'!$A$5:$B$51,2,FALSE)</f>
        <v>901702</v>
      </c>
      <c r="C12" s="22">
        <f>VLOOKUP($A12,'Population data'!$A$5:$B$51,2,FALSE)</f>
        <v>901702</v>
      </c>
      <c r="D12" s="26">
        <f>VLOOKUP($A12,'Population data'!$A$5:$B$51,2,FALSE)</f>
        <v>901702</v>
      </c>
      <c r="E12" s="79">
        <f>('County Budget calcs'!B12-'Donor Funding calcs'!B11)/B12</f>
        <v>1677.4237453171893</v>
      </c>
      <c r="F12" s="79">
        <f>('County Budget calcs'!C12-'Donor Funding calcs'!C11)/C12</f>
        <v>1947.4056728276084</v>
      </c>
      <c r="G12" s="80">
        <f>('County Budget calcs'!D12-'Donor Funding calcs'!D11)/D12</f>
        <v>2449.8777888925611</v>
      </c>
      <c r="H12" s="81">
        <f>E12/'Exchange Rate'!G$16</f>
        <v>16.789183313688532</v>
      </c>
      <c r="I12" s="81">
        <f>F12/'Exchange Rate'!H$16</f>
        <v>18.858535096649337</v>
      </c>
      <c r="J12" s="82">
        <f>G12/'Exchange Rate'!I$16</f>
        <v>23.363072953677403</v>
      </c>
      <c r="K12" s="83">
        <f>('County Budget calcs'!E12-'Donor Funding calcs'!B11)/B12</f>
        <v>1354.9225198568929</v>
      </c>
      <c r="L12" s="79">
        <f>('County Budget calcs'!F12-'Donor Funding calcs'!C11)/C12</f>
        <v>1566.0047221809425</v>
      </c>
      <c r="M12" s="80">
        <f>('County Budget calcs'!G12-'Donor Funding calcs'!D11)/D12</f>
        <v>1901.1155592424104</v>
      </c>
      <c r="N12" s="41">
        <f>K12/'Exchange Rate'!G$16</f>
        <v>13.561297570293227</v>
      </c>
      <c r="O12" s="41">
        <f>L12/'Exchange Rate'!H$16</f>
        <v>15.165075991530312</v>
      </c>
      <c r="P12" s="42">
        <f>M12/'Exchange Rate'!I$16</f>
        <v>18.129843743768681</v>
      </c>
      <c r="R12" s="5"/>
      <c r="S12" s="5"/>
      <c r="T12" s="5"/>
    </row>
    <row r="13" spans="1:20">
      <c r="A13" s="36" t="s">
        <v>21</v>
      </c>
      <c r="B13" s="21">
        <f>VLOOKUP($A13,'Population data'!$A$5:$B$51,2,FALSE)</f>
        <v>1908309</v>
      </c>
      <c r="C13" s="22">
        <f>VLOOKUP($A13,'Population data'!$A$5:$B$51,2,FALSE)</f>
        <v>1908309</v>
      </c>
      <c r="D13" s="26">
        <f>VLOOKUP($A13,'Population data'!$A$5:$B$51,2,FALSE)</f>
        <v>1908309</v>
      </c>
      <c r="E13" s="79">
        <f>('County Budget calcs'!B13-'Donor Funding calcs'!B12)/B13</f>
        <v>1730.2124551107811</v>
      </c>
      <c r="F13" s="79">
        <f>('County Budget calcs'!C13-'Donor Funding calcs'!C12)/C13</f>
        <v>939.72726639134441</v>
      </c>
      <c r="G13" s="80">
        <f>('County Budget calcs'!D13-'Donor Funding calcs'!D12)/D13</f>
        <v>1108.2555712937476</v>
      </c>
      <c r="H13" s="81">
        <f>E13/'Exchange Rate'!G$16</f>
        <v>17.317540759499057</v>
      </c>
      <c r="I13" s="81">
        <f>F13/'Exchange Rate'!H$16</f>
        <v>9.1002505958543107</v>
      </c>
      <c r="J13" s="82">
        <f>G13/'Exchange Rate'!I$16</f>
        <v>10.568794852072825</v>
      </c>
      <c r="K13" s="83">
        <f>('County Budget calcs'!E13-'Donor Funding calcs'!B12)/B13</f>
        <v>1434.2855376147154</v>
      </c>
      <c r="L13" s="79">
        <f>('County Budget calcs'!F13-'Donor Funding calcs'!C12)/C13</f>
        <v>965.22628148795593</v>
      </c>
      <c r="M13" s="80">
        <f>('County Budget calcs'!G13-'Donor Funding calcs'!D12)/D13</f>
        <v>656.70920223087558</v>
      </c>
      <c r="N13" s="41">
        <f>K13/'Exchange Rate'!G$16</f>
        <v>14.3556348730668</v>
      </c>
      <c r="O13" s="41">
        <f>L13/'Exchange Rate'!H$16</f>
        <v>9.3471812060703208</v>
      </c>
      <c r="P13" s="42">
        <f>M13/'Exchange Rate'!I$16</f>
        <v>6.262657292797754</v>
      </c>
      <c r="R13" s="5"/>
      <c r="S13" s="5"/>
      <c r="T13" s="5"/>
    </row>
    <row r="14" spans="1:20">
      <c r="A14" s="36" t="s">
        <v>22</v>
      </c>
      <c r="B14" s="21">
        <f>VLOOKUP($A14,'Population data'!$A$5:$B$51,2,FALSE)</f>
        <v>969713</v>
      </c>
      <c r="C14" s="22">
        <f>VLOOKUP($A14,'Population data'!$A$5:$B$51,2,FALSE)</f>
        <v>969713</v>
      </c>
      <c r="D14" s="26">
        <f>VLOOKUP($A14,'Population data'!$A$5:$B$51,2,FALSE)</f>
        <v>969713</v>
      </c>
      <c r="E14" s="79">
        <f>('County Budget calcs'!B14-'Donor Funding calcs'!B13)/B14</f>
        <v>1721.7877866956512</v>
      </c>
      <c r="F14" s="79">
        <f>('County Budget calcs'!C14-'Donor Funding calcs'!C13)/C14</f>
        <v>1752.2143149571059</v>
      </c>
      <c r="G14" s="80">
        <f>('County Budget calcs'!D14-'Donor Funding calcs'!D13)/D14</f>
        <v>2269.1536495849805</v>
      </c>
      <c r="H14" s="81">
        <f>E14/'Exchange Rate'!G$16</f>
        <v>17.233219011477118</v>
      </c>
      <c r="I14" s="81">
        <f>F14/'Exchange Rate'!H$16</f>
        <v>16.968316163673386</v>
      </c>
      <c r="J14" s="82">
        <f>G14/'Exchange Rate'!I$16</f>
        <v>21.639610962929616</v>
      </c>
      <c r="K14" s="83">
        <f>('County Budget calcs'!E14-'Donor Funding calcs'!B13)/B14</f>
        <v>1565.2259998576899</v>
      </c>
      <c r="L14" s="79">
        <f>('County Budget calcs'!F14-'Donor Funding calcs'!C13)/C14</f>
        <v>1639.9749204145969</v>
      </c>
      <c r="M14" s="80">
        <f>('County Budget calcs'!G14-'Donor Funding calcs'!D13)/D14</f>
        <v>1787.7947320495857</v>
      </c>
      <c r="N14" s="41">
        <f>K14/'Exchange Rate'!G$16</f>
        <v>15.666206176181809</v>
      </c>
      <c r="O14" s="41">
        <f>L14/'Exchange Rate'!H$16</f>
        <v>15.881398018809817</v>
      </c>
      <c r="P14" s="42">
        <f>M14/'Exchange Rate'!I$16</f>
        <v>17.049168305638432</v>
      </c>
      <c r="R14" s="5"/>
      <c r="S14" s="5"/>
      <c r="T14" s="5"/>
    </row>
    <row r="15" spans="1:20">
      <c r="A15" s="36" t="s">
        <v>23</v>
      </c>
      <c r="B15" s="21">
        <f>VLOOKUP($A15,'Population data'!$A$5:$B$51,2,FALSE)</f>
        <v>1905110</v>
      </c>
      <c r="C15" s="22">
        <f>VLOOKUP($A15,'Population data'!$A$5:$B$51,2,FALSE)</f>
        <v>1905110</v>
      </c>
      <c r="D15" s="26">
        <f>VLOOKUP($A15,'Population data'!$A$5:$B$51,2,FALSE)</f>
        <v>1905110</v>
      </c>
      <c r="E15" s="79">
        <f>('County Budget calcs'!B15-'Donor Funding calcs'!B14)/B15</f>
        <v>2115.9670570203293</v>
      </c>
      <c r="F15" s="79">
        <f>('County Budget calcs'!C15-'Donor Funding calcs'!C14)/C15</f>
        <v>2300.7595361947606</v>
      </c>
      <c r="G15" s="80">
        <f>('County Budget calcs'!D15-'Donor Funding calcs'!D14)/D15</f>
        <v>2303.7353832587096</v>
      </c>
      <c r="H15" s="81">
        <f>E15/'Exchange Rate'!G$16</f>
        <v>21.178523855534632</v>
      </c>
      <c r="I15" s="81">
        <f>F15/'Exchange Rate'!H$16</f>
        <v>22.280388245598221</v>
      </c>
      <c r="J15" s="82">
        <f>G15/'Exchange Rate'!I$16</f>
        <v>21.969397032400938</v>
      </c>
      <c r="K15" s="83">
        <f>('County Budget calcs'!E15-'Donor Funding calcs'!B14)/B15</f>
        <v>1952.8478670522961</v>
      </c>
      <c r="L15" s="79">
        <f>('County Budget calcs'!F15-'Donor Funding calcs'!C14)/C15</f>
        <v>2107.227404191884</v>
      </c>
      <c r="M15" s="80">
        <f>('County Budget calcs'!G15-'Donor Funding calcs'!D14)/D15</f>
        <v>2303.7353832587096</v>
      </c>
      <c r="N15" s="41">
        <f>K15/'Exchange Rate'!G$16</f>
        <v>19.545878562418292</v>
      </c>
      <c r="O15" s="41">
        <f>L15/'Exchange Rate'!H$16</f>
        <v>20.40623713541569</v>
      </c>
      <c r="P15" s="42">
        <f>M15/'Exchange Rate'!I$16</f>
        <v>21.969397032400938</v>
      </c>
      <c r="R15" s="5"/>
      <c r="S15" s="5"/>
      <c r="T15" s="5"/>
    </row>
    <row r="16" spans="1:20">
      <c r="A16" s="36" t="s">
        <v>24</v>
      </c>
      <c r="B16" s="21">
        <f>VLOOKUP($A16,'Population data'!$A$5:$B$51,2,FALSE)</f>
        <v>1447670</v>
      </c>
      <c r="C16" s="22">
        <f>VLOOKUP($A16,'Population data'!$A$5:$B$51,2,FALSE)</f>
        <v>1447670</v>
      </c>
      <c r="D16" s="26">
        <f>VLOOKUP($A16,'Population data'!$A$5:$B$51,2,FALSE)</f>
        <v>1447670</v>
      </c>
      <c r="E16" s="79">
        <f>('County Budget calcs'!B16-'Donor Funding calcs'!B15)/B16</f>
        <v>1807.0784336209215</v>
      </c>
      <c r="F16" s="79">
        <f>('County Budget calcs'!C16-'Donor Funding calcs'!C15)/C16</f>
        <v>2046.0533132550927</v>
      </c>
      <c r="G16" s="80">
        <f>('County Budget calcs'!D16-'Donor Funding calcs'!D15)/D16</f>
        <v>2113.782249407669</v>
      </c>
      <c r="H16" s="81">
        <f>E16/'Exchange Rate'!G$16</f>
        <v>18.086885421153863</v>
      </c>
      <c r="I16" s="81">
        <f>F16/'Exchange Rate'!H$16</f>
        <v>19.813831681824706</v>
      </c>
      <c r="J16" s="82">
        <f>G16/'Exchange Rate'!I$16</f>
        <v>20.157923438059889</v>
      </c>
      <c r="K16" s="83">
        <f>('County Budget calcs'!E16-'Donor Funding calcs'!B15)/B16</f>
        <v>1506.1120531612867</v>
      </c>
      <c r="L16" s="79">
        <f>('County Budget calcs'!F16-'Donor Funding calcs'!C15)/C16</f>
        <v>1724.6540993458455</v>
      </c>
      <c r="M16" s="80">
        <f>('County Budget calcs'!G16-'Donor Funding calcs'!D15)/D16</f>
        <v>1937.5197033854404</v>
      </c>
      <c r="N16" s="41">
        <f>K16/'Exchange Rate'!G$16</f>
        <v>15.074540003426007</v>
      </c>
      <c r="O16" s="41">
        <f>L16/'Exchange Rate'!H$16</f>
        <v>16.701425037377387</v>
      </c>
      <c r="P16" s="42">
        <f>M16/'Exchange Rate'!I$16</f>
        <v>18.477009091887641</v>
      </c>
      <c r="R16" s="5"/>
      <c r="S16" s="5"/>
      <c r="T16" s="5"/>
    </row>
    <row r="17" spans="1:20">
      <c r="A17" s="36" t="s">
        <v>25</v>
      </c>
      <c r="B17" s="21">
        <f>VLOOKUP($A17,'Population data'!$A$5:$B$51,2,FALSE)</f>
        <v>619898</v>
      </c>
      <c r="C17" s="22">
        <f>VLOOKUP($A17,'Population data'!$A$5:$B$51,2,FALSE)</f>
        <v>619898</v>
      </c>
      <c r="D17" s="26">
        <f>VLOOKUP($A17,'Population data'!$A$5:$B$51,2,FALSE)</f>
        <v>619898</v>
      </c>
      <c r="E17" s="79">
        <f>('County Budget calcs'!B17-'Donor Funding calcs'!B16)/B17</f>
        <v>2319.4783657956636</v>
      </c>
      <c r="F17" s="79">
        <f>('County Budget calcs'!C17-'Donor Funding calcs'!C16)/C17</f>
        <v>2507.4851023878123</v>
      </c>
      <c r="G17" s="80">
        <f>('County Budget calcs'!D17-'Donor Funding calcs'!D16)/D17</f>
        <v>3057.0123520321085</v>
      </c>
      <c r="H17" s="81">
        <f>E17/'Exchange Rate'!G$16</f>
        <v>23.215450230862452</v>
      </c>
      <c r="I17" s="81">
        <f>F17/'Exchange Rate'!H$16</f>
        <v>24.282303614246469</v>
      </c>
      <c r="J17" s="82">
        <f>G17/'Exchange Rate'!I$16</f>
        <v>29.152965476332689</v>
      </c>
      <c r="K17" s="83">
        <f>('County Budget calcs'!E17-'Donor Funding calcs'!B16)/B17</f>
        <v>2057.0480950091787</v>
      </c>
      <c r="L17" s="79">
        <f>('County Budget calcs'!F17-'Donor Funding calcs'!C16)/C17</f>
        <v>2236.8760667077486</v>
      </c>
      <c r="M17" s="80">
        <f>('County Budget calcs'!G17-'Donor Funding calcs'!D16)/D17</f>
        <v>2775.4015063768557</v>
      </c>
      <c r="N17" s="41">
        <f>K17/'Exchange Rate'!G$16</f>
        <v>20.588809266946637</v>
      </c>
      <c r="O17" s="41">
        <f>L17/'Exchange Rate'!H$16</f>
        <v>21.661745366907585</v>
      </c>
      <c r="P17" s="42">
        <f>M17/'Exchange Rate'!I$16</f>
        <v>26.467405093924981</v>
      </c>
      <c r="R17" s="5"/>
      <c r="S17" s="5"/>
      <c r="T17" s="5"/>
    </row>
    <row r="18" spans="1:20">
      <c r="A18" s="36" t="s">
        <v>26</v>
      </c>
      <c r="B18" s="21">
        <f>VLOOKUP($A18,'Population data'!$A$5:$B$51,2,FALSE)</f>
        <v>1375973</v>
      </c>
      <c r="C18" s="22">
        <f>VLOOKUP($A18,'Population data'!$A$5:$B$51,2,FALSE)</f>
        <v>1375973</v>
      </c>
      <c r="D18" s="26">
        <f>VLOOKUP($A18,'Population data'!$A$5:$B$51,2,FALSE)</f>
        <v>1375973</v>
      </c>
      <c r="E18" s="79">
        <f>('County Budget calcs'!B18-'Donor Funding calcs'!B17)/B18</f>
        <v>2040.9848158357759</v>
      </c>
      <c r="F18" s="79">
        <f>('County Budget calcs'!C18-'Donor Funding calcs'!C17)/C18</f>
        <v>2266.0800756991598</v>
      </c>
      <c r="G18" s="80">
        <f>('County Budget calcs'!D18-'Donor Funding calcs'!D17)/D18</f>
        <v>2382.2705103951889</v>
      </c>
      <c r="H18" s="81">
        <f>E18/'Exchange Rate'!G$16</f>
        <v>20.428033351252051</v>
      </c>
      <c r="I18" s="81">
        <f>F18/'Exchange Rate'!H$16</f>
        <v>21.944554868909147</v>
      </c>
      <c r="J18" s="82">
        <f>G18/'Exchange Rate'!I$16</f>
        <v>22.718341291185908</v>
      </c>
      <c r="K18" s="83">
        <f>('County Budget calcs'!E18-'Donor Funding calcs'!B17)/B18</f>
        <v>1824.8395862418813</v>
      </c>
      <c r="L18" s="79">
        <f>('County Budget calcs'!F18-'Donor Funding calcs'!C17)/C18</f>
        <v>1973.000196951539</v>
      </c>
      <c r="M18" s="80">
        <f>('County Budget calcs'!G18-'Donor Funding calcs'!D17)/D18</f>
        <v>2106.9453404972337</v>
      </c>
      <c r="N18" s="41">
        <f>K18/'Exchange Rate'!G$16</f>
        <v>18.264655199391566</v>
      </c>
      <c r="O18" s="41">
        <f>L18/'Exchange Rate'!H$16</f>
        <v>19.106390609349134</v>
      </c>
      <c r="P18" s="42">
        <f>M18/'Exchange Rate'!I$16</f>
        <v>20.092723776927262</v>
      </c>
      <c r="R18" s="5"/>
      <c r="S18" s="5"/>
      <c r="T18" s="5"/>
    </row>
    <row r="19" spans="1:20">
      <c r="A19" s="36" t="s">
        <v>27</v>
      </c>
      <c r="B19" s="21">
        <f>VLOOKUP($A19,'Population data'!$A$5:$B$51,2,FALSE)</f>
        <v>1157020</v>
      </c>
      <c r="C19" s="22">
        <f>VLOOKUP($A19,'Population data'!$A$5:$B$51,2,FALSE)</f>
        <v>1157020</v>
      </c>
      <c r="D19" s="26">
        <f>VLOOKUP($A19,'Population data'!$A$5:$B$51,2,FALSE)</f>
        <v>1157020</v>
      </c>
      <c r="E19" s="79">
        <f>('County Budget calcs'!B19-'Donor Funding calcs'!B18)/B19</f>
        <v>2029.4549791706279</v>
      </c>
      <c r="F19" s="79">
        <f>('County Budget calcs'!C19-'Donor Funding calcs'!C18)/C19</f>
        <v>2140.4642962092271</v>
      </c>
      <c r="G19" s="80">
        <f>('County Budget calcs'!D19-'Donor Funding calcs'!D18)/D19</f>
        <v>2454.5850201379408</v>
      </c>
      <c r="H19" s="81">
        <f>E19/'Exchange Rate'!G$16</f>
        <v>20.312632253653153</v>
      </c>
      <c r="I19" s="81">
        <f>F19/'Exchange Rate'!H$16</f>
        <v>20.728100783734277</v>
      </c>
      <c r="J19" s="82">
        <f>G19/'Exchange Rate'!I$16</f>
        <v>23.407963105951222</v>
      </c>
      <c r="K19" s="83">
        <f>('County Budget calcs'!E19-'Donor Funding calcs'!B18)/B19</f>
        <v>743.60858066411993</v>
      </c>
      <c r="L19" s="79">
        <f>('County Budget calcs'!F19-'Donor Funding calcs'!C18)/C19</f>
        <v>1475.203540128952</v>
      </c>
      <c r="M19" s="80">
        <f>('County Budget calcs'!G19-'Donor Funding calcs'!D18)/D19</f>
        <v>2294.6915005790738</v>
      </c>
      <c r="N19" s="41">
        <f>K19/'Exchange Rate'!G$16</f>
        <v>7.4427113657204762</v>
      </c>
      <c r="O19" s="41">
        <f>L19/'Exchange Rate'!H$16</f>
        <v>14.285763939379226</v>
      </c>
      <c r="P19" s="42">
        <f>M19/'Exchange Rate'!I$16</f>
        <v>21.883150733999113</v>
      </c>
      <c r="R19" s="5"/>
      <c r="S19" s="5"/>
      <c r="T19" s="5"/>
    </row>
    <row r="20" spans="1:20">
      <c r="A20" s="36" t="s">
        <v>28</v>
      </c>
      <c r="B20" s="21">
        <f>VLOOKUP($A20,'Population data'!$A$5:$B$51,2,FALSE)</f>
        <v>1108981</v>
      </c>
      <c r="C20" s="22">
        <f>VLOOKUP($A20,'Population data'!$A$5:$B$51,2,FALSE)</f>
        <v>1108981</v>
      </c>
      <c r="D20" s="26">
        <f>VLOOKUP($A20,'Population data'!$A$5:$B$51,2,FALSE)</f>
        <v>1108981</v>
      </c>
      <c r="E20" s="79">
        <f>('County Budget calcs'!B20-'Donor Funding calcs'!B19)/B20</f>
        <v>2032.0769553310652</v>
      </c>
      <c r="F20" s="79">
        <f>('County Budget calcs'!C20-'Donor Funding calcs'!C19)/C20</f>
        <v>2224.4292336838953</v>
      </c>
      <c r="G20" s="80">
        <f>('County Budget calcs'!D20-'Donor Funding calcs'!D19)/D20</f>
        <v>2652.3843266927024</v>
      </c>
      <c r="H20" s="81">
        <f>E20/'Exchange Rate'!G$16</f>
        <v>20.338875377088478</v>
      </c>
      <c r="I20" s="81">
        <f>F20/'Exchange Rate'!H$16</f>
        <v>21.541211139911294</v>
      </c>
      <c r="J20" s="82">
        <f>G20/'Exchange Rate'!I$16</f>
        <v>25.294261128725108</v>
      </c>
      <c r="K20" s="83">
        <f>('County Budget calcs'!E20-'Donor Funding calcs'!B19)/B20</f>
        <v>1318.2414613054686</v>
      </c>
      <c r="L20" s="79">
        <f>('County Budget calcs'!F20-'Donor Funding calcs'!C19)/C20</f>
        <v>1656.4393402592109</v>
      </c>
      <c r="M20" s="80">
        <f>('County Budget calcs'!G20-'Donor Funding calcs'!D19)/D20</f>
        <v>2175.162444622586</v>
      </c>
      <c r="N20" s="41">
        <f>K20/'Exchange Rate'!G$16</f>
        <v>13.194160156220462</v>
      </c>
      <c r="O20" s="41">
        <f>L20/'Exchange Rate'!H$16</f>
        <v>16.040838264783211</v>
      </c>
      <c r="P20" s="42">
        <f>M20/'Exchange Rate'!I$16</f>
        <v>20.743270995076315</v>
      </c>
      <c r="R20" s="5"/>
      <c r="S20" s="5"/>
      <c r="T20" s="5"/>
    </row>
    <row r="21" spans="1:20">
      <c r="A21" s="36" t="s">
        <v>29</v>
      </c>
      <c r="B21" s="21">
        <f>VLOOKUP($A21,'Population data'!$A$5:$B$51,2,FALSE)</f>
        <v>848149</v>
      </c>
      <c r="C21" s="22">
        <f>VLOOKUP($A21,'Population data'!$A$5:$B$51,2,FALSE)</f>
        <v>848149</v>
      </c>
      <c r="D21" s="26">
        <f>VLOOKUP($A21,'Population data'!$A$5:$B$51,2,FALSE)</f>
        <v>848149</v>
      </c>
      <c r="E21" s="79">
        <f>('County Budget calcs'!B21-'Donor Funding calcs'!B20)/B21</f>
        <v>1977.7075466692763</v>
      </c>
      <c r="F21" s="79">
        <f>('County Budget calcs'!C21-'Donor Funding calcs'!C20)/C21</f>
        <v>2387.760536179374</v>
      </c>
      <c r="G21" s="80">
        <f>('County Budget calcs'!D21-'Donor Funding calcs'!D20)/D21</f>
        <v>3036.7091348336198</v>
      </c>
      <c r="H21" s="81">
        <f>E21/'Exchange Rate'!G$16</f>
        <v>19.794696858554978</v>
      </c>
      <c r="I21" s="81">
        <f>F21/'Exchange Rate'!H$16</f>
        <v>23.122899610613977</v>
      </c>
      <c r="J21" s="82">
        <f>G21/'Exchange Rate'!I$16</f>
        <v>28.959345391790812</v>
      </c>
      <c r="K21" s="83">
        <f>('County Budget calcs'!E21-'Donor Funding calcs'!B20)/B21</f>
        <v>1650.3122423064817</v>
      </c>
      <c r="L21" s="79">
        <f>('County Budget calcs'!F21-'Donor Funding calcs'!C20)/C21</f>
        <v>1722.464697830216</v>
      </c>
      <c r="M21" s="80">
        <f>('County Budget calcs'!G21-'Donor Funding calcs'!D20)/D21</f>
        <v>2527.0345375635648</v>
      </c>
      <c r="N21" s="41">
        <f>K21/'Exchange Rate'!G$16</f>
        <v>16.517826719848067</v>
      </c>
      <c r="O21" s="41">
        <f>L21/'Exchange Rate'!H$16</f>
        <v>16.68022303211507</v>
      </c>
      <c r="P21" s="42">
        <f>M21/'Exchange Rate'!I$16</f>
        <v>24.098872411202205</v>
      </c>
      <c r="R21" s="5"/>
      <c r="S21" s="5"/>
      <c r="T21" s="5"/>
    </row>
    <row r="22" spans="1:20">
      <c r="A22" s="36" t="s">
        <v>30</v>
      </c>
      <c r="B22" s="21">
        <f>VLOOKUP($A22,'Population data'!$A$5:$B$51,2,FALSE)</f>
        <v>523735</v>
      </c>
      <c r="C22" s="22">
        <f>VLOOKUP($A22,'Population data'!$A$5:$B$51,2,FALSE)</f>
        <v>523735</v>
      </c>
      <c r="D22" s="26">
        <f>VLOOKUP($A22,'Population data'!$A$5:$B$51,2,FALSE)</f>
        <v>523735</v>
      </c>
      <c r="E22" s="79">
        <f>('County Budget calcs'!B22-'Donor Funding calcs'!B21)/B22</f>
        <v>984.72491622671771</v>
      </c>
      <c r="F22" s="79">
        <f>('County Budget calcs'!C22-'Donor Funding calcs'!C21)/C22</f>
        <v>1141.0643245152605</v>
      </c>
      <c r="G22" s="80">
        <f>('County Budget calcs'!D22-'Donor Funding calcs'!D21)/D22</f>
        <v>1389.7884655407795</v>
      </c>
      <c r="H22" s="81">
        <f>E22/'Exchange Rate'!G$16</f>
        <v>9.8560230700446656</v>
      </c>
      <c r="I22" s="81">
        <f>F22/'Exchange Rate'!H$16</f>
        <v>11.049984043725456</v>
      </c>
      <c r="J22" s="82">
        <f>G22/'Exchange Rate'!I$16</f>
        <v>13.25361185681273</v>
      </c>
      <c r="K22" s="83">
        <f>('County Budget calcs'!E22-'Donor Funding calcs'!B21)/B22</f>
        <v>618.87195623741013</v>
      </c>
      <c r="L22" s="79">
        <f>('County Budget calcs'!F22-'Donor Funding calcs'!C21)/C22</f>
        <v>607.13017842993122</v>
      </c>
      <c r="M22" s="80">
        <f>('County Budget calcs'!G22-'Donor Funding calcs'!D21)/D22</f>
        <v>936.23848320238289</v>
      </c>
      <c r="N22" s="41">
        <f>K22/'Exchange Rate'!G$16</f>
        <v>6.1942337170183315</v>
      </c>
      <c r="O22" s="41">
        <f>L22/'Exchange Rate'!H$16</f>
        <v>5.8794045523813114</v>
      </c>
      <c r="P22" s="42">
        <f>M22/'Exchange Rate'!I$16</f>
        <v>8.9283669921286837</v>
      </c>
      <c r="R22" s="5"/>
      <c r="S22" s="5"/>
      <c r="T22" s="5"/>
    </row>
    <row r="23" spans="1:20">
      <c r="A23" s="36" t="s">
        <v>31</v>
      </c>
      <c r="B23" s="21">
        <f>VLOOKUP($A23,'Population data'!$A$5:$B$51,2,FALSE)</f>
        <v>132523</v>
      </c>
      <c r="C23" s="22">
        <f>VLOOKUP($A23,'Population data'!$A$5:$B$51,2,FALSE)</f>
        <v>132523</v>
      </c>
      <c r="D23" s="26">
        <f>VLOOKUP($A23,'Population data'!$A$5:$B$51,2,FALSE)</f>
        <v>132523</v>
      </c>
      <c r="E23" s="79">
        <f>('County Budget calcs'!B23-'Donor Funding calcs'!B22)/B23</f>
        <v>6626.0005734853576</v>
      </c>
      <c r="F23" s="79">
        <f>('County Budget calcs'!C23-'Donor Funding calcs'!C22)/C23</f>
        <v>7700.6709929597127</v>
      </c>
      <c r="G23" s="80">
        <f>('County Budget calcs'!D23-'Donor Funding calcs'!D22)/D23</f>
        <v>6897.5502063792701</v>
      </c>
      <c r="H23" s="81">
        <f>E23/'Exchange Rate'!G$16</f>
        <v>66.319043459001065</v>
      </c>
      <c r="I23" s="81">
        <f>F23/'Exchange Rate'!H$16</f>
        <v>74.572738600282364</v>
      </c>
      <c r="J23" s="82">
        <f>G23/'Exchange Rate'!I$16</f>
        <v>65.777962233020858</v>
      </c>
      <c r="K23" s="83">
        <f>('County Budget calcs'!E23-'Donor Funding calcs'!B22)/B23</f>
        <v>4432.268164771398</v>
      </c>
      <c r="L23" s="79">
        <f>('County Budget calcs'!F23-'Donor Funding calcs'!C22)/C23</f>
        <v>3619.0398798699089</v>
      </c>
      <c r="M23" s="80">
        <f>('County Budget calcs'!G23-'Donor Funding calcs'!D22)/D23</f>
        <v>5453.6499022811131</v>
      </c>
      <c r="N23" s="41">
        <f>K23/'Exchange Rate'!G$16</f>
        <v>44.362173196553648</v>
      </c>
      <c r="O23" s="41">
        <f>L23/'Exchange Rate'!H$16</f>
        <v>35.046519347765091</v>
      </c>
      <c r="P23" s="42">
        <f>M23/'Exchange Rate'!I$16</f>
        <v>52.008316948905978</v>
      </c>
      <c r="R23" s="5"/>
      <c r="S23" s="5"/>
      <c r="T23" s="5"/>
    </row>
    <row r="24" spans="1:20">
      <c r="A24" s="36" t="s">
        <v>32</v>
      </c>
      <c r="B24" s="21">
        <f>VLOOKUP($A24,'Population data'!$A$5:$B$51,2,FALSE)</f>
        <v>1203657</v>
      </c>
      <c r="C24" s="22">
        <f>VLOOKUP($A24,'Population data'!$A$5:$B$51,2,FALSE)</f>
        <v>1203657</v>
      </c>
      <c r="D24" s="26">
        <f>VLOOKUP($A24,'Population data'!$A$5:$B$51,2,FALSE)</f>
        <v>1203657</v>
      </c>
      <c r="E24" s="79">
        <f>('County Budget calcs'!B24-'Donor Funding calcs'!B23)/B24</f>
        <v>2250.4002386061811</v>
      </c>
      <c r="F24" s="79">
        <f>('County Budget calcs'!C24-'Donor Funding calcs'!C23)/C24</f>
        <v>2560.4221136087772</v>
      </c>
      <c r="G24" s="80">
        <f>('County Budget calcs'!D24-'Donor Funding calcs'!D23)/D24</f>
        <v>3158.9263959749333</v>
      </c>
      <c r="H24" s="81">
        <f>E24/'Exchange Rate'!G$16</f>
        <v>22.524053472238879</v>
      </c>
      <c r="I24" s="81">
        <f>F24/'Exchange Rate'!H$16</f>
        <v>24.794941786124003</v>
      </c>
      <c r="J24" s="82">
        <f>G24/'Exchange Rate'!I$16</f>
        <v>30.12486099472784</v>
      </c>
      <c r="K24" s="83">
        <f>('County Budget calcs'!E24-'Donor Funding calcs'!B23)/B24</f>
        <v>2098.3801863820008</v>
      </c>
      <c r="L24" s="79">
        <f>('County Budget calcs'!F24-'Donor Funding calcs'!C23)/C24</f>
        <v>417.12879998205472</v>
      </c>
      <c r="M24" s="80">
        <f>('County Budget calcs'!G24-'Donor Funding calcs'!D23)/D24</f>
        <v>296.25040106940759</v>
      </c>
      <c r="N24" s="41">
        <f>K24/'Exchange Rate'!G$16</f>
        <v>21.00249844997726</v>
      </c>
      <c r="O24" s="41">
        <f>L24/'Exchange Rate'!H$16</f>
        <v>4.0394450031886944</v>
      </c>
      <c r="P24" s="42">
        <f>M24/'Exchange Rate'!I$16</f>
        <v>2.8251693876817678</v>
      </c>
      <c r="R24" s="5"/>
      <c r="S24" s="5"/>
      <c r="T24" s="5"/>
    </row>
    <row r="25" spans="1:20">
      <c r="A25" s="36" t="s">
        <v>33</v>
      </c>
      <c r="B25" s="21">
        <f>VLOOKUP($A25,'Population data'!$A$5:$B$51,2,FALSE)</f>
        <v>968925</v>
      </c>
      <c r="C25" s="22">
        <f>VLOOKUP($A25,'Population data'!$A$5:$B$51,2,FALSE)</f>
        <v>968925</v>
      </c>
      <c r="D25" s="26">
        <f>VLOOKUP($A25,'Population data'!$A$5:$B$51,2,FALSE)</f>
        <v>968925</v>
      </c>
      <c r="E25" s="79">
        <f>('County Budget calcs'!B25-'Donor Funding calcs'!B24)/B25</f>
        <v>2639.1464767654875</v>
      </c>
      <c r="F25" s="79">
        <f>('County Budget calcs'!C25-'Donor Funding calcs'!C24)/C25</f>
        <v>3079.7997781046006</v>
      </c>
      <c r="G25" s="80">
        <f>('County Budget calcs'!D25-'Donor Funding calcs'!D24)/D25</f>
        <v>2722.776070387285</v>
      </c>
      <c r="H25" s="81">
        <f>E25/'Exchange Rate'!G$16</f>
        <v>26.414979586277678</v>
      </c>
      <c r="I25" s="81">
        <f>F25/'Exchange Rate'!H$16</f>
        <v>29.824557366984699</v>
      </c>
      <c r="J25" s="82">
        <f>G25/'Exchange Rate'!I$16</f>
        <v>25.965546631507884</v>
      </c>
      <c r="K25" s="83">
        <f>('County Budget calcs'!E25-'Donor Funding calcs'!B24)/B25</f>
        <v>1813.7575147715252</v>
      </c>
      <c r="L25" s="79">
        <f>('County Budget calcs'!F25-'Donor Funding calcs'!C24)/C25</f>
        <v>2697.1282607012927</v>
      </c>
      <c r="M25" s="80">
        <f>('County Budget calcs'!G25-'Donor Funding calcs'!D24)/D25</f>
        <v>2371.3350403798022</v>
      </c>
      <c r="N25" s="41">
        <f>K25/'Exchange Rate'!G$16</f>
        <v>18.153735743332462</v>
      </c>
      <c r="O25" s="41">
        <f>L25/'Exchange Rate'!H$16</f>
        <v>26.118794185674926</v>
      </c>
      <c r="P25" s="42">
        <f>M25/'Exchange Rate'!I$16</f>
        <v>22.614056014217979</v>
      </c>
      <c r="R25" s="5"/>
      <c r="S25" s="5"/>
      <c r="T25" s="5"/>
    </row>
    <row r="26" spans="1:20">
      <c r="A26" s="36" t="s">
        <v>34</v>
      </c>
      <c r="B26" s="21">
        <f>VLOOKUP($A26,'Population data'!$A$5:$B$51,2,FALSE)</f>
        <v>1025756</v>
      </c>
      <c r="C26" s="22">
        <f>VLOOKUP($A26,'Population data'!$A$5:$B$51,2,FALSE)</f>
        <v>1025756</v>
      </c>
      <c r="D26" s="26">
        <f>VLOOKUP($A26,'Population data'!$A$5:$B$51,2,FALSE)</f>
        <v>1025756</v>
      </c>
      <c r="E26" s="79">
        <f>('County Budget calcs'!B26-'Donor Funding calcs'!B25)/B26</f>
        <v>1544.1623855965747</v>
      </c>
      <c r="F26" s="79">
        <f>('County Budget calcs'!C26-'Donor Funding calcs'!C25)/C26</f>
        <v>1808.3659291293445</v>
      </c>
      <c r="G26" s="80">
        <f>('County Budget calcs'!D26-'Donor Funding calcs'!D25)/D26</f>
        <v>2386.2585098210488</v>
      </c>
      <c r="H26" s="81">
        <f>E26/'Exchange Rate'!G$16</f>
        <v>15.455382356579914</v>
      </c>
      <c r="I26" s="81">
        <f>F26/'Exchange Rate'!H$16</f>
        <v>17.512084317056196</v>
      </c>
      <c r="J26" s="82">
        <f>G26/'Exchange Rate'!I$16</f>
        <v>22.75637254398881</v>
      </c>
      <c r="K26" s="83">
        <f>('County Budget calcs'!E26-'Donor Funding calcs'!B25)/B26</f>
        <v>1389.8469343586585</v>
      </c>
      <c r="L26" s="79">
        <f>('County Budget calcs'!F26-'Donor Funding calcs'!C25)/C26</f>
        <v>1695.9122851828311</v>
      </c>
      <c r="M26" s="80">
        <f>('County Budget calcs'!G26-'Donor Funding calcs'!D25)/D26</f>
        <v>1949.020024255281</v>
      </c>
      <c r="N26" s="41">
        <f>K26/'Exchange Rate'!G$16</f>
        <v>13.910852892155271</v>
      </c>
      <c r="O26" s="41">
        <f>L26/'Exchange Rate'!H$16</f>
        <v>16.423091396525063</v>
      </c>
      <c r="P26" s="42">
        <f>M26/'Exchange Rate'!I$16</f>
        <v>18.586681026010627</v>
      </c>
      <c r="R26" s="5"/>
      <c r="S26" s="5"/>
      <c r="T26" s="5"/>
    </row>
    <row r="27" spans="1:20">
      <c r="A27" s="36" t="s">
        <v>36</v>
      </c>
      <c r="B27" s="21">
        <f>VLOOKUP($A27,'Population data'!$A$5:$B$51,2,FALSE)</f>
        <v>319234</v>
      </c>
      <c r="C27" s="22">
        <f>VLOOKUP($A27,'Population data'!$A$5:$B$51,2,FALSE)</f>
        <v>319234</v>
      </c>
      <c r="D27" s="26">
        <f>VLOOKUP($A27,'Population data'!$A$5:$B$51,2,FALSE)</f>
        <v>319234</v>
      </c>
      <c r="E27" s="79">
        <f>('County Budget calcs'!B27-'Donor Funding calcs'!B26)/B27</f>
        <v>3419.2420732127539</v>
      </c>
      <c r="F27" s="79">
        <f>('County Budget calcs'!C27-'Donor Funding calcs'!C26)/C27</f>
        <v>4282.704849734052</v>
      </c>
      <c r="G27" s="80">
        <f>('County Budget calcs'!D27-'Donor Funding calcs'!D26)/D27</f>
        <v>5071.0503361170804</v>
      </c>
      <c r="H27" s="81">
        <f>E27/'Exchange Rate'!G$16</f>
        <v>34.222886209465344</v>
      </c>
      <c r="I27" s="81">
        <f>F27/'Exchange Rate'!H$16</f>
        <v>41.473402714304207</v>
      </c>
      <c r="J27" s="82">
        <f>G27/'Exchange Rate'!I$16</f>
        <v>48.359685324560239</v>
      </c>
      <c r="K27" s="83">
        <f>('County Budget calcs'!E27-'Donor Funding calcs'!B26)/B27</f>
        <v>2936.4927420011654</v>
      </c>
      <c r="L27" s="79">
        <f>('County Budget calcs'!F27-'Donor Funding calcs'!C26)/C27</f>
        <v>3835.4154006152226</v>
      </c>
      <c r="M27" s="80">
        <f>('County Budget calcs'!G27-'Donor Funding calcs'!D26)/D27</f>
        <v>4458.4276204915514</v>
      </c>
      <c r="N27" s="41">
        <f>K27/'Exchange Rate'!G$16</f>
        <v>29.391091596507064</v>
      </c>
      <c r="O27" s="41">
        <f>L27/'Exchange Rate'!H$16</f>
        <v>37.141884175426497</v>
      </c>
      <c r="P27" s="42">
        <f>M27/'Exchange Rate'!I$16</f>
        <v>42.517455453694261</v>
      </c>
      <c r="R27" s="5"/>
      <c r="S27" s="5"/>
      <c r="T27" s="5"/>
    </row>
    <row r="28" spans="1:20">
      <c r="A28" s="36" t="s">
        <v>37</v>
      </c>
      <c r="B28" s="21">
        <f>VLOOKUP($A28,'Population data'!$A$5:$B$51,2,FALSE)</f>
        <v>1486025</v>
      </c>
      <c r="C28" s="22">
        <f>VLOOKUP($A28,'Population data'!$A$5:$B$51,2,FALSE)</f>
        <v>1486025</v>
      </c>
      <c r="D28" s="26">
        <f>VLOOKUP($A28,'Population data'!$A$5:$B$51,2,FALSE)</f>
        <v>1486025</v>
      </c>
      <c r="E28" s="79">
        <f>('County Budget calcs'!B28-'Donor Funding calcs'!B27)/B28</f>
        <v>1459.9485203815548</v>
      </c>
      <c r="F28" s="79">
        <f>('County Budget calcs'!C28-'Donor Funding calcs'!C27)/C28</f>
        <v>2067.357547820528</v>
      </c>
      <c r="G28" s="80">
        <f>('County Budget calcs'!D28-'Donor Funding calcs'!D27)/D28</f>
        <v>2252.74805336384</v>
      </c>
      <c r="H28" s="81">
        <f>E28/'Exchange Rate'!G$16</f>
        <v>14.612493358140302</v>
      </c>
      <c r="I28" s="81">
        <f>F28/'Exchange Rate'!H$16</f>
        <v>20.020140342041429</v>
      </c>
      <c r="J28" s="82">
        <f>G28/'Exchange Rate'!I$16</f>
        <v>21.483160243999532</v>
      </c>
      <c r="K28" s="83">
        <f>('County Budget calcs'!E28-'Donor Funding calcs'!B27)/B28</f>
        <v>1191.0566780505039</v>
      </c>
      <c r="L28" s="79">
        <f>('County Budget calcs'!F28-'Donor Funding calcs'!C27)/C28</f>
        <v>1751.2255850338991</v>
      </c>
      <c r="M28" s="80">
        <f>('County Budget calcs'!G28-'Donor Funding calcs'!D27)/D28</f>
        <v>1692.8516855369189</v>
      </c>
      <c r="N28" s="41">
        <f>K28/'Exchange Rate'!G$16</f>
        <v>11.921179106118796</v>
      </c>
      <c r="O28" s="41">
        <f>L28/'Exchange Rate'!H$16</f>
        <v>16.958741374907966</v>
      </c>
      <c r="P28" s="42">
        <f>M28/'Exchange Rate'!I$16</f>
        <v>16.143751173332205</v>
      </c>
      <c r="R28" s="5"/>
      <c r="S28" s="5"/>
      <c r="T28" s="5"/>
    </row>
    <row r="29" spans="1:20">
      <c r="A29" s="36" t="s">
        <v>38</v>
      </c>
      <c r="B29" s="21">
        <f>VLOOKUP($A29,'Population data'!$A$5:$B$51,2,FALSE)</f>
        <v>1095238</v>
      </c>
      <c r="C29" s="22">
        <f>VLOOKUP($A29,'Population data'!$A$5:$B$51,2,FALSE)</f>
        <v>1095238</v>
      </c>
      <c r="D29" s="26">
        <f>VLOOKUP($A29,'Population data'!$A$5:$B$51,2,FALSE)</f>
        <v>1095238</v>
      </c>
      <c r="E29" s="79">
        <f>('County Budget calcs'!B29-'Donor Funding calcs'!B28)/B29</f>
        <v>1097.8253128543749</v>
      </c>
      <c r="F29" s="79">
        <f>('County Budget calcs'!C29-'Donor Funding calcs'!C28)/C29</f>
        <v>1728.5795416156122</v>
      </c>
      <c r="G29" s="80">
        <f>('County Budget calcs'!D29-'Donor Funding calcs'!D28)/D29</f>
        <v>1705.3790984242694</v>
      </c>
      <c r="H29" s="81">
        <f>E29/'Exchange Rate'!G$16</f>
        <v>10.988034761862917</v>
      </c>
      <c r="I29" s="81">
        <f>F29/'Exchange Rate'!H$16</f>
        <v>16.739438735215074</v>
      </c>
      <c r="J29" s="82">
        <f>G29/'Exchange Rate'!I$16</f>
        <v>16.263217892257934</v>
      </c>
      <c r="K29" s="83">
        <f>('County Budget calcs'!E29-'Donor Funding calcs'!B28)/B29</f>
        <v>1059.3861790770591</v>
      </c>
      <c r="L29" s="79">
        <f>('County Budget calcs'!F29-'Donor Funding calcs'!C28)/C29</f>
        <v>1220.7629757185196</v>
      </c>
      <c r="M29" s="80">
        <f>('County Budget calcs'!G29-'Donor Funding calcs'!D28)/D29</f>
        <v>1329.2234135411663</v>
      </c>
      <c r="N29" s="41">
        <f>K29/'Exchange Rate'!G$16</f>
        <v>10.603300931065309</v>
      </c>
      <c r="O29" s="41">
        <f>L29/'Exchange Rate'!H$16</f>
        <v>11.821779993508192</v>
      </c>
      <c r="P29" s="42">
        <f>M29/'Exchange Rate'!I$16</f>
        <v>12.676037850988605</v>
      </c>
      <c r="R29" s="5"/>
      <c r="S29" s="5"/>
      <c r="T29" s="5"/>
    </row>
    <row r="30" spans="1:20">
      <c r="A30" s="36" t="s">
        <v>39</v>
      </c>
      <c r="B30" s="21">
        <f>VLOOKUP($A30,'Population data'!$A$5:$B$51,2,FALSE)</f>
        <v>1225363</v>
      </c>
      <c r="C30" s="22">
        <f>VLOOKUP($A30,'Population data'!$A$5:$B$51,2,FALSE)</f>
        <v>1225363</v>
      </c>
      <c r="D30" s="26">
        <f>VLOOKUP($A30,'Population data'!$A$5:$B$51,2,FALSE)</f>
        <v>1225363</v>
      </c>
      <c r="E30" s="79">
        <f>('County Budget calcs'!B30-'Donor Funding calcs'!B29)/B30</f>
        <v>1975.0637158131917</v>
      </c>
      <c r="F30" s="79">
        <f>('County Budget calcs'!C30-'Donor Funding calcs'!C29)/C30</f>
        <v>1979.0870133992948</v>
      </c>
      <c r="G30" s="80">
        <f>('County Budget calcs'!D30-'Donor Funding calcs'!D29)/D30</f>
        <v>2321.2406968384062</v>
      </c>
      <c r="H30" s="81">
        <f>E30/'Exchange Rate'!G$16</f>
        <v>19.768234993437648</v>
      </c>
      <c r="I30" s="81">
        <f>F30/'Exchange Rate'!H$16</f>
        <v>19.165334897747037</v>
      </c>
      <c r="J30" s="82">
        <f>G30/'Exchange Rate'!I$16</f>
        <v>22.13633512216758</v>
      </c>
      <c r="K30" s="83">
        <f>('County Budget calcs'!E30-'Donor Funding calcs'!B29)/B30</f>
        <v>1864.9820502169562</v>
      </c>
      <c r="L30" s="79">
        <f>('County Budget calcs'!F30-'Donor Funding calcs'!C29)/C30</f>
        <v>2064.016948447113</v>
      </c>
      <c r="M30" s="80">
        <f>('County Budget calcs'!G30-'Donor Funding calcs'!D29)/D30</f>
        <v>2012.6056229868207</v>
      </c>
      <c r="N30" s="41">
        <f>K30/'Exchange Rate'!G$16</f>
        <v>18.666437508854003</v>
      </c>
      <c r="O30" s="41">
        <f>L30/'Exchange Rate'!H$16</f>
        <v>19.987790220335189</v>
      </c>
      <c r="P30" s="42">
        <f>M30/'Exchange Rate'!I$16</f>
        <v>19.193060245702132</v>
      </c>
      <c r="R30" s="5"/>
      <c r="S30" s="5"/>
      <c r="T30" s="5"/>
    </row>
    <row r="31" spans="1:20" ht="14.25" customHeight="1">
      <c r="A31" s="36" t="s">
        <v>40</v>
      </c>
      <c r="B31" s="21">
        <f>VLOOKUP($A31,'Population data'!$A$5:$B$51,2,FALSE)</f>
        <v>1106312</v>
      </c>
      <c r="C31" s="22">
        <f>VLOOKUP($A31,'Population data'!$A$5:$B$51,2,FALSE)</f>
        <v>1106312</v>
      </c>
      <c r="D31" s="26">
        <f>VLOOKUP($A31,'Population data'!$A$5:$B$51,2,FALSE)</f>
        <v>1106312</v>
      </c>
      <c r="E31" s="79">
        <f>('County Budget calcs'!B31-'Donor Funding calcs'!B30)/B31</f>
        <v>1680.2764500430258</v>
      </c>
      <c r="F31" s="79">
        <f>('County Budget calcs'!C31-'Donor Funding calcs'!C30)/C31</f>
        <v>2036.0847572836597</v>
      </c>
      <c r="G31" s="80">
        <f>('County Budget calcs'!D31-'Donor Funding calcs'!D30)/D31</f>
        <v>2813.8064985284441</v>
      </c>
      <c r="H31" s="81">
        <f>E31/'Exchange Rate'!G$16</f>
        <v>16.817735778571421</v>
      </c>
      <c r="I31" s="81">
        <f>F31/'Exchange Rate'!H$16</f>
        <v>19.717296909808137</v>
      </c>
      <c r="J31" s="82">
        <f>G31/'Exchange Rate'!I$16</f>
        <v>26.833651376695094</v>
      </c>
      <c r="K31" s="83">
        <f>('County Budget calcs'!E31-'Donor Funding calcs'!B30)/B31</f>
        <v>1980.2912740709673</v>
      </c>
      <c r="L31" s="79">
        <f>('County Budget calcs'!F31-'Donor Funding calcs'!C30)/C31</f>
        <v>1317.7069398144465</v>
      </c>
      <c r="M31" s="80">
        <f>('County Budget calcs'!G31-'Donor Funding calcs'!D30)/D31</f>
        <v>2596.9870118013723</v>
      </c>
      <c r="N31" s="41">
        <f>K31/'Exchange Rate'!G$16</f>
        <v>19.82055715360606</v>
      </c>
      <c r="O31" s="41">
        <f>L31/'Exchange Rate'!H$16</f>
        <v>12.760578300825845</v>
      </c>
      <c r="P31" s="42">
        <f>M31/'Exchange Rate'!I$16</f>
        <v>24.765968854264742</v>
      </c>
      <c r="R31" s="5"/>
      <c r="S31" s="5"/>
      <c r="T31" s="5"/>
    </row>
    <row r="32" spans="1:20">
      <c r="A32" s="36" t="s">
        <v>41</v>
      </c>
      <c r="B32" s="21">
        <f>VLOOKUP($A32,'Population data'!$A$5:$B$51,2,FALSE)</f>
        <v>4697274</v>
      </c>
      <c r="C32" s="22">
        <f>VLOOKUP($A32,'Population data'!$A$5:$B$51,2,FALSE)</f>
        <v>4697274</v>
      </c>
      <c r="D32" s="26">
        <f>VLOOKUP($A32,'Population data'!$A$5:$B$51,2,FALSE)</f>
        <v>4697274</v>
      </c>
      <c r="E32" s="79">
        <f>('County Budget calcs'!B32-'Donor Funding calcs'!B31)/B32</f>
        <v>1342.470122032481</v>
      </c>
      <c r="F32" s="79">
        <f>('County Budget calcs'!C32-'Donor Funding calcs'!C31)/C32</f>
        <v>1340.837260078931</v>
      </c>
      <c r="G32" s="80">
        <f>('County Budget calcs'!D32-'Donor Funding calcs'!D31)/D32</f>
        <v>1464.3043456694245</v>
      </c>
      <c r="H32" s="81">
        <f>E32/'Exchange Rate'!G$16</f>
        <v>13.436662641073541</v>
      </c>
      <c r="I32" s="81">
        <f>F32/'Exchange Rate'!H$16</f>
        <v>12.984570642324551</v>
      </c>
      <c r="J32" s="82">
        <f>G32/'Exchange Rate'!I$16</f>
        <v>13.96422687260908</v>
      </c>
      <c r="K32" s="83">
        <f>('County Budget calcs'!E32-'Donor Funding calcs'!B31)/B32</f>
        <v>1044.1971236934442</v>
      </c>
      <c r="L32" s="79">
        <f>('County Budget calcs'!F32-'Donor Funding calcs'!C31)/C32</f>
        <v>900.49036952070492</v>
      </c>
      <c r="M32" s="80">
        <f>('County Budget calcs'!G32-'Donor Funding calcs'!D31)/D32</f>
        <v>1141.061545696504</v>
      </c>
      <c r="N32" s="41">
        <f>K32/'Exchange Rate'!G$16</f>
        <v>10.451275042610357</v>
      </c>
      <c r="O32" s="41">
        <f>L32/'Exchange Rate'!H$16</f>
        <v>8.720283336313484</v>
      </c>
      <c r="P32" s="42">
        <f>M32/'Exchange Rate'!I$16</f>
        <v>10.881646528496463</v>
      </c>
      <c r="R32" s="5"/>
      <c r="S32" s="5"/>
      <c r="T32" s="5"/>
    </row>
    <row r="33" spans="1:20">
      <c r="A33" s="36" t="s">
        <v>42</v>
      </c>
      <c r="B33" s="21">
        <f>VLOOKUP($A33,'Population data'!$A$5:$B$51,2,FALSE)</f>
        <v>2103510</v>
      </c>
      <c r="C33" s="22">
        <f>VLOOKUP($A33,'Population data'!$A$5:$B$51,2,FALSE)</f>
        <v>2103510</v>
      </c>
      <c r="D33" s="26">
        <f>VLOOKUP($A33,'Population data'!$A$5:$B$51,2,FALSE)</f>
        <v>2103510</v>
      </c>
      <c r="E33" s="79">
        <f>('County Budget calcs'!B33-'Donor Funding calcs'!B32)/B33</f>
        <v>2134.6558846879739</v>
      </c>
      <c r="F33" s="79">
        <f>('County Budget calcs'!C33-'Donor Funding calcs'!C32)/C33</f>
        <v>2572.7712252378169</v>
      </c>
      <c r="G33" s="80">
        <f>('County Budget calcs'!D33-'Donor Funding calcs'!D32)/D33</f>
        <v>2884.6773112559486</v>
      </c>
      <c r="H33" s="81">
        <f>E33/'Exchange Rate'!G$16</f>
        <v>21.365578649832113</v>
      </c>
      <c r="I33" s="81">
        <f>F33/'Exchange Rate'!H$16</f>
        <v>24.914529686230374</v>
      </c>
      <c r="J33" s="82">
        <f>G33/'Exchange Rate'!I$16</f>
        <v>27.509505484824938</v>
      </c>
      <c r="K33" s="83">
        <f>('County Budget calcs'!E33-'Donor Funding calcs'!B32)/B33</f>
        <v>1946.2232173842767</v>
      </c>
      <c r="L33" s="79">
        <f>('County Budget calcs'!F33-'Donor Funding calcs'!C32)/C33</f>
        <v>1879.8341819149898</v>
      </c>
      <c r="M33" s="80">
        <f>('County Budget calcs'!G33-'Donor Funding calcs'!D32)/D33</f>
        <v>2001.2824141553876</v>
      </c>
      <c r="N33" s="41">
        <f>K33/'Exchange Rate'!G$16</f>
        <v>19.479573040050528</v>
      </c>
      <c r="O33" s="41">
        <f>L33/'Exchange Rate'!H$16</f>
        <v>18.204177686332116</v>
      </c>
      <c r="P33" s="42">
        <f>M33/'Exchange Rate'!I$16</f>
        <v>19.085077327044754</v>
      </c>
      <c r="R33" s="5"/>
      <c r="S33" s="5"/>
      <c r="T33" s="5"/>
    </row>
    <row r="34" spans="1:20">
      <c r="A34" s="36" t="s">
        <v>43</v>
      </c>
      <c r="B34" s="21">
        <f>VLOOKUP($A34,'Population data'!$A$5:$B$51,2,FALSE)</f>
        <v>987969</v>
      </c>
      <c r="C34" s="22">
        <f>VLOOKUP($A34,'Population data'!$A$5:$B$51,2,FALSE)</f>
        <v>987969</v>
      </c>
      <c r="D34" s="26">
        <f>VLOOKUP($A34,'Population data'!$A$5:$B$51,2,FALSE)</f>
        <v>987969</v>
      </c>
      <c r="E34" s="79">
        <f>('County Budget calcs'!B34-'Donor Funding calcs'!B33)/B34</f>
        <v>1353.0384050511707</v>
      </c>
      <c r="F34" s="79">
        <f>('County Budget calcs'!C34-'Donor Funding calcs'!C33)/C34</f>
        <v>1500.8517473726401</v>
      </c>
      <c r="G34" s="80">
        <f>('County Budget calcs'!D34-'Donor Funding calcs'!D33)/D34</f>
        <v>1712.934143682646</v>
      </c>
      <c r="H34" s="81">
        <f>E34/'Exchange Rate'!G$16</f>
        <v>13.542439634756299</v>
      </c>
      <c r="I34" s="81">
        <f>F34/'Exchange Rate'!H$16</f>
        <v>14.534139315511782</v>
      </c>
      <c r="J34" s="82">
        <f>G34/'Exchange Rate'!I$16</f>
        <v>16.335266005980198</v>
      </c>
      <c r="K34" s="83">
        <f>('County Budget calcs'!E34-'Donor Funding calcs'!B33)/B34</f>
        <v>1306.5490921273845</v>
      </c>
      <c r="L34" s="79">
        <f>('County Budget calcs'!F34-'Donor Funding calcs'!C33)/C34</f>
        <v>1262.9090588874751</v>
      </c>
      <c r="M34" s="80">
        <f>('County Budget calcs'!G34-'Donor Funding calcs'!D33)/D34</f>
        <v>1388.8551493012433</v>
      </c>
      <c r="N34" s="41">
        <f>K34/'Exchange Rate'!G$16</f>
        <v>13.077132285326066</v>
      </c>
      <c r="O34" s="41">
        <f>L34/'Exchange Rate'!H$16</f>
        <v>12.229919601869295</v>
      </c>
      <c r="P34" s="42">
        <f>M34/'Exchange Rate'!I$16</f>
        <v>13.24471135757477</v>
      </c>
      <c r="R34" s="5"/>
      <c r="S34" s="5"/>
      <c r="T34" s="5"/>
    </row>
    <row r="35" spans="1:20">
      <c r="A35" s="36" t="s">
        <v>44</v>
      </c>
      <c r="B35" s="21">
        <f>VLOOKUP($A35,'Population data'!$A$5:$B$51,2,FALSE)</f>
        <v>1116116</v>
      </c>
      <c r="C35" s="22">
        <f>VLOOKUP($A35,'Population data'!$A$5:$B$51,2,FALSE)</f>
        <v>1116116</v>
      </c>
      <c r="D35" s="26">
        <f>VLOOKUP($A35,'Population data'!$A$5:$B$51,2,FALSE)</f>
        <v>1116116</v>
      </c>
      <c r="E35" s="79">
        <f>('County Budget calcs'!B35-'Donor Funding calcs'!B34)/B35</f>
        <v>1294.6258722211669</v>
      </c>
      <c r="F35" s="79">
        <f>('County Budget calcs'!C35-'Donor Funding calcs'!C34)/C35</f>
        <v>1655.056463665067</v>
      </c>
      <c r="G35" s="80">
        <f>('County Budget calcs'!D35-'Donor Funding calcs'!D34)/D35</f>
        <v>1812.5553329582231</v>
      </c>
      <c r="H35" s="81">
        <f>E35/'Exchange Rate'!G$16</f>
        <v>12.957793850268288</v>
      </c>
      <c r="I35" s="81">
        <f>F35/'Exchange Rate'!H$16</f>
        <v>16.027446588283098</v>
      </c>
      <c r="J35" s="82">
        <f>G35/'Exchange Rate'!I$16</f>
        <v>17.285295890462525</v>
      </c>
      <c r="K35" s="83">
        <f>('County Budget calcs'!E35-'Donor Funding calcs'!B34)/B35</f>
        <v>1201.1947234875229</v>
      </c>
      <c r="L35" s="79">
        <f>('County Budget calcs'!F35-'Donor Funding calcs'!C34)/C35</f>
        <v>1380.7570180877256</v>
      </c>
      <c r="M35" s="80">
        <f>('County Budget calcs'!G35-'Donor Funding calcs'!D34)/D35</f>
        <v>1742.5446889033037</v>
      </c>
      <c r="N35" s="41">
        <f>K35/'Exchange Rate'!G$16</f>
        <v>12.022649890564159</v>
      </c>
      <c r="O35" s="41">
        <f>L35/'Exchange Rate'!H$16</f>
        <v>13.371150679531437</v>
      </c>
      <c r="P35" s="42">
        <f>M35/'Exchange Rate'!I$16</f>
        <v>16.617644715369252</v>
      </c>
      <c r="R35" s="5"/>
      <c r="S35" s="5"/>
      <c r="T35" s="5"/>
    </row>
    <row r="36" spans="1:20">
      <c r="A36" s="36" t="s">
        <v>45</v>
      </c>
      <c r="B36" s="21">
        <f>VLOOKUP($A36,'Population data'!$A$5:$B$51,2,FALSE)</f>
        <v>714398</v>
      </c>
      <c r="C36" s="22">
        <f>VLOOKUP($A36,'Population data'!$A$5:$B$51,2,FALSE)</f>
        <v>714398</v>
      </c>
      <c r="D36" s="26">
        <f>VLOOKUP($A36,'Population data'!$A$5:$B$51,2,FALSE)</f>
        <v>714398</v>
      </c>
      <c r="E36" s="79">
        <f>('County Budget calcs'!B36-'Donor Funding calcs'!B35)/B36</f>
        <v>2344.4774481451514</v>
      </c>
      <c r="F36" s="79">
        <f>('County Budget calcs'!C36-'Donor Funding calcs'!C35)/C36</f>
        <v>2134.8743977446748</v>
      </c>
      <c r="G36" s="80">
        <f>('County Budget calcs'!D36-'Donor Funding calcs'!D35)/D36</f>
        <v>2487.30333371594</v>
      </c>
      <c r="H36" s="81">
        <f>E36/'Exchange Rate'!G$16</f>
        <v>23.465663796403803</v>
      </c>
      <c r="I36" s="81">
        <f>F36/'Exchange Rate'!H$16</f>
        <v>20.673968612994834</v>
      </c>
      <c r="J36" s="82">
        <f>G36/'Exchange Rate'!I$16</f>
        <v>23.71997881159572</v>
      </c>
      <c r="K36" s="83">
        <f>('County Budget calcs'!E36-'Donor Funding calcs'!B35)/B36</f>
        <v>1800.9148961783208</v>
      </c>
      <c r="L36" s="79">
        <f>('County Budget calcs'!F36-'Donor Funding calcs'!C35)/C36</f>
        <v>1905.1285137976311</v>
      </c>
      <c r="M36" s="80">
        <f>('County Budget calcs'!G36-'Donor Funding calcs'!D35)/D36</f>
        <v>1936.1959677938628</v>
      </c>
      <c r="N36" s="41">
        <f>K36/'Exchange Rate'!G$16</f>
        <v>18.025195129554326</v>
      </c>
      <c r="O36" s="41">
        <f>L36/'Exchange Rate'!H$16</f>
        <v>18.449126159170067</v>
      </c>
      <c r="P36" s="42">
        <f>M36/'Exchange Rate'!I$16</f>
        <v>18.464385388232863</v>
      </c>
      <c r="R36" s="5"/>
      <c r="S36" s="5"/>
      <c r="T36" s="5"/>
    </row>
    <row r="37" spans="1:20">
      <c r="A37" s="36" t="s">
        <v>46</v>
      </c>
      <c r="B37" s="21">
        <f>VLOOKUP($A37,'Population data'!$A$5:$B$51,2,FALSE)</f>
        <v>699939</v>
      </c>
      <c r="C37" s="22">
        <f>VLOOKUP($A37,'Population data'!$A$5:$B$51,2,FALSE)</f>
        <v>699939</v>
      </c>
      <c r="D37" s="26">
        <f>VLOOKUP($A37,'Population data'!$A$5:$B$51,2,FALSE)</f>
        <v>699939</v>
      </c>
      <c r="E37" s="79">
        <f>('County Budget calcs'!B37-'Donor Funding calcs'!B36)/B37</f>
        <v>1886.7358441235594</v>
      </c>
      <c r="F37" s="79">
        <f>('County Budget calcs'!C37-'Donor Funding calcs'!C36)/C37</f>
        <v>1887.6216355996733</v>
      </c>
      <c r="G37" s="80">
        <f>('County Budget calcs'!D37-'Donor Funding calcs'!D36)/D37</f>
        <v>1835.0100337315105</v>
      </c>
      <c r="H37" s="81">
        <f>E37/'Exchange Rate'!G$16</f>
        <v>18.88416927441757</v>
      </c>
      <c r="I37" s="81">
        <f>F37/'Exchange Rate'!H$16</f>
        <v>18.279590822216068</v>
      </c>
      <c r="J37" s="82">
        <f>G37/'Exchange Rate'!I$16</f>
        <v>17.499433434260762</v>
      </c>
      <c r="K37" s="83">
        <f>('County Budget calcs'!E37-'Donor Funding calcs'!B36)/B37</f>
        <v>1598.3678577704629</v>
      </c>
      <c r="L37" s="79">
        <f>('County Budget calcs'!F37-'Donor Funding calcs'!C36)/C37</f>
        <v>1603.3682935227212</v>
      </c>
      <c r="M37" s="80">
        <f>('County Budget calcs'!G37-'Donor Funding calcs'!D36)/D37</f>
        <v>553.21261995688201</v>
      </c>
      <c r="N37" s="41">
        <f>K37/'Exchange Rate'!G$16</f>
        <v>15.997920049558838</v>
      </c>
      <c r="O37" s="41">
        <f>L37/'Exchange Rate'!H$16</f>
        <v>15.526902102708261</v>
      </c>
      <c r="P37" s="42">
        <f>M37/'Exchange Rate'!I$16</f>
        <v>5.275670018131855</v>
      </c>
      <c r="R37" s="5"/>
      <c r="S37" s="5"/>
      <c r="T37" s="5"/>
    </row>
    <row r="38" spans="1:20">
      <c r="A38" s="36" t="s">
        <v>47</v>
      </c>
      <c r="B38" s="21">
        <f>VLOOKUP($A38,'Population data'!$A$5:$B$51,2,FALSE)</f>
        <v>814205</v>
      </c>
      <c r="C38" s="22">
        <f>VLOOKUP($A38,'Population data'!$A$5:$B$51,2,FALSE)</f>
        <v>814205</v>
      </c>
      <c r="D38" s="26">
        <f>VLOOKUP($A38,'Population data'!$A$5:$B$51,2,FALSE)</f>
        <v>814205</v>
      </c>
      <c r="E38" s="79">
        <f>('County Budget calcs'!B38-'Donor Funding calcs'!B37)/B38</f>
        <v>2658.4582506862521</v>
      </c>
      <c r="F38" s="79">
        <f>('County Budget calcs'!C38-'Donor Funding calcs'!C37)/C38</f>
        <v>3049.754054568567</v>
      </c>
      <c r="G38" s="80">
        <f>('County Budget calcs'!D38-'Donor Funding calcs'!D37)/D38</f>
        <v>3249.4693093262754</v>
      </c>
      <c r="H38" s="81">
        <f>E38/'Exchange Rate'!G$16</f>
        <v>26.608269393563024</v>
      </c>
      <c r="I38" s="81">
        <f>F38/'Exchange Rate'!H$16</f>
        <v>29.533596762466285</v>
      </c>
      <c r="J38" s="82">
        <f>G38/'Exchange Rate'!I$16</f>
        <v>30.988316592250573</v>
      </c>
      <c r="K38" s="83">
        <f>('County Budget calcs'!E38-'Donor Funding calcs'!B37)/B38</f>
        <v>2468.0762215903856</v>
      </c>
      <c r="L38" s="79">
        <f>('County Budget calcs'!F38-'Donor Funding calcs'!C37)/C38</f>
        <v>2754.9388667473181</v>
      </c>
      <c r="M38" s="80">
        <f>('County Budget calcs'!G38-'Donor Funding calcs'!D37)/D38</f>
        <v>2872.9056674916023</v>
      </c>
      <c r="N38" s="41">
        <f>K38/'Exchange Rate'!G$16</f>
        <v>24.702752797028808</v>
      </c>
      <c r="O38" s="41">
        <f>L38/'Exchange Rate'!H$16</f>
        <v>26.678627895871809</v>
      </c>
      <c r="P38" s="42">
        <f>M38/'Exchange Rate'!I$16</f>
        <v>27.397246100582166</v>
      </c>
      <c r="R38" s="5"/>
      <c r="S38" s="5"/>
      <c r="T38" s="5"/>
    </row>
    <row r="39" spans="1:20">
      <c r="A39" s="36" t="s">
        <v>48</v>
      </c>
      <c r="B39" s="21">
        <f>VLOOKUP($A39,'Population data'!$A$5:$B$51,2,FALSE)</f>
        <v>294007</v>
      </c>
      <c r="C39" s="22">
        <f>VLOOKUP($A39,'Population data'!$A$5:$B$51,2,FALSE)</f>
        <v>294007</v>
      </c>
      <c r="D39" s="26">
        <f>VLOOKUP($A39,'Population data'!$A$5:$B$51,2,FALSE)</f>
        <v>294007</v>
      </c>
      <c r="E39" s="79">
        <f>('County Budget calcs'!B39-'Donor Funding calcs'!B38)/B39</f>
        <v>2305.2855952409295</v>
      </c>
      <c r="F39" s="79">
        <f>('County Budget calcs'!C39-'Donor Funding calcs'!C38)/C39</f>
        <v>2413.1617478495409</v>
      </c>
      <c r="G39" s="80">
        <f>('County Budget calcs'!D39-'Donor Funding calcs'!D38)/D39</f>
        <v>3247.8365617145173</v>
      </c>
      <c r="H39" s="81">
        <f>E39/'Exchange Rate'!G$16</f>
        <v>23.07339606760301</v>
      </c>
      <c r="I39" s="81">
        <f>F39/'Exchange Rate'!H$16</f>
        <v>23.368883099551709</v>
      </c>
      <c r="J39" s="82">
        <f>G39/'Exchange Rate'!I$16</f>
        <v>30.97274601899937</v>
      </c>
      <c r="K39" s="83">
        <f>('County Budget calcs'!E39-'Donor Funding calcs'!B38)/B39</f>
        <v>2310.7956681303513</v>
      </c>
      <c r="L39" s="79">
        <f>('County Budget calcs'!F39-'Donor Funding calcs'!C38)/C39</f>
        <v>2218.8806593040304</v>
      </c>
      <c r="M39" s="80">
        <f>('County Budget calcs'!G39-'Donor Funding calcs'!D38)/D39</f>
        <v>2567.6486750315471</v>
      </c>
      <c r="N39" s="41">
        <f>K39/'Exchange Rate'!G$16</f>
        <v>23.128545891295765</v>
      </c>
      <c r="O39" s="41">
        <f>L39/'Exchange Rate'!H$16</f>
        <v>21.487479148606617</v>
      </c>
      <c r="P39" s="42">
        <f>M39/'Exchange Rate'!I$16</f>
        <v>24.486186040035946</v>
      </c>
      <c r="R39" s="5"/>
      <c r="S39" s="5"/>
      <c r="T39" s="5"/>
    </row>
    <row r="40" spans="1:20">
      <c r="A40" s="36" t="s">
        <v>49</v>
      </c>
      <c r="B40" s="21">
        <f>VLOOKUP($A40,'Population data'!$A$5:$B$51,2,FALSE)</f>
        <v>1005816</v>
      </c>
      <c r="C40" s="22">
        <f>VLOOKUP($A40,'Population data'!$A$5:$B$51,2,FALSE)</f>
        <v>1005816</v>
      </c>
      <c r="D40" s="26">
        <f>VLOOKUP($A40,'Population data'!$A$5:$B$51,2,FALSE)</f>
        <v>1005816</v>
      </c>
      <c r="E40" s="79">
        <f>('County Budget calcs'!B40-'Donor Funding calcs'!B39)/B40</f>
        <v>2116.0033246637554</v>
      </c>
      <c r="F40" s="79">
        <f>('County Budget calcs'!C40-'Donor Funding calcs'!C39)/C40</f>
        <v>1920.0678851797943</v>
      </c>
      <c r="G40" s="80">
        <f>('County Budget calcs'!D40-'Donor Funding calcs'!D39)/D40</f>
        <v>1871.2871837393718</v>
      </c>
      <c r="H40" s="81">
        <f>E40/'Exchange Rate'!G$16</f>
        <v>21.17888685511392</v>
      </c>
      <c r="I40" s="81">
        <f>F40/'Exchange Rate'!H$16</f>
        <v>18.593797946596528</v>
      </c>
      <c r="J40" s="82">
        <f>G40/'Exchange Rate'!I$16</f>
        <v>17.845387712481426</v>
      </c>
      <c r="K40" s="83">
        <f>('County Budget calcs'!E40-'Donor Funding calcs'!B39)/B40</f>
        <v>1298.3289190070548</v>
      </c>
      <c r="L40" s="79">
        <f>('County Budget calcs'!F40-'Donor Funding calcs'!C39)/C40</f>
        <v>1619.0784397941572</v>
      </c>
      <c r="M40" s="80">
        <f>('County Budget calcs'!G40-'Donor Funding calcs'!D39)/D40</f>
        <v>1340.5340440000955</v>
      </c>
      <c r="N40" s="41">
        <f>K40/'Exchange Rate'!G$16</f>
        <v>12.994857312307024</v>
      </c>
      <c r="O40" s="41">
        <f>L40/'Exchange Rate'!H$16</f>
        <v>15.679038018181483</v>
      </c>
      <c r="P40" s="42">
        <f>M40/'Exchange Rate'!I$16</f>
        <v>12.783900816954553</v>
      </c>
      <c r="R40" s="5"/>
      <c r="S40" s="5"/>
      <c r="T40" s="5"/>
    </row>
    <row r="41" spans="1:20">
      <c r="A41" s="36" t="s">
        <v>50</v>
      </c>
      <c r="B41" s="21">
        <f>VLOOKUP($A41,'Population data'!$A$5:$B$51,2,FALSE)</f>
        <v>369507</v>
      </c>
      <c r="C41" s="22">
        <f>VLOOKUP($A41,'Population data'!$A$5:$B$51,2,FALSE)</f>
        <v>369507</v>
      </c>
      <c r="D41" s="26">
        <f>VLOOKUP($A41,'Population data'!$A$5:$B$51,2,FALSE)</f>
        <v>369507</v>
      </c>
      <c r="E41" s="79">
        <f>('County Budget calcs'!B41-'Donor Funding calcs'!B40)/B41</f>
        <v>3090.1985618675694</v>
      </c>
      <c r="F41" s="79">
        <f>('County Budget calcs'!C41-'Donor Funding calcs'!C40)/C41</f>
        <v>1764.8569580549217</v>
      </c>
      <c r="G41" s="80">
        <f>('County Budget calcs'!D41-'Donor Funding calcs'!D40)/D41</f>
        <v>990.52761111426867</v>
      </c>
      <c r="H41" s="81">
        <f>E41/'Exchange Rate'!G$16</f>
        <v>30.929519315395634</v>
      </c>
      <c r="I41" s="81">
        <f>F41/'Exchange Rate'!H$16</f>
        <v>17.090746601204355</v>
      </c>
      <c r="J41" s="82">
        <f>G41/'Exchange Rate'!I$16</f>
        <v>9.4460911258579259</v>
      </c>
      <c r="K41" s="83">
        <f>('County Budget calcs'!E41-'Donor Funding calcs'!B40)/B41</f>
        <v>2645.2814155076899</v>
      </c>
      <c r="L41" s="79">
        <f>('County Budget calcs'!F41-'Donor Funding calcs'!C40)/C41</f>
        <v>1302.9712562955503</v>
      </c>
      <c r="M41" s="80">
        <f>('County Budget calcs'!G41-'Donor Funding calcs'!D40)/D41</f>
        <v>218.25536728668197</v>
      </c>
      <c r="N41" s="41">
        <f>K41/'Exchange Rate'!G$16</f>
        <v>26.476383636058554</v>
      </c>
      <c r="O41" s="41">
        <f>L41/'Exchange Rate'!H$16</f>
        <v>12.617879011873521</v>
      </c>
      <c r="P41" s="42">
        <f>M41/'Exchange Rate'!I$16</f>
        <v>2.0813756880319341</v>
      </c>
      <c r="R41" s="5"/>
      <c r="S41" s="5"/>
      <c r="T41" s="5"/>
    </row>
    <row r="42" spans="1:20">
      <c r="A42" s="36" t="s">
        <v>51</v>
      </c>
      <c r="B42" s="21">
        <f>VLOOKUP($A42,'Population data'!$A$5:$B$51,2,FALSE)</f>
        <v>313374</v>
      </c>
      <c r="C42" s="22">
        <f>VLOOKUP($A42,'Population data'!$A$5:$B$51,2,FALSE)</f>
        <v>313374</v>
      </c>
      <c r="D42" s="26">
        <f>VLOOKUP($A42,'Population data'!$A$5:$B$51,2,FALSE)</f>
        <v>313374</v>
      </c>
      <c r="E42" s="79">
        <f>('County Budget calcs'!B42-'Donor Funding calcs'!B41)/B42</f>
        <v>3314.6272887986879</v>
      </c>
      <c r="F42" s="79">
        <f>('County Budget calcs'!C42-'Donor Funding calcs'!C41)/C42</f>
        <v>3762.197884955357</v>
      </c>
      <c r="G42" s="80">
        <f>('County Budget calcs'!D42-'Donor Funding calcs'!D41)/D42</f>
        <v>3069.5461269920288</v>
      </c>
      <c r="H42" s="81">
        <f>E42/'Exchange Rate'!G$16</f>
        <v>33.175806246663434</v>
      </c>
      <c r="I42" s="81">
        <f>F42/'Exchange Rate'!H$16</f>
        <v>36.432851071524645</v>
      </c>
      <c r="J42" s="82">
        <f>G42/'Exchange Rate'!I$16</f>
        <v>29.272492866678949</v>
      </c>
      <c r="K42" s="83">
        <f>('County Budget calcs'!E42-'Donor Funding calcs'!B41)/B42</f>
        <v>2435.9966429888887</v>
      </c>
      <c r="L42" s="79">
        <f>('County Budget calcs'!F42-'Donor Funding calcs'!C41)/C42</f>
        <v>3551.5869216973965</v>
      </c>
      <c r="M42" s="80">
        <f>('County Budget calcs'!G42-'Donor Funding calcs'!D41)/D42</f>
        <v>2501.7581164997732</v>
      </c>
      <c r="N42" s="41">
        <f>K42/'Exchange Rate'!G$16</f>
        <v>24.38167118168267</v>
      </c>
      <c r="O42" s="41">
        <f>L42/'Exchange Rate'!H$16</f>
        <v>34.393309799894091</v>
      </c>
      <c r="P42" s="42">
        <f>M42/'Exchange Rate'!I$16</f>
        <v>23.857825746752802</v>
      </c>
      <c r="R42" s="5"/>
      <c r="S42" s="5"/>
      <c r="T42" s="5"/>
    </row>
    <row r="43" spans="1:20">
      <c r="A43" s="36" t="s">
        <v>52</v>
      </c>
      <c r="B43" s="21">
        <f>VLOOKUP($A43,'Population data'!$A$5:$B$51,2,FALSE)</f>
        <v>400211</v>
      </c>
      <c r="C43" s="22">
        <f>VLOOKUP($A43,'Population data'!$A$5:$B$51,2,FALSE)</f>
        <v>400211</v>
      </c>
      <c r="D43" s="26">
        <f>VLOOKUP($A43,'Population data'!$A$5:$B$51,2,FALSE)</f>
        <v>400211</v>
      </c>
      <c r="E43" s="79">
        <f>('County Budget calcs'!B43-'Donor Funding calcs'!B42)/B43</f>
        <v>2395.1870188475577</v>
      </c>
      <c r="F43" s="79">
        <f>('County Budget calcs'!C43-'Donor Funding calcs'!C42)/C43</f>
        <v>2724.300431522372</v>
      </c>
      <c r="G43" s="80">
        <f>('County Budget calcs'!D43-'Donor Funding calcs'!D42)/D43</f>
        <v>2892.2164483235092</v>
      </c>
      <c r="H43" s="81">
        <f>E43/'Exchange Rate'!G$16</f>
        <v>23.973211326154647</v>
      </c>
      <c r="I43" s="81">
        <f>F43/'Exchange Rate'!H$16</f>
        <v>26.381927514406293</v>
      </c>
      <c r="J43" s="82">
        <f>G43/'Exchange Rate'!I$16</f>
        <v>27.581401891297041</v>
      </c>
      <c r="K43" s="83">
        <f>('County Budget calcs'!E43-'Donor Funding calcs'!B42)/B43</f>
        <v>2072.8070742683235</v>
      </c>
      <c r="L43" s="79">
        <f>('County Budget calcs'!F43-'Donor Funding calcs'!C42)/C43</f>
        <v>2418.3868009624921</v>
      </c>
      <c r="M43" s="80">
        <f>('County Budget calcs'!G43-'Donor Funding calcs'!D42)/D43</f>
        <v>2696.7945333836396</v>
      </c>
      <c r="N43" s="41">
        <f>K43/'Exchange Rate'!G$16</f>
        <v>20.746539472183699</v>
      </c>
      <c r="O43" s="41">
        <f>L43/'Exchange Rate'!H$16</f>
        <v>23.419482134404767</v>
      </c>
      <c r="P43" s="42">
        <f>M43/'Exchange Rate'!I$16</f>
        <v>25.717775682598948</v>
      </c>
      <c r="R43" s="5"/>
      <c r="S43" s="5"/>
      <c r="T43" s="5"/>
    </row>
    <row r="44" spans="1:20">
      <c r="A44" s="36" t="s">
        <v>53</v>
      </c>
      <c r="B44" s="21">
        <f>VLOOKUP($A44,'Population data'!$A$5:$B$51,2,FALSE)</f>
        <v>1074363</v>
      </c>
      <c r="C44" s="22">
        <f>VLOOKUP($A44,'Population data'!$A$5:$B$51,2,FALSE)</f>
        <v>1074363</v>
      </c>
      <c r="D44" s="26">
        <f>VLOOKUP($A44,'Population data'!$A$5:$B$51,2,FALSE)</f>
        <v>1074363</v>
      </c>
      <c r="E44" s="79">
        <f>('County Budget calcs'!B44-'Donor Funding calcs'!B43)/B44</f>
        <v>1581.2998027668489</v>
      </c>
      <c r="F44" s="79">
        <f>('County Budget calcs'!C44-'Donor Funding calcs'!C43)/C44</f>
        <v>1985.8604587090208</v>
      </c>
      <c r="G44" s="80">
        <f>('County Budget calcs'!D44-'Donor Funding calcs'!D43)/D44</f>
        <v>1966.54683379826</v>
      </c>
      <c r="H44" s="81">
        <f>E44/'Exchange Rate'!G$16</f>
        <v>15.827087423000538</v>
      </c>
      <c r="I44" s="81">
        <f>F44/'Exchange Rate'!H$16</f>
        <v>19.230928450174783</v>
      </c>
      <c r="J44" s="82">
        <f>G44/'Exchange Rate'!I$16</f>
        <v>18.753824110394003</v>
      </c>
      <c r="K44" s="83">
        <f>('County Budget calcs'!E44-'Donor Funding calcs'!B43)/B44</f>
        <v>1502.0342286545608</v>
      </c>
      <c r="L44" s="79">
        <f>('County Budget calcs'!F44-'Donor Funding calcs'!C43)/C44</f>
        <v>1858.1103407321361</v>
      </c>
      <c r="M44" s="80">
        <f>('County Budget calcs'!G44-'Donor Funding calcs'!D43)/D44</f>
        <v>1483.1068791460614</v>
      </c>
      <c r="N44" s="41">
        <f>K44/'Exchange Rate'!G$16</f>
        <v>15.033725424906059</v>
      </c>
      <c r="O44" s="41">
        <f>L44/'Exchange Rate'!H$16</f>
        <v>17.99380558610811</v>
      </c>
      <c r="P44" s="42">
        <f>M44/'Exchange Rate'!I$16</f>
        <v>14.143535801128001</v>
      </c>
      <c r="R44" s="5"/>
      <c r="S44" s="5"/>
      <c r="T44" s="5"/>
    </row>
    <row r="45" spans="1:20">
      <c r="A45" s="36" t="s">
        <v>54</v>
      </c>
      <c r="B45" s="21">
        <f>VLOOKUP($A45,'Population data'!$A$5:$B$51,2,FALSE)</f>
        <v>855399</v>
      </c>
      <c r="C45" s="22">
        <f>VLOOKUP($A45,'Population data'!$A$5:$B$51,2,FALSE)</f>
        <v>855399</v>
      </c>
      <c r="D45" s="26">
        <f>VLOOKUP($A45,'Population data'!$A$5:$B$51,2,FALSE)</f>
        <v>855399</v>
      </c>
      <c r="E45" s="79">
        <f>('County Budget calcs'!B45-'Donor Funding calcs'!B44)/B45</f>
        <v>1601.3462723243772</v>
      </c>
      <c r="F45" s="79">
        <f>('County Budget calcs'!C45-'Donor Funding calcs'!C44)/C45</f>
        <v>2352.4869680698716</v>
      </c>
      <c r="G45" s="80">
        <f>('County Budget calcs'!D45-'Donor Funding calcs'!D44)/D45</f>
        <v>1459.552569035035</v>
      </c>
      <c r="H45" s="81">
        <f>E45/'Exchange Rate'!G$16</f>
        <v>16.027730732798194</v>
      </c>
      <c r="I45" s="81">
        <f>F45/'Exchange Rate'!H$16</f>
        <v>22.781312938941596</v>
      </c>
      <c r="J45" s="82">
        <f>G45/'Exchange Rate'!I$16</f>
        <v>13.918911916625499</v>
      </c>
      <c r="K45" s="83">
        <f>('County Budget calcs'!E45-'Donor Funding calcs'!B44)/B45</f>
        <v>992.36730461457171</v>
      </c>
      <c r="L45" s="79">
        <f>('County Budget calcs'!F45-'Donor Funding calcs'!C44)/C45</f>
        <v>2295.7532099055529</v>
      </c>
      <c r="M45" s="80">
        <f>('County Budget calcs'!G45-'Donor Funding calcs'!D44)/D45</f>
        <v>550.72522647326002</v>
      </c>
      <c r="N45" s="41">
        <f>K45/'Exchange Rate'!G$16</f>
        <v>9.9325150476718349</v>
      </c>
      <c r="O45" s="41">
        <f>L45/'Exchange Rate'!H$16</f>
        <v>22.231907345420286</v>
      </c>
      <c r="P45" s="42">
        <f>M45/'Exchange Rate'!I$16</f>
        <v>5.2519491796125459</v>
      </c>
      <c r="R45" s="5"/>
      <c r="S45" s="5"/>
      <c r="T45" s="5"/>
    </row>
    <row r="46" spans="1:20">
      <c r="A46" s="36" t="s">
        <v>55</v>
      </c>
      <c r="B46" s="21">
        <f>VLOOKUP($A46,'Population data'!$A$5:$B$51,2,FALSE)</f>
        <v>1172918</v>
      </c>
      <c r="C46" s="22">
        <f>VLOOKUP($A46,'Population data'!$A$5:$B$51,2,FALSE)</f>
        <v>1172918</v>
      </c>
      <c r="D46" s="26">
        <f>VLOOKUP($A46,'Population data'!$A$5:$B$51,2,FALSE)</f>
        <v>1172918</v>
      </c>
      <c r="E46" s="79">
        <f>('County Budget calcs'!B46-'Donor Funding calcs'!B45)/B46</f>
        <v>1221.7222346319181</v>
      </c>
      <c r="F46" s="79">
        <f>('County Budget calcs'!C46-'Donor Funding calcs'!C45)/C46</f>
        <v>1406.3387210359122</v>
      </c>
      <c r="G46" s="80">
        <f>('County Budget calcs'!D46-'Donor Funding calcs'!D45)/D46</f>
        <v>1686.5723989230278</v>
      </c>
      <c r="H46" s="81">
        <f>E46/'Exchange Rate'!G$16</f>
        <v>12.228107902315308</v>
      </c>
      <c r="I46" s="81">
        <f>F46/'Exchange Rate'!H$16</f>
        <v>13.618882032896527</v>
      </c>
      <c r="J46" s="82">
        <f>G46/'Exchange Rate'!I$16</f>
        <v>16.083869234762648</v>
      </c>
      <c r="K46" s="83">
        <f>('County Budget calcs'!E46-'Donor Funding calcs'!B45)/B46</f>
        <v>2322.2765785843512</v>
      </c>
      <c r="L46" s="79">
        <f>('County Budget calcs'!F46-'Donor Funding calcs'!C45)/C46</f>
        <v>1313.2205320406031</v>
      </c>
      <c r="M46" s="80">
        <f>('County Budget calcs'!G46-'Donor Funding calcs'!D45)/D46</f>
        <v>1515.7079395149533</v>
      </c>
      <c r="N46" s="41">
        <f>K46/'Exchange Rate'!G$16</f>
        <v>23.243457290850206</v>
      </c>
      <c r="O46" s="41">
        <f>L46/'Exchange Rate'!H$16</f>
        <v>12.717132253789297</v>
      </c>
      <c r="P46" s="42">
        <f>M46/'Exchange Rate'!I$16</f>
        <v>14.454433330473726</v>
      </c>
      <c r="R46" s="5"/>
      <c r="S46" s="5"/>
      <c r="T46" s="5"/>
    </row>
    <row r="47" spans="1:20">
      <c r="A47" s="36" t="s">
        <v>56</v>
      </c>
      <c r="B47" s="21">
        <f>VLOOKUP($A47,'Population data'!$A$5:$B$51,2,FALSE)</f>
        <v>637877</v>
      </c>
      <c r="C47" s="22">
        <f>VLOOKUP($A47,'Population data'!$A$5:$B$51,2,FALSE)</f>
        <v>637877</v>
      </c>
      <c r="D47" s="26">
        <f>VLOOKUP($A47,'Population data'!$A$5:$B$51,2,FALSE)</f>
        <v>637877</v>
      </c>
      <c r="E47" s="79">
        <f>('County Budget calcs'!B47-'Donor Funding calcs'!B46)/B47</f>
        <v>1419.8818894551771</v>
      </c>
      <c r="F47" s="79">
        <f>('County Budget calcs'!C47-'Donor Funding calcs'!C46)/C47</f>
        <v>1954.3344563293551</v>
      </c>
      <c r="G47" s="80">
        <f>('County Budget calcs'!D47-'Donor Funding calcs'!D46)/D47</f>
        <v>2258.9985953404812</v>
      </c>
      <c r="H47" s="81">
        <f>E47/'Exchange Rate'!G$16</f>
        <v>14.211470054837978</v>
      </c>
      <c r="I47" s="81">
        <f>F47/'Exchange Rate'!H$16</f>
        <v>18.925632932846479</v>
      </c>
      <c r="J47" s="82">
        <f>G47/'Exchange Rate'!I$16</f>
        <v>21.542768061525116</v>
      </c>
      <c r="K47" s="83">
        <f>('County Budget calcs'!E47-'Donor Funding calcs'!B46)/B47</f>
        <v>936.0582055788185</v>
      </c>
      <c r="L47" s="79">
        <f>('County Budget calcs'!F47-'Donor Funding calcs'!C46)/C47</f>
        <v>1378.8630096397894</v>
      </c>
      <c r="M47" s="80">
        <f>('County Budget calcs'!G47-'Donor Funding calcs'!D46)/D47</f>
        <v>1366.4754286484699</v>
      </c>
      <c r="N47" s="41">
        <f>K47/'Exchange Rate'!G$16</f>
        <v>9.3689223427401807</v>
      </c>
      <c r="O47" s="41">
        <f>L47/'Exchange Rate'!H$16</f>
        <v>13.352809239282427</v>
      </c>
      <c r="P47" s="42">
        <f>M47/'Exchange Rate'!I$16</f>
        <v>13.031288855985409</v>
      </c>
      <c r="R47" s="5"/>
      <c r="S47" s="5"/>
      <c r="T47" s="5"/>
    </row>
    <row r="48" spans="1:20">
      <c r="A48" s="36" t="s">
        <v>57</v>
      </c>
      <c r="B48" s="21">
        <f>VLOOKUP($A48,'Population data'!$A$5:$B$51,2,FALSE)</f>
        <v>661941</v>
      </c>
      <c r="C48" s="22">
        <f>VLOOKUP($A48,'Population data'!$A$5:$B$51,2,FALSE)</f>
        <v>661941</v>
      </c>
      <c r="D48" s="26">
        <f>VLOOKUP($A48,'Population data'!$A$5:$B$51,2,FALSE)</f>
        <v>661941</v>
      </c>
      <c r="E48" s="79">
        <f>('County Budget calcs'!B48-'Donor Funding calcs'!B47)/B48</f>
        <v>2171.5379467354342</v>
      </c>
      <c r="F48" s="79">
        <f>('County Budget calcs'!C48-'Donor Funding calcs'!C47)/C48</f>
        <v>2004.1869924963105</v>
      </c>
      <c r="G48" s="80">
        <f>('County Budget calcs'!D48-'Donor Funding calcs'!D47)/D48</f>
        <v>2879.8337011908911</v>
      </c>
      <c r="H48" s="81">
        <f>E48/'Exchange Rate'!G$16</f>
        <v>21.734727889808177</v>
      </c>
      <c r="I48" s="81">
        <f>F48/'Exchange Rate'!H$16</f>
        <v>19.408401272324728</v>
      </c>
      <c r="J48" s="82">
        <f>G48/'Exchange Rate'!I$16</f>
        <v>27.46331476632373</v>
      </c>
      <c r="K48" s="83">
        <f>('County Budget calcs'!E48-'Donor Funding calcs'!B47)/B48</f>
        <v>1944.7352558611724</v>
      </c>
      <c r="L48" s="79">
        <f>('County Budget calcs'!F48-'Donor Funding calcs'!C47)/C48</f>
        <v>1976.8280586940527</v>
      </c>
      <c r="M48" s="80">
        <f>('County Budget calcs'!G48-'Donor Funding calcs'!D47)/D48</f>
        <v>2350.0130676298941</v>
      </c>
      <c r="N48" s="41">
        <f>K48/'Exchange Rate'!G$16</f>
        <v>19.464680167069059</v>
      </c>
      <c r="O48" s="41">
        <f>L48/'Exchange Rate'!H$16</f>
        <v>19.143459344448125</v>
      </c>
      <c r="P48" s="42">
        <f>M48/'Exchange Rate'!I$16</f>
        <v>22.410720644947332</v>
      </c>
      <c r="R48" s="5"/>
      <c r="S48" s="5"/>
      <c r="T48" s="5"/>
    </row>
    <row r="49" spans="1:20">
      <c r="A49" s="36" t="s">
        <v>58</v>
      </c>
      <c r="B49" s="23">
        <f>VLOOKUP($A49,'Population data'!$A$5:$B$51,2,FALSE)</f>
        <v>672298</v>
      </c>
      <c r="C49" s="18">
        <f>VLOOKUP($A49,'Population data'!$A$5:$B$51,2,FALSE)</f>
        <v>672298</v>
      </c>
      <c r="D49" s="27">
        <f>VLOOKUP($A49,'Population data'!$A$5:$B$51,2,FALSE)</f>
        <v>672298</v>
      </c>
      <c r="E49" s="84">
        <f>('County Budget calcs'!B49-'Donor Funding calcs'!B48)/B49</f>
        <v>1693.1183820270178</v>
      </c>
      <c r="F49" s="84">
        <f>('County Budget calcs'!C49-'Donor Funding calcs'!C48)/C49</f>
        <v>2018.4650259260034</v>
      </c>
      <c r="G49" s="85">
        <f>('County Budget calcs'!D49-'Donor Funding calcs'!D48)/D49</f>
        <v>2329.7376089174741</v>
      </c>
      <c r="H49" s="86">
        <f>E49/'Exchange Rate'!G$16</f>
        <v>16.94626952013974</v>
      </c>
      <c r="I49" s="86">
        <f>F49/'Exchange Rate'!H$16</f>
        <v>19.546668711052085</v>
      </c>
      <c r="J49" s="87">
        <f>G49/'Exchange Rate'!I$16</f>
        <v>22.217365277093791</v>
      </c>
      <c r="K49" s="88">
        <f>('County Budget calcs'!E49-'Donor Funding calcs'!B48)/B49</f>
        <v>1532.7281979122356</v>
      </c>
      <c r="L49" s="84">
        <f>('County Budget calcs'!F49-'Donor Funding calcs'!C48)/C49</f>
        <v>1764.6043867451635</v>
      </c>
      <c r="M49" s="85">
        <f>('County Budget calcs'!G49-'Donor Funding calcs'!D48)/D49</f>
        <v>1624.4551300167486</v>
      </c>
      <c r="N49" s="43">
        <f>K49/'Exchange Rate'!G$16</f>
        <v>15.340938601022378</v>
      </c>
      <c r="O49" s="43">
        <f>L49/'Exchange Rate'!H$16</f>
        <v>17.088300718984772</v>
      </c>
      <c r="P49" s="44">
        <f>M49/'Exchange Rate'!I$16</f>
        <v>15.491492630623299</v>
      </c>
      <c r="R49" s="5"/>
      <c r="S49" s="5"/>
      <c r="T49" s="5"/>
    </row>
    <row r="51" spans="1:20">
      <c r="B51" t="s">
        <v>252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9A14-1C13-453A-9043-44A67247A3CA}">
  <dimension ref="A1:P49"/>
  <sheetViews>
    <sheetView workbookViewId="0">
      <selection activeCell="J27" sqref="J27"/>
    </sheetView>
  </sheetViews>
  <sheetFormatPr defaultRowHeight="14.5"/>
  <cols>
    <col min="1" max="1" width="16.26953125" bestFit="1" customWidth="1"/>
    <col min="2" max="7" width="12.7265625" bestFit="1" customWidth="1"/>
  </cols>
  <sheetData>
    <row r="1" spans="1:16" ht="15" thickBot="1">
      <c r="B1" s="91" t="s">
        <v>250</v>
      </c>
      <c r="C1" s="92"/>
      <c r="D1" s="93"/>
      <c r="E1" s="94" t="s">
        <v>251</v>
      </c>
      <c r="F1" s="95"/>
      <c r="G1" s="96"/>
    </row>
    <row r="2" spans="1:16">
      <c r="A2" s="70" t="s">
        <v>1</v>
      </c>
      <c r="B2" s="63" t="s">
        <v>8</v>
      </c>
      <c r="C2" s="62" t="s">
        <v>59</v>
      </c>
      <c r="D2" s="64" t="s">
        <v>63</v>
      </c>
      <c r="E2" s="63" t="s">
        <v>8</v>
      </c>
      <c r="F2" s="62" t="s">
        <v>59</v>
      </c>
      <c r="G2" s="64" t="s">
        <v>63</v>
      </c>
    </row>
    <row r="3" spans="1:16">
      <c r="A3" s="71" t="s">
        <v>7</v>
      </c>
      <c r="B3" s="65">
        <f>SUMIFS('County Budget Raw'!$F$3:$F$151,'County Budget Raw'!$A$3:$A$151,'County Budget calcs'!$A3,'County Budget Raw'!$B$3:$B$151,'County Budget calcs'!B$2)*1000000</f>
        <v>1879830000.0000002</v>
      </c>
      <c r="C3" s="13">
        <f>SUMIFS('County Budget Raw'!$F$3:$F$151,'County Budget Raw'!$A$3:$A$151,'County Budget calcs'!$A3,'County Budget Raw'!$B$3:$B$151,'County Budget calcs'!C$2)*1000000</f>
        <v>2354600000</v>
      </c>
      <c r="D3" s="66">
        <f>SUMIFS('County Budget Raw'!$F$3:$F$151,'County Budget Raw'!$A$3:$A$151,'County Budget calcs'!$A3,'County Budget Raw'!$B$3:$B$151,'County Budget calcs'!D$2)*1000000</f>
        <v>2547130000</v>
      </c>
      <c r="E3" s="65">
        <f>SUMIFS('County Budget Raw'!$I$3:$I$151,'County Budget Raw'!$A$3:$A$151,'County Budget calcs'!$A3,'County Budget Raw'!$B$3:$B$151,'County Budget calcs'!E$2)*1000000</f>
        <v>1780580000</v>
      </c>
      <c r="F3" s="13">
        <f>SUMIFS('County Budget Raw'!$I$3:$I$151,'County Budget Raw'!$A$3:$A$151,'County Budget calcs'!$A3,'County Budget Raw'!$B$3:$B$151,'County Budget calcs'!F$2)*1000000</f>
        <v>1960450000</v>
      </c>
      <c r="G3" s="66">
        <f>SUMIFS('County Budget Raw'!$I$3:$I$151,'County Budget Raw'!$A$3:$A$151,'County Budget calcs'!$A3,'County Budget Raw'!$B$3:$B$151,'County Budget calcs'!G$2)*1000000</f>
        <v>2123870000</v>
      </c>
      <c r="N3" s="16">
        <f>'Donor Funding calcs'!B2/'County Budget calcs'!B3</f>
        <v>1.6070229754818251E-2</v>
      </c>
      <c r="O3" s="16">
        <f>'Donor Funding calcs'!C2/'County Budget calcs'!C3</f>
        <v>4.4054734562133699E-2</v>
      </c>
      <c r="P3" s="16">
        <f>'Donor Funding calcs'!D2/'County Budget calcs'!D3</f>
        <v>1.7481801478526814E-2</v>
      </c>
    </row>
    <row r="4" spans="1:16">
      <c r="A4" s="72" t="s">
        <v>10</v>
      </c>
      <c r="B4" s="65">
        <f>SUMIFS('County Budget Raw'!$F$3:$F$151,'County Budget Raw'!$A$3:$A$151,'County Budget calcs'!$A4,'County Budget Raw'!$B$3:$B$151,'County Budget calcs'!B$2)*1000000</f>
        <v>1214960000</v>
      </c>
      <c r="C4" s="13">
        <f>SUMIFS('County Budget Raw'!$F$3:$F$151,'County Budget Raw'!$A$3:$A$151,'County Budget calcs'!$A4,'County Budget Raw'!$B$3:$B$151,'County Budget calcs'!C$2)*1000000</f>
        <v>978140000</v>
      </c>
      <c r="D4" s="66">
        <f>SUMIFS('County Budget Raw'!$F$3:$F$151,'County Budget Raw'!$A$3:$A$151,'County Budget calcs'!$A4,'County Budget Raw'!$B$3:$B$151,'County Budget calcs'!D$2)*1000000</f>
        <v>1296659999.9999998</v>
      </c>
      <c r="E4" s="65">
        <f>SUMIFS('County Budget Raw'!$I$3:$I$151,'County Budget Raw'!$A$3:$A$151,'County Budget calcs'!$A4,'County Budget Raw'!$B$3:$B$151,'County Budget calcs'!E$2)*1000000</f>
        <v>1136710000</v>
      </c>
      <c r="F4" s="13">
        <f>SUMIFS('County Budget Raw'!$I$3:$I$151,'County Budget Raw'!$A$3:$A$151,'County Budget calcs'!$A4,'County Budget Raw'!$B$3:$B$151,'County Budget calcs'!F$2)*1000000</f>
        <v>976060000</v>
      </c>
      <c r="G4" s="66">
        <f>SUMIFS('County Budget Raw'!$I$3:$I$151,'County Budget Raw'!$A$3:$A$151,'County Budget calcs'!$A4,'County Budget Raw'!$B$3:$B$151,'County Budget calcs'!G$2)*1000000</f>
        <v>1109900000</v>
      </c>
      <c r="N4" s="16">
        <f>'Donor Funding calcs'!B3/'County Budget calcs'!B4</f>
        <v>1.4502535062882729E-2</v>
      </c>
      <c r="O4" s="16">
        <f>'Donor Funding calcs'!C3/'County Budget calcs'!C4</f>
        <v>9.0068906291532903E-3</v>
      </c>
      <c r="P4" s="16">
        <f>'Donor Funding calcs'!D3/'County Budget calcs'!D4</f>
        <v>3.7069033516881844E-2</v>
      </c>
    </row>
    <row r="5" spans="1:16">
      <c r="A5" s="71" t="s">
        <v>12</v>
      </c>
      <c r="B5" s="65">
        <f>SUMIFS('County Budget Raw'!$F$3:$F$151,'County Budget Raw'!$A$3:$A$151,'County Budget calcs'!$A5,'County Budget Raw'!$B$3:$B$151,'County Budget calcs'!B$2)*1000000</f>
        <v>2042130000</v>
      </c>
      <c r="C5" s="13">
        <f>SUMIFS('County Budget Raw'!$F$3:$F$151,'County Budget Raw'!$A$3:$A$151,'County Budget calcs'!$A5,'County Budget Raw'!$B$3:$B$151,'County Budget calcs'!C$2)*1000000</f>
        <v>2412649999.9999995</v>
      </c>
      <c r="D5" s="66">
        <f>SUMIFS('County Budget Raw'!$F$3:$F$151,'County Budget Raw'!$A$3:$A$151,'County Budget calcs'!$A5,'County Budget Raw'!$B$3:$B$151,'County Budget calcs'!D$2)*1000000</f>
        <v>2702720000.0000005</v>
      </c>
      <c r="E5" s="65">
        <f>SUMIFS('County Budget Raw'!$I$3:$I$151,'County Budget Raw'!$A$3:$A$151,'County Budget calcs'!$A5,'County Budget Raw'!$B$3:$B$151,'County Budget calcs'!E$2)*1000000</f>
        <v>986020000</v>
      </c>
      <c r="F5" s="13">
        <f>SUMIFS('County Budget Raw'!$I$3:$I$151,'County Budget Raw'!$A$3:$A$151,'County Budget calcs'!$A5,'County Budget Raw'!$B$3:$B$151,'County Budget calcs'!F$2)*1000000</f>
        <v>2061860000.0000002</v>
      </c>
      <c r="G5" s="66">
        <f>SUMIFS('County Budget Raw'!$I$3:$I$151,'County Budget Raw'!$A$3:$A$151,'County Budget calcs'!$A5,'County Budget Raw'!$B$3:$B$151,'County Budget calcs'!G$2)*1000000</f>
        <v>2299500000</v>
      </c>
      <c r="N5" s="16">
        <f>'Donor Funding calcs'!B4/'County Budget calcs'!B5</f>
        <v>0</v>
      </c>
      <c r="O5" s="16">
        <f>'Donor Funding calcs'!C4/'County Budget calcs'!C5</f>
        <v>0</v>
      </c>
      <c r="P5" s="16">
        <f>'Donor Funding calcs'!D4/'County Budget calcs'!D5</f>
        <v>3.12093923898887E-2</v>
      </c>
    </row>
    <row r="6" spans="1:16">
      <c r="A6" s="71" t="s">
        <v>13</v>
      </c>
      <c r="B6" s="65">
        <f>SUMIFS('County Budget Raw'!$F$3:$F$151,'County Budget Raw'!$A$3:$A$151,'County Budget calcs'!$A6,'County Budget Raw'!$B$3:$B$151,'County Budget calcs'!B$2)*1000000</f>
        <v>1558840000.0000002</v>
      </c>
      <c r="C6" s="13">
        <f>SUMIFS('County Budget Raw'!$F$3:$F$151,'County Budget Raw'!$A$3:$A$151,'County Budget calcs'!$A6,'County Budget Raw'!$B$3:$B$151,'County Budget calcs'!C$2)*1000000</f>
        <v>1708389999.9999998</v>
      </c>
      <c r="D6" s="66">
        <f>SUMIFS('County Budget Raw'!$F$3:$F$151,'County Budget Raw'!$A$3:$A$151,'County Budget calcs'!$A6,'County Budget Raw'!$B$3:$B$151,'County Budget calcs'!D$2)*1000000</f>
        <v>1838370000</v>
      </c>
      <c r="E6" s="65">
        <f>SUMIFS('County Budget Raw'!$I$3:$I$151,'County Budget Raw'!$A$3:$A$151,'County Budget calcs'!$A6,'County Budget Raw'!$B$3:$B$151,'County Budget calcs'!E$2)*1000000</f>
        <v>1218970000</v>
      </c>
      <c r="F6" s="13">
        <f>SUMIFS('County Budget Raw'!$I$3:$I$151,'County Budget Raw'!$A$3:$A$151,'County Budget calcs'!$A6,'County Budget Raw'!$B$3:$B$151,'County Budget calcs'!F$2)*1000000</f>
        <v>1340360000.0000002</v>
      </c>
      <c r="G6" s="66">
        <f>SUMIFS('County Budget Raw'!$I$3:$I$151,'County Budget Raw'!$A$3:$A$151,'County Budget calcs'!$A6,'County Budget Raw'!$B$3:$B$151,'County Budget calcs'!G$2)*1000000</f>
        <v>1616610000.0000002</v>
      </c>
      <c r="N6" s="16">
        <f>'Donor Funding calcs'!B5/'County Budget calcs'!B6</f>
        <v>0</v>
      </c>
      <c r="O6" s="16">
        <f>'Donor Funding calcs'!C5/'County Budget calcs'!C6</f>
        <v>1.1405475330574403E-2</v>
      </c>
      <c r="P6" s="16">
        <f>'Donor Funding calcs'!D5/'County Budget calcs'!D6</f>
        <v>2.7968010792169151E-2</v>
      </c>
    </row>
    <row r="7" spans="1:16">
      <c r="A7" s="71" t="s">
        <v>60</v>
      </c>
      <c r="B7" s="65">
        <f>SUMIFS('County Budget Raw'!$F$3:$F$151,'County Budget Raw'!$A$3:$A$151,'County Budget calcs'!$A7,'County Budget Raw'!$B$3:$B$151,'County Budget calcs'!B$2)*1000000</f>
        <v>1290159999.9999998</v>
      </c>
      <c r="C7" s="13">
        <f>SUMIFS('County Budget Raw'!$F$3:$F$151,'County Budget Raw'!$A$3:$A$151,'County Budget calcs'!$A7,'County Budget Raw'!$B$3:$B$151,'County Budget calcs'!C$2)*1000000</f>
        <v>1517440000</v>
      </c>
      <c r="D7" s="66">
        <f>SUMIFS('County Budget Raw'!$F$3:$F$151,'County Budget Raw'!$A$3:$A$151,'County Budget calcs'!$A7,'County Budget Raw'!$B$3:$B$151,'County Budget calcs'!D$2)*1000000</f>
        <v>1810710000</v>
      </c>
      <c r="E7" s="65">
        <f>SUMIFS('County Budget Raw'!$I$3:$I$151,'County Budget Raw'!$A$3:$A$151,'County Budget calcs'!$A7,'County Budget Raw'!$B$3:$B$151,'County Budget calcs'!E$2)*1000000</f>
        <v>1128760000</v>
      </c>
      <c r="F7" s="13">
        <f>SUMIFS('County Budget Raw'!$I$3:$I$151,'County Budget Raw'!$A$3:$A$151,'County Budget calcs'!$A7,'County Budget Raw'!$B$3:$B$151,'County Budget calcs'!F$2)*1000000</f>
        <v>1391260000</v>
      </c>
      <c r="G7" s="66">
        <f>SUMIFS('County Budget Raw'!$I$3:$I$151,'County Budget Raw'!$A$3:$A$151,'County Budget calcs'!$A7,'County Budget Raw'!$B$3:$B$151,'County Budget calcs'!G$2)*1000000</f>
        <v>1577700000</v>
      </c>
      <c r="N7" s="16">
        <f>'Donor Funding calcs'!B6/'County Budget calcs'!B7</f>
        <v>3.1762817014943892E-2</v>
      </c>
      <c r="O7" s="16">
        <f>'Donor Funding calcs'!C6/'County Budget calcs'!C7</f>
        <v>6.8536482496836778E-3</v>
      </c>
      <c r="P7" s="16">
        <f>'Donor Funding calcs'!D6/'County Budget calcs'!D7</f>
        <v>1.5683985839808692E-2</v>
      </c>
    </row>
    <row r="8" spans="1:16">
      <c r="A8" s="71" t="s">
        <v>15</v>
      </c>
      <c r="B8" s="65">
        <f>SUMIFS('County Budget Raw'!$F$3:$F$151,'County Budget Raw'!$A$3:$A$151,'County Budget calcs'!$A8,'County Budget Raw'!$B$3:$B$151,'County Budget calcs'!B$2)*1000000</f>
        <v>2041149999.9999998</v>
      </c>
      <c r="C8" s="13">
        <f>SUMIFS('County Budget Raw'!$F$3:$F$151,'County Budget Raw'!$A$3:$A$151,'County Budget calcs'!$A8,'County Budget Raw'!$B$3:$B$151,'County Budget calcs'!C$2)*1000000</f>
        <v>2446100000</v>
      </c>
      <c r="D8" s="66">
        <f>SUMIFS('County Budget Raw'!$F$3:$F$151,'County Budget Raw'!$A$3:$A$151,'County Budget calcs'!$A8,'County Budget Raw'!$B$3:$B$151,'County Budget calcs'!D$2)*1000000</f>
        <v>2318220000.0000005</v>
      </c>
      <c r="E8" s="65">
        <f>SUMIFS('County Budget Raw'!$I$3:$I$151,'County Budget Raw'!$A$3:$A$151,'County Budget calcs'!$A8,'County Budget Raw'!$B$3:$B$151,'County Budget calcs'!E$2)*1000000</f>
        <v>1599240000</v>
      </c>
      <c r="F8" s="13">
        <f>SUMIFS('County Budget Raw'!$I$3:$I$151,'County Budget Raw'!$A$3:$A$151,'County Budget calcs'!$A8,'County Budget Raw'!$B$3:$B$151,'County Budget calcs'!F$2)*1000000</f>
        <v>2138460000</v>
      </c>
      <c r="G8" s="66">
        <f>SUMIFS('County Budget Raw'!$I$3:$I$151,'County Budget Raw'!$A$3:$A$151,'County Budget calcs'!$A8,'County Budget Raw'!$B$3:$B$151,'County Budget calcs'!G$2)*1000000</f>
        <v>2049280000.0000002</v>
      </c>
      <c r="N8" s="16">
        <f>'Donor Funding calcs'!B7/'County Budget calcs'!B8</f>
        <v>3.3681992994145462E-3</v>
      </c>
      <c r="O8" s="16">
        <f>'Donor Funding calcs'!C7/'County Budget calcs'!C8</f>
        <v>2.810596459670496E-3</v>
      </c>
      <c r="P8" s="16">
        <f>'Donor Funding calcs'!D7/'County Budget calcs'!D8</f>
        <v>1.1722557393172345E-2</v>
      </c>
    </row>
    <row r="9" spans="1:16">
      <c r="A9" s="71" t="s">
        <v>173</v>
      </c>
      <c r="B9" s="65">
        <f>SUMIFS('County Budget Raw'!$F$3:$F$151,'County Budget Raw'!$A$3:$A$151,'County Budget calcs'!$A9,'County Budget Raw'!$B$3:$B$151,'County Budget calcs'!B$2)*1000000</f>
        <v>1497200000</v>
      </c>
      <c r="C9" s="13">
        <f>SUMIFS('County Budget Raw'!$F$3:$F$151,'County Budget Raw'!$A$3:$A$151,'County Budget calcs'!$A9,'County Budget Raw'!$B$3:$B$151,'County Budget calcs'!C$2)*1000000</f>
        <v>1702200000</v>
      </c>
      <c r="D9" s="66">
        <f>SUMIFS('County Budget Raw'!$F$3:$F$151,'County Budget Raw'!$A$3:$A$151,'County Budget calcs'!$A9,'County Budget Raw'!$B$3:$B$151,'County Budget calcs'!D$2)*1000000</f>
        <v>2293200000</v>
      </c>
      <c r="E9" s="65">
        <f>SUMIFS('County Budget Raw'!$I$3:$I$151,'County Budget Raw'!$A$3:$A$151,'County Budget calcs'!$A9,'County Budget Raw'!$B$3:$B$151,'County Budget calcs'!E$2)*1000000</f>
        <v>1432200000</v>
      </c>
      <c r="F9" s="13">
        <f>SUMIFS('County Budget Raw'!$I$3:$I$151,'County Budget Raw'!$A$3:$A$151,'County Budget calcs'!$A9,'County Budget Raw'!$B$3:$B$151,'County Budget calcs'!F$2)*1000000</f>
        <v>1695000000</v>
      </c>
      <c r="G9" s="66">
        <f>SUMIFS('County Budget Raw'!$I$3:$I$151,'County Budget Raw'!$A$3:$A$151,'County Budget calcs'!$A9,'County Budget Raw'!$B$3:$B$151,'County Budget calcs'!G$2)*1000000</f>
        <v>2063270000</v>
      </c>
      <c r="N9" s="16">
        <f>'Donor Funding calcs'!B8/'County Budget calcs'!B9</f>
        <v>0</v>
      </c>
      <c r="O9" s="16">
        <f>'Donor Funding calcs'!C8/'County Budget calcs'!C9</f>
        <v>5.2696510398308073E-3</v>
      </c>
      <c r="P9" s="16">
        <f>'Donor Funding calcs'!D8/'County Budget calcs'!D9</f>
        <v>8.6318108756323036E-2</v>
      </c>
    </row>
    <row r="10" spans="1:16">
      <c r="A10" s="71" t="s">
        <v>61</v>
      </c>
      <c r="B10" s="65">
        <f>SUMIFS('County Budget Raw'!$F$3:$F$151,'County Budget Raw'!$A$3:$A$151,'County Budget calcs'!$A10,'County Budget Raw'!$B$3:$B$151,'County Budget calcs'!B$2)*1000000</f>
        <v>1612370000</v>
      </c>
      <c r="C10" s="13">
        <f>SUMIFS('County Budget Raw'!$F$3:$F$151,'County Budget Raw'!$A$3:$A$151,'County Budget calcs'!$A10,'County Budget Raw'!$B$3:$B$151,'County Budget calcs'!C$2)*1000000</f>
        <v>1903670000</v>
      </c>
      <c r="D10" s="66">
        <f>SUMIFS('County Budget Raw'!$F$3:$F$151,'County Budget Raw'!$A$3:$A$151,'County Budget calcs'!$A10,'County Budget Raw'!$B$3:$B$151,'County Budget calcs'!D$2)*1000000</f>
        <v>2316390000.0000005</v>
      </c>
      <c r="E10" s="65">
        <f>SUMIFS('County Budget Raw'!$I$3:$I$151,'County Budget Raw'!$A$3:$A$151,'County Budget calcs'!$A10,'County Budget Raw'!$B$3:$B$151,'County Budget calcs'!E$2)*1000000</f>
        <v>1276030000</v>
      </c>
      <c r="F10" s="13">
        <f>SUMIFS('County Budget Raw'!$I$3:$I$151,'County Budget Raw'!$A$3:$A$151,'County Budget calcs'!$A10,'County Budget Raw'!$B$3:$B$151,'County Budget calcs'!F$2)*1000000</f>
        <v>1800750000</v>
      </c>
      <c r="G10" s="66">
        <f>SUMIFS('County Budget Raw'!$I$3:$I$151,'County Budget Raw'!$A$3:$A$151,'County Budget calcs'!$A10,'County Budget Raw'!$B$3:$B$151,'County Budget calcs'!G$2)*1000000</f>
        <v>1704760000</v>
      </c>
      <c r="N10" s="16">
        <f>'Donor Funding calcs'!B9/'County Budget calcs'!B10</f>
        <v>1.5362478835503018E-2</v>
      </c>
      <c r="O10" s="16">
        <f>'Donor Funding calcs'!C9/'County Budget calcs'!C10</f>
        <v>6.50585448108128E-3</v>
      </c>
      <c r="P10" s="16">
        <f>'Donor Funding calcs'!D9/'County Budget calcs'!D10</f>
        <v>3.5358545840726292E-2</v>
      </c>
    </row>
    <row r="11" spans="1:16">
      <c r="A11" s="71" t="s">
        <v>17</v>
      </c>
      <c r="B11" s="65">
        <f>SUMIFS('County Budget Raw'!$F$3:$F$151,'County Budget Raw'!$A$3:$A$151,'County Budget calcs'!$A11,'County Budget Raw'!$B$3:$B$151,'County Budget calcs'!B$2)*1000000</f>
        <v>716940000</v>
      </c>
      <c r="C11" s="13">
        <f>SUMIFS('County Budget Raw'!$F$3:$F$151,'County Budget Raw'!$A$3:$A$151,'County Budget calcs'!$A11,'County Budget Raw'!$B$3:$B$151,'County Budget calcs'!C$2)*1000000</f>
        <v>832839999.99999988</v>
      </c>
      <c r="D11" s="66">
        <f>SUMIFS('County Budget Raw'!$F$3:$F$151,'County Budget Raw'!$A$3:$A$151,'County Budget calcs'!$A11,'County Budget Raw'!$B$3:$B$151,'County Budget calcs'!D$2)*1000000</f>
        <v>1076240000</v>
      </c>
      <c r="E11" s="65">
        <f>SUMIFS('County Budget Raw'!$I$3:$I$151,'County Budget Raw'!$A$3:$A$151,'County Budget calcs'!$A11,'County Budget Raw'!$B$3:$B$151,'County Budget calcs'!E$2)*1000000</f>
        <v>681130000</v>
      </c>
      <c r="F11" s="13">
        <f>SUMIFS('County Budget Raw'!$I$3:$I$151,'County Budget Raw'!$A$3:$A$151,'County Budget calcs'!$A11,'County Budget Raw'!$B$3:$B$151,'County Budget calcs'!F$2)*1000000</f>
        <v>779970000</v>
      </c>
      <c r="G11" s="66">
        <f>SUMIFS('County Budget Raw'!$I$3:$I$151,'County Budget Raw'!$A$3:$A$151,'County Budget calcs'!$A11,'County Budget Raw'!$B$3:$B$151,'County Budget calcs'!G$2)*1000000</f>
        <v>860010000</v>
      </c>
      <c r="N11" s="16">
        <f>'Donor Funding calcs'!B10/'County Budget calcs'!B11</f>
        <v>2.3290724467877368E-2</v>
      </c>
      <c r="O11" s="16">
        <f>'Donor Funding calcs'!C10/'County Budget calcs'!C11</f>
        <v>3.1497494116516984E-2</v>
      </c>
      <c r="P11" s="16">
        <f>'Donor Funding calcs'!D10/'County Budget calcs'!D11</f>
        <v>2.7430475544488218E-2</v>
      </c>
    </row>
    <row r="12" spans="1:16">
      <c r="A12" s="71" t="s">
        <v>19</v>
      </c>
      <c r="B12" s="65">
        <f>SUMIFS('County Budget Raw'!$F$3:$F$151,'County Budget Raw'!$A$3:$A$151,'County Budget calcs'!$A12,'County Budget Raw'!$B$3:$B$151,'County Budget calcs'!B$2)*1000000</f>
        <v>1562070000.0000002</v>
      </c>
      <c r="C12" s="13">
        <f>SUMIFS('County Budget Raw'!$F$3:$F$151,'County Budget Raw'!$A$3:$A$151,'County Budget calcs'!$A12,'County Budget Raw'!$B$3:$B$151,'County Budget calcs'!C$2)*1000000</f>
        <v>1865240000.0000002</v>
      </c>
      <c r="D12" s="66">
        <f>SUMIFS('County Budget Raw'!$F$3:$F$151,'County Budget Raw'!$A$3:$A$151,'County Budget calcs'!$A12,'County Budget Raw'!$B$3:$B$151,'County Budget calcs'!D$2)*1000000</f>
        <v>2242530000</v>
      </c>
      <c r="E12" s="65">
        <f>SUMIFS('County Budget Raw'!$I$3:$I$151,'County Budget Raw'!$A$3:$A$151,'County Budget calcs'!$A12,'County Budget Raw'!$B$3:$B$151,'County Budget calcs'!E$2)*1000000</f>
        <v>1271270000</v>
      </c>
      <c r="F12" s="13">
        <f>SUMIFS('County Budget Raw'!$I$3:$I$151,'County Budget Raw'!$A$3:$A$151,'County Budget calcs'!$A12,'County Budget Raw'!$B$3:$B$151,'County Budget calcs'!F$2)*1000000</f>
        <v>1521330000.0000002</v>
      </c>
      <c r="G12" s="66">
        <f>SUMIFS('County Budget Raw'!$I$3:$I$151,'County Budget Raw'!$A$3:$A$151,'County Budget calcs'!$A12,'County Budget Raw'!$B$3:$B$151,'County Budget calcs'!G$2)*1000000</f>
        <v>1747710000</v>
      </c>
      <c r="N12" s="16">
        <f>'Donor Funding calcs'!B11/'County Budget calcs'!B12</f>
        <v>3.171026522498991E-2</v>
      </c>
      <c r="O12" s="16">
        <f>'Donor Funding calcs'!C11/'County Budget calcs'!C12</f>
        <v>5.8577132165297759E-2</v>
      </c>
      <c r="P12" s="16">
        <f>'Donor Funding calcs'!D11/'County Budget calcs'!D12</f>
        <v>1.4925239796123129E-2</v>
      </c>
    </row>
    <row r="13" spans="1:16">
      <c r="A13" s="71" t="s">
        <v>21</v>
      </c>
      <c r="B13" s="65">
        <f>SUMIFS('County Budget Raw'!$F$3:$F$151,'County Budget Raw'!$A$3:$A$151,'County Budget calcs'!$A13,'County Budget Raw'!$B$3:$B$151,'County Budget calcs'!B$2)*1000000</f>
        <v>3301779999.9999995</v>
      </c>
      <c r="C13" s="13">
        <f>SUMIFS('County Budget Raw'!$F$3:$F$151,'County Budget Raw'!$A$3:$A$151,'County Budget calcs'!$A13,'County Budget Raw'!$B$3:$B$151,'County Budget calcs'!C$2)*1000000</f>
        <v>1805040000</v>
      </c>
      <c r="D13" s="66">
        <f>SUMIFS('County Budget Raw'!$F$3:$F$151,'County Budget Raw'!$A$3:$A$151,'County Budget calcs'!$A13,'County Budget Raw'!$B$3:$B$151,'County Budget calcs'!D$2)*1000000</f>
        <v>2204760000</v>
      </c>
      <c r="E13" s="65">
        <f>SUMIFS('County Budget Raw'!$I$3:$I$151,'County Budget Raw'!$A$3:$A$151,'County Budget calcs'!$A13,'County Budget Raw'!$B$3:$B$151,'County Budget calcs'!E$2)*1000000</f>
        <v>2737060000</v>
      </c>
      <c r="F13" s="13">
        <f>SUMIFS('County Budget Raw'!$I$3:$I$151,'County Budget Raw'!$A$3:$A$151,'County Budget calcs'!$A13,'County Budget Raw'!$B$3:$B$151,'County Budget calcs'!F$2)*1000000</f>
        <v>1853699999.9999998</v>
      </c>
      <c r="G13" s="66">
        <f>SUMIFS('County Budget Raw'!$I$3:$I$151,'County Budget Raw'!$A$3:$A$151,'County Budget calcs'!$A13,'County Budget Raw'!$B$3:$B$151,'County Budget calcs'!G$2)*1000000</f>
        <v>1343070000</v>
      </c>
      <c r="N13" s="16">
        <f>'Donor Funding calcs'!B12/'County Budget calcs'!B13</f>
        <v>0</v>
      </c>
      <c r="O13" s="16">
        <f>'Donor Funding calcs'!C12/'County Budget calcs'!C13</f>
        <v>6.5095510348801133E-3</v>
      </c>
      <c r="P13" s="16">
        <f>'Donor Funding calcs'!D12/'County Budget calcs'!D13</f>
        <v>4.0759955278579077E-2</v>
      </c>
    </row>
    <row r="14" spans="1:16">
      <c r="A14" s="71" t="s">
        <v>22</v>
      </c>
      <c r="B14" s="65">
        <f>SUMIFS('County Budget Raw'!$F$3:$F$151,'County Budget Raw'!$A$3:$A$151,'County Budget calcs'!$A14,'County Budget Raw'!$B$3:$B$151,'County Budget calcs'!B$2)*1000000</f>
        <v>1689570000</v>
      </c>
      <c r="C14" s="13">
        <f>SUMIFS('County Budget Raw'!$F$3:$F$151,'County Budget Raw'!$A$3:$A$151,'County Budget calcs'!$A14,'County Budget Raw'!$B$3:$B$151,'County Budget calcs'!C$2)*1000000</f>
        <v>1713310000</v>
      </c>
      <c r="D14" s="66">
        <f>SUMIFS('County Budget Raw'!$F$3:$F$151,'County Budget Raw'!$A$3:$A$151,'County Budget calcs'!$A14,'County Budget Raw'!$B$3:$B$151,'County Budget calcs'!D$2)*1000000</f>
        <v>2239810000</v>
      </c>
      <c r="E14" s="65">
        <f>SUMIFS('County Budget Raw'!$I$3:$I$151,'County Budget Raw'!$A$3:$A$151,'County Budget calcs'!$A14,'County Budget Raw'!$B$3:$B$151,'County Budget calcs'!E$2)*1000000</f>
        <v>1537750000</v>
      </c>
      <c r="F14" s="13">
        <f>SUMIFS('County Budget Raw'!$I$3:$I$151,'County Budget Raw'!$A$3:$A$151,'County Budget calcs'!$A14,'County Budget Raw'!$B$3:$B$151,'County Budget calcs'!F$2)*1000000</f>
        <v>1604470000</v>
      </c>
      <c r="G14" s="66">
        <f>SUMIFS('County Budget Raw'!$I$3:$I$151,'County Budget Raw'!$A$3:$A$151,'County Budget calcs'!$A14,'County Budget Raw'!$B$3:$B$151,'County Budget calcs'!G$2)*1000000</f>
        <v>1773030000</v>
      </c>
      <c r="N14" s="16">
        <f>'Donor Funding calcs'!B13/'County Budget calcs'!B14</f>
        <v>1.1795900732138946E-2</v>
      </c>
      <c r="O14" s="16">
        <f>'Donor Funding calcs'!C13/'County Budget calcs'!C14</f>
        <v>8.267622321704771E-3</v>
      </c>
      <c r="P14" s="16">
        <f>'Donor Funding calcs'!D13/'County Budget calcs'!D14</f>
        <v>1.7582833811796535E-2</v>
      </c>
    </row>
    <row r="15" spans="1:16">
      <c r="A15" s="71" t="s">
        <v>23</v>
      </c>
      <c r="B15" s="65">
        <f>SUMIFS('County Budget Raw'!$F$3:$F$151,'County Budget Raw'!$A$3:$A$151,'County Budget calcs'!$A15,'County Budget Raw'!$B$3:$B$151,'County Budget calcs'!B$2)*1000000</f>
        <v>4050350000</v>
      </c>
      <c r="C15" s="13">
        <f>SUMIFS('County Budget Raw'!$F$3:$F$151,'County Budget Raw'!$A$3:$A$151,'County Budget calcs'!$A15,'County Budget Raw'!$B$3:$B$151,'County Budget calcs'!C$2)*1000000</f>
        <v>4392800000</v>
      </c>
      <c r="D15" s="66">
        <f>SUMIFS('County Budget Raw'!$F$3:$F$151,'County Budget Raw'!$A$3:$A$151,'County Budget calcs'!$A15,'County Budget Raw'!$B$3:$B$151,'County Budget calcs'!D$2)*1000000</f>
        <v>4432270000</v>
      </c>
      <c r="E15" s="65">
        <f>SUMIFS('County Budget Raw'!$I$3:$I$151,'County Budget Raw'!$A$3:$A$151,'County Budget calcs'!$A15,'County Budget Raw'!$B$3:$B$151,'County Budget calcs'!E$2)*1000000</f>
        <v>3739590000</v>
      </c>
      <c r="F15" s="13">
        <f>SUMIFS('County Budget Raw'!$I$3:$I$151,'County Budget Raw'!$A$3:$A$151,'County Budget calcs'!$A15,'County Budget Raw'!$B$3:$B$151,'County Budget calcs'!F$2)*1000000</f>
        <v>4024100000</v>
      </c>
      <c r="G15" s="66">
        <f>SUMIFS('County Budget Raw'!$I$3:$I$151,'County Budget Raw'!$A$3:$A$151,'County Budget calcs'!$A15,'County Budget Raw'!$B$3:$B$151,'County Budget calcs'!G$2)*1000000</f>
        <v>4432270000</v>
      </c>
      <c r="N15" s="16">
        <f>'Donor Funding calcs'!B14/'County Budget calcs'!B15</f>
        <v>4.7403310824990436E-3</v>
      </c>
      <c r="O15" s="16">
        <f>'Donor Funding calcs'!C14/'County Budget calcs'!C15</f>
        <v>2.1853942815516299E-3</v>
      </c>
      <c r="P15" s="16">
        <f>'Donor Funding calcs'!D14/'County Budget calcs'!D15</f>
        <v>9.79197657182437E-3</v>
      </c>
    </row>
    <row r="16" spans="1:16">
      <c r="A16" s="71" t="s">
        <v>24</v>
      </c>
      <c r="B16" s="65">
        <f>SUMIFS('County Budget Raw'!$F$3:$F$151,'County Budget Raw'!$A$3:$A$151,'County Budget calcs'!$A16,'County Budget Raw'!$B$3:$B$151,'County Budget calcs'!B$2)*1000000</f>
        <v>2698359999.9999995</v>
      </c>
      <c r="C16" s="13">
        <f>SUMIFS('County Budget Raw'!$F$3:$F$151,'County Budget Raw'!$A$3:$A$151,'County Budget calcs'!$A16,'County Budget Raw'!$B$3:$B$151,'County Budget calcs'!C$2)*1000000</f>
        <v>2962010000</v>
      </c>
      <c r="D16" s="66">
        <f>SUMIFS('County Budget Raw'!$F$3:$F$151,'County Budget Raw'!$A$3:$A$151,'County Budget calcs'!$A16,'County Budget Raw'!$B$3:$B$151,'County Budget calcs'!D$2)*1000000</f>
        <v>3124120000</v>
      </c>
      <c r="E16" s="65">
        <f>SUMIFS('County Budget Raw'!$I$3:$I$151,'County Budget Raw'!$A$3:$A$151,'County Budget calcs'!$A16,'County Budget Raw'!$B$3:$B$151,'County Budget calcs'!E$2)*1000000</f>
        <v>2262660000</v>
      </c>
      <c r="F16" s="13">
        <f>SUMIFS('County Budget Raw'!$I$3:$I$151,'County Budget Raw'!$A$3:$A$151,'County Budget calcs'!$A16,'County Budget Raw'!$B$3:$B$151,'County Budget calcs'!F$2)*1000000</f>
        <v>2496730000</v>
      </c>
      <c r="G16" s="66">
        <f>SUMIFS('County Budget Raw'!$I$3:$I$151,'County Budget Raw'!$A$3:$A$151,'County Budget calcs'!$A16,'County Budget Raw'!$B$3:$B$151,'County Budget calcs'!G$2)*1000000</f>
        <v>2868950000.0000005</v>
      </c>
      <c r="N16" s="16">
        <f>'Donor Funding calcs'!B15/'County Budget calcs'!B16</f>
        <v>3.0502514119687518E-2</v>
      </c>
      <c r="O16" s="16">
        <f>'Donor Funding calcs'!C15/'County Budget calcs'!C16</f>
        <v>0</v>
      </c>
      <c r="P16" s="16">
        <f>'Donor Funding calcs'!D15/'County Budget calcs'!D16</f>
        <v>2.050524659744184E-2</v>
      </c>
    </row>
    <row r="17" spans="1:16">
      <c r="A17" s="71" t="s">
        <v>25</v>
      </c>
      <c r="B17" s="65">
        <f>SUMIFS('County Budget Raw'!$F$3:$F$151,'County Budget Raw'!$A$3:$A$151,'County Budget calcs'!$A17,'County Budget Raw'!$B$3:$B$151,'County Budget calcs'!B$2)*1000000</f>
        <v>1450610000.0000002</v>
      </c>
      <c r="C17" s="13">
        <f>SUMIFS('County Budget Raw'!$F$3:$F$151,'County Budget Raw'!$A$3:$A$151,'County Budget calcs'!$A17,'County Budget Raw'!$B$3:$B$151,'County Budget calcs'!C$2)*1000000</f>
        <v>1560770000</v>
      </c>
      <c r="D17" s="66">
        <f>SUMIFS('County Budget Raw'!$F$3:$F$151,'County Budget Raw'!$A$3:$A$151,'County Budget calcs'!$A17,'County Budget Raw'!$B$3:$B$151,'County Budget calcs'!D$2)*1000000</f>
        <v>1920870000</v>
      </c>
      <c r="E17" s="65">
        <f>SUMIFS('County Budget Raw'!$I$3:$I$151,'County Budget Raw'!$A$3:$A$151,'County Budget calcs'!$A17,'County Budget Raw'!$B$3:$B$151,'County Budget calcs'!E$2)*1000000</f>
        <v>1287930000</v>
      </c>
      <c r="F17" s="13">
        <f>SUMIFS('County Budget Raw'!$I$3:$I$151,'County Budget Raw'!$A$3:$A$151,'County Budget calcs'!$A17,'County Budget Raw'!$B$3:$B$151,'County Budget calcs'!F$2)*1000000</f>
        <v>1393020000</v>
      </c>
      <c r="G17" s="66">
        <f>SUMIFS('County Budget Raw'!$I$3:$I$151,'County Budget Raw'!$A$3:$A$151,'County Budget calcs'!$A17,'County Budget Raw'!$B$3:$B$151,'County Budget calcs'!G$2)*1000000</f>
        <v>1746300000</v>
      </c>
      <c r="N17" s="16">
        <f>'Donor Funding calcs'!B16/'County Budget calcs'!B17</f>
        <v>8.8031931394378909E-3</v>
      </c>
      <c r="O17" s="16">
        <f>'Donor Funding calcs'!C16/'County Budget calcs'!C17</f>
        <v>4.0909294771170638E-3</v>
      </c>
      <c r="P17" s="16">
        <f>'Donor Funding calcs'!D16/'County Budget calcs'!D17</f>
        <v>1.3449195937257597E-2</v>
      </c>
    </row>
    <row r="18" spans="1:16">
      <c r="A18" s="71" t="s">
        <v>26</v>
      </c>
      <c r="B18" s="65">
        <f>SUMIFS('County Budget Raw'!$F$3:$F$151,'County Budget Raw'!$A$3:$A$151,'County Budget calcs'!$A18,'County Budget Raw'!$B$3:$B$151,'County Budget calcs'!B$2)*1000000</f>
        <v>2831290000</v>
      </c>
      <c r="C18" s="13">
        <f>SUMIFS('County Budget Raw'!$F$3:$F$151,'County Budget Raw'!$A$3:$A$151,'County Budget calcs'!$A18,'County Budget Raw'!$B$3:$B$151,'County Budget calcs'!C$2)*1000000</f>
        <v>3129540000</v>
      </c>
      <c r="D18" s="66">
        <f>SUMIFS('County Budget Raw'!$F$3:$F$151,'County Budget Raw'!$A$3:$A$151,'County Budget calcs'!$A18,'County Budget Raw'!$B$3:$B$151,'County Budget calcs'!D$2)*1000000</f>
        <v>3332859999.9999995</v>
      </c>
      <c r="E18" s="65">
        <f>SUMIFS('County Budget Raw'!$I$3:$I$151,'County Budget Raw'!$A$3:$A$151,'County Budget calcs'!$A18,'County Budget Raw'!$B$3:$B$151,'County Budget calcs'!E$2)*1000000</f>
        <v>2533880000</v>
      </c>
      <c r="F18" s="13">
        <f>SUMIFS('County Budget Raw'!$I$3:$I$151,'County Budget Raw'!$A$3:$A$151,'County Budget calcs'!$A18,'County Budget Raw'!$B$3:$B$151,'County Budget calcs'!F$2)*1000000</f>
        <v>2726270000</v>
      </c>
      <c r="G18" s="66">
        <f>SUMIFS('County Budget Raw'!$I$3:$I$151,'County Budget Raw'!$A$3:$A$151,'County Budget calcs'!$A18,'County Budget Raw'!$B$3:$B$151,'County Budget calcs'!G$2)*1000000</f>
        <v>2954020000</v>
      </c>
      <c r="N18" s="16">
        <f>'Donor Funding calcs'!B17/'County Budget calcs'!B18</f>
        <v>8.105845745225675E-3</v>
      </c>
      <c r="O18" s="16">
        <f>'Donor Funding calcs'!C17/'County Budget calcs'!C18</f>
        <v>3.6666730573822349E-3</v>
      </c>
      <c r="P18" s="16">
        <f>'Donor Funding calcs'!D17/'County Budget calcs'!D18</f>
        <v>1.6478369628487248E-2</v>
      </c>
    </row>
    <row r="19" spans="1:16">
      <c r="A19" s="71" t="s">
        <v>27</v>
      </c>
      <c r="B19" s="65">
        <f>SUMIFS('County Budget Raw'!$F$3:$F$151,'County Budget Raw'!$A$3:$A$151,'County Budget calcs'!$A19,'County Budget Raw'!$B$3:$B$151,'County Budget calcs'!B$2)*1000000</f>
        <v>2364700000</v>
      </c>
      <c r="C19" s="13">
        <f>SUMIFS('County Budget Raw'!$F$3:$F$151,'County Budget Raw'!$A$3:$A$151,'County Budget calcs'!$A19,'County Budget Raw'!$B$3:$B$151,'County Budget calcs'!C$2)*1000000</f>
        <v>2484850000</v>
      </c>
      <c r="D19" s="66">
        <f>SUMIFS('County Budget Raw'!$F$3:$F$151,'County Budget Raw'!$A$3:$A$151,'County Budget calcs'!$A19,'County Budget Raw'!$B$3:$B$151,'County Budget calcs'!D$2)*1000000</f>
        <v>2886480000</v>
      </c>
      <c r="E19" s="65">
        <f>SUMIFS('County Budget Raw'!$I$3:$I$151,'County Budget Raw'!$A$3:$A$151,'County Budget calcs'!$A19,'County Budget Raw'!$B$3:$B$151,'County Budget calcs'!E$2)*1000000</f>
        <v>876950000</v>
      </c>
      <c r="F19" s="13">
        <f>SUMIFS('County Budget Raw'!$I$3:$I$151,'County Budget Raw'!$A$3:$A$151,'County Budget calcs'!$A19,'County Budget Raw'!$B$3:$B$151,'County Budget calcs'!F$2)*1000000</f>
        <v>1715130000</v>
      </c>
      <c r="G19" s="66">
        <f>SUMIFS('County Budget Raw'!$I$3:$I$151,'County Budget Raw'!$A$3:$A$151,'County Budget calcs'!$A19,'County Budget Raw'!$B$3:$B$151,'County Budget calcs'!G$2)*1000000</f>
        <v>2701480000</v>
      </c>
      <c r="N19" s="16">
        <f>'Donor Funding calcs'!B18/'County Budget calcs'!B19</f>
        <v>7.0114602275130038E-3</v>
      </c>
      <c r="O19" s="16">
        <f>'Donor Funding calcs'!C18/'County Budget calcs'!C19</f>
        <v>3.3362174779161722E-3</v>
      </c>
      <c r="P19" s="16">
        <f>'Donor Funding calcs'!D18/'County Budget calcs'!D19</f>
        <v>1.6101285995399242E-2</v>
      </c>
    </row>
    <row r="20" spans="1:16">
      <c r="A20" s="71" t="s">
        <v>28</v>
      </c>
      <c r="B20" s="65">
        <f>SUMIFS('County Budget Raw'!$F$3:$F$151,'County Budget Raw'!$A$3:$A$151,'County Budget calcs'!$A20,'County Budget Raw'!$B$3:$B$151,'County Budget calcs'!B$2)*1000000</f>
        <v>2337520000</v>
      </c>
      <c r="C20" s="13">
        <f>SUMIFS('County Budget Raw'!$F$3:$F$151,'County Budget Raw'!$A$3:$A$151,'County Budget calcs'!$A20,'County Budget Raw'!$B$3:$B$151,'County Budget calcs'!C$2)*1000000</f>
        <v>2616870000</v>
      </c>
      <c r="D20" s="66">
        <f>SUMIFS('County Budget Raw'!$F$3:$F$151,'County Budget Raw'!$A$3:$A$151,'County Budget calcs'!$A20,'County Budget Raw'!$B$3:$B$151,'County Budget calcs'!D$2)*1000000</f>
        <v>3020980000</v>
      </c>
      <c r="E20" s="65">
        <f>SUMIFS('County Budget Raw'!$I$3:$I$151,'County Budget Raw'!$A$3:$A$151,'County Budget calcs'!$A20,'County Budget Raw'!$B$3:$B$151,'County Budget calcs'!E$2)*1000000</f>
        <v>1545890000</v>
      </c>
      <c r="F20" s="13">
        <f>SUMIFS('County Budget Raw'!$I$3:$I$151,'County Budget Raw'!$A$3:$A$151,'County Budget calcs'!$A20,'County Budget Raw'!$B$3:$B$151,'County Budget calcs'!F$2)*1000000</f>
        <v>1986980000</v>
      </c>
      <c r="G20" s="66">
        <f>SUMIFS('County Budget Raw'!$I$3:$I$151,'County Budget Raw'!$A$3:$A$151,'County Budget calcs'!$A20,'County Budget Raw'!$B$3:$B$151,'County Budget calcs'!G$2)*1000000</f>
        <v>2491750000</v>
      </c>
      <c r="N20" s="16">
        <f>'Donor Funding calcs'!B19/'County Budget calcs'!B20</f>
        <v>3.5929218145727096E-2</v>
      </c>
      <c r="O20" s="16">
        <f>'Donor Funding calcs'!C19/'County Budget calcs'!C20</f>
        <v>5.7328122528058328E-2</v>
      </c>
      <c r="P20" s="16">
        <f>'Donor Funding calcs'!D19/'County Budget calcs'!D20</f>
        <v>2.6327938946964231E-2</v>
      </c>
    </row>
    <row r="21" spans="1:16">
      <c r="A21" s="71" t="s">
        <v>29</v>
      </c>
      <c r="B21" s="65">
        <f>SUMIFS('County Budget Raw'!$F$3:$F$151,'County Budget Raw'!$A$3:$A$151,'County Budget calcs'!$A21,'County Budget Raw'!$B$3:$B$151,'County Budget calcs'!B$2)*1000000</f>
        <v>1736770000</v>
      </c>
      <c r="C21" s="13">
        <f>SUMIFS('County Budget Raw'!$F$3:$F$151,'County Budget Raw'!$A$3:$A$151,'County Budget calcs'!$A21,'County Budget Raw'!$B$3:$B$151,'County Budget calcs'!C$2)*1000000</f>
        <v>2144929999.9999998</v>
      </c>
      <c r="D21" s="66">
        <f>SUMIFS('County Budget Raw'!$F$3:$F$151,'County Budget Raw'!$A$3:$A$151,'County Budget calcs'!$A21,'County Budget Raw'!$B$3:$B$151,'County Budget calcs'!D$2)*1000000</f>
        <v>2629200000</v>
      </c>
      <c r="E21" s="65">
        <f>SUMIFS('County Budget Raw'!$I$3:$I$151,'County Budget Raw'!$A$3:$A$151,'County Budget calcs'!$A21,'County Budget Raw'!$B$3:$B$151,'County Budget calcs'!E$2)*1000000</f>
        <v>1459090000.0000002</v>
      </c>
      <c r="F21" s="13">
        <f>SUMIFS('County Budget Raw'!$I$3:$I$151,'County Budget Raw'!$A$3:$A$151,'County Budget calcs'!$A21,'County Budget Raw'!$B$3:$B$151,'County Budget calcs'!F$2)*1000000</f>
        <v>1580659999.9999998</v>
      </c>
      <c r="G21" s="66">
        <f>SUMIFS('County Budget Raw'!$I$3:$I$151,'County Budget Raw'!$A$3:$A$151,'County Budget calcs'!$A21,'County Budget Raw'!$B$3:$B$151,'County Budget calcs'!G$2)*1000000</f>
        <v>2196920000</v>
      </c>
      <c r="N21" s="16">
        <f>'Donor Funding calcs'!B20/'County Budget calcs'!B21</f>
        <v>3.4189513867696933E-2</v>
      </c>
      <c r="O21" s="16">
        <f>'Donor Funding calcs'!C20/'County Budget calcs'!C21</f>
        <v>5.5830861146983823E-2</v>
      </c>
      <c r="P21" s="16">
        <f>'Donor Funding calcs'!D20/'County Budget calcs'!D21</f>
        <v>2.039334550433592E-2</v>
      </c>
    </row>
    <row r="22" spans="1:16">
      <c r="A22" s="71" t="s">
        <v>30</v>
      </c>
      <c r="B22" s="65">
        <f>SUMIFS('County Budget Raw'!$F$3:$F$151,'County Budget Raw'!$A$3:$A$151,'County Budget calcs'!$A22,'County Budget Raw'!$B$3:$B$151,'County Budget calcs'!B$2)*1000000</f>
        <v>546110000</v>
      </c>
      <c r="C22" s="13">
        <f>SUMIFS('County Budget Raw'!$F$3:$F$151,'County Budget Raw'!$A$3:$A$151,'County Budget calcs'!$A22,'County Budget Raw'!$B$3:$B$151,'County Budget calcs'!C$2)*1000000</f>
        <v>663430000</v>
      </c>
      <c r="D22" s="66">
        <f>SUMIFS('County Budget Raw'!$F$3:$F$151,'County Budget Raw'!$A$3:$A$151,'County Budget calcs'!$A22,'County Budget Raw'!$B$3:$B$151,'County Budget calcs'!D$2)*1000000</f>
        <v>764280000.00000012</v>
      </c>
      <c r="E22" s="65">
        <f>SUMIFS('County Budget Raw'!$I$3:$I$151,'County Budget Raw'!$A$3:$A$151,'County Budget calcs'!$A22,'County Budget Raw'!$B$3:$B$151,'County Budget calcs'!E$2)*1000000</f>
        <v>354500000</v>
      </c>
      <c r="F22" s="13">
        <f>SUMIFS('County Budget Raw'!$I$3:$I$151,'County Budget Raw'!$A$3:$A$151,'County Budget calcs'!$A22,'County Budget Raw'!$B$3:$B$151,'County Budget calcs'!F$2)*1000000</f>
        <v>383790000</v>
      </c>
      <c r="G22" s="66">
        <f>SUMIFS('County Budget Raw'!$I$3:$I$151,'County Budget Raw'!$A$3:$A$151,'County Budget calcs'!$A22,'County Budget Raw'!$B$3:$B$151,'County Budget calcs'!G$2)*1000000</f>
        <v>526740000</v>
      </c>
      <c r="N22" s="16">
        <f>'Donor Funding calcs'!B21/'County Budget calcs'!B22</f>
        <v>5.5620838292651666E-2</v>
      </c>
      <c r="O22" s="16">
        <f>'Donor Funding calcs'!C21/'County Budget calcs'!C22</f>
        <v>9.9203647709630249E-2</v>
      </c>
      <c r="P22" s="16">
        <f>'Donor Funding calcs'!D21/'County Budget calcs'!D22</f>
        <v>4.7625396451562246E-2</v>
      </c>
    </row>
    <row r="23" spans="1:16">
      <c r="A23" s="71" t="s">
        <v>31</v>
      </c>
      <c r="B23" s="65">
        <f>SUMIFS('County Budget Raw'!$F$3:$F$151,'County Budget Raw'!$A$3:$A$151,'County Budget calcs'!$A23,'County Budget Raw'!$B$3:$B$151,'County Budget calcs'!B$2)*1000000</f>
        <v>889050000</v>
      </c>
      <c r="C23" s="13">
        <f>SUMIFS('County Budget Raw'!$F$3:$F$151,'County Budget Raw'!$A$3:$A$151,'County Budget calcs'!$A23,'County Budget Raw'!$B$3:$B$151,'County Budget calcs'!C$2)*1000000</f>
        <v>1030470000</v>
      </c>
      <c r="D23" s="66">
        <f>SUMIFS('County Budget Raw'!$F$3:$F$151,'County Budget Raw'!$A$3:$A$151,'County Budget calcs'!$A23,'County Budget Raw'!$B$3:$B$151,'County Budget calcs'!D$2)*1000000</f>
        <v>936260000</v>
      </c>
      <c r="E23" s="65">
        <f>SUMIFS('County Budget Raw'!$I$3:$I$151,'County Budget Raw'!$A$3:$A$151,'County Budget calcs'!$A23,'County Budget Raw'!$B$3:$B$151,'County Budget calcs'!E$2)*1000000</f>
        <v>598330000</v>
      </c>
      <c r="F23" s="13">
        <f>SUMIFS('County Budget Raw'!$I$3:$I$151,'County Budget Raw'!$A$3:$A$151,'County Budget calcs'!$A23,'County Budget Raw'!$B$3:$B$151,'County Budget calcs'!F$2)*1000000</f>
        <v>489559999.99999994</v>
      </c>
      <c r="G23" s="66">
        <f>SUMIFS('County Budget Raw'!$I$3:$I$151,'County Budget Raw'!$A$3:$A$151,'County Budget calcs'!$A23,'County Budget Raw'!$B$3:$B$151,'County Budget calcs'!G$2)*1000000</f>
        <v>744910000</v>
      </c>
      <c r="N23" s="16">
        <f>'Donor Funding calcs'!B22/'County Budget calcs'!B23</f>
        <v>1.23193588662055E-2</v>
      </c>
      <c r="O23" s="16">
        <f>'Donor Funding calcs'!C22/'County Budget calcs'!C23</f>
        <v>9.6596485099032479E-3</v>
      </c>
      <c r="P23" s="16">
        <f>'Donor Funding calcs'!D22/'County Budget calcs'!D23</f>
        <v>2.3685679191677526E-2</v>
      </c>
    </row>
    <row r="24" spans="1:16">
      <c r="A24" s="71" t="s">
        <v>32</v>
      </c>
      <c r="B24" s="65">
        <f>SUMIFS('County Budget Raw'!$F$3:$F$151,'County Budget Raw'!$A$3:$A$151,'County Budget calcs'!$A24,'County Budget Raw'!$B$3:$B$151,'County Budget calcs'!B$2)*1000000</f>
        <v>2708710000</v>
      </c>
      <c r="C24" s="13">
        <f>SUMIFS('County Budget Raw'!$F$3:$F$151,'County Budget Raw'!$A$3:$A$151,'County Budget calcs'!$A24,'County Budget Raw'!$B$3:$B$151,'County Budget calcs'!C$2)*1000000</f>
        <v>3095220000</v>
      </c>
      <c r="D24" s="66">
        <f>SUMIFS('County Budget Raw'!$F$3:$F$151,'County Budget Raw'!$A$3:$A$151,'County Budget calcs'!$A24,'County Budget Raw'!$B$3:$B$151,'County Budget calcs'!D$2)*1000000</f>
        <v>3881720000</v>
      </c>
      <c r="E24" s="65">
        <f>SUMIFS('County Budget Raw'!$I$3:$I$151,'County Budget Raw'!$A$3:$A$151,'County Budget calcs'!$A24,'County Budget Raw'!$B$3:$B$151,'County Budget calcs'!E$2)*1000000</f>
        <v>2525730000</v>
      </c>
      <c r="F24" s="13">
        <f>SUMIFS('County Budget Raw'!$I$3:$I$151,'County Budget Raw'!$A$3:$A$151,'County Budget calcs'!$A24,'County Budget Raw'!$B$3:$B$151,'County Budget calcs'!F$2)*1000000</f>
        <v>515430000.00000006</v>
      </c>
      <c r="G24" s="66">
        <f>SUMIFS('County Budget Raw'!$I$3:$I$151,'County Budget Raw'!$A$3:$A$151,'County Budget calcs'!$A24,'County Budget Raw'!$B$3:$B$151,'County Budget calcs'!G$2)*1000000</f>
        <v>436039999.99999994</v>
      </c>
      <c r="N24" s="16">
        <f>'Donor Funding calcs'!B23/'County Budget calcs'!B24</f>
        <v>0</v>
      </c>
      <c r="O24" s="16">
        <f>'Donor Funding calcs'!C23/'County Budget calcs'!C24</f>
        <v>4.3131021381355768E-3</v>
      </c>
      <c r="P24" s="16">
        <f>'Donor Funding calcs'!D23/'County Budget calcs'!D24</f>
        <v>2.0469310254217204E-2</v>
      </c>
    </row>
    <row r="25" spans="1:16">
      <c r="A25" s="71" t="s">
        <v>33</v>
      </c>
      <c r="B25" s="65">
        <f>SUMIFS('County Budget Raw'!$F$3:$F$151,'County Budget Raw'!$A$3:$A$151,'County Budget calcs'!$A25,'County Budget Raw'!$B$3:$B$151,'County Budget calcs'!B$2)*1000000</f>
        <v>2569200000</v>
      </c>
      <c r="C25" s="13">
        <f>SUMIFS('County Budget Raw'!$F$3:$F$151,'County Budget Raw'!$A$3:$A$151,'County Budget calcs'!$A25,'County Budget Raw'!$B$3:$B$151,'County Budget calcs'!C$2)*1000000</f>
        <v>2996160000</v>
      </c>
      <c r="D25" s="66">
        <f>SUMIFS('County Budget Raw'!$F$3:$F$151,'County Budget Raw'!$A$3:$A$151,'County Budget calcs'!$A25,'County Budget Raw'!$B$3:$B$151,'County Budget calcs'!D$2)*1000000</f>
        <v>2697470000</v>
      </c>
      <c r="E25" s="65">
        <f>SUMIFS('County Budget Raw'!$I$3:$I$151,'County Budget Raw'!$A$3:$A$151,'County Budget calcs'!$A25,'County Budget Raw'!$B$3:$B$151,'County Budget calcs'!E$2)*1000000</f>
        <v>1769460000</v>
      </c>
      <c r="F25" s="13">
        <f>SUMIFS('County Budget Raw'!$I$3:$I$151,'County Budget Raw'!$A$3:$A$151,'County Budget calcs'!$A25,'County Budget Raw'!$B$3:$B$151,'County Budget calcs'!F$2)*1000000</f>
        <v>2625380000</v>
      </c>
      <c r="G25" s="66">
        <f>SUMIFS('County Budget Raw'!$I$3:$I$151,'County Budget Raw'!$A$3:$A$151,'County Budget calcs'!$A25,'County Budget Raw'!$B$3:$B$151,'County Budget calcs'!G$2)*1000000</f>
        <v>2356950000</v>
      </c>
      <c r="N25" s="16">
        <f>'Donor Funding calcs'!B24/'County Budget calcs'!B25</f>
        <v>4.6960143235248329E-3</v>
      </c>
      <c r="O25" s="16">
        <f>'Donor Funding calcs'!C24/'County Budget calcs'!C25</f>
        <v>4.0268209975435221E-3</v>
      </c>
      <c r="P25" s="16">
        <f>'Donor Funding calcs'!D24/'County Budget calcs'!D25</f>
        <v>2.1985117906779317E-2</v>
      </c>
    </row>
    <row r="26" spans="1:16">
      <c r="A26" s="71" t="s">
        <v>34</v>
      </c>
      <c r="B26" s="65">
        <f>SUMIFS('County Budget Raw'!$F$3:$F$151,'County Budget Raw'!$A$3:$A$151,'County Budget calcs'!$A26,'County Budget Raw'!$B$3:$B$151,'County Budget calcs'!B$2)*1000000</f>
        <v>1597620000</v>
      </c>
      <c r="C26" s="13">
        <f>SUMIFS('County Budget Raw'!$F$3:$F$151,'County Budget Raw'!$A$3:$A$151,'County Budget calcs'!$A26,'County Budget Raw'!$B$3:$B$151,'County Budget calcs'!C$2)*1000000</f>
        <v>1904730000</v>
      </c>
      <c r="D26" s="66">
        <f>SUMIFS('County Budget Raw'!$F$3:$F$151,'County Budget Raw'!$A$3:$A$151,'County Budget calcs'!$A26,'County Budget Raw'!$B$3:$B$151,'County Budget calcs'!D$2)*1000000</f>
        <v>2562880000</v>
      </c>
      <c r="E26" s="65">
        <f>SUMIFS('County Budget Raw'!$I$3:$I$151,'County Budget Raw'!$A$3:$A$151,'County Budget calcs'!$A26,'County Budget Raw'!$B$3:$B$151,'County Budget calcs'!E$2)*1000000</f>
        <v>1439330000</v>
      </c>
      <c r="F26" s="13">
        <f>SUMIFS('County Budget Raw'!$I$3:$I$151,'County Budget Raw'!$A$3:$A$151,'County Budget calcs'!$A26,'County Budget Raw'!$B$3:$B$151,'County Budget calcs'!F$2)*1000000</f>
        <v>1789380000</v>
      </c>
      <c r="G26" s="66">
        <f>SUMIFS('County Budget Raw'!$I$3:$I$151,'County Budget Raw'!$A$3:$A$151,'County Budget calcs'!$A26,'County Budget Raw'!$B$3:$B$151,'County Budget calcs'!G$2)*1000000</f>
        <v>2114380000</v>
      </c>
      <c r="N26" s="16">
        <f>'Donor Funding calcs'!B25/'County Budget calcs'!B26</f>
        <v>8.566597814248695E-3</v>
      </c>
      <c r="O26" s="16">
        <f>'Donor Funding calcs'!C25/'County Budget calcs'!C26</f>
        <v>2.6139031778782296E-2</v>
      </c>
      <c r="P26" s="16">
        <f>'Donor Funding calcs'!D25/'County Budget calcs'!D26</f>
        <v>4.4934220876513921E-2</v>
      </c>
    </row>
    <row r="27" spans="1:16">
      <c r="A27" s="71" t="s">
        <v>36</v>
      </c>
      <c r="B27" s="65">
        <f>SUMIFS('County Budget Raw'!$F$3:$F$151,'County Budget Raw'!$A$3:$A$151,'County Budget calcs'!$A27,'County Budget Raw'!$B$3:$B$151,'County Budget calcs'!B$2)*1000000</f>
        <v>1109300000.0000002</v>
      </c>
      <c r="C27" s="13">
        <f>SUMIFS('County Budget Raw'!$F$3:$F$151,'County Budget Raw'!$A$3:$A$151,'County Budget calcs'!$A27,'County Budget Raw'!$B$3:$B$151,'County Budget calcs'!C$2)*1000000</f>
        <v>1374860000.0000002</v>
      </c>
      <c r="D27" s="66">
        <f>SUMIFS('County Budget Raw'!$F$3:$F$151,'County Budget Raw'!$A$3:$A$151,'County Budget calcs'!$A27,'County Budget Raw'!$B$3:$B$151,'County Budget calcs'!D$2)*1000000</f>
        <v>1722980000</v>
      </c>
      <c r="E27" s="65">
        <f>SUMIFS('County Budget Raw'!$I$3:$I$151,'County Budget Raw'!$A$3:$A$151,'County Budget calcs'!$A27,'County Budget Raw'!$B$3:$B$151,'County Budget calcs'!E$2)*1000000</f>
        <v>955190000</v>
      </c>
      <c r="F27" s="13">
        <f>SUMIFS('County Budget Raw'!$I$3:$I$151,'County Budget Raw'!$A$3:$A$151,'County Budget calcs'!$A27,'County Budget Raw'!$B$3:$B$151,'County Budget calcs'!F$2)*1000000</f>
        <v>1232070000</v>
      </c>
      <c r="G27" s="66">
        <f>SUMIFS('County Budget Raw'!$I$3:$I$151,'County Budget Raw'!$A$3:$A$151,'County Budget calcs'!$A27,'County Budget Raw'!$B$3:$B$151,'County Budget calcs'!G$2)*1000000</f>
        <v>1527409999.9999998</v>
      </c>
      <c r="N27" s="16">
        <f>'Donor Funding calcs'!B26/'County Budget calcs'!B27</f>
        <v>1.6011607319931485E-2</v>
      </c>
      <c r="O27" s="16">
        <f>'Donor Funding calcs'!C26/'County Budget calcs'!C27</f>
        <v>5.5823865702689717E-3</v>
      </c>
      <c r="P27" s="16">
        <f>'Donor Funding calcs'!D26/'County Budget calcs'!D27</f>
        <v>6.0435012014068645E-2</v>
      </c>
    </row>
    <row r="28" spans="1:16">
      <c r="A28" s="71" t="s">
        <v>37</v>
      </c>
      <c r="B28" s="65">
        <f>SUMIFS('County Budget Raw'!$F$3:$F$151,'County Budget Raw'!$A$3:$A$151,'County Budget calcs'!$A28,'County Budget Raw'!$B$3:$B$151,'County Budget calcs'!B$2)*1000000</f>
        <v>2169520000</v>
      </c>
      <c r="C28" s="13">
        <f>SUMIFS('County Budget Raw'!$F$3:$F$151,'County Budget Raw'!$A$3:$A$151,'County Budget calcs'!$A28,'County Budget Raw'!$B$3:$B$151,'County Budget calcs'!C$2)*1000000</f>
        <v>3082440000</v>
      </c>
      <c r="D28" s="66">
        <f>SUMIFS('County Budget Raw'!$F$3:$F$151,'County Budget Raw'!$A$3:$A$151,'County Budget calcs'!$A28,'County Budget Raw'!$B$3:$B$151,'County Budget calcs'!D$2)*1000000</f>
        <v>3390120000</v>
      </c>
      <c r="E28" s="65">
        <f>SUMIFS('County Budget Raw'!$I$3:$I$151,'County Budget Raw'!$A$3:$A$151,'County Budget calcs'!$A28,'County Budget Raw'!$B$3:$B$151,'County Budget calcs'!E$2)*1000000</f>
        <v>1769940000</v>
      </c>
      <c r="F28" s="13">
        <f>SUMIFS('County Budget Raw'!$I$3:$I$151,'County Budget Raw'!$A$3:$A$151,'County Budget calcs'!$A28,'County Budget Raw'!$B$3:$B$151,'County Budget calcs'!F$2)*1000000</f>
        <v>2612660000</v>
      </c>
      <c r="G28" s="66">
        <f>SUMIFS('County Budget Raw'!$I$3:$I$151,'County Budget Raw'!$A$3:$A$151,'County Budget calcs'!$A28,'County Budget Raw'!$B$3:$B$151,'County Budget calcs'!G$2)*1000000</f>
        <v>2558100000</v>
      </c>
      <c r="N28" s="16">
        <f>'Donor Funding calcs'!B27/'County Budget calcs'!B28</f>
        <v>0</v>
      </c>
      <c r="O28" s="16">
        <f>'Donor Funding calcs'!C27/'County Budget calcs'!C28</f>
        <v>3.3398865833560425E-3</v>
      </c>
      <c r="P28" s="16">
        <f>'Donor Funding calcs'!D27/'County Budget calcs'!D28</f>
        <v>1.2530551720883036E-2</v>
      </c>
    </row>
    <row r="29" spans="1:16">
      <c r="A29" s="71" t="s">
        <v>38</v>
      </c>
      <c r="B29" s="65">
        <f>SUMIFS('County Budget Raw'!$F$3:$F$151,'County Budget Raw'!$A$3:$A$151,'County Budget calcs'!$A29,'County Budget Raw'!$B$3:$B$151,'County Budget calcs'!B$2)*1000000</f>
        <v>1212600000</v>
      </c>
      <c r="C29" s="13">
        <f>SUMIFS('County Budget Raw'!$F$3:$F$151,'County Budget Raw'!$A$3:$A$151,'County Budget calcs'!$A29,'County Budget Raw'!$B$3:$B$151,'County Budget calcs'!C$2)*1000000</f>
        <v>1923430000</v>
      </c>
      <c r="D29" s="66">
        <f>SUMIFS('County Budget Raw'!$F$3:$F$151,'County Budget Raw'!$A$3:$A$151,'County Budget calcs'!$A29,'County Budget Raw'!$B$3:$B$151,'County Budget calcs'!D$2)*1000000</f>
        <v>1926640000</v>
      </c>
      <c r="E29" s="65">
        <f>SUMIFS('County Budget Raw'!$I$3:$I$151,'County Budget Raw'!$A$3:$A$151,'County Budget calcs'!$A29,'County Budget Raw'!$B$3:$B$151,'County Budget calcs'!E$2)*1000000</f>
        <v>1170500000</v>
      </c>
      <c r="F29" s="13">
        <f>SUMIFS('County Budget Raw'!$I$3:$I$151,'County Budget Raw'!$A$3:$A$151,'County Budget calcs'!$A29,'County Budget Raw'!$B$3:$B$151,'County Budget calcs'!F$2)*1000000</f>
        <v>1367250000</v>
      </c>
      <c r="G29" s="66">
        <f>SUMIFS('County Budget Raw'!$I$3:$I$151,'County Budget Raw'!$A$3:$A$151,'County Budget calcs'!$A29,'County Budget Raw'!$B$3:$B$151,'County Budget calcs'!G$2)*1000000</f>
        <v>1514660000</v>
      </c>
      <c r="N29" s="16">
        <f>'Donor Funding calcs'!B28/'County Budget calcs'!B29</f>
        <v>8.4281708725053601E-3</v>
      </c>
      <c r="O29" s="16">
        <f>'Donor Funding calcs'!C28/'County Budget calcs'!C29</f>
        <v>1.5713594983960945E-2</v>
      </c>
      <c r="P29" s="16">
        <f>'Donor Funding calcs'!D28/'County Budget calcs'!D29</f>
        <v>3.0542294876053647E-2</v>
      </c>
    </row>
    <row r="30" spans="1:16">
      <c r="A30" s="71" t="s">
        <v>39</v>
      </c>
      <c r="B30" s="65">
        <f>SUMIFS('County Budget Raw'!$F$3:$F$151,'County Budget Raw'!$A$3:$A$151,'County Budget calcs'!$A30,'County Budget Raw'!$B$3:$B$151,'County Budget calcs'!B$2)*1000000</f>
        <v>2420170000</v>
      </c>
      <c r="C30" s="13">
        <f>SUMIFS('County Budget Raw'!$F$3:$F$151,'County Budget Raw'!$A$3:$A$151,'County Budget calcs'!$A30,'County Budget Raw'!$B$3:$B$151,'County Budget calcs'!C$2)*1000000</f>
        <v>2428250000</v>
      </c>
      <c r="D30" s="66">
        <f>SUMIFS('County Budget Raw'!$F$3:$F$151,'County Budget Raw'!$A$3:$A$151,'County Budget calcs'!$A30,'County Budget Raw'!$B$3:$B$151,'County Budget calcs'!D$2)*1000000</f>
        <v>2878360000</v>
      </c>
      <c r="E30" s="65">
        <f>SUMIFS('County Budget Raw'!$I$3:$I$151,'County Budget Raw'!$A$3:$A$151,'County Budget calcs'!$A30,'County Budget Raw'!$B$3:$B$151,'County Budget calcs'!E$2)*1000000</f>
        <v>2285280000</v>
      </c>
      <c r="F30" s="13">
        <f>SUMIFS('County Budget Raw'!$I$3:$I$151,'County Budget Raw'!$A$3:$A$151,'County Budget calcs'!$A30,'County Budget Raw'!$B$3:$B$151,'County Budget calcs'!F$2)*1000000</f>
        <v>2532319999.9999995</v>
      </c>
      <c r="G30" s="66">
        <f>SUMIFS('County Budget Raw'!$I$3:$I$151,'County Budget Raw'!$A$3:$A$151,'County Budget calcs'!$A30,'County Budget Raw'!$B$3:$B$151,'County Budget calcs'!G$2)*1000000</f>
        <v>2500169999.9999995</v>
      </c>
      <c r="N30" s="16">
        <f>'Donor Funding calcs'!B29/'County Budget calcs'!B30</f>
        <v>0</v>
      </c>
      <c r="O30" s="16">
        <f>'Donor Funding calcs'!C29/'County Budget calcs'!C30</f>
        <v>1.2972305158035623E-3</v>
      </c>
      <c r="P30" s="16">
        <f>'Donor Funding calcs'!D29/'County Budget calcs'!D30</f>
        <v>1.18114259508887E-2</v>
      </c>
    </row>
    <row r="31" spans="1:16">
      <c r="A31" s="71" t="s">
        <v>40</v>
      </c>
      <c r="B31" s="65">
        <f>SUMIFS('County Budget Raw'!$F$3:$F$151,'County Budget Raw'!$A$3:$A$151,'County Budget calcs'!$A31,'County Budget Raw'!$B$3:$B$151,'County Budget calcs'!B$2)*1000000</f>
        <v>1883720000</v>
      </c>
      <c r="C31" s="13">
        <f>SUMIFS('County Budget Raw'!$F$3:$F$151,'County Budget Raw'!$A$3:$A$151,'County Budget calcs'!$A31,'County Budget Raw'!$B$3:$B$151,'County Budget calcs'!C$2)*1000000</f>
        <v>2264950000</v>
      </c>
      <c r="D31" s="66">
        <f>SUMIFS('County Budget Raw'!$F$3:$F$151,'County Budget Raw'!$A$3:$A$151,'County Budget calcs'!$A31,'County Budget Raw'!$B$3:$B$151,'County Budget calcs'!D$2)*1000000</f>
        <v>3147200000</v>
      </c>
      <c r="E31" s="65">
        <f>SUMIFS('County Budget Raw'!$I$3:$I$151,'County Budget Raw'!$A$3:$A$151,'County Budget calcs'!$A31,'County Budget Raw'!$B$3:$B$151,'County Budget calcs'!E$2)*1000000</f>
        <v>2215630000</v>
      </c>
      <c r="F31" s="13">
        <f>SUMIFS('County Budget Raw'!$I$3:$I$151,'County Budget Raw'!$A$3:$A$151,'County Budget calcs'!$A31,'County Budget Raw'!$B$3:$B$151,'County Budget calcs'!F$2)*1000000</f>
        <v>1470200000</v>
      </c>
      <c r="G31" s="66">
        <f>SUMIFS('County Budget Raw'!$I$3:$I$151,'County Budget Raw'!$A$3:$A$151,'County Budget calcs'!$A31,'County Budget Raw'!$B$3:$B$151,'County Budget calcs'!G$2)*1000000</f>
        <v>2907330000</v>
      </c>
      <c r="N31" s="16">
        <f>'Donor Funding calcs'!B30/'County Budget calcs'!B31</f>
        <v>1.3170747244813454E-2</v>
      </c>
      <c r="O31" s="16">
        <f>'Donor Funding calcs'!C30/'County Budget calcs'!C31</f>
        <v>5.4769420958520054E-3</v>
      </c>
      <c r="P31" s="16">
        <f>'Donor Funding calcs'!D30/'County Budget calcs'!D31</f>
        <v>1.0883358223182512E-2</v>
      </c>
    </row>
    <row r="32" spans="1:16">
      <c r="A32" s="71" t="s">
        <v>41</v>
      </c>
      <c r="B32" s="65">
        <f>SUMIFS('County Budget Raw'!$F$3:$F$151,'County Budget Raw'!$A$3:$A$151,'County Budget calcs'!$A32,'County Budget Raw'!$B$3:$B$151,'County Budget calcs'!B$2)*1000000</f>
        <v>6305950000</v>
      </c>
      <c r="C32" s="13">
        <f>SUMIFS('County Budget Raw'!$F$3:$F$151,'County Budget Raw'!$A$3:$A$151,'County Budget calcs'!$A32,'County Budget Raw'!$B$3:$B$151,'County Budget calcs'!C$2)*1000000</f>
        <v>6298280000</v>
      </c>
      <c r="D32" s="66">
        <f>SUMIFS('County Budget Raw'!$F$3:$F$151,'County Budget Raw'!$A$3:$A$151,'County Budget calcs'!$A32,'County Budget Raw'!$B$3:$B$151,'County Budget calcs'!D$2)*1000000</f>
        <v>6953410000</v>
      </c>
      <c r="E32" s="65">
        <f>SUMIFS('County Budget Raw'!$I$3:$I$151,'County Budget Raw'!$A$3:$A$151,'County Budget calcs'!$A32,'County Budget Raw'!$B$3:$B$151,'County Budget calcs'!E$2)*1000000</f>
        <v>4904879999.999999</v>
      </c>
      <c r="F32" s="13">
        <f>SUMIFS('County Budget Raw'!$I$3:$I$151,'County Budget Raw'!$A$3:$A$151,'County Budget calcs'!$A32,'County Budget Raw'!$B$3:$B$151,'County Budget calcs'!F$2)*1000000</f>
        <v>4229849999.9999995</v>
      </c>
      <c r="G32" s="66">
        <f>SUMIFS('County Budget Raw'!$I$3:$I$151,'County Budget Raw'!$A$3:$A$151,'County Budget calcs'!$A32,'County Budget Raw'!$B$3:$B$151,'County Budget calcs'!G$2)*1000000</f>
        <v>5435050000</v>
      </c>
      <c r="N32" s="16">
        <f>'Donor Funding calcs'!B31/'County Budget calcs'!B32</f>
        <v>0</v>
      </c>
      <c r="O32" s="16">
        <f>'Donor Funding calcs'!C31/'County Budget calcs'!C32</f>
        <v>0</v>
      </c>
      <c r="P32" s="16">
        <f>'Donor Funding calcs'!D31/'County Budget calcs'!D32</f>
        <v>1.0810705682535619E-2</v>
      </c>
    </row>
    <row r="33" spans="1:16">
      <c r="A33" s="71" t="s">
        <v>42</v>
      </c>
      <c r="B33" s="65">
        <f>SUMIFS('County Budget Raw'!$F$3:$F$151,'County Budget Raw'!$A$3:$A$151,'County Budget calcs'!$A33,'County Budget Raw'!$B$3:$B$151,'County Budget calcs'!B$2)*1000000</f>
        <v>4515530000</v>
      </c>
      <c r="C33" s="13">
        <f>SUMIFS('County Budget Raw'!$F$3:$F$151,'County Budget Raw'!$A$3:$A$151,'County Budget calcs'!$A33,'County Budget Raw'!$B$3:$B$151,'County Budget calcs'!C$2)*1000000</f>
        <v>5424480000</v>
      </c>
      <c r="D33" s="66">
        <f>SUMIFS('County Budget Raw'!$F$3:$F$151,'County Budget Raw'!$A$3:$A$151,'County Budget calcs'!$A33,'County Budget Raw'!$B$3:$B$151,'County Budget calcs'!D$2)*1000000</f>
        <v>6121080000</v>
      </c>
      <c r="E33" s="65">
        <f>SUMIFS('County Budget Raw'!$I$3:$I$151,'County Budget Raw'!$A$3:$A$151,'County Budget calcs'!$A33,'County Budget Raw'!$B$3:$B$151,'County Budget calcs'!E$2)*1000000</f>
        <v>4119160000</v>
      </c>
      <c r="F33" s="13">
        <f>SUMIFS('County Budget Raw'!$I$3:$I$151,'County Budget Raw'!$A$3:$A$151,'County Budget calcs'!$A33,'County Budget Raw'!$B$3:$B$151,'County Budget calcs'!F$2)*1000000</f>
        <v>3966880000</v>
      </c>
      <c r="G33" s="66">
        <f>SUMIFS('County Budget Raw'!$I$3:$I$151,'County Budget Raw'!$A$3:$A$151,'County Budget calcs'!$A33,'County Budget Raw'!$B$3:$B$151,'County Budget calcs'!G$2)*1000000</f>
        <v>4262849999.9999995</v>
      </c>
      <c r="N33" s="16">
        <f>'Donor Funding calcs'!B32/'County Budget calcs'!B33</f>
        <v>5.5940277221057108E-3</v>
      </c>
      <c r="O33" s="16">
        <f>'Donor Funding calcs'!C32/'County Budget calcs'!C33</f>
        <v>2.3283337757720557E-3</v>
      </c>
      <c r="P33" s="16">
        <f>'Donor Funding calcs'!D32/'County Budget calcs'!D33</f>
        <v>8.6802376378024796E-3</v>
      </c>
    </row>
    <row r="34" spans="1:16">
      <c r="A34" s="71" t="s">
        <v>43</v>
      </c>
      <c r="B34" s="65">
        <f>SUMIFS('County Budget Raw'!$F$3:$F$151,'County Budget Raw'!$A$3:$A$151,'County Budget calcs'!$A34,'County Budget Raw'!$B$3:$B$151,'County Budget calcs'!B$2)*1000000</f>
        <v>1355070000</v>
      </c>
      <c r="C34" s="13">
        <f>SUMIFS('County Budget Raw'!$F$3:$F$151,'County Budget Raw'!$A$3:$A$151,'County Budget calcs'!$A34,'County Budget Raw'!$B$3:$B$151,'County Budget calcs'!C$2)*1000000</f>
        <v>1491950000</v>
      </c>
      <c r="D34" s="66">
        <f>SUMIFS('County Budget Raw'!$F$3:$F$151,'County Budget Raw'!$A$3:$A$151,'County Budget calcs'!$A34,'County Budget Raw'!$B$3:$B$151,'County Budget calcs'!D$2)*1000000</f>
        <v>1743990000</v>
      </c>
      <c r="E34" s="65">
        <f>SUMIFS('County Budget Raw'!$I$3:$I$151,'County Budget Raw'!$A$3:$A$151,'County Budget calcs'!$A34,'County Budget Raw'!$B$3:$B$151,'County Budget calcs'!E$2)*1000000</f>
        <v>1309140000</v>
      </c>
      <c r="F34" s="13">
        <f>SUMIFS('County Budget Raw'!$I$3:$I$151,'County Budget Raw'!$A$3:$A$151,'County Budget calcs'!$A34,'County Budget Raw'!$B$3:$B$151,'County Budget calcs'!F$2)*1000000</f>
        <v>1256870000</v>
      </c>
      <c r="G34" s="66">
        <f>SUMIFS('County Budget Raw'!$I$3:$I$151,'County Budget Raw'!$A$3:$A$151,'County Budget calcs'!$A34,'County Budget Raw'!$B$3:$B$151,'County Budget calcs'!G$2)*1000000</f>
        <v>1423810000</v>
      </c>
      <c r="N34" s="16">
        <f>'Donor Funding calcs'!B33/'County Budget calcs'!B34</f>
        <v>1.3512217081036403E-2</v>
      </c>
      <c r="O34" s="16">
        <f>'Donor Funding calcs'!C33/'County Budget calcs'!C34</f>
        <v>6.1362646201280208E-3</v>
      </c>
      <c r="P34" s="16">
        <f>'Donor Funding calcs'!D33/'County Budget calcs'!D34</f>
        <v>2.96241188309566E-2</v>
      </c>
    </row>
    <row r="35" spans="1:16">
      <c r="A35" s="71" t="s">
        <v>44</v>
      </c>
      <c r="B35" s="65">
        <f>SUMIFS('County Budget Raw'!$F$3:$F$151,'County Budget Raw'!$A$3:$A$151,'County Budget calcs'!$A35,'County Budget Raw'!$B$3:$B$151,'County Budget calcs'!B$2)*1000000</f>
        <v>1500980000</v>
      </c>
      <c r="C35" s="13">
        <f>SUMIFS('County Budget Raw'!$F$3:$F$151,'County Budget Raw'!$A$3:$A$151,'County Budget calcs'!$A35,'County Budget Raw'!$B$3:$B$151,'County Budget calcs'!C$2)*1000000</f>
        <v>1856180000</v>
      </c>
      <c r="D35" s="66">
        <f>SUMIFS('County Budget Raw'!$F$3:$F$151,'County Budget Raw'!$A$3:$A$151,'County Budget calcs'!$A35,'County Budget Raw'!$B$3:$B$151,'County Budget calcs'!D$2)*1000000</f>
        <v>2157500000</v>
      </c>
      <c r="E35" s="65">
        <f>SUMIFS('County Budget Raw'!$I$3:$I$151,'County Budget Raw'!$A$3:$A$151,'County Budget calcs'!$A35,'County Budget Raw'!$B$3:$B$151,'County Budget calcs'!E$2)*1000000</f>
        <v>1396700000</v>
      </c>
      <c r="F35" s="13">
        <f>SUMIFS('County Budget Raw'!$I$3:$I$151,'County Budget Raw'!$A$3:$A$151,'County Budget calcs'!$A35,'County Budget Raw'!$B$3:$B$151,'County Budget calcs'!F$2)*1000000</f>
        <v>1550030000</v>
      </c>
      <c r="G35" s="66">
        <f>SUMIFS('County Budget Raw'!$I$3:$I$151,'County Budget Raw'!$A$3:$A$151,'County Budget calcs'!$A35,'County Budget Raw'!$B$3:$B$151,'County Budget calcs'!G$2)*1000000</f>
        <v>2079359999.9999998</v>
      </c>
      <c r="N35" s="16">
        <f>'Donor Funding calcs'!B34/'County Budget calcs'!B35</f>
        <v>3.7327179576010339E-2</v>
      </c>
      <c r="O35" s="16">
        <f>'Donor Funding calcs'!C34/'County Budget calcs'!C35</f>
        <v>4.8190369468478272E-3</v>
      </c>
      <c r="P35" s="16">
        <f>'Donor Funding calcs'!D34/'County Budget calcs'!D35</f>
        <v>6.2330471378910776E-2</v>
      </c>
    </row>
    <row r="36" spans="1:16">
      <c r="A36" s="71" t="s">
        <v>45</v>
      </c>
      <c r="B36" s="65">
        <f>SUMIFS('County Budget Raw'!$F$3:$F$151,'County Budget Raw'!$A$3:$A$151,'County Budget calcs'!$A36,'County Budget Raw'!$B$3:$B$151,'County Budget calcs'!B$2)*1000000</f>
        <v>1698810000</v>
      </c>
      <c r="C36" s="13">
        <f>SUMIFS('County Budget Raw'!$F$3:$F$151,'County Budget Raw'!$A$3:$A$151,'County Budget calcs'!$A36,'County Budget Raw'!$B$3:$B$151,'County Budget calcs'!C$2)*1000000</f>
        <v>1542630000</v>
      </c>
      <c r="D36" s="66">
        <f>SUMIFS('County Budget Raw'!$F$3:$F$151,'County Budget Raw'!$A$3:$A$151,'County Budget calcs'!$A36,'County Budget Raw'!$B$3:$B$151,'County Budget calcs'!D$2)*1000000</f>
        <v>1808450000</v>
      </c>
      <c r="E36" s="65">
        <f>SUMIFS('County Budget Raw'!$I$3:$I$151,'County Budget Raw'!$A$3:$A$151,'County Budget calcs'!$A36,'County Budget Raw'!$B$3:$B$151,'County Budget calcs'!E$2)*1000000</f>
        <v>1310490000</v>
      </c>
      <c r="F36" s="13">
        <f>SUMIFS('County Budget Raw'!$I$3:$I$151,'County Budget Raw'!$A$3:$A$151,'County Budget calcs'!$A36,'County Budget Raw'!$B$3:$B$151,'County Budget calcs'!F$2)*1000000</f>
        <v>1378500000</v>
      </c>
      <c r="G36" s="66">
        <f>SUMIFS('County Budget Raw'!$I$3:$I$151,'County Budget Raw'!$A$3:$A$151,'County Budget calcs'!$A36,'County Budget Raw'!$B$3:$B$151,'County Budget calcs'!G$2)*1000000</f>
        <v>1414740000</v>
      </c>
      <c r="N36" s="16">
        <f>'Donor Funding calcs'!B35/'County Budget calcs'!B36</f>
        <v>1.4080444546476651E-2</v>
      </c>
      <c r="O36" s="16">
        <f>'Donor Funding calcs'!C35/'County Budget calcs'!C36</f>
        <v>1.1331297848479544E-2</v>
      </c>
      <c r="P36" s="16">
        <f>'Donor Funding calcs'!D35/'County Budget calcs'!D36</f>
        <v>1.7432316624733889E-2</v>
      </c>
    </row>
    <row r="37" spans="1:16">
      <c r="A37" s="71" t="s">
        <v>46</v>
      </c>
      <c r="B37" s="65">
        <f>SUMIFS('County Budget Raw'!$F$3:$F$151,'County Budget Raw'!$A$3:$A$151,'County Budget calcs'!$A37,'County Budget Raw'!$B$3:$B$151,'County Budget calcs'!B$2)*1000000</f>
        <v>1339460000</v>
      </c>
      <c r="C37" s="13">
        <f>SUMIFS('County Budget Raw'!$F$3:$F$151,'County Budget Raw'!$A$3:$A$151,'County Budget calcs'!$A37,'County Budget Raw'!$B$3:$B$151,'County Budget calcs'!C$2)*1000000</f>
        <v>1330649999.9999998</v>
      </c>
      <c r="D37" s="66">
        <f>SUMIFS('County Budget Raw'!$F$3:$F$151,'County Budget Raw'!$A$3:$A$151,'County Budget calcs'!$A37,'County Budget Raw'!$B$3:$B$151,'County Budget calcs'!D$2)*1000000</f>
        <v>1313669999.9999998</v>
      </c>
      <c r="E37" s="65">
        <f>SUMIFS('County Budget Raw'!$I$3:$I$151,'County Budget Raw'!$A$3:$A$151,'County Budget calcs'!$A37,'County Budget Raw'!$B$3:$B$151,'County Budget calcs'!E$2)*1000000</f>
        <v>1137620000</v>
      </c>
      <c r="F37" s="13">
        <f>SUMIFS('County Budget Raw'!$I$3:$I$151,'County Budget Raw'!$A$3:$A$151,'County Budget calcs'!$A37,'County Budget Raw'!$B$3:$B$151,'County Budget calcs'!F$2)*1000000</f>
        <v>1131690000</v>
      </c>
      <c r="G37" s="66">
        <f>SUMIFS('County Budget Raw'!$I$3:$I$151,'County Budget Raw'!$A$3:$A$151,'County Budget calcs'!$A37,'County Budget Raw'!$B$3:$B$151,'County Budget calcs'!G$2)*1000000</f>
        <v>416490000</v>
      </c>
      <c r="N37" s="16">
        <f>'Donor Funding calcs'!B36/'County Budget calcs'!B37</f>
        <v>1.4080301016827676E-2</v>
      </c>
      <c r="O37" s="16">
        <f>'Donor Funding calcs'!C36/'County Budget calcs'!C37</f>
        <v>7.0867621087438481E-3</v>
      </c>
      <c r="P37" s="16">
        <f>'Donor Funding calcs'!D36/'County Budget calcs'!D37</f>
        <v>2.2284829523396291E-2</v>
      </c>
    </row>
    <row r="38" spans="1:16">
      <c r="A38" s="71" t="s">
        <v>47</v>
      </c>
      <c r="B38" s="65">
        <f>SUMIFS('County Budget Raw'!$F$3:$F$151,'County Budget Raw'!$A$3:$A$151,'County Budget calcs'!$A38,'County Budget Raw'!$B$3:$B$151,'County Budget calcs'!B$2)*1000000</f>
        <v>2187460000</v>
      </c>
      <c r="C38" s="13">
        <f>SUMIFS('County Budget Raw'!$F$3:$F$151,'County Budget Raw'!$A$3:$A$151,'County Budget calcs'!$A38,'County Budget Raw'!$B$3:$B$151,'County Budget calcs'!C$2)*1000000</f>
        <v>2494590000</v>
      </c>
      <c r="D38" s="66">
        <f>SUMIFS('County Budget Raw'!$F$3:$F$151,'County Budget Raw'!$A$3:$A$151,'County Budget calcs'!$A38,'County Budget Raw'!$B$3:$B$151,'County Budget calcs'!D$2)*1000000</f>
        <v>2668580000</v>
      </c>
      <c r="E38" s="65">
        <f>SUMIFS('County Budget Raw'!$I$3:$I$151,'County Budget Raw'!$A$3:$A$151,'County Budget calcs'!$A38,'County Budget Raw'!$B$3:$B$151,'County Budget calcs'!E$2)*1000000</f>
        <v>2032450000</v>
      </c>
      <c r="F38" s="13">
        <f>SUMIFS('County Budget Raw'!$I$3:$I$151,'County Budget Raw'!$A$3:$A$151,'County Budget calcs'!$A38,'County Budget Raw'!$B$3:$B$151,'County Budget calcs'!F$2)*1000000</f>
        <v>2254550000</v>
      </c>
      <c r="G38" s="66">
        <f>SUMIFS('County Budget Raw'!$I$3:$I$151,'County Budget Raw'!$A$3:$A$151,'County Budget calcs'!$A38,'County Budget Raw'!$B$3:$B$151,'County Budget calcs'!G$2)*1000000</f>
        <v>2361980000</v>
      </c>
      <c r="N38" s="16">
        <f>'Donor Funding calcs'!B37/'County Budget calcs'!B38</f>
        <v>1.0482477393872345E-2</v>
      </c>
      <c r="O38" s="16">
        <f>'Donor Funding calcs'!C37/'County Budget calcs'!C38</f>
        <v>4.5959456263353895E-3</v>
      </c>
      <c r="P38" s="16">
        <f>'Donor Funding calcs'!D37/'County Budget calcs'!D38</f>
        <v>8.5610478231868629E-3</v>
      </c>
    </row>
    <row r="39" spans="1:16">
      <c r="A39" s="71" t="s">
        <v>48</v>
      </c>
      <c r="B39" s="65">
        <f>SUMIFS('County Budget Raw'!$F$3:$F$151,'County Budget Raw'!$A$3:$A$151,'County Budget calcs'!$A39,'County Budget Raw'!$B$3:$B$151,'County Budget calcs'!B$2)*1000000</f>
        <v>697430000</v>
      </c>
      <c r="C39" s="13">
        <f>SUMIFS('County Budget Raw'!$F$3:$F$151,'County Budget Raw'!$A$3:$A$151,'County Budget calcs'!$A39,'County Budget Raw'!$B$3:$B$151,'County Budget calcs'!C$2)*1000000</f>
        <v>744830000</v>
      </c>
      <c r="D39" s="66">
        <f>SUMIFS('County Budget Raw'!$F$3:$F$151,'County Budget Raw'!$A$3:$A$151,'County Budget calcs'!$A39,'County Budget Raw'!$B$3:$B$151,'County Budget calcs'!D$2)*1000000</f>
        <v>972650000.00000012</v>
      </c>
      <c r="E39" s="65">
        <f>SUMIFS('County Budget Raw'!$I$3:$I$151,'County Budget Raw'!$A$3:$A$151,'County Budget calcs'!$A39,'County Budget Raw'!$B$3:$B$151,'County Budget calcs'!E$2)*1000000</f>
        <v>699050000.00000012</v>
      </c>
      <c r="F39" s="13">
        <f>SUMIFS('County Budget Raw'!$I$3:$I$151,'County Budget Raw'!$A$3:$A$151,'County Budget calcs'!$A39,'County Budget Raw'!$B$3:$B$151,'County Budget calcs'!F$2)*1000000</f>
        <v>687710000</v>
      </c>
      <c r="G39" s="66">
        <f>SUMIFS('County Budget Raw'!$I$3:$I$151,'County Budget Raw'!$A$3:$A$151,'County Budget calcs'!$A39,'County Budget Raw'!$B$3:$B$151,'County Budget calcs'!G$2)*1000000</f>
        <v>772670000.00000012</v>
      </c>
      <c r="N39" s="16">
        <f>'Donor Funding calcs'!B38/'County Budget calcs'!B39</f>
        <v>2.8189062701633138E-2</v>
      </c>
      <c r="O39" s="16">
        <f>'Donor Funding calcs'!C38/'County Budget calcs'!C39</f>
        <v>4.745184001718513E-2</v>
      </c>
      <c r="P39" s="16">
        <f>'Donor Funding calcs'!D38/'County Budget calcs'!D39</f>
        <v>1.8262803680666219E-2</v>
      </c>
    </row>
    <row r="40" spans="1:16">
      <c r="A40" s="71" t="s">
        <v>49</v>
      </c>
      <c r="B40" s="65">
        <f>SUMIFS('County Budget Raw'!$F$3:$F$151,'County Budget Raw'!$A$3:$A$151,'County Budget calcs'!$A40,'County Budget Raw'!$B$3:$B$151,'County Budget calcs'!B$2)*1000000</f>
        <v>2155840000</v>
      </c>
      <c r="C40" s="13">
        <f>SUMIFS('County Budget Raw'!$F$3:$F$151,'County Budget Raw'!$A$3:$A$151,'County Budget calcs'!$A40,'County Budget Raw'!$B$3:$B$151,'County Budget calcs'!C$2)*1000000</f>
        <v>1945000000</v>
      </c>
      <c r="D40" s="66">
        <f>SUMIFS('County Budget Raw'!$F$3:$F$151,'County Budget Raw'!$A$3:$A$151,'County Budget calcs'!$A40,'County Budget Raw'!$B$3:$B$151,'County Budget calcs'!D$2)*1000000</f>
        <v>1914330000</v>
      </c>
      <c r="E40" s="65">
        <f>SUMIFS('County Budget Raw'!$I$3:$I$151,'County Budget Raw'!$A$3:$A$151,'County Budget calcs'!$A40,'County Budget Raw'!$B$3:$B$151,'County Budget calcs'!E$2)*1000000</f>
        <v>1333409999.9999998</v>
      </c>
      <c r="F40" s="13">
        <f>SUMIFS('County Budget Raw'!$I$3:$I$151,'County Budget Raw'!$A$3:$A$151,'County Budget calcs'!$A40,'County Budget Raw'!$B$3:$B$151,'County Budget calcs'!F$2)*1000000</f>
        <v>1642260000</v>
      </c>
      <c r="G40" s="66">
        <f>SUMIFS('County Budget Raw'!$I$3:$I$151,'County Budget Raw'!$A$3:$A$151,'County Budget calcs'!$A40,'County Budget Raw'!$B$3:$B$151,'County Budget calcs'!G$2)*1000000</f>
        <v>1380490000</v>
      </c>
      <c r="N40" s="16">
        <f>'Donor Funding calcs'!B39/'County Budget calcs'!B40</f>
        <v>1.2769964375834941E-2</v>
      </c>
      <c r="O40" s="16">
        <f>'Donor Funding calcs'!C39/'County Budget calcs'!C40</f>
        <v>7.0771208226221077E-3</v>
      </c>
      <c r="P40" s="16">
        <f>'Donor Funding calcs'!D39/'County Budget calcs'!D40</f>
        <v>1.6799303150449505E-2</v>
      </c>
    </row>
    <row r="41" spans="1:16">
      <c r="A41" s="71" t="s">
        <v>50</v>
      </c>
      <c r="B41" s="65">
        <f>SUMIFS('County Budget Raw'!$F$3:$F$151,'County Budget Raw'!$A$3:$A$151,'County Budget calcs'!$A41,'County Budget Raw'!$B$3:$B$151,'County Budget calcs'!B$2)*1000000</f>
        <v>1156660000</v>
      </c>
      <c r="C41" s="13">
        <f>SUMIFS('County Budget Raw'!$F$3:$F$151,'County Budget Raw'!$A$3:$A$151,'County Budget calcs'!$A41,'County Budget Raw'!$B$3:$B$151,'County Budget calcs'!C$2)*1000000</f>
        <v>686100000</v>
      </c>
      <c r="D41" s="66">
        <f>SUMIFS('County Budget Raw'!$F$3:$F$151,'County Budget Raw'!$A$3:$A$151,'County Budget calcs'!$A41,'County Budget Raw'!$B$3:$B$151,'County Budget calcs'!D$2)*1000000</f>
        <v>426460000.00000006</v>
      </c>
      <c r="E41" s="65">
        <f>SUMIFS('County Budget Raw'!$I$3:$I$151,'County Budget Raw'!$A$3:$A$151,'County Budget calcs'!$A41,'County Budget Raw'!$B$3:$B$151,'County Budget calcs'!E$2)*1000000</f>
        <v>992260000</v>
      </c>
      <c r="F41" s="13">
        <f>SUMIFS('County Budget Raw'!$I$3:$I$151,'County Budget Raw'!$A$3:$A$151,'County Budget calcs'!$A41,'County Budget Raw'!$B$3:$B$151,'County Budget calcs'!F$2)*1000000</f>
        <v>515429999.99999994</v>
      </c>
      <c r="G41" s="66">
        <f>SUMIFS('County Budget Raw'!$I$3:$I$151,'County Budget Raw'!$A$3:$A$151,'County Budget calcs'!$A41,'County Budget Raw'!$B$3:$B$151,'County Budget calcs'!G$2)*1000000</f>
        <v>141100000</v>
      </c>
      <c r="N41" s="16">
        <f>'Donor Funding calcs'!B40/'County Budget calcs'!B41</f>
        <v>1.2804108381028132E-2</v>
      </c>
      <c r="O41" s="16">
        <f>'Donor Funding calcs'!C40/'County Budget calcs'!C41</f>
        <v>4.9516105523976096E-2</v>
      </c>
      <c r="P41" s="16">
        <f>'Donor Funding calcs'!D40/'County Budget calcs'!D41</f>
        <v>0.14175564882990196</v>
      </c>
    </row>
    <row r="42" spans="1:16">
      <c r="A42" s="71" t="s">
        <v>51</v>
      </c>
      <c r="B42" s="65">
        <f>SUMIFS('County Budget Raw'!$F$3:$F$151,'County Budget Raw'!$A$3:$A$151,'County Budget calcs'!$A42,'County Budget Raw'!$B$3:$B$151,'County Budget calcs'!B$2)*1000000</f>
        <v>1056490000</v>
      </c>
      <c r="C42" s="13">
        <f>SUMIFS('County Budget Raw'!$F$3:$F$151,'County Budget Raw'!$A$3:$A$151,'County Budget calcs'!$A42,'County Budget Raw'!$B$3:$B$151,'County Budget calcs'!C$2)*1000000</f>
        <v>1183620000</v>
      </c>
      <c r="D42" s="66">
        <f>SUMIFS('County Budget Raw'!$F$3:$F$151,'County Budget Raw'!$A$3:$A$151,'County Budget calcs'!$A42,'County Budget Raw'!$B$3:$B$151,'County Budget calcs'!D$2)*1000000</f>
        <v>1030520000</v>
      </c>
      <c r="E42" s="65">
        <f>SUMIFS('County Budget Raw'!$I$3:$I$151,'County Budget Raw'!$A$3:$A$151,'County Budget calcs'!$A42,'County Budget Raw'!$B$3:$B$151,'County Budget calcs'!E$2)*1000000</f>
        <v>781150000</v>
      </c>
      <c r="F42" s="13">
        <f>SUMIFS('County Budget Raw'!$I$3:$I$151,'County Budget Raw'!$A$3:$A$151,'County Budget calcs'!$A42,'County Budget Raw'!$B$3:$B$151,'County Budget calcs'!F$2)*1000000</f>
        <v>1117620000</v>
      </c>
      <c r="G42" s="66">
        <f>SUMIFS('County Budget Raw'!$I$3:$I$151,'County Budget Raw'!$A$3:$A$151,'County Budget calcs'!$A42,'County Budget Raw'!$B$3:$B$151,'County Budget calcs'!G$2)*1000000</f>
        <v>852590000</v>
      </c>
      <c r="N42" s="16">
        <f>'Donor Funding calcs'!B41/'County Budget calcs'!B42</f>
        <v>1.6821728553985366E-2</v>
      </c>
      <c r="O42" s="16">
        <f>'Donor Funding calcs'!C41/'County Budget calcs'!C42</f>
        <v>3.9244014126155356E-3</v>
      </c>
      <c r="P42" s="16">
        <f>'Donor Funding calcs'!D41/'County Budget calcs'!D42</f>
        <v>6.6572266428599147E-2</v>
      </c>
    </row>
    <row r="43" spans="1:16">
      <c r="A43" s="71" t="s">
        <v>52</v>
      </c>
      <c r="B43" s="65">
        <f>SUMIFS('County Budget Raw'!$F$3:$F$151,'County Budget Raw'!$A$3:$A$151,'County Budget calcs'!$A43,'County Budget Raw'!$B$3:$B$151,'County Budget calcs'!B$2)*1000000</f>
        <v>984810000</v>
      </c>
      <c r="C43" s="13">
        <f>SUMIFS('County Budget Raw'!$F$3:$F$151,'County Budget Raw'!$A$3:$A$151,'County Budget calcs'!$A43,'County Budget Raw'!$B$3:$B$151,'County Budget calcs'!C$2)*1000000</f>
        <v>1096460000</v>
      </c>
      <c r="D43" s="66">
        <f>SUMIFS('County Budget Raw'!$F$3:$F$151,'County Budget Raw'!$A$3:$A$151,'County Budget calcs'!$A43,'County Budget Raw'!$B$3:$B$151,'County Budget calcs'!D$2)*1000000</f>
        <v>1221210000</v>
      </c>
      <c r="E43" s="65">
        <f>SUMIFS('County Budget Raw'!$I$3:$I$151,'County Budget Raw'!$A$3:$A$151,'County Budget calcs'!$A43,'County Budget Raw'!$B$3:$B$151,'County Budget calcs'!E$2)*1000000</f>
        <v>855790000</v>
      </c>
      <c r="F43" s="13">
        <f>SUMIFS('County Budget Raw'!$I$3:$I$151,'County Budget Raw'!$A$3:$A$151,'County Budget calcs'!$A43,'County Budget Raw'!$B$3:$B$151,'County Budget calcs'!F$2)*1000000</f>
        <v>974030000</v>
      </c>
      <c r="G43" s="66">
        <f>SUMIFS('County Budget Raw'!$I$3:$I$151,'County Budget Raw'!$A$3:$A$151,'County Budget calcs'!$A43,'County Budget Raw'!$B$3:$B$151,'County Budget calcs'!G$2)*1000000</f>
        <v>1142999999.9999998</v>
      </c>
      <c r="N43" s="16">
        <f>'Donor Funding calcs'!B42/'County Budget calcs'!B43</f>
        <v>2.6634384297478702E-2</v>
      </c>
      <c r="O43" s="16">
        <f>'Donor Funding calcs'!C42/'County Budget calcs'!C43</f>
        <v>5.6226401327909821E-3</v>
      </c>
      <c r="P43" s="16">
        <f>'Donor Funding calcs'!D42/'County Budget calcs'!D43</f>
        <v>5.2172159579433511E-2</v>
      </c>
    </row>
    <row r="44" spans="1:16">
      <c r="A44" s="71" t="s">
        <v>53</v>
      </c>
      <c r="B44" s="65">
        <f>SUMIFS('County Budget Raw'!$F$3:$F$151,'County Budget Raw'!$A$3:$A$151,'County Budget calcs'!$A44,'County Budget Raw'!$B$3:$B$151,'County Budget calcs'!B$2)*1000000</f>
        <v>1698890000</v>
      </c>
      <c r="C44" s="13">
        <f>SUMIFS('County Budget Raw'!$F$3:$F$151,'County Budget Raw'!$A$3:$A$151,'County Budget calcs'!$A44,'County Budget Raw'!$B$3:$B$151,'County Budget calcs'!C$2)*1000000</f>
        <v>2139199999.9999998</v>
      </c>
      <c r="D44" s="66">
        <f>SUMIFS('County Budget Raw'!$F$3:$F$151,'County Budget Raw'!$A$3:$A$151,'County Budget calcs'!$A44,'County Budget Raw'!$B$3:$B$151,'County Budget calcs'!D$2)*1000000</f>
        <v>2163110000</v>
      </c>
      <c r="E44" s="65">
        <f>SUMIFS('County Budget Raw'!$I$3:$I$151,'County Budget Raw'!$A$3:$A$151,'County Budget calcs'!$A44,'County Budget Raw'!$B$3:$B$151,'County Budget calcs'!E$2)*1000000</f>
        <v>1613730000</v>
      </c>
      <c r="F44" s="13">
        <f>SUMIFS('County Budget Raw'!$I$3:$I$151,'County Budget Raw'!$A$3:$A$151,'County Budget calcs'!$A44,'County Budget Raw'!$B$3:$B$151,'County Budget calcs'!F$2)*1000000</f>
        <v>2001950000</v>
      </c>
      <c r="G44" s="66">
        <f>SUMIFS('County Budget Raw'!$I$3:$I$151,'County Budget Raw'!$A$3:$A$151,'County Budget calcs'!$A44,'County Budget Raw'!$B$3:$B$151,'County Budget calcs'!G$2)*1000000</f>
        <v>1643720000</v>
      </c>
      <c r="N44" s="16">
        <f>'Donor Funding calcs'!B43/'County Budget calcs'!B44</f>
        <v>0</v>
      </c>
      <c r="O44" s="16">
        <f>'Donor Funding calcs'!C43/'County Budget calcs'!C44</f>
        <v>2.6481862378459238E-3</v>
      </c>
      <c r="P44" s="16">
        <f>'Donor Funding calcs'!D43/'County Budget calcs'!D44</f>
        <v>2.3265041537416035E-2</v>
      </c>
    </row>
    <row r="45" spans="1:16">
      <c r="A45" s="71" t="s">
        <v>54</v>
      </c>
      <c r="B45" s="65">
        <f>SUMIFS('County Budget Raw'!$F$3:$F$151,'County Budget Raw'!$A$3:$A$151,'County Budget calcs'!$A45,'County Budget Raw'!$B$3:$B$151,'County Budget calcs'!B$2)*1000000</f>
        <v>1381860000</v>
      </c>
      <c r="C45" s="13">
        <f>SUMIFS('County Budget Raw'!$F$3:$F$151,'County Budget Raw'!$A$3:$A$151,'County Budget calcs'!$A45,'County Budget Raw'!$B$3:$B$151,'County Budget calcs'!C$2)*1000000</f>
        <v>2018350000.0000002</v>
      </c>
      <c r="D45" s="66">
        <f>SUMIFS('County Budget Raw'!$F$3:$F$151,'County Budget Raw'!$A$3:$A$151,'County Budget calcs'!$A45,'County Budget Raw'!$B$3:$B$151,'County Budget calcs'!D$2)*1000000</f>
        <v>1412950000</v>
      </c>
      <c r="E45" s="65">
        <f>SUMIFS('County Budget Raw'!$I$3:$I$151,'County Budget Raw'!$A$3:$A$151,'County Budget calcs'!$A45,'County Budget Raw'!$B$3:$B$151,'County Budget calcs'!E$2)*1000000</f>
        <v>860940000</v>
      </c>
      <c r="F45" s="13">
        <f>SUMIFS('County Budget Raw'!$I$3:$I$151,'County Budget Raw'!$A$3:$A$151,'County Budget calcs'!$A45,'County Budget Raw'!$B$3:$B$151,'County Budget calcs'!F$2)*1000000</f>
        <v>1969820000.0000002</v>
      </c>
      <c r="G45" s="66">
        <f>SUMIFS('County Budget Raw'!$I$3:$I$151,'County Budget Raw'!$A$3:$A$151,'County Budget calcs'!$A45,'County Budget Raw'!$B$3:$B$151,'County Budget calcs'!G$2)*1000000</f>
        <v>635540000.00000012</v>
      </c>
      <c r="N45" s="16">
        <f>'Donor Funding calcs'!B44/'County Budget calcs'!B45</f>
        <v>8.734604084350079E-3</v>
      </c>
      <c r="O45" s="16">
        <f>'Donor Funding calcs'!C44/'County Budget calcs'!C45</f>
        <v>2.9900661431367203E-3</v>
      </c>
      <c r="P45" s="16">
        <f>'Donor Funding calcs'!D44/'County Budget calcs'!D45</f>
        <v>0.11638783537987897</v>
      </c>
    </row>
    <row r="46" spans="1:16">
      <c r="A46" s="71" t="s">
        <v>55</v>
      </c>
      <c r="B46" s="65">
        <f>SUMIFS('County Budget Raw'!$F$3:$F$151,'County Budget Raw'!$A$3:$A$151,'County Budget calcs'!$A46,'County Budget Raw'!$B$3:$B$151,'County Budget calcs'!B$2)*1000000</f>
        <v>1450300000.0000002</v>
      </c>
      <c r="C46" s="13">
        <f>SUMIFS('County Budget Raw'!$F$3:$F$151,'County Budget Raw'!$A$3:$A$151,'County Budget calcs'!$A46,'County Budget Raw'!$B$3:$B$151,'County Budget calcs'!C$2)*1000000</f>
        <v>1658180000</v>
      </c>
      <c r="D46" s="66">
        <f>SUMIFS('County Budget Raw'!$F$3:$F$151,'County Budget Raw'!$A$3:$A$151,'County Budget calcs'!$A46,'County Budget Raw'!$B$3:$B$151,'County Budget calcs'!D$2)*1000000</f>
        <v>2018790000</v>
      </c>
      <c r="E46" s="65">
        <f>SUMIFS('County Budget Raw'!$I$3:$I$151,'County Budget Raw'!$A$3:$A$151,'County Budget calcs'!$A46,'County Budget Raw'!$B$3:$B$151,'County Budget calcs'!E$2)*1000000</f>
        <v>2741160000</v>
      </c>
      <c r="F46" s="13">
        <f>SUMIFS('County Budget Raw'!$I$3:$I$151,'County Budget Raw'!$A$3:$A$151,'County Budget calcs'!$A46,'County Budget Raw'!$B$3:$B$151,'County Budget calcs'!F$2)*1000000</f>
        <v>1548960000</v>
      </c>
      <c r="G46" s="66">
        <f>SUMIFS('County Budget Raw'!$I$3:$I$151,'County Budget Raw'!$A$3:$A$151,'County Budget calcs'!$A46,'County Budget Raw'!$B$3:$B$151,'County Budget calcs'!G$2)*1000000</f>
        <v>1818380000</v>
      </c>
      <c r="N46" s="16">
        <f>'Donor Funding calcs'!B45/'County Budget calcs'!B46</f>
        <v>1.1942356753775078E-2</v>
      </c>
      <c r="O46" s="16">
        <f>'Donor Funding calcs'!C45/'County Budget calcs'!C46</f>
        <v>5.222593445826147E-3</v>
      </c>
      <c r="P46" s="16">
        <f>'Donor Funding calcs'!D45/'County Budget calcs'!D46</f>
        <v>2.0100592434081802E-2</v>
      </c>
    </row>
    <row r="47" spans="1:16">
      <c r="A47" s="71" t="s">
        <v>56</v>
      </c>
      <c r="B47" s="65">
        <f>SUMIFS('County Budget Raw'!$F$3:$F$151,'County Budget Raw'!$A$3:$A$151,'County Budget calcs'!$A47,'County Budget Raw'!$B$3:$B$151,'County Budget calcs'!B$2)*1000000</f>
        <v>919880000</v>
      </c>
      <c r="C47" s="13">
        <f>SUMIFS('County Budget Raw'!$F$3:$F$151,'County Budget Raw'!$A$3:$A$151,'County Budget calcs'!$A47,'County Budget Raw'!$B$3:$B$151,'County Budget calcs'!C$2)*1000000</f>
        <v>1253710000</v>
      </c>
      <c r="D47" s="66">
        <f>SUMIFS('County Budget Raw'!$F$3:$F$151,'County Budget Raw'!$A$3:$A$151,'County Budget calcs'!$A47,'County Budget Raw'!$B$3:$B$151,'County Budget calcs'!D$2)*1000000</f>
        <v>1481400000</v>
      </c>
      <c r="E47" s="65">
        <f>SUMIFS('County Budget Raw'!$I$3:$I$151,'County Budget Raw'!$A$3:$A$151,'County Budget calcs'!$A47,'County Budget Raw'!$B$3:$B$151,'County Budget calcs'!E$2)*1000000</f>
        <v>611260000</v>
      </c>
      <c r="F47" s="13">
        <f>SUMIFS('County Budget Raw'!$I$3:$I$151,'County Budget Raw'!$A$3:$A$151,'County Budget calcs'!$A47,'County Budget Raw'!$B$3:$B$151,'County Budget calcs'!F$2)*1000000</f>
        <v>886630000</v>
      </c>
      <c r="G47" s="66">
        <f>SUMIFS('County Budget Raw'!$I$3:$I$151,'County Budget Raw'!$A$3:$A$151,'County Budget calcs'!$A47,'County Budget Raw'!$B$3:$B$151,'County Budget calcs'!G$2)*1000000</f>
        <v>912080000</v>
      </c>
      <c r="N47" s="16">
        <f>'Donor Funding calcs'!B46/'County Budget calcs'!B47</f>
        <v>1.5404183154324477E-2</v>
      </c>
      <c r="O47" s="16">
        <f>'Donor Funding calcs'!C46/'County Budget calcs'!C47</f>
        <v>5.6512271577956628E-3</v>
      </c>
      <c r="P47" s="16">
        <f>'Donor Funding calcs'!D46/'County Budget calcs'!D47</f>
        <v>2.7296309572026462E-2</v>
      </c>
    </row>
    <row r="48" spans="1:16">
      <c r="A48" s="71" t="s">
        <v>57</v>
      </c>
      <c r="B48" s="65">
        <f>SUMIFS('County Budget Raw'!$F$3:$F$151,'County Budget Raw'!$A$3:$A$151,'County Budget calcs'!$A48,'County Budget Raw'!$B$3:$B$151,'County Budget calcs'!B$2)*1000000</f>
        <v>1437430000</v>
      </c>
      <c r="C48" s="13">
        <f>SUMIFS('County Budget Raw'!$F$3:$F$151,'County Budget Raw'!$A$3:$A$151,'County Budget calcs'!$A48,'County Budget Raw'!$B$3:$B$151,'County Budget calcs'!C$2)*1000000</f>
        <v>1372820000.0000002</v>
      </c>
      <c r="D48" s="66">
        <f>SUMIFS('County Budget Raw'!$F$3:$F$151,'County Budget Raw'!$A$3:$A$151,'County Budget calcs'!$A48,'County Budget Raw'!$B$3:$B$151,'County Budget calcs'!D$2)*1000000</f>
        <v>1948909999.9999998</v>
      </c>
      <c r="E48" s="65">
        <f>SUMIFS('County Budget Raw'!$I$3:$I$151,'County Budget Raw'!$A$3:$A$151,'County Budget calcs'!$A48,'County Budget Raw'!$B$3:$B$151,'County Budget calcs'!E$2)*1000000</f>
        <v>1287300000.0000002</v>
      </c>
      <c r="F48" s="13">
        <f>SUMIFS('County Budget Raw'!$I$3:$I$151,'County Budget Raw'!$A$3:$A$151,'County Budget calcs'!$A48,'County Budget Raw'!$B$3:$B$151,'County Budget calcs'!F$2)*1000000</f>
        <v>1354710000</v>
      </c>
      <c r="G48" s="66">
        <f>SUMIFS('County Budget Raw'!$I$3:$I$151,'County Budget Raw'!$A$3:$A$151,'County Budget calcs'!$A48,'County Budget Raw'!$B$3:$B$151,'County Budget calcs'!G$2)*1000000</f>
        <v>1598199999.9999998</v>
      </c>
      <c r="N48" s="16">
        <f>'Donor Funding calcs'!B47/'County Budget calcs'!B48</f>
        <v>0</v>
      </c>
      <c r="O48" s="16">
        <f>'Donor Funding calcs'!C47/'County Budget calcs'!C48</f>
        <v>3.3628922946926758E-2</v>
      </c>
      <c r="P48" s="16">
        <f>'Donor Funding calcs'!D47/'County Budget calcs'!D48</f>
        <v>2.1873765335495229E-2</v>
      </c>
    </row>
    <row r="49" spans="1:16" ht="15" thickBot="1">
      <c r="A49" s="73" t="s">
        <v>58</v>
      </c>
      <c r="B49" s="67">
        <f>SUMIFS('County Budget Raw'!$F$3:$F$151,'County Budget Raw'!$A$3:$A$151,'County Budget calcs'!$A49,'County Budget Raw'!$B$3:$B$151,'County Budget calcs'!B$2)*1000000</f>
        <v>1166260000</v>
      </c>
      <c r="C49" s="68">
        <f>SUMIFS('County Budget Raw'!$F$3:$F$151,'County Budget Raw'!$A$3:$A$151,'County Budget calcs'!$A49,'County Budget Raw'!$B$3:$B$151,'County Budget calcs'!C$2)*1000000</f>
        <v>1363100000.0000002</v>
      </c>
      <c r="D49" s="69">
        <f>SUMIFS('County Budget Raw'!$F$3:$F$151,'County Budget Raw'!$A$3:$A$151,'County Budget calcs'!$A49,'County Budget Raw'!$B$3:$B$151,'County Budget calcs'!D$2)*1000000</f>
        <v>1685610000</v>
      </c>
      <c r="E49" s="67">
        <f>SUMIFS('County Budget Raw'!$I$3:$I$151,'County Budget Raw'!$A$3:$A$151,'County Budget calcs'!$A49,'County Budget Raw'!$B$3:$B$151,'County Budget calcs'!E$2)*1000000</f>
        <v>1058430000.0000001</v>
      </c>
      <c r="F49" s="68">
        <f>SUMIFS('County Budget Raw'!$I$3:$I$151,'County Budget Raw'!$A$3:$A$151,'County Budget calcs'!$A49,'County Budget Raw'!$B$3:$B$151,'County Budget calcs'!F$2)*1000000</f>
        <v>1192430000</v>
      </c>
      <c r="G49" s="69">
        <f>SUMIFS('County Budget Raw'!$I$3:$I$151,'County Budget Raw'!$A$3:$A$151,'County Budget calcs'!$A49,'County Budget Raw'!$B$3:$B$151,'County Budget calcs'!G$2)*1000000</f>
        <v>1211450000</v>
      </c>
      <c r="N49" s="16">
        <f>'Donor Funding calcs'!B48/'County Budget calcs'!B49</f>
        <v>2.3991132337557664E-2</v>
      </c>
      <c r="O49" s="16">
        <f>'Donor Funding calcs'!C48/'County Budget calcs'!C49</f>
        <v>4.4677573178783644E-3</v>
      </c>
      <c r="P49" s="16">
        <f>'Donor Funding calcs'!D48/'County Budget calcs'!D49</f>
        <v>7.0794587716019722E-2</v>
      </c>
    </row>
  </sheetData>
  <mergeCells count="2">
    <mergeCell ref="B1:D1"/>
    <mergeCell ref="E1:G1"/>
  </mergeCells>
  <conditionalFormatting sqref="N3:P4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6FEC-6B3E-4464-9005-08F1D34CDEE8}">
  <dimension ref="A1:R48"/>
  <sheetViews>
    <sheetView topLeftCell="A4" workbookViewId="0">
      <selection activeCell="D2" sqref="D2:D48"/>
    </sheetView>
  </sheetViews>
  <sheetFormatPr defaultRowHeight="14.5"/>
  <cols>
    <col min="1" max="1" width="16.26953125" bestFit="1" customWidth="1"/>
    <col min="2" max="4" width="13.1796875" customWidth="1"/>
  </cols>
  <sheetData>
    <row r="1" spans="1:18">
      <c r="A1" s="11" t="s">
        <v>1</v>
      </c>
      <c r="B1" s="11" t="s">
        <v>8</v>
      </c>
      <c r="C1" s="11" t="s">
        <v>59</v>
      </c>
      <c r="D1" s="11" t="s">
        <v>63</v>
      </c>
    </row>
    <row r="2" spans="1:18">
      <c r="A2" s="12" t="s">
        <v>7</v>
      </c>
      <c r="B2" s="13">
        <f>VLOOKUP(A2,'Donor Funding Raw'!$A$3:$E$49,4,FALSE)+VLOOKUP(A2,'Donor Funding Raw'!$A$3:$E$49,5,FALSE)</f>
        <v>30209300</v>
      </c>
      <c r="C2" s="13">
        <f>VLOOKUP(A2,'Donor Funding Raw'!$A$51:$E$97,4,FALSE)+VLOOKUP(A2,'Donor Funding Raw'!$A$51:$E$97,5,FALSE)</f>
        <v>103731278</v>
      </c>
      <c r="D2" s="13">
        <f>VLOOKUP(A2,'Donor Funding Raw'!$A$99:$E$145,4,FALSE)+VLOOKUP(A2,'Donor Funding Raw'!$A$99:$E$145,5,FALSE)</f>
        <v>44528421</v>
      </c>
      <c r="J2" t="s">
        <v>78</v>
      </c>
      <c r="M2" t="s">
        <v>78</v>
      </c>
      <c r="Q2" t="s">
        <v>78</v>
      </c>
    </row>
    <row r="3" spans="1:18">
      <c r="A3" s="14" t="s">
        <v>10</v>
      </c>
      <c r="B3" s="13">
        <f>VLOOKUP(A3,'Donor Funding Raw'!$A$3:$E$49,4,FALSE)+VLOOKUP(A3,'Donor Funding Raw'!$A$3:$E$49,5,FALSE)</f>
        <v>17620000</v>
      </c>
      <c r="C3" s="13">
        <f>VLOOKUP(A3,'Donor Funding Raw'!$A$51:$E$97,4,FALSE)+VLOOKUP(A3,'Donor Funding Raw'!$A$51:$E$97,5,FALSE)</f>
        <v>8810000</v>
      </c>
      <c r="D3" s="13">
        <f>VLOOKUP(A3,'Donor Funding Raw'!$A$99:$E$145,4,FALSE)+VLOOKUP(A3,'Donor Funding Raw'!$A$99:$E$145,5,FALSE)</f>
        <v>48065933</v>
      </c>
      <c r="M3" t="s">
        <v>81</v>
      </c>
      <c r="Q3" t="s">
        <v>81</v>
      </c>
      <c r="R3" t="s">
        <v>81</v>
      </c>
    </row>
    <row r="4" spans="1:18">
      <c r="A4" s="12" t="s">
        <v>12</v>
      </c>
      <c r="B4" s="13">
        <f>VLOOKUP(A4,'Donor Funding Raw'!$A$3:$E$49,4,FALSE)+VLOOKUP(A4,'Donor Funding Raw'!$A$3:$E$49,5,FALSE)</f>
        <v>0</v>
      </c>
      <c r="C4" s="13">
        <f>VLOOKUP(A4,'Donor Funding Raw'!$A$51:$E$97,4,FALSE)+VLOOKUP(A4,'Donor Funding Raw'!$A$51:$E$97,5,FALSE)</f>
        <v>0</v>
      </c>
      <c r="D4" s="13">
        <f>VLOOKUP(A4,'Donor Funding Raw'!$A$99:$E$145,4,FALSE)+VLOOKUP(A4,'Donor Funding Raw'!$A$99:$E$145,5,FALSE)</f>
        <v>84350249</v>
      </c>
      <c r="J4" t="s">
        <v>136</v>
      </c>
      <c r="M4" t="s">
        <v>136</v>
      </c>
      <c r="Q4" t="s">
        <v>136</v>
      </c>
    </row>
    <row r="5" spans="1:18">
      <c r="A5" s="12" t="s">
        <v>13</v>
      </c>
      <c r="B5" s="13">
        <f>VLOOKUP(A5,'Donor Funding Raw'!$A$3:$E$49,4,FALSE)+VLOOKUP(A5,'Donor Funding Raw'!$A$3:$E$49,5,FALSE)</f>
        <v>0</v>
      </c>
      <c r="C5" s="13">
        <f>VLOOKUP(A5,'Donor Funding Raw'!$A$51:$E$97,4,FALSE)+VLOOKUP(A5,'Donor Funding Raw'!$A$51:$E$97,5,FALSE)</f>
        <v>19485000</v>
      </c>
      <c r="D5" s="13">
        <f>VLOOKUP(A5,'Donor Funding Raw'!$A$99:$E$145,4,FALSE)+VLOOKUP(A5,'Donor Funding Raw'!$A$99:$E$145,5,FALSE)</f>
        <v>51415552</v>
      </c>
      <c r="J5" t="s">
        <v>83</v>
      </c>
      <c r="M5" t="s">
        <v>83</v>
      </c>
      <c r="Q5" t="s">
        <v>83</v>
      </c>
    </row>
    <row r="6" spans="1:18">
      <c r="A6" s="12" t="s">
        <v>60</v>
      </c>
      <c r="B6" s="13">
        <f>VLOOKUP(A6,'Donor Funding Raw'!$A$3:$E$49,4,FALSE)+VLOOKUP(A6,'Donor Funding Raw'!$A$3:$E$49,5,FALSE)</f>
        <v>40979116</v>
      </c>
      <c r="C6" s="13">
        <f>VLOOKUP(A6,'Donor Funding Raw'!$A$51:$E$97,4,FALSE)+VLOOKUP(A6,'Donor Funding Raw'!$A$51:$E$97,5,FALSE)</f>
        <v>10400000</v>
      </c>
      <c r="D6" s="13">
        <f>VLOOKUP(A6,'Donor Funding Raw'!$A$99:$E$145,4,FALSE)+VLOOKUP(A6,'Donor Funding Raw'!$A$99:$E$145,5,FALSE)</f>
        <v>28399150</v>
      </c>
      <c r="J6" t="s">
        <v>85</v>
      </c>
      <c r="M6" t="s">
        <v>85</v>
      </c>
      <c r="Q6" t="s">
        <v>85</v>
      </c>
    </row>
    <row r="7" spans="1:18">
      <c r="A7" s="12" t="s">
        <v>15</v>
      </c>
      <c r="B7" s="13">
        <f>VLOOKUP(A7,'Donor Funding Raw'!$A$3:$E$49,4,FALSE)+VLOOKUP(A7,'Donor Funding Raw'!$A$3:$E$49,5,FALSE)</f>
        <v>6875000</v>
      </c>
      <c r="C7" s="13">
        <f>VLOOKUP(A7,'Donor Funding Raw'!$A$51:$E$97,4,FALSE)+VLOOKUP(A7,'Donor Funding Raw'!$A$51:$E$97,5,FALSE)</f>
        <v>6875000</v>
      </c>
      <c r="D7" s="13">
        <f>VLOOKUP(A7,'Donor Funding Raw'!$A$99:$E$145,4,FALSE)+VLOOKUP(A7,'Donor Funding Raw'!$A$99:$E$145,5,FALSE)</f>
        <v>27175467</v>
      </c>
      <c r="J7" t="s">
        <v>87</v>
      </c>
      <c r="M7" t="s">
        <v>87</v>
      </c>
      <c r="Q7" t="s">
        <v>87</v>
      </c>
    </row>
    <row r="8" spans="1:18">
      <c r="A8" s="12" t="s">
        <v>16</v>
      </c>
      <c r="B8" s="13">
        <f>VLOOKUP(A8,'Donor Funding Raw'!$A$3:$E$49,4,FALSE)+VLOOKUP(A8,'Donor Funding Raw'!$A$3:$E$49,5,FALSE)</f>
        <v>0</v>
      </c>
      <c r="C8" s="13">
        <f>VLOOKUP(A8,'Donor Funding Raw'!$A$51:$E$97,4,FALSE)+VLOOKUP(A8,'Donor Funding Raw'!$A$51:$E$97,5,FALSE)</f>
        <v>8970000</v>
      </c>
      <c r="D8" s="13">
        <f>VLOOKUP(A8,'Donor Funding Raw'!$A$99:$E$145,4,FALSE)+VLOOKUP(A8,'Donor Funding Raw'!$A$99:$E$145,5,FALSE)</f>
        <v>197944687</v>
      </c>
      <c r="J8" t="s">
        <v>88</v>
      </c>
      <c r="M8" t="s">
        <v>88</v>
      </c>
      <c r="Q8" t="s">
        <v>88</v>
      </c>
    </row>
    <row r="9" spans="1:18">
      <c r="A9" s="12" t="s">
        <v>61</v>
      </c>
      <c r="B9" s="13">
        <f>VLOOKUP(A9,'Donor Funding Raw'!$A$3:$E$49,4,FALSE)+VLOOKUP(A9,'Donor Funding Raw'!$A$3:$E$49,5,FALSE)</f>
        <v>24770000</v>
      </c>
      <c r="C9" s="13">
        <f>VLOOKUP(A9,'Donor Funding Raw'!$A$51:$E$97,4,FALSE)+VLOOKUP(A9,'Donor Funding Raw'!$A$51:$E$97,5,FALSE)</f>
        <v>12385000</v>
      </c>
      <c r="D9" s="13">
        <f>VLOOKUP(A9,'Donor Funding Raw'!$A$99:$E$145,4,FALSE)+VLOOKUP(A9,'Donor Funding Raw'!$A$99:$E$145,5,FALSE)</f>
        <v>81904182</v>
      </c>
      <c r="J9" t="s">
        <v>90</v>
      </c>
      <c r="M9" t="s">
        <v>90</v>
      </c>
      <c r="Q9" t="s">
        <v>90</v>
      </c>
    </row>
    <row r="10" spans="1:18">
      <c r="A10" s="12" t="s">
        <v>17</v>
      </c>
      <c r="B10" s="13">
        <f>VLOOKUP(A10,'Donor Funding Raw'!$A$3:$E$49,4,FALSE)+VLOOKUP(A10,'Donor Funding Raw'!$A$3:$E$49,5,FALSE)</f>
        <v>16698052</v>
      </c>
      <c r="C10" s="13">
        <f>VLOOKUP(A10,'Donor Funding Raw'!$A$51:$E$97,4,FALSE)+VLOOKUP(A10,'Donor Funding Raw'!$A$51:$E$97,5,FALSE)</f>
        <v>26232373</v>
      </c>
      <c r="D10" s="13">
        <f>VLOOKUP(A10,'Donor Funding Raw'!$A$99:$E$145,4,FALSE)+VLOOKUP(A10,'Donor Funding Raw'!$A$99:$E$145,5,FALSE)</f>
        <v>29521775</v>
      </c>
      <c r="J10" t="s">
        <v>91</v>
      </c>
      <c r="M10" t="s">
        <v>91</v>
      </c>
      <c r="O10" t="s">
        <v>91</v>
      </c>
      <c r="Q10" t="s">
        <v>91</v>
      </c>
      <c r="R10" t="s">
        <v>91</v>
      </c>
    </row>
    <row r="11" spans="1:18">
      <c r="A11" s="12" t="s">
        <v>19</v>
      </c>
      <c r="B11" s="13">
        <f>VLOOKUP(A11,'Donor Funding Raw'!$A$3:$E$49,4,FALSE)+VLOOKUP(A11,'Donor Funding Raw'!$A$3:$E$49,5,FALSE)</f>
        <v>49533654</v>
      </c>
      <c r="C11" s="13">
        <f>VLOOKUP(A11,'Donor Funding Raw'!$A$51:$E$97,4,FALSE)+VLOOKUP(A11,'Donor Funding Raw'!$A$51:$E$97,5,FALSE)</f>
        <v>109260410</v>
      </c>
      <c r="D11" s="13">
        <f>VLOOKUP(A11,'Donor Funding Raw'!$A$99:$E$145,4,FALSE)+VLOOKUP(A11,'Donor Funding Raw'!$A$99:$E$145,5,FALSE)</f>
        <v>33470298</v>
      </c>
      <c r="J11" t="s">
        <v>137</v>
      </c>
      <c r="M11" t="s">
        <v>137</v>
      </c>
      <c r="Q11" t="s">
        <v>94</v>
      </c>
    </row>
    <row r="12" spans="1:18">
      <c r="A12" s="12" t="s">
        <v>21</v>
      </c>
      <c r="B12" s="13">
        <f>VLOOKUP(A12,'Donor Funding Raw'!$A$3:$E$49,4,FALSE)+VLOOKUP(A12,'Donor Funding Raw'!$A$3:$E$49,5,FALSE)</f>
        <v>0</v>
      </c>
      <c r="C12" s="13">
        <f>VLOOKUP(A12,'Donor Funding Raw'!$A$51:$E$97,4,FALSE)+VLOOKUP(A12,'Donor Funding Raw'!$A$51:$E$97,5,FALSE)</f>
        <v>11750000</v>
      </c>
      <c r="D12" s="13">
        <f>VLOOKUP(A12,'Donor Funding Raw'!$A$99:$E$145,4,FALSE)+VLOOKUP(A12,'Donor Funding Raw'!$A$99:$E$145,5,FALSE)</f>
        <v>89865919</v>
      </c>
      <c r="J12" t="s">
        <v>138</v>
      </c>
      <c r="M12" t="s">
        <v>138</v>
      </c>
      <c r="Q12" t="s">
        <v>95</v>
      </c>
    </row>
    <row r="13" spans="1:18">
      <c r="A13" s="12" t="s">
        <v>22</v>
      </c>
      <c r="B13" s="13">
        <f>VLOOKUP(A13,'Donor Funding Raw'!$A$3:$E$49,4,FALSE)+VLOOKUP(A13,'Donor Funding Raw'!$A$3:$E$49,5,FALSE)</f>
        <v>19930000</v>
      </c>
      <c r="C13" s="13">
        <f>VLOOKUP(A13,'Donor Funding Raw'!$A$51:$E$97,4,FALSE)+VLOOKUP(A13,'Donor Funding Raw'!$A$51:$E$97,5,FALSE)</f>
        <v>14165000</v>
      </c>
      <c r="D13" s="13">
        <f>VLOOKUP(A13,'Donor Funding Raw'!$A$99:$E$145,4,FALSE)+VLOOKUP(A13,'Donor Funding Raw'!$A$99:$E$145,5,FALSE)</f>
        <v>39382207</v>
      </c>
      <c r="J13" t="s">
        <v>96</v>
      </c>
      <c r="M13" t="s">
        <v>96</v>
      </c>
      <c r="Q13" t="s">
        <v>96</v>
      </c>
    </row>
    <row r="14" spans="1:18">
      <c r="A14" s="12" t="s">
        <v>23</v>
      </c>
      <c r="B14" s="13">
        <f>VLOOKUP(A14,'Donor Funding Raw'!$A$3:$E$49,4,FALSE)+VLOOKUP(A14,'Donor Funding Raw'!$A$3:$E$49,5,FALSE)</f>
        <v>19200000</v>
      </c>
      <c r="C14" s="13">
        <f>VLOOKUP(A14,'Donor Funding Raw'!$A$51:$E$97,4,FALSE)+VLOOKUP(A14,'Donor Funding Raw'!$A$51:$E$97,5,FALSE)</f>
        <v>9600000</v>
      </c>
      <c r="D14" s="13">
        <f>VLOOKUP(A14,'Donor Funding Raw'!$A$99:$E$145,4,FALSE)+VLOOKUP(A14,'Donor Funding Raw'!$A$99:$E$145,5,FALSE)</f>
        <v>43400684</v>
      </c>
      <c r="J14" t="s">
        <v>139</v>
      </c>
      <c r="M14" t="s">
        <v>139</v>
      </c>
      <c r="Q14" t="s">
        <v>97</v>
      </c>
    </row>
    <row r="15" spans="1:18">
      <c r="A15" s="12" t="s">
        <v>24</v>
      </c>
      <c r="B15" s="13">
        <f>VLOOKUP(A15,'Donor Funding Raw'!$A$3:$E$49,4,FALSE)+VLOOKUP(A15,'Donor Funding Raw'!$A$3:$E$49,5,FALSE)</f>
        <v>82306764</v>
      </c>
      <c r="C15" s="13">
        <f>VLOOKUP(A15,'Donor Funding Raw'!$A$51:$E$97,4,FALSE)+VLOOKUP(A15,'Donor Funding Raw'!$A$51:$E$97,5,FALSE)</f>
        <v>0</v>
      </c>
      <c r="D15" s="13">
        <f>VLOOKUP(A15,'Donor Funding Raw'!$A$99:$E$145,4,FALSE)+VLOOKUP(A15,'Donor Funding Raw'!$A$99:$E$145,5,FALSE)</f>
        <v>64060851</v>
      </c>
      <c r="J15" t="s">
        <v>140</v>
      </c>
      <c r="M15" t="s">
        <v>140</v>
      </c>
      <c r="Q15" t="s">
        <v>140</v>
      </c>
    </row>
    <row r="16" spans="1:18">
      <c r="A16" s="12" t="s">
        <v>25</v>
      </c>
      <c r="B16" s="13">
        <f>VLOOKUP(A16,'Donor Funding Raw'!$A$3:$E$49,4,FALSE)+VLOOKUP(A16,'Donor Funding Raw'!$A$3:$E$49,5,FALSE)</f>
        <v>12770000</v>
      </c>
      <c r="C16" s="13">
        <f>VLOOKUP(A16,'Donor Funding Raw'!$A$51:$E$97,4,FALSE)+VLOOKUP(A16,'Donor Funding Raw'!$A$51:$E$97,5,FALSE)</f>
        <v>6385000</v>
      </c>
      <c r="D16" s="13">
        <f>VLOOKUP(A16,'Donor Funding Raw'!$A$99:$E$145,4,FALSE)+VLOOKUP(A16,'Donor Funding Raw'!$A$99:$E$145,5,FALSE)</f>
        <v>25834157</v>
      </c>
      <c r="M16" t="s">
        <v>151</v>
      </c>
      <c r="Q16" t="s">
        <v>99</v>
      </c>
    </row>
    <row r="17" spans="1:17">
      <c r="A17" s="12" t="s">
        <v>26</v>
      </c>
      <c r="B17" s="13">
        <f>VLOOKUP(A17,'Donor Funding Raw'!$A$3:$E$49,4,FALSE)+VLOOKUP(A17,'Donor Funding Raw'!$A$3:$E$49,5,FALSE)</f>
        <v>22950000</v>
      </c>
      <c r="C17" s="13">
        <f>VLOOKUP(A17,'Donor Funding Raw'!$A$51:$E$97,4,FALSE)+VLOOKUP(A17,'Donor Funding Raw'!$A$51:$E$97,5,FALSE)</f>
        <v>11475000</v>
      </c>
      <c r="D17" s="13">
        <f>VLOOKUP(A17,'Donor Funding Raw'!$A$99:$E$145,4,FALSE)+VLOOKUP(A17,'Donor Funding Raw'!$A$99:$E$145,5,FALSE)</f>
        <v>54920099</v>
      </c>
      <c r="J17" t="s">
        <v>141</v>
      </c>
      <c r="M17" t="s">
        <v>141</v>
      </c>
      <c r="Q17" t="s">
        <v>141</v>
      </c>
    </row>
    <row r="18" spans="1:17">
      <c r="A18" s="12" t="s">
        <v>27</v>
      </c>
      <c r="B18" s="13">
        <f>VLOOKUP(A18,'Donor Funding Raw'!$A$3:$E$49,4,FALSE)+VLOOKUP(A18,'Donor Funding Raw'!$A$3:$E$49,5,FALSE)</f>
        <v>16580000</v>
      </c>
      <c r="C18" s="13">
        <f>VLOOKUP(A18,'Donor Funding Raw'!$A$51:$E$97,4,FALSE)+VLOOKUP(A18,'Donor Funding Raw'!$A$51:$E$97,5,FALSE)</f>
        <v>8290000</v>
      </c>
      <c r="D18" s="13">
        <f>VLOOKUP(A18,'Donor Funding Raw'!$A$99:$E$145,4,FALSE)+VLOOKUP(A18,'Donor Funding Raw'!$A$99:$E$145,5,FALSE)</f>
        <v>46476040</v>
      </c>
      <c r="J18" t="s">
        <v>142</v>
      </c>
      <c r="M18" t="s">
        <v>142</v>
      </c>
      <c r="Q18" t="s">
        <v>100</v>
      </c>
    </row>
    <row r="19" spans="1:17">
      <c r="A19" s="12" t="s">
        <v>28</v>
      </c>
      <c r="B19" s="13">
        <f>VLOOKUP(A19,'Donor Funding Raw'!$A$3:$E$49,4,FALSE)+VLOOKUP(A19,'Donor Funding Raw'!$A$3:$E$49,5,FALSE)</f>
        <v>83985266</v>
      </c>
      <c r="C19" s="13">
        <f>VLOOKUP(A19,'Donor Funding Raw'!$A$51:$E$97,4,FALSE)+VLOOKUP(A19,'Donor Funding Raw'!$A$51:$E$97,5,FALSE)</f>
        <v>150020244</v>
      </c>
      <c r="D19" s="13">
        <f>VLOOKUP(A19,'Donor Funding Raw'!$A$99:$E$145,4,FALSE)+VLOOKUP(A19,'Donor Funding Raw'!$A$99:$E$145,5,FALSE)</f>
        <v>79536177</v>
      </c>
      <c r="J19" t="s">
        <v>101</v>
      </c>
      <c r="M19" t="s">
        <v>101</v>
      </c>
      <c r="Q19" t="s">
        <v>159</v>
      </c>
    </row>
    <row r="20" spans="1:17">
      <c r="A20" s="12" t="s">
        <v>29</v>
      </c>
      <c r="B20" s="13">
        <f>VLOOKUP(A20,'Donor Funding Raw'!$A$3:$E$49,4,FALSE)+VLOOKUP(A20,'Donor Funding Raw'!$A$3:$E$49,5,FALSE)</f>
        <v>59379322</v>
      </c>
      <c r="C20" s="13">
        <f>VLOOKUP(A20,'Donor Funding Raw'!$A$51:$E$97,4,FALSE)+VLOOKUP(A20,'Donor Funding Raw'!$A$51:$E$97,5,FALSE)</f>
        <v>119753289</v>
      </c>
      <c r="D20" s="13">
        <f>VLOOKUP(A20,'Donor Funding Raw'!$A$99:$E$145,4,FALSE)+VLOOKUP(A20,'Donor Funding Raw'!$A$99:$E$145,5,FALSE)</f>
        <v>53618184</v>
      </c>
      <c r="J20" t="s">
        <v>102</v>
      </c>
      <c r="M20" t="s">
        <v>102</v>
      </c>
      <c r="Q20" t="s">
        <v>160</v>
      </c>
    </row>
    <row r="21" spans="1:17">
      <c r="A21" s="12" t="s">
        <v>30</v>
      </c>
      <c r="B21" s="13">
        <f>VLOOKUP(A21,'Donor Funding Raw'!$A$3:$E$49,4,FALSE)+VLOOKUP(A21,'Donor Funding Raw'!$A$3:$E$49,5,FALSE)</f>
        <v>30375096</v>
      </c>
      <c r="C21" s="13">
        <f>VLOOKUP(A21,'Donor Funding Raw'!$A$51:$E$97,4,FALSE)+VLOOKUP(A21,'Donor Funding Raw'!$A$51:$E$97,5,FALSE)</f>
        <v>65814676</v>
      </c>
      <c r="D21" s="13">
        <f>VLOOKUP(A21,'Donor Funding Raw'!$A$99:$E$145,4,FALSE)+VLOOKUP(A21,'Donor Funding Raw'!$A$99:$E$145,5,FALSE)</f>
        <v>36399138</v>
      </c>
      <c r="J21" t="s">
        <v>104</v>
      </c>
      <c r="M21" t="s">
        <v>104</v>
      </c>
      <c r="Q21" t="s">
        <v>104</v>
      </c>
    </row>
    <row r="22" spans="1:17">
      <c r="A22" s="12" t="s">
        <v>31</v>
      </c>
      <c r="B22" s="13">
        <f>VLOOKUP(A22,'Donor Funding Raw'!$A$3:$E$49,4,FALSE)+VLOOKUP(A22,'Donor Funding Raw'!$A$3:$E$49,5,FALSE)</f>
        <v>10952526</v>
      </c>
      <c r="C22" s="13">
        <f>VLOOKUP(A22,'Donor Funding Raw'!$A$51:$E$97,4,FALSE)+VLOOKUP(A22,'Donor Funding Raw'!$A$51:$E$97,5,FALSE)</f>
        <v>9953978</v>
      </c>
      <c r="D22" s="13">
        <f>VLOOKUP(A22,'Donor Funding Raw'!$A$99:$E$145,4,FALSE)+VLOOKUP(A22,'Donor Funding Raw'!$A$99:$E$145,5,FALSE)</f>
        <v>22175954</v>
      </c>
      <c r="J22" t="s">
        <v>143</v>
      </c>
      <c r="M22" t="s">
        <v>143</v>
      </c>
      <c r="Q22" t="s">
        <v>143</v>
      </c>
    </row>
    <row r="23" spans="1:17">
      <c r="A23" s="12" t="s">
        <v>32</v>
      </c>
      <c r="B23" s="13">
        <f>VLOOKUP(A23,'Donor Funding Raw'!$A$3:$E$49,4,FALSE)+VLOOKUP(A23,'Donor Funding Raw'!$A$3:$E$49,5,FALSE)</f>
        <v>0</v>
      </c>
      <c r="C23" s="13">
        <f>VLOOKUP(A23,'Donor Funding Raw'!$A$51:$E$97,4,FALSE)+VLOOKUP(A23,'Donor Funding Raw'!$A$51:$E$97,5,FALSE)</f>
        <v>13350000</v>
      </c>
      <c r="D23" s="13">
        <f>VLOOKUP(A23,'Donor Funding Raw'!$A$99:$E$145,4,FALSE)+VLOOKUP(A23,'Donor Funding Raw'!$A$99:$E$145,5,FALSE)</f>
        <v>79456131</v>
      </c>
      <c r="J23" t="s">
        <v>106</v>
      </c>
      <c r="M23" t="s">
        <v>106</v>
      </c>
      <c r="Q23" t="s">
        <v>106</v>
      </c>
    </row>
    <row r="24" spans="1:17">
      <c r="A24" s="12" t="s">
        <v>33</v>
      </c>
      <c r="B24" s="13">
        <f>VLOOKUP(A24,'Donor Funding Raw'!$A$3:$E$49,4,FALSE)+VLOOKUP(A24,'Donor Funding Raw'!$A$3:$E$49,5,FALSE)</f>
        <v>12065000</v>
      </c>
      <c r="C24" s="13">
        <f>VLOOKUP(A24,'Donor Funding Raw'!$A$51:$E$97,4,FALSE)+VLOOKUP(A24,'Donor Funding Raw'!$A$51:$E$97,5,FALSE)</f>
        <v>12065000</v>
      </c>
      <c r="D24" s="13">
        <f>VLOOKUP(A24,'Donor Funding Raw'!$A$99:$E$145,4,FALSE)+VLOOKUP(A24,'Donor Funding Raw'!$A$99:$E$145,5,FALSE)</f>
        <v>59304196</v>
      </c>
      <c r="J24" t="s">
        <v>144</v>
      </c>
      <c r="M24" t="s">
        <v>144</v>
      </c>
      <c r="Q24" t="s">
        <v>144</v>
      </c>
    </row>
    <row r="25" spans="1:17">
      <c r="A25" s="12" t="s">
        <v>34</v>
      </c>
      <c r="B25" s="13">
        <f>VLOOKUP(A25,'Donor Funding Raw'!$A$3:$E$49,4,FALSE)+VLOOKUP(A25,'Donor Funding Raw'!$A$3:$E$49,5,FALSE)</f>
        <v>13686168</v>
      </c>
      <c r="C25" s="13">
        <f>VLOOKUP(A25,'Donor Funding Raw'!$A$51:$E$97,4,FALSE)+VLOOKUP(A25,'Donor Funding Raw'!$A$51:$E$97,5,FALSE)</f>
        <v>49787798</v>
      </c>
      <c r="D25" s="13">
        <f>VLOOKUP(A25,'Donor Funding Raw'!$A$99:$E$145,4,FALSE)+VLOOKUP(A25,'Donor Funding Raw'!$A$99:$E$145,5,FALSE)</f>
        <v>115161016</v>
      </c>
      <c r="J25" t="s">
        <v>108</v>
      </c>
      <c r="M25" t="s">
        <v>108</v>
      </c>
      <c r="Q25" t="s">
        <v>108</v>
      </c>
    </row>
    <row r="26" spans="1:17">
      <c r="A26" s="12" t="s">
        <v>36</v>
      </c>
      <c r="B26" s="13">
        <f>VLOOKUP(A26,'Donor Funding Raw'!$A$3:$E$49,4,FALSE)+VLOOKUP(A26,'Donor Funding Raw'!$A$3:$E$49,5,FALSE)</f>
        <v>17761676</v>
      </c>
      <c r="C26" s="13">
        <f>VLOOKUP(A26,'Donor Funding Raw'!$A$51:$E$97,4,FALSE)+VLOOKUP(A26,'Donor Funding Raw'!$A$51:$E$97,5,FALSE)</f>
        <v>7675000</v>
      </c>
      <c r="D26" s="13">
        <f>VLOOKUP(A26,'Donor Funding Raw'!$A$99:$E$145,4,FALSE)+VLOOKUP(A26,'Donor Funding Raw'!$A$99:$E$145,5,FALSE)</f>
        <v>104128317</v>
      </c>
      <c r="J26" t="s">
        <v>145</v>
      </c>
      <c r="M26" t="s">
        <v>145</v>
      </c>
      <c r="Q26" t="s">
        <v>109</v>
      </c>
    </row>
    <row r="27" spans="1:17">
      <c r="A27" s="12" t="s">
        <v>37</v>
      </c>
      <c r="B27" s="13">
        <f>VLOOKUP(A27,'Donor Funding Raw'!$A$3:$E$49,4,FALSE)+VLOOKUP(A27,'Donor Funding Raw'!$A$3:$E$49,5,FALSE)</f>
        <v>0</v>
      </c>
      <c r="C27" s="13">
        <f>VLOOKUP(A27,'Donor Funding Raw'!$A$51:$E$97,4,FALSE)+VLOOKUP(A27,'Donor Funding Raw'!$A$51:$E$97,5,FALSE)</f>
        <v>10295000</v>
      </c>
      <c r="D27" s="13">
        <f>VLOOKUP(A27,'Donor Funding Raw'!$A$99:$E$145,4,FALSE)+VLOOKUP(A27,'Donor Funding Raw'!$A$99:$E$145,5,FALSE)</f>
        <v>42480074</v>
      </c>
      <c r="J27" t="s">
        <v>111</v>
      </c>
      <c r="M27" t="s">
        <v>111</v>
      </c>
      <c r="Q27" t="s">
        <v>111</v>
      </c>
    </row>
    <row r="28" spans="1:17">
      <c r="A28" s="12" t="s">
        <v>38</v>
      </c>
      <c r="B28" s="13">
        <f>VLOOKUP(A28,'Donor Funding Raw'!$A$3:$E$49,4,FALSE)+VLOOKUP(A28,'Donor Funding Raw'!$A$3:$E$49,5,FALSE)</f>
        <v>10220000</v>
      </c>
      <c r="C28" s="13">
        <f>VLOOKUP(A28,'Donor Funding Raw'!$A$51:$E$97,4,FALSE)+VLOOKUP(A28,'Donor Funding Raw'!$A$51:$E$97,5,FALSE)</f>
        <v>30224000</v>
      </c>
      <c r="D28" s="13">
        <f>VLOOKUP(A28,'Donor Funding Raw'!$A$99:$E$145,4,FALSE)+VLOOKUP(A28,'Donor Funding Raw'!$A$99:$E$145,5,FALSE)</f>
        <v>58844007</v>
      </c>
      <c r="J28" t="s">
        <v>146</v>
      </c>
      <c r="M28" t="s">
        <v>146</v>
      </c>
      <c r="Q28" t="s">
        <v>113</v>
      </c>
    </row>
    <row r="29" spans="1:17">
      <c r="A29" s="12" t="s">
        <v>39</v>
      </c>
      <c r="B29" s="13">
        <f>VLOOKUP(A29,'Donor Funding Raw'!$A$3:$E$49,4,FALSE)+VLOOKUP(A29,'Donor Funding Raw'!$A$3:$E$49,5,FALSE)</f>
        <v>0</v>
      </c>
      <c r="C29" s="13">
        <f>VLOOKUP(A29,'Donor Funding Raw'!$A$51:$E$97,4,FALSE)+VLOOKUP(A29,'Donor Funding Raw'!$A$51:$E$97,5,FALSE)</f>
        <v>3150000</v>
      </c>
      <c r="D29" s="13">
        <f>VLOOKUP(A29,'Donor Funding Raw'!$A$99:$E$145,4,FALSE)+VLOOKUP(A29,'Donor Funding Raw'!$A$99:$E$145,5,FALSE)</f>
        <v>33997536</v>
      </c>
      <c r="J29" t="s">
        <v>114</v>
      </c>
      <c r="M29" t="s">
        <v>114</v>
      </c>
      <c r="Q29" t="s">
        <v>114</v>
      </c>
    </row>
    <row r="30" spans="1:17">
      <c r="A30" s="12" t="s">
        <v>40</v>
      </c>
      <c r="B30" s="13">
        <f>VLOOKUP(A30,'Donor Funding Raw'!$A$3:$E$49,4,FALSE)+VLOOKUP(A30,'Donor Funding Raw'!$A$3:$E$49,5,FALSE)</f>
        <v>24810000</v>
      </c>
      <c r="C30" s="13">
        <f>VLOOKUP(A30,'Donor Funding Raw'!$A$51:$E$97,4,FALSE)+VLOOKUP(A30,'Donor Funding Raw'!$A$51:$E$97,5,FALSE)</f>
        <v>12405000</v>
      </c>
      <c r="D30" s="13">
        <f>VLOOKUP(A30,'Donor Funding Raw'!$A$99:$E$145,4,FALSE)+VLOOKUP(A30,'Donor Funding Raw'!$A$99:$E$145,5,FALSE)</f>
        <v>34252105</v>
      </c>
      <c r="J30" t="s">
        <v>147</v>
      </c>
      <c r="M30" t="s">
        <v>147</v>
      </c>
      <c r="Q30" t="s">
        <v>161</v>
      </c>
    </row>
    <row r="31" spans="1:17">
      <c r="A31" s="12" t="s">
        <v>41</v>
      </c>
      <c r="B31" s="13">
        <f>VLOOKUP(A31,'Donor Funding Raw'!$A$3:$E$49,4,FALSE)+VLOOKUP(A31,'Donor Funding Raw'!$A$3:$E$49,5,FALSE)</f>
        <v>0</v>
      </c>
      <c r="C31" s="13">
        <f>VLOOKUP(A31,'Donor Funding Raw'!$A$51:$E$97,4,FALSE)+VLOOKUP(A31,'Donor Funding Raw'!$A$51:$E$97,5,FALSE)</f>
        <v>0</v>
      </c>
      <c r="D31" s="13">
        <f>VLOOKUP(A31,'Donor Funding Raw'!$A$99:$E$145,4,FALSE)+VLOOKUP(A31,'Donor Funding Raw'!$A$99:$E$145,5,FALSE)</f>
        <v>75171269</v>
      </c>
      <c r="J31" t="s">
        <v>115</v>
      </c>
      <c r="M31" t="s">
        <v>115</v>
      </c>
      <c r="Q31" t="s">
        <v>162</v>
      </c>
    </row>
    <row r="32" spans="1:17">
      <c r="A32" s="12" t="s">
        <v>42</v>
      </c>
      <c r="B32" s="13">
        <f>VLOOKUP(A32,'Donor Funding Raw'!$A$3:$E$49,4,FALSE)+VLOOKUP(A32,'Donor Funding Raw'!$A$3:$E$49,5,FALSE)</f>
        <v>25260000</v>
      </c>
      <c r="C32" s="13">
        <f>VLOOKUP(A32,'Donor Funding Raw'!$A$51:$E$97,4,FALSE)+VLOOKUP(A32,'Donor Funding Raw'!$A$51:$E$97,5,FALSE)</f>
        <v>12630000</v>
      </c>
      <c r="D32" s="13">
        <f>VLOOKUP(A32,'Donor Funding Raw'!$A$99:$E$145,4,FALSE)+VLOOKUP(A32,'Donor Funding Raw'!$A$99:$E$145,5,FALSE)</f>
        <v>53132429</v>
      </c>
      <c r="J32" t="s">
        <v>148</v>
      </c>
      <c r="M32" t="s">
        <v>148</v>
      </c>
      <c r="Q32" t="s">
        <v>148</v>
      </c>
    </row>
    <row r="33" spans="1:17">
      <c r="A33" s="12" t="s">
        <v>43</v>
      </c>
      <c r="B33" s="13">
        <f>VLOOKUP(A33,'Donor Funding Raw'!$A$3:$E$49,4,FALSE)+VLOOKUP(A33,'Donor Funding Raw'!$A$3:$E$49,5,FALSE)</f>
        <v>18310000</v>
      </c>
      <c r="C33" s="13">
        <f>VLOOKUP(A33,'Donor Funding Raw'!$A$51:$E$97,4,FALSE)+VLOOKUP(A33,'Donor Funding Raw'!$A$51:$E$97,5,FALSE)</f>
        <v>9155000</v>
      </c>
      <c r="D33" s="13">
        <f>VLOOKUP(A33,'Donor Funding Raw'!$A$99:$E$145,4,FALSE)+VLOOKUP(A33,'Donor Funding Raw'!$A$99:$E$145,5,FALSE)</f>
        <v>51664167</v>
      </c>
      <c r="J33" t="s">
        <v>116</v>
      </c>
      <c r="M33" t="s">
        <v>116</v>
      </c>
      <c r="Q33" t="s">
        <v>116</v>
      </c>
    </row>
    <row r="34" spans="1:17">
      <c r="A34" s="12" t="s">
        <v>44</v>
      </c>
      <c r="B34" s="13">
        <f>VLOOKUP(A34,'Donor Funding Raw'!$A$3:$E$49,4,FALSE)+VLOOKUP(A34,'Donor Funding Raw'!$A$3:$E$49,5,FALSE)</f>
        <v>56027350</v>
      </c>
      <c r="C34" s="13">
        <f>VLOOKUP(A34,'Donor Funding Raw'!$A$51:$E$97,4,FALSE)+VLOOKUP(A34,'Donor Funding Raw'!$A$51:$E$97,5,FALSE)</f>
        <v>8945000</v>
      </c>
      <c r="D34" s="13">
        <f>VLOOKUP(A34,'Donor Funding Raw'!$A$99:$E$145,4,FALSE)+VLOOKUP(A34,'Donor Funding Raw'!$A$99:$E$145,5,FALSE)</f>
        <v>134477992</v>
      </c>
      <c r="J34" t="s">
        <v>117</v>
      </c>
      <c r="M34" t="s">
        <v>117</v>
      </c>
      <c r="Q34" t="s">
        <v>117</v>
      </c>
    </row>
    <row r="35" spans="1:17">
      <c r="A35" s="12" t="s">
        <v>45</v>
      </c>
      <c r="B35" s="13">
        <f>VLOOKUP(A35,'Donor Funding Raw'!$A$3:$E$49,4,FALSE)+VLOOKUP(A35,'Donor Funding Raw'!$A$3:$E$49,5,FALSE)</f>
        <v>23920000</v>
      </c>
      <c r="C35" s="13">
        <f>VLOOKUP(A35,'Donor Funding Raw'!$A$51:$E$97,4,FALSE)+VLOOKUP(A35,'Donor Funding Raw'!$A$51:$E$97,5,FALSE)</f>
        <v>17480000</v>
      </c>
      <c r="D35" s="13">
        <f>VLOOKUP(A35,'Donor Funding Raw'!$A$99:$E$145,4,FALSE)+VLOOKUP(A35,'Donor Funding Raw'!$A$99:$E$145,5,FALSE)</f>
        <v>31525473</v>
      </c>
      <c r="J35" t="s">
        <v>118</v>
      </c>
      <c r="M35" t="s">
        <v>118</v>
      </c>
      <c r="Q35" t="s">
        <v>118</v>
      </c>
    </row>
    <row r="36" spans="1:17">
      <c r="A36" s="12" t="s">
        <v>46</v>
      </c>
      <c r="B36" s="13">
        <f>VLOOKUP(A36,'Donor Funding Raw'!$A$3:$E$49,4,FALSE)+VLOOKUP(A36,'Donor Funding Raw'!$A$3:$E$49,5,FALSE)</f>
        <v>18860000</v>
      </c>
      <c r="C36" s="13">
        <f>VLOOKUP(A36,'Donor Funding Raw'!$A$51:$E$97,4,FALSE)+VLOOKUP(A36,'Donor Funding Raw'!$A$51:$E$97,5,FALSE)</f>
        <v>9430000</v>
      </c>
      <c r="D36" s="13">
        <f>VLOOKUP(A36,'Donor Funding Raw'!$A$99:$E$145,4,FALSE)+VLOOKUP(A36,'Donor Funding Raw'!$A$99:$E$145,5,FALSE)</f>
        <v>29274912</v>
      </c>
      <c r="J36" t="s">
        <v>119</v>
      </c>
      <c r="M36" t="s">
        <v>119</v>
      </c>
      <c r="Q36" t="s">
        <v>163</v>
      </c>
    </row>
    <row r="37" spans="1:17">
      <c r="A37" s="12" t="s">
        <v>47</v>
      </c>
      <c r="B37" s="13">
        <f>VLOOKUP(A37,'Donor Funding Raw'!$A$3:$E$49,4,FALSE)+VLOOKUP(A37,'Donor Funding Raw'!$A$3:$E$49,5,FALSE)</f>
        <v>22930000</v>
      </c>
      <c r="C37" s="13">
        <f>VLOOKUP(A37,'Donor Funding Raw'!$A$51:$E$97,4,FALSE)+VLOOKUP(A37,'Donor Funding Raw'!$A$51:$E$97,5,FALSE)</f>
        <v>11465000</v>
      </c>
      <c r="D37" s="13">
        <f>VLOOKUP(A37,'Donor Funding Raw'!$A$99:$E$145,4,FALSE)+VLOOKUP(A37,'Donor Funding Raw'!$A$99:$E$145,5,FALSE)</f>
        <v>22845841</v>
      </c>
      <c r="J37" t="s">
        <v>149</v>
      </c>
      <c r="M37" t="s">
        <v>149</v>
      </c>
      <c r="Q37" t="s">
        <v>149</v>
      </c>
    </row>
    <row r="38" spans="1:17">
      <c r="A38" s="12" t="s">
        <v>48</v>
      </c>
      <c r="B38" s="13">
        <f>VLOOKUP(A38,'Donor Funding Raw'!$A$3:$E$49,4,FALSE)+VLOOKUP(A38,'Donor Funding Raw'!$A$3:$E$49,5,FALSE)</f>
        <v>19659898</v>
      </c>
      <c r="C38" s="13">
        <f>VLOOKUP(A38,'Donor Funding Raw'!$A$51:$E$97,4,FALSE)+VLOOKUP(A38,'Donor Funding Raw'!$A$51:$E$97,5,FALSE)</f>
        <v>35343554</v>
      </c>
      <c r="D38" s="13">
        <f>VLOOKUP(A38,'Donor Funding Raw'!$A$99:$E$145,4,FALSE)+VLOOKUP(A38,'Donor Funding Raw'!$A$99:$E$145,5,FALSE)</f>
        <v>17763316</v>
      </c>
      <c r="J38" t="s">
        <v>121</v>
      </c>
      <c r="M38" t="s">
        <v>121</v>
      </c>
      <c r="Q38" t="s">
        <v>121</v>
      </c>
    </row>
    <row r="39" spans="1:17">
      <c r="A39" s="12" t="s">
        <v>49</v>
      </c>
      <c r="B39" s="13">
        <f>VLOOKUP(A39,'Donor Funding Raw'!$A$3:$E$49,4,FALSE)+VLOOKUP(A39,'Donor Funding Raw'!$A$3:$E$49,5,FALSE)</f>
        <v>27530000</v>
      </c>
      <c r="C39" s="13">
        <f>VLOOKUP(A39,'Donor Funding Raw'!$A$51:$E$97,4,FALSE)+VLOOKUP(A39,'Donor Funding Raw'!$A$51:$E$97,5,FALSE)</f>
        <v>13765000</v>
      </c>
      <c r="D39" s="13">
        <f>VLOOKUP(A39,'Donor Funding Raw'!$A$99:$E$145,4,FALSE)+VLOOKUP(A39,'Donor Funding Raw'!$A$99:$E$145,5,FALSE)</f>
        <v>32159410</v>
      </c>
      <c r="J39" t="s">
        <v>122</v>
      </c>
      <c r="M39" t="s">
        <v>122</v>
      </c>
      <c r="Q39" t="s">
        <v>122</v>
      </c>
    </row>
    <row r="40" spans="1:17">
      <c r="A40" s="12" t="s">
        <v>50</v>
      </c>
      <c r="B40" s="13">
        <f>VLOOKUP(A40,'Donor Funding Raw'!$A$3:$E$49,4,FALSE)+VLOOKUP(A40,'Donor Funding Raw'!$A$3:$E$49,5,FALSE)</f>
        <v>14810000</v>
      </c>
      <c r="C40" s="13">
        <f>VLOOKUP(A40,'Donor Funding Raw'!$A$51:$E$97,4,FALSE)+VLOOKUP(A40,'Donor Funding Raw'!$A$51:$E$97,5,FALSE)</f>
        <v>33973000</v>
      </c>
      <c r="D40" s="13">
        <f>VLOOKUP(A40,'Donor Funding Raw'!$A$99:$E$145,4,FALSE)+VLOOKUP(A40,'Donor Funding Raw'!$A$99:$E$145,5,FALSE)</f>
        <v>60453114</v>
      </c>
      <c r="J40" t="s">
        <v>123</v>
      </c>
      <c r="M40" t="s">
        <v>123</v>
      </c>
      <c r="Q40" t="s">
        <v>50</v>
      </c>
    </row>
    <row r="41" spans="1:17">
      <c r="A41" s="12" t="s">
        <v>51</v>
      </c>
      <c r="B41" s="13">
        <f>VLOOKUP(A41,'Donor Funding Raw'!$A$3:$E$49,4,FALSE)+VLOOKUP(A41,'Donor Funding Raw'!$A$3:$E$49,5,FALSE)</f>
        <v>17771988</v>
      </c>
      <c r="C41" s="13">
        <f>VLOOKUP(A41,'Donor Funding Raw'!$A$51:$E$97,4,FALSE)+VLOOKUP(A41,'Donor Funding Raw'!$A$51:$E$97,5,FALSE)</f>
        <v>4645000</v>
      </c>
      <c r="D41" s="13">
        <f>VLOOKUP(A41,'Donor Funding Raw'!$A$99:$E$145,4,FALSE)+VLOOKUP(A41,'Donor Funding Raw'!$A$99:$E$145,5,FALSE)</f>
        <v>68604052</v>
      </c>
      <c r="J41" t="s">
        <v>124</v>
      </c>
      <c r="M41" t="s">
        <v>124</v>
      </c>
      <c r="Q41" t="s">
        <v>124</v>
      </c>
    </row>
    <row r="42" spans="1:17">
      <c r="A42" s="12" t="s">
        <v>52</v>
      </c>
      <c r="B42" s="13">
        <f>VLOOKUP(A42,'Donor Funding Raw'!$A$3:$E$49,4,FALSE)+VLOOKUP(A42,'Donor Funding Raw'!$A$3:$E$49,5,FALSE)</f>
        <v>26229808</v>
      </c>
      <c r="C42" s="13">
        <f>VLOOKUP(A42,'Donor Funding Raw'!$A$51:$E$97,4,FALSE)+VLOOKUP(A42,'Donor Funding Raw'!$A$51:$E$97,5,FALSE)</f>
        <v>6165000</v>
      </c>
      <c r="D42" s="13">
        <f>VLOOKUP(A42,'Donor Funding Raw'!$A$99:$E$145,4,FALSE)+VLOOKUP(A42,'Donor Funding Raw'!$A$99:$E$145,5,FALSE)</f>
        <v>63713163</v>
      </c>
      <c r="J42" t="s">
        <v>126</v>
      </c>
      <c r="M42" t="s">
        <v>126</v>
      </c>
      <c r="Q42" t="s">
        <v>126</v>
      </c>
    </row>
    <row r="43" spans="1:17">
      <c r="A43" s="12" t="s">
        <v>53</v>
      </c>
      <c r="B43" s="13">
        <f>VLOOKUP(A43,'Donor Funding Raw'!$A$3:$E$49,4,FALSE)+VLOOKUP(A43,'Donor Funding Raw'!$A$3:$E$49,5,FALSE)</f>
        <v>0</v>
      </c>
      <c r="C43" s="13">
        <f>VLOOKUP(A43,'Donor Funding Raw'!$A$51:$E$97,4,FALSE)+VLOOKUP(A43,'Donor Funding Raw'!$A$51:$E$97,5,FALSE)</f>
        <v>5665000</v>
      </c>
      <c r="D43" s="13">
        <f>VLOOKUP(A43,'Donor Funding Raw'!$A$99:$E$145,4,FALSE)+VLOOKUP(A43,'Donor Funding Raw'!$A$99:$E$145,5,FALSE)</f>
        <v>50324844</v>
      </c>
      <c r="J43" t="s">
        <v>150</v>
      </c>
      <c r="M43" t="s">
        <v>150</v>
      </c>
      <c r="Q43" t="s">
        <v>150</v>
      </c>
    </row>
    <row r="44" spans="1:17">
      <c r="A44" s="12" t="s">
        <v>54</v>
      </c>
      <c r="B44" s="13">
        <f>VLOOKUP(A44,'Donor Funding Raw'!$A$3:$E$49,4,FALSE)+VLOOKUP(A44,'Donor Funding Raw'!$A$3:$E$49,5,FALSE)</f>
        <v>12070000</v>
      </c>
      <c r="C44" s="13">
        <f>VLOOKUP(A44,'Donor Funding Raw'!$A$51:$E$97,4,FALSE)+VLOOKUP(A44,'Donor Funding Raw'!$A$51:$E$97,5,FALSE)</f>
        <v>6035000</v>
      </c>
      <c r="D44" s="13">
        <f>VLOOKUP(A44,'Donor Funding Raw'!$A$99:$E$145,4,FALSE)+VLOOKUP(A44,'Donor Funding Raw'!$A$99:$E$145,5,FALSE)</f>
        <v>164450192</v>
      </c>
      <c r="J44" t="s">
        <v>128</v>
      </c>
      <c r="M44" t="s">
        <v>128</v>
      </c>
      <c r="Q44" t="s">
        <v>128</v>
      </c>
    </row>
    <row r="45" spans="1:17">
      <c r="A45" s="12" t="s">
        <v>55</v>
      </c>
      <c r="B45" s="13">
        <f>VLOOKUP(A45,'Donor Funding Raw'!$A$3:$E$49,4,FALSE)+VLOOKUP(A45,'Donor Funding Raw'!$A$3:$E$49,5,FALSE)</f>
        <v>17320000</v>
      </c>
      <c r="C45" s="13">
        <f>VLOOKUP(A45,'Donor Funding Raw'!$A$51:$E$97,4,FALSE)+VLOOKUP(A45,'Donor Funding Raw'!$A$51:$E$97,5,FALSE)</f>
        <v>8660000</v>
      </c>
      <c r="D45" s="13">
        <f>VLOOKUP(A45,'Donor Funding Raw'!$A$99:$E$145,4,FALSE)+VLOOKUP(A45,'Donor Funding Raw'!$A$99:$E$145,5,FALSE)</f>
        <v>40578875</v>
      </c>
      <c r="J45" t="s">
        <v>130</v>
      </c>
      <c r="M45" t="s">
        <v>130</v>
      </c>
      <c r="Q45" t="s">
        <v>130</v>
      </c>
    </row>
    <row r="46" spans="1:17">
      <c r="A46" s="12" t="s">
        <v>56</v>
      </c>
      <c r="B46" s="13">
        <f>VLOOKUP(A46,'Donor Funding Raw'!$A$3:$E$49,4,FALSE)+VLOOKUP(A46,'Donor Funding Raw'!$A$3:$E$49,5,FALSE)</f>
        <v>14170000</v>
      </c>
      <c r="C46" s="13">
        <f>VLOOKUP(A46,'Donor Funding Raw'!$A$51:$E$97,4,FALSE)+VLOOKUP(A46,'Donor Funding Raw'!$A$51:$E$97,5,FALSE)</f>
        <v>7085000</v>
      </c>
      <c r="D46" s="13">
        <f>VLOOKUP(A46,'Donor Funding Raw'!$A$99:$E$145,4,FALSE)+VLOOKUP(A46,'Donor Funding Raw'!$A$99:$E$145,5,FALSE)</f>
        <v>40436753</v>
      </c>
      <c r="J46" t="s">
        <v>131</v>
      </c>
      <c r="M46" t="s">
        <v>131</v>
      </c>
      <c r="Q46" t="s">
        <v>164</v>
      </c>
    </row>
    <row r="47" spans="1:17">
      <c r="A47" s="12" t="s">
        <v>57</v>
      </c>
      <c r="B47" s="13">
        <f>VLOOKUP(A47,'Donor Funding Raw'!$A$3:$E$49,4,FALSE)+VLOOKUP(A47,'Donor Funding Raw'!$A$3:$E$49,5,FALSE)</f>
        <v>0</v>
      </c>
      <c r="C47" s="13">
        <f>VLOOKUP(A47,'Donor Funding Raw'!$A$51:$E$97,4,FALSE)+VLOOKUP(A47,'Donor Funding Raw'!$A$51:$E$97,5,FALSE)</f>
        <v>46166458</v>
      </c>
      <c r="D47" s="13">
        <f>VLOOKUP(A47,'Donor Funding Raw'!$A$99:$E$145,4,FALSE)+VLOOKUP(A47,'Donor Funding Raw'!$A$99:$E$145,5,FALSE)</f>
        <v>42630000</v>
      </c>
      <c r="J47" t="s">
        <v>132</v>
      </c>
      <c r="M47" t="s">
        <v>132</v>
      </c>
      <c r="Q47" t="s">
        <v>132</v>
      </c>
    </row>
    <row r="48" spans="1:17">
      <c r="A48" s="12" t="s">
        <v>58</v>
      </c>
      <c r="B48" s="13">
        <f>VLOOKUP(A48,'Donor Funding Raw'!$A$3:$E$49,4,FALSE)+VLOOKUP(A48,'Donor Funding Raw'!$A$3:$E$49,5,FALSE)</f>
        <v>27979898</v>
      </c>
      <c r="C48" s="13">
        <f>VLOOKUP(A48,'Donor Funding Raw'!$A$51:$E$97,4,FALSE)+VLOOKUP(A48,'Donor Funding Raw'!$A$51:$E$97,5,FALSE)</f>
        <v>6090000</v>
      </c>
      <c r="D48" s="13">
        <f>VLOOKUP(A48,'Donor Funding Raw'!$A$99:$E$145,4,FALSE)+VLOOKUP(A48,'Donor Funding Raw'!$A$99:$E$145,5,FALSE)</f>
        <v>119332065</v>
      </c>
      <c r="J48" t="s">
        <v>134</v>
      </c>
      <c r="M48" t="s">
        <v>134</v>
      </c>
      <c r="Q48" t="s">
        <v>134</v>
      </c>
    </row>
  </sheetData>
  <sortState xmlns:xlrd2="http://schemas.microsoft.com/office/spreadsheetml/2017/richdata2" ref="M2:M49">
    <sortCondition ref="M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6F5CD-FC7A-4397-9B90-C55456691C97}">
  <dimension ref="A1:S151"/>
  <sheetViews>
    <sheetView topLeftCell="A112" workbookViewId="0">
      <selection activeCell="D143" sqref="D143:F143"/>
    </sheetView>
  </sheetViews>
  <sheetFormatPr defaultRowHeight="14.5"/>
  <cols>
    <col min="1" max="1" width="19.54296875" customWidth="1"/>
    <col min="2" max="2" width="8.7265625" bestFit="1" customWidth="1"/>
    <col min="3" max="3" width="39.1796875" bestFit="1" customWidth="1"/>
    <col min="4" max="4" width="22.54296875" bestFit="1" customWidth="1"/>
    <col min="5" max="5" width="26.1796875" bestFit="1" customWidth="1"/>
    <col min="6" max="6" width="8.1796875" bestFit="1" customWidth="1"/>
    <col min="7" max="7" width="23.54296875" bestFit="1" customWidth="1"/>
    <col min="8" max="8" width="27.1796875" bestFit="1" customWidth="1"/>
    <col min="9" max="9" width="8.1796875" bestFit="1" customWidth="1"/>
    <col min="10" max="10" width="28.1796875" bestFit="1" customWidth="1"/>
  </cols>
  <sheetData>
    <row r="1" spans="1:11">
      <c r="D1" s="97" t="s">
        <v>175</v>
      </c>
      <c r="E1" s="97"/>
      <c r="F1" s="97"/>
      <c r="G1" s="97" t="s">
        <v>248</v>
      </c>
      <c r="H1" s="97"/>
      <c r="I1" s="97"/>
      <c r="K1" s="53"/>
    </row>
    <row r="2" spans="1:11">
      <c r="A2" s="45" t="s">
        <v>68</v>
      </c>
      <c r="B2" s="46" t="s">
        <v>69</v>
      </c>
      <c r="C2" s="46" t="s">
        <v>70</v>
      </c>
      <c r="D2" s="46" t="s">
        <v>71</v>
      </c>
      <c r="E2" s="46" t="s">
        <v>72</v>
      </c>
      <c r="F2" s="46" t="s">
        <v>73</v>
      </c>
      <c r="G2" s="46" t="s">
        <v>74</v>
      </c>
      <c r="H2" s="46" t="s">
        <v>75</v>
      </c>
      <c r="I2" s="46" t="s">
        <v>76</v>
      </c>
      <c r="J2" s="60" t="s">
        <v>77</v>
      </c>
      <c r="K2" s="53"/>
    </row>
    <row r="3" spans="1:11">
      <c r="A3" s="47" t="s">
        <v>7</v>
      </c>
      <c r="B3" s="61" t="s">
        <v>63</v>
      </c>
      <c r="C3" s="47" t="s">
        <v>79</v>
      </c>
      <c r="D3" s="47">
        <v>1952.28</v>
      </c>
      <c r="E3" s="47">
        <v>594.85</v>
      </c>
      <c r="F3" s="47">
        <v>2547.13</v>
      </c>
      <c r="G3" s="47">
        <v>2013.74</v>
      </c>
      <c r="H3" s="47">
        <v>110.13</v>
      </c>
      <c r="I3" s="52">
        <v>2123.87</v>
      </c>
      <c r="J3" s="47" t="s">
        <v>80</v>
      </c>
      <c r="K3" s="53"/>
    </row>
    <row r="4" spans="1:11">
      <c r="A4" s="47" t="s">
        <v>10</v>
      </c>
      <c r="B4" s="61" t="s">
        <v>63</v>
      </c>
      <c r="C4" s="47" t="s">
        <v>82</v>
      </c>
      <c r="D4" s="47">
        <v>1128.52</v>
      </c>
      <c r="E4" s="47">
        <v>168.14</v>
      </c>
      <c r="F4" s="47">
        <v>1296.6599999999999</v>
      </c>
      <c r="G4" s="47">
        <v>1038.76</v>
      </c>
      <c r="H4" s="47">
        <v>71.14</v>
      </c>
      <c r="I4" s="52">
        <v>1109.9000000000001</v>
      </c>
      <c r="J4" s="47" t="s">
        <v>80</v>
      </c>
      <c r="K4" s="53"/>
    </row>
    <row r="5" spans="1:11">
      <c r="A5" s="47" t="s">
        <v>12</v>
      </c>
      <c r="B5" s="61" t="s">
        <v>63</v>
      </c>
      <c r="C5" s="47" t="s">
        <v>79</v>
      </c>
      <c r="D5" s="47">
        <v>2519.86</v>
      </c>
      <c r="E5" s="47">
        <v>182.86</v>
      </c>
      <c r="F5" s="47">
        <v>2702.7200000000003</v>
      </c>
      <c r="G5" s="47">
        <v>2232.67</v>
      </c>
      <c r="H5" s="47">
        <v>66.83</v>
      </c>
      <c r="I5" s="52">
        <v>2299.5</v>
      </c>
      <c r="J5" s="47" t="s">
        <v>80</v>
      </c>
      <c r="K5" s="53"/>
    </row>
    <row r="6" spans="1:11">
      <c r="A6" s="47" t="s">
        <v>13</v>
      </c>
      <c r="B6" s="61" t="s">
        <v>63</v>
      </c>
      <c r="C6" s="47" t="s">
        <v>84</v>
      </c>
      <c r="D6" s="47">
        <v>1544.8</v>
      </c>
      <c r="E6" s="47">
        <v>293.57</v>
      </c>
      <c r="F6" s="47">
        <v>1838.37</v>
      </c>
      <c r="G6" s="47">
        <v>1498.96</v>
      </c>
      <c r="H6" s="47">
        <v>117.65</v>
      </c>
      <c r="I6" s="52">
        <v>1616.6100000000001</v>
      </c>
      <c r="J6" s="47" t="s">
        <v>80</v>
      </c>
      <c r="K6" s="53"/>
    </row>
    <row r="7" spans="1:11">
      <c r="A7" s="47" t="s">
        <v>60</v>
      </c>
      <c r="B7" s="61" t="s">
        <v>63</v>
      </c>
      <c r="C7" s="47" t="s">
        <v>86</v>
      </c>
      <c r="D7" s="47">
        <v>1369.49</v>
      </c>
      <c r="E7" s="47">
        <v>441.22</v>
      </c>
      <c r="F7" s="47">
        <v>1810.71</v>
      </c>
      <c r="G7" s="47">
        <v>1374.01</v>
      </c>
      <c r="H7" s="47">
        <v>203.69</v>
      </c>
      <c r="I7" s="52">
        <v>1577.7</v>
      </c>
      <c r="J7" s="47" t="s">
        <v>80</v>
      </c>
      <c r="K7" s="53"/>
    </row>
    <row r="8" spans="1:11">
      <c r="A8" s="47" t="s">
        <v>15</v>
      </c>
      <c r="B8" s="61" t="s">
        <v>63</v>
      </c>
      <c r="C8" s="47" t="s">
        <v>249</v>
      </c>
      <c r="D8" s="47">
        <v>285.77</v>
      </c>
      <c r="E8" s="47">
        <v>211.96</v>
      </c>
      <c r="F8" s="47">
        <v>497.73</v>
      </c>
      <c r="G8" s="47">
        <v>232.24</v>
      </c>
      <c r="H8" s="47">
        <v>104.45</v>
      </c>
      <c r="I8" s="52">
        <v>336.69</v>
      </c>
      <c r="J8" s="47" t="s">
        <v>80</v>
      </c>
      <c r="K8" s="53"/>
    </row>
    <row r="9" spans="1:11">
      <c r="A9" s="47" t="s">
        <v>15</v>
      </c>
      <c r="B9" s="61" t="s">
        <v>63</v>
      </c>
      <c r="C9" s="47" t="s">
        <v>84</v>
      </c>
      <c r="D9" s="47">
        <v>1672</v>
      </c>
      <c r="E9" s="47">
        <v>148.49</v>
      </c>
      <c r="F9" s="47">
        <v>1820.49</v>
      </c>
      <c r="G9" s="47">
        <v>1629.19</v>
      </c>
      <c r="H9" s="47">
        <v>83.4</v>
      </c>
      <c r="I9" s="52">
        <v>1712.5900000000001</v>
      </c>
      <c r="J9" s="47" t="s">
        <v>80</v>
      </c>
      <c r="K9" s="53"/>
    </row>
    <row r="10" spans="1:11">
      <c r="A10" s="47" t="s">
        <v>173</v>
      </c>
      <c r="B10" s="61" t="s">
        <v>63</v>
      </c>
      <c r="C10" s="47" t="s">
        <v>89</v>
      </c>
      <c r="D10" s="47">
        <v>1992.5</v>
      </c>
      <c r="E10" s="47">
        <v>300.7</v>
      </c>
      <c r="F10" s="47">
        <v>2293.1999999999998</v>
      </c>
      <c r="G10" s="47">
        <v>1906.67</v>
      </c>
      <c r="H10" s="47">
        <v>156.6</v>
      </c>
      <c r="I10" s="52">
        <v>2063.27</v>
      </c>
      <c r="J10" s="47" t="s">
        <v>80</v>
      </c>
      <c r="K10" s="53"/>
    </row>
    <row r="11" spans="1:11">
      <c r="A11" s="47" t="s">
        <v>61</v>
      </c>
      <c r="B11" s="61" t="s">
        <v>63</v>
      </c>
      <c r="C11" s="47" t="s">
        <v>79</v>
      </c>
      <c r="D11" s="47">
        <v>1976.39</v>
      </c>
      <c r="E11" s="47">
        <v>340</v>
      </c>
      <c r="F11" s="47">
        <v>2316.3900000000003</v>
      </c>
      <c r="G11" s="47">
        <v>1575.67</v>
      </c>
      <c r="H11" s="47">
        <v>129.09</v>
      </c>
      <c r="I11" s="52">
        <v>1704.76</v>
      </c>
      <c r="J11" s="47" t="s">
        <v>80</v>
      </c>
      <c r="K11" s="53"/>
    </row>
    <row r="12" spans="1:11">
      <c r="A12" s="47" t="s">
        <v>17</v>
      </c>
      <c r="B12" s="61" t="s">
        <v>63</v>
      </c>
      <c r="C12" s="47" t="s">
        <v>92</v>
      </c>
      <c r="D12" s="47">
        <v>459.75</v>
      </c>
      <c r="E12" s="47">
        <v>133.75</v>
      </c>
      <c r="F12" s="47">
        <v>593.5</v>
      </c>
      <c r="G12" s="47">
        <v>441.66</v>
      </c>
      <c r="H12" s="47">
        <v>64.73</v>
      </c>
      <c r="I12" s="52">
        <v>506.39000000000004</v>
      </c>
      <c r="J12" s="47" t="s">
        <v>80</v>
      </c>
      <c r="K12" s="53"/>
    </row>
    <row r="13" spans="1:11">
      <c r="A13" s="47" t="s">
        <v>17</v>
      </c>
      <c r="B13" s="61" t="s">
        <v>63</v>
      </c>
      <c r="C13" s="47" t="s">
        <v>93</v>
      </c>
      <c r="D13" s="47">
        <v>431.49</v>
      </c>
      <c r="E13" s="47">
        <v>51.25</v>
      </c>
      <c r="F13" s="47">
        <v>482.74</v>
      </c>
      <c r="G13" s="47">
        <v>343.8</v>
      </c>
      <c r="H13" s="47">
        <v>9.82</v>
      </c>
      <c r="I13" s="52">
        <v>353.62</v>
      </c>
      <c r="J13" s="47" t="s">
        <v>80</v>
      </c>
      <c r="K13" s="53"/>
    </row>
    <row r="14" spans="1:11">
      <c r="A14" s="47" t="s">
        <v>19</v>
      </c>
      <c r="B14" s="61" t="s">
        <v>63</v>
      </c>
      <c r="C14" s="47" t="s">
        <v>86</v>
      </c>
      <c r="D14" s="47">
        <v>1917.19</v>
      </c>
      <c r="E14" s="47">
        <v>325.33999999999997</v>
      </c>
      <c r="F14" s="47">
        <v>2242.5300000000002</v>
      </c>
      <c r="G14" s="47">
        <v>1712.19</v>
      </c>
      <c r="H14" s="47">
        <v>35.520000000000003</v>
      </c>
      <c r="I14" s="52">
        <v>1747.71</v>
      </c>
      <c r="J14" s="47" t="s">
        <v>80</v>
      </c>
      <c r="K14" s="53"/>
    </row>
    <row r="15" spans="1:11">
      <c r="A15" s="47" t="s">
        <v>21</v>
      </c>
      <c r="B15" s="61" t="s">
        <v>63</v>
      </c>
      <c r="C15" s="47" t="s">
        <v>86</v>
      </c>
      <c r="D15" s="47">
        <v>495.19</v>
      </c>
      <c r="E15" s="47">
        <v>1709.57</v>
      </c>
      <c r="F15" s="47">
        <v>2204.7599999999998</v>
      </c>
      <c r="G15" s="47">
        <v>320.83999999999997</v>
      </c>
      <c r="H15" s="47">
        <v>1022.23</v>
      </c>
      <c r="I15" s="52">
        <v>1343.07</v>
      </c>
      <c r="J15" s="47" t="s">
        <v>80</v>
      </c>
      <c r="K15" s="53"/>
    </row>
    <row r="16" spans="1:11">
      <c r="A16" s="47" t="s">
        <v>22</v>
      </c>
      <c r="B16" s="61" t="s">
        <v>63</v>
      </c>
      <c r="C16" s="47" t="s">
        <v>86</v>
      </c>
      <c r="D16" s="47">
        <v>1922</v>
      </c>
      <c r="E16" s="47">
        <v>317.81</v>
      </c>
      <c r="F16" s="47">
        <v>2239.81</v>
      </c>
      <c r="G16" s="47">
        <v>1740.85</v>
      </c>
      <c r="H16" s="47">
        <v>32.18</v>
      </c>
      <c r="I16" s="52">
        <v>1773.03</v>
      </c>
      <c r="J16" s="47" t="s">
        <v>80</v>
      </c>
      <c r="K16" s="53"/>
    </row>
    <row r="17" spans="1:19">
      <c r="A17" s="47" t="s">
        <v>23</v>
      </c>
      <c r="B17" s="61" t="s">
        <v>63</v>
      </c>
      <c r="C17" s="47" t="s">
        <v>86</v>
      </c>
      <c r="D17" s="47">
        <v>3552.52</v>
      </c>
      <c r="E17" s="47">
        <v>879.75</v>
      </c>
      <c r="F17" s="47">
        <v>4432.2700000000004</v>
      </c>
      <c r="G17" s="47">
        <v>3552.52</v>
      </c>
      <c r="H17" s="47">
        <v>879.75</v>
      </c>
      <c r="I17" s="52">
        <v>4432.2700000000004</v>
      </c>
      <c r="J17" s="47" t="s">
        <v>80</v>
      </c>
      <c r="K17" s="53"/>
      <c r="S17" t="s">
        <v>63</v>
      </c>
    </row>
    <row r="18" spans="1:19">
      <c r="A18" s="47" t="s">
        <v>24</v>
      </c>
      <c r="B18" s="61" t="s">
        <v>63</v>
      </c>
      <c r="C18" s="47" t="s">
        <v>98</v>
      </c>
      <c r="D18" s="47">
        <v>2560.1999999999998</v>
      </c>
      <c r="E18" s="47">
        <v>563.91999999999996</v>
      </c>
      <c r="F18" s="47">
        <v>3124.12</v>
      </c>
      <c r="G18" s="47">
        <v>2439.84</v>
      </c>
      <c r="H18" s="47">
        <v>429.11</v>
      </c>
      <c r="I18" s="52">
        <v>2868.9500000000003</v>
      </c>
      <c r="J18" s="47" t="s">
        <v>80</v>
      </c>
      <c r="K18" s="53"/>
      <c r="S18" t="s">
        <v>59</v>
      </c>
    </row>
    <row r="19" spans="1:19">
      <c r="A19" s="47" t="s">
        <v>25</v>
      </c>
      <c r="B19" s="61" t="s">
        <v>63</v>
      </c>
      <c r="C19" s="47" t="s">
        <v>92</v>
      </c>
      <c r="D19" s="47">
        <v>1706.76</v>
      </c>
      <c r="E19" s="47">
        <v>214.11</v>
      </c>
      <c r="F19" s="47">
        <v>1920.87</v>
      </c>
      <c r="G19" s="47">
        <v>1694.93</v>
      </c>
      <c r="H19" s="47">
        <v>51.37</v>
      </c>
      <c r="I19" s="52">
        <v>1746.3</v>
      </c>
      <c r="J19" s="47" t="s">
        <v>80</v>
      </c>
      <c r="K19" s="53"/>
      <c r="S19" t="s">
        <v>8</v>
      </c>
    </row>
    <row r="20" spans="1:19">
      <c r="A20" s="47" t="s">
        <v>26</v>
      </c>
      <c r="B20" s="61" t="s">
        <v>63</v>
      </c>
      <c r="C20" s="47" t="s">
        <v>98</v>
      </c>
      <c r="D20" s="47">
        <v>2664.74</v>
      </c>
      <c r="E20" s="47">
        <v>668.12</v>
      </c>
      <c r="F20" s="47">
        <v>3332.8599999999997</v>
      </c>
      <c r="G20" s="47">
        <v>2516.1</v>
      </c>
      <c r="H20" s="47">
        <v>437.92</v>
      </c>
      <c r="I20" s="52">
        <v>2954.02</v>
      </c>
      <c r="J20" s="47" t="s">
        <v>80</v>
      </c>
      <c r="K20" s="53"/>
    </row>
    <row r="21" spans="1:19">
      <c r="A21" s="47" t="s">
        <v>27</v>
      </c>
      <c r="B21" s="61" t="s">
        <v>63</v>
      </c>
      <c r="C21" s="47" t="s">
        <v>86</v>
      </c>
      <c r="D21" s="47">
        <v>2740.95</v>
      </c>
      <c r="E21" s="47">
        <v>145.53</v>
      </c>
      <c r="F21" s="47">
        <v>2886.48</v>
      </c>
      <c r="G21" s="47">
        <v>2681.48</v>
      </c>
      <c r="H21" s="47">
        <v>20</v>
      </c>
      <c r="I21" s="52">
        <v>2701.48</v>
      </c>
      <c r="J21" s="47" t="s">
        <v>80</v>
      </c>
      <c r="K21" s="53"/>
    </row>
    <row r="22" spans="1:19">
      <c r="A22" s="47" t="s">
        <v>28</v>
      </c>
      <c r="B22" s="61" t="s">
        <v>63</v>
      </c>
      <c r="C22" s="47" t="s">
        <v>84</v>
      </c>
      <c r="D22" s="47">
        <v>2283.31</v>
      </c>
      <c r="E22" s="47">
        <v>737.67</v>
      </c>
      <c r="F22" s="47">
        <v>3020.98</v>
      </c>
      <c r="G22" s="47">
        <v>2059.2199999999998</v>
      </c>
      <c r="H22" s="47">
        <v>432.53</v>
      </c>
      <c r="I22" s="52">
        <v>2491.75</v>
      </c>
      <c r="J22" s="47" t="s">
        <v>80</v>
      </c>
      <c r="K22" s="53"/>
    </row>
    <row r="23" spans="1:19">
      <c r="A23" s="47" t="s">
        <v>29</v>
      </c>
      <c r="B23" s="61" t="s">
        <v>63</v>
      </c>
      <c r="C23" s="47" t="s">
        <v>103</v>
      </c>
      <c r="D23" s="47">
        <v>1897.42</v>
      </c>
      <c r="E23" s="47">
        <v>731.78</v>
      </c>
      <c r="F23" s="47">
        <v>2629.2</v>
      </c>
      <c r="G23" s="47">
        <v>1731.31</v>
      </c>
      <c r="H23" s="47">
        <v>465.61</v>
      </c>
      <c r="I23" s="52">
        <v>2196.92</v>
      </c>
      <c r="J23" s="47" t="s">
        <v>80</v>
      </c>
      <c r="K23" s="53"/>
    </row>
    <row r="24" spans="1:19">
      <c r="A24" s="47" t="s">
        <v>30</v>
      </c>
      <c r="B24" s="61" t="s">
        <v>63</v>
      </c>
      <c r="C24" s="47" t="s">
        <v>79</v>
      </c>
      <c r="D24" s="47">
        <v>231.58</v>
      </c>
      <c r="E24" s="47">
        <v>532.70000000000005</v>
      </c>
      <c r="F24" s="47">
        <v>764.28000000000009</v>
      </c>
      <c r="G24" s="47">
        <v>210.6</v>
      </c>
      <c r="H24" s="47">
        <v>316.14</v>
      </c>
      <c r="I24" s="52">
        <v>526.74</v>
      </c>
      <c r="J24" s="47" t="s">
        <v>80</v>
      </c>
      <c r="K24" s="53"/>
    </row>
    <row r="25" spans="1:19">
      <c r="A25" s="47" t="s">
        <v>31</v>
      </c>
      <c r="B25" s="61" t="s">
        <v>63</v>
      </c>
      <c r="C25" s="47" t="s">
        <v>105</v>
      </c>
      <c r="D25" s="47">
        <v>761.72</v>
      </c>
      <c r="E25" s="47">
        <v>174.54</v>
      </c>
      <c r="F25" s="47">
        <v>936.26</v>
      </c>
      <c r="G25" s="47">
        <v>681.4</v>
      </c>
      <c r="H25" s="47">
        <v>63.51</v>
      </c>
      <c r="I25" s="52">
        <v>744.91</v>
      </c>
      <c r="J25" s="47" t="s">
        <v>80</v>
      </c>
      <c r="K25" s="53"/>
    </row>
    <row r="26" spans="1:19">
      <c r="A26" s="47" t="s">
        <v>32</v>
      </c>
      <c r="B26" s="61" t="s">
        <v>63</v>
      </c>
      <c r="C26" s="47" t="s">
        <v>107</v>
      </c>
      <c r="D26" s="47">
        <v>3000.12</v>
      </c>
      <c r="E26" s="47">
        <v>881.6</v>
      </c>
      <c r="F26" s="47">
        <v>3881.72</v>
      </c>
      <c r="G26" s="47">
        <v>276.26</v>
      </c>
      <c r="H26" s="47">
        <v>159.78</v>
      </c>
      <c r="I26" s="52">
        <v>436.03999999999996</v>
      </c>
      <c r="J26" s="47" t="s">
        <v>80</v>
      </c>
      <c r="K26" s="53"/>
    </row>
    <row r="27" spans="1:19">
      <c r="A27" s="47" t="s">
        <v>33</v>
      </c>
      <c r="B27" s="61" t="s">
        <v>63</v>
      </c>
      <c r="C27" s="47" t="s">
        <v>79</v>
      </c>
      <c r="D27" s="47">
        <v>2067.1799999999998</v>
      </c>
      <c r="E27" s="47">
        <v>630.29</v>
      </c>
      <c r="F27" s="47">
        <v>2697.47</v>
      </c>
      <c r="G27" s="47">
        <v>1965.76</v>
      </c>
      <c r="H27" s="47">
        <v>391.19</v>
      </c>
      <c r="I27" s="52">
        <v>2356.9499999999998</v>
      </c>
      <c r="J27" s="47" t="s">
        <v>80</v>
      </c>
      <c r="K27" s="53"/>
    </row>
    <row r="28" spans="1:19">
      <c r="A28" s="47" t="s">
        <v>34</v>
      </c>
      <c r="B28" s="61" t="s">
        <v>63</v>
      </c>
      <c r="C28" s="47" t="s">
        <v>86</v>
      </c>
      <c r="D28" s="47">
        <v>1774.42</v>
      </c>
      <c r="E28" s="47">
        <v>788.46</v>
      </c>
      <c r="F28" s="47">
        <v>2562.88</v>
      </c>
      <c r="G28" s="47">
        <v>1539.13</v>
      </c>
      <c r="H28" s="47">
        <v>575.25</v>
      </c>
      <c r="I28" s="52">
        <v>2114.38</v>
      </c>
      <c r="J28" s="47" t="s">
        <v>80</v>
      </c>
      <c r="K28" s="53"/>
    </row>
    <row r="29" spans="1:19">
      <c r="A29" s="47" t="s">
        <v>36</v>
      </c>
      <c r="B29" s="61" t="s">
        <v>63</v>
      </c>
      <c r="C29" s="47" t="s">
        <v>110</v>
      </c>
      <c r="D29" s="47">
        <v>1215.73</v>
      </c>
      <c r="E29" s="47">
        <v>507.25</v>
      </c>
      <c r="F29" s="47">
        <v>1722.98</v>
      </c>
      <c r="G29" s="47">
        <v>1160.76</v>
      </c>
      <c r="H29" s="47">
        <v>366.65</v>
      </c>
      <c r="I29" s="52">
        <v>1527.4099999999999</v>
      </c>
      <c r="J29" s="47" t="s">
        <v>80</v>
      </c>
      <c r="K29" s="53"/>
    </row>
    <row r="30" spans="1:19">
      <c r="A30" s="47" t="s">
        <v>37</v>
      </c>
      <c r="B30" s="61" t="s">
        <v>63</v>
      </c>
      <c r="C30" s="47" t="s">
        <v>86</v>
      </c>
      <c r="D30" s="47">
        <v>3167.13</v>
      </c>
      <c r="E30" s="47">
        <v>222.99</v>
      </c>
      <c r="F30" s="47">
        <v>3390.12</v>
      </c>
      <c r="G30" s="47">
        <v>2558.1</v>
      </c>
      <c r="H30" s="47" t="s">
        <v>112</v>
      </c>
      <c r="I30" s="52">
        <v>2558.1</v>
      </c>
      <c r="J30" s="47" t="s">
        <v>80</v>
      </c>
      <c r="K30" s="53"/>
    </row>
    <row r="31" spans="1:19">
      <c r="A31" s="47" t="s">
        <v>38</v>
      </c>
      <c r="B31" s="61" t="s">
        <v>63</v>
      </c>
      <c r="C31" s="47" t="s">
        <v>86</v>
      </c>
      <c r="D31" s="47">
        <v>1684.49</v>
      </c>
      <c r="E31" s="47">
        <v>242.15</v>
      </c>
      <c r="F31" s="47">
        <v>1926.64</v>
      </c>
      <c r="G31" s="47">
        <v>1207.68</v>
      </c>
      <c r="H31" s="47">
        <v>306.98</v>
      </c>
      <c r="I31" s="52">
        <v>1514.66</v>
      </c>
      <c r="J31" s="47" t="s">
        <v>80</v>
      </c>
      <c r="K31" s="53"/>
    </row>
    <row r="32" spans="1:19">
      <c r="A32" s="47" t="s">
        <v>39</v>
      </c>
      <c r="B32" s="61" t="s">
        <v>63</v>
      </c>
      <c r="C32" s="47" t="s">
        <v>79</v>
      </c>
      <c r="D32" s="47">
        <v>2703.08</v>
      </c>
      <c r="E32" s="47">
        <v>175.28</v>
      </c>
      <c r="F32" s="47">
        <v>2878.36</v>
      </c>
      <c r="G32" s="47">
        <v>2432.9899999999998</v>
      </c>
      <c r="H32" s="47">
        <v>67.180000000000007</v>
      </c>
      <c r="I32" s="52">
        <v>2500.1699999999996</v>
      </c>
      <c r="J32" s="47" t="s">
        <v>80</v>
      </c>
      <c r="K32" s="53"/>
    </row>
    <row r="33" spans="1:11">
      <c r="A33" s="47" t="s">
        <v>40</v>
      </c>
      <c r="B33" s="61" t="s">
        <v>63</v>
      </c>
      <c r="C33" s="47" t="s">
        <v>84</v>
      </c>
      <c r="D33" s="47">
        <v>2287.1</v>
      </c>
      <c r="E33" s="47">
        <v>860.1</v>
      </c>
      <c r="F33" s="47">
        <v>3147.2</v>
      </c>
      <c r="G33" s="47">
        <v>2149.15</v>
      </c>
      <c r="H33" s="47">
        <v>758.18</v>
      </c>
      <c r="I33" s="52">
        <v>2907.33</v>
      </c>
      <c r="J33" s="47" t="s">
        <v>80</v>
      </c>
      <c r="K33" s="53"/>
    </row>
    <row r="34" spans="1:11">
      <c r="A34" s="47" t="s">
        <v>41</v>
      </c>
      <c r="B34" s="61" t="s">
        <v>63</v>
      </c>
      <c r="C34" s="47" t="s">
        <v>79</v>
      </c>
      <c r="D34" s="47">
        <v>6319.11</v>
      </c>
      <c r="E34" s="47">
        <v>634.29999999999995</v>
      </c>
      <c r="F34" s="47">
        <v>6953.41</v>
      </c>
      <c r="G34" s="47">
        <v>5435.05</v>
      </c>
      <c r="H34" s="47" t="s">
        <v>112</v>
      </c>
      <c r="I34" s="52">
        <v>5435.05</v>
      </c>
      <c r="J34" s="47" t="s">
        <v>80</v>
      </c>
      <c r="K34" s="53"/>
    </row>
    <row r="35" spans="1:11">
      <c r="A35" s="47" t="s">
        <v>42</v>
      </c>
      <c r="B35" s="61" t="s">
        <v>63</v>
      </c>
      <c r="C35" s="47" t="s">
        <v>79</v>
      </c>
      <c r="D35" s="47">
        <v>4951.83</v>
      </c>
      <c r="E35" s="47">
        <v>1169.25</v>
      </c>
      <c r="F35" s="47">
        <v>6121.08</v>
      </c>
      <c r="G35" s="47">
        <v>3828.97</v>
      </c>
      <c r="H35" s="47">
        <v>433.88</v>
      </c>
      <c r="I35" s="52">
        <v>4262.8499999999995</v>
      </c>
      <c r="J35" s="47" t="s">
        <v>80</v>
      </c>
      <c r="K35" s="53"/>
    </row>
    <row r="36" spans="1:11">
      <c r="A36" s="47" t="s">
        <v>43</v>
      </c>
      <c r="B36" s="61" t="s">
        <v>63</v>
      </c>
      <c r="C36" s="47" t="s">
        <v>84</v>
      </c>
      <c r="D36" s="47">
        <v>1539.77</v>
      </c>
      <c r="E36" s="47">
        <v>204.22</v>
      </c>
      <c r="F36" s="47">
        <v>1743.99</v>
      </c>
      <c r="G36" s="47">
        <v>1338.28</v>
      </c>
      <c r="H36" s="47">
        <v>85.53</v>
      </c>
      <c r="I36" s="52">
        <v>1423.81</v>
      </c>
      <c r="J36" s="47" t="s">
        <v>80</v>
      </c>
      <c r="K36" s="53"/>
    </row>
    <row r="37" spans="1:11">
      <c r="A37" s="47" t="s">
        <v>44</v>
      </c>
      <c r="B37" s="61" t="s">
        <v>63</v>
      </c>
      <c r="C37" s="47" t="s">
        <v>84</v>
      </c>
      <c r="D37" s="47">
        <v>1739.49</v>
      </c>
      <c r="E37" s="47">
        <v>418.01</v>
      </c>
      <c r="F37" s="47">
        <v>2157.5</v>
      </c>
      <c r="G37" s="47">
        <v>1739.36</v>
      </c>
      <c r="H37" s="47">
        <v>340</v>
      </c>
      <c r="I37" s="52">
        <v>2079.3599999999997</v>
      </c>
      <c r="J37" s="47" t="s">
        <v>80</v>
      </c>
      <c r="K37" s="53"/>
    </row>
    <row r="38" spans="1:11">
      <c r="A38" s="47" t="s">
        <v>45</v>
      </c>
      <c r="B38" s="61" t="s">
        <v>63</v>
      </c>
      <c r="C38" s="47" t="s">
        <v>86</v>
      </c>
      <c r="D38" s="47">
        <v>1477.23</v>
      </c>
      <c r="E38" s="47">
        <v>331.22</v>
      </c>
      <c r="F38" s="47">
        <v>1808.45</v>
      </c>
      <c r="G38" s="47">
        <v>1313.73</v>
      </c>
      <c r="H38" s="47">
        <v>101.01</v>
      </c>
      <c r="I38" s="52">
        <v>1414.74</v>
      </c>
      <c r="J38" s="47" t="s">
        <v>80</v>
      </c>
      <c r="K38" s="53"/>
    </row>
    <row r="39" spans="1:11">
      <c r="A39" s="47" t="s">
        <v>46</v>
      </c>
      <c r="B39" s="61" t="s">
        <v>63</v>
      </c>
      <c r="C39" s="47" t="s">
        <v>86</v>
      </c>
      <c r="D39" s="47">
        <v>1125.1199999999999</v>
      </c>
      <c r="E39" s="47">
        <v>188.55</v>
      </c>
      <c r="F39" s="47">
        <v>1313.6699999999998</v>
      </c>
      <c r="G39" s="47">
        <v>324.43</v>
      </c>
      <c r="H39" s="47">
        <v>92.06</v>
      </c>
      <c r="I39" s="52">
        <v>416.49</v>
      </c>
      <c r="J39" s="47" t="s">
        <v>80</v>
      </c>
      <c r="K39" s="53"/>
    </row>
    <row r="40" spans="1:11">
      <c r="A40" s="47" t="s">
        <v>47</v>
      </c>
      <c r="B40" s="61" t="s">
        <v>63</v>
      </c>
      <c r="C40" s="47" t="s">
        <v>120</v>
      </c>
      <c r="D40" s="47">
        <v>2418.14</v>
      </c>
      <c r="E40" s="47">
        <v>250.44</v>
      </c>
      <c r="F40" s="47">
        <v>2668.58</v>
      </c>
      <c r="G40" s="47">
        <v>2316.42</v>
      </c>
      <c r="H40" s="47">
        <v>45.56</v>
      </c>
      <c r="I40" s="52">
        <v>2361.98</v>
      </c>
      <c r="J40" s="47" t="s">
        <v>80</v>
      </c>
      <c r="K40" s="53"/>
    </row>
    <row r="41" spans="1:11">
      <c r="A41" s="47" t="s">
        <v>48</v>
      </c>
      <c r="B41" s="61" t="s">
        <v>63</v>
      </c>
      <c r="C41" s="47" t="s">
        <v>98</v>
      </c>
      <c r="D41" s="47">
        <v>788.71</v>
      </c>
      <c r="E41" s="47">
        <v>183.94</v>
      </c>
      <c r="F41" s="47">
        <v>972.65000000000009</v>
      </c>
      <c r="G41" s="47">
        <v>731.33</v>
      </c>
      <c r="H41" s="47">
        <v>41.34</v>
      </c>
      <c r="I41" s="52">
        <v>772.67000000000007</v>
      </c>
      <c r="J41" s="47" t="s">
        <v>80</v>
      </c>
      <c r="K41" s="53"/>
    </row>
    <row r="42" spans="1:11">
      <c r="A42" s="47" t="s">
        <v>49</v>
      </c>
      <c r="B42" s="61" t="s">
        <v>63</v>
      </c>
      <c r="C42" s="47" t="s">
        <v>86</v>
      </c>
      <c r="D42" s="47">
        <v>1549.71</v>
      </c>
      <c r="E42" s="47">
        <v>364.62</v>
      </c>
      <c r="F42" s="47">
        <v>1914.33</v>
      </c>
      <c r="G42" s="47">
        <v>1333.3</v>
      </c>
      <c r="H42" s="47">
        <v>47.19</v>
      </c>
      <c r="I42" s="52">
        <v>1380.49</v>
      </c>
      <c r="J42" s="47" t="s">
        <v>80</v>
      </c>
      <c r="K42" s="53"/>
    </row>
    <row r="43" spans="1:11">
      <c r="A43" s="47" t="s">
        <v>50</v>
      </c>
      <c r="B43" s="61" t="s">
        <v>63</v>
      </c>
      <c r="C43" s="47" t="s">
        <v>79</v>
      </c>
      <c r="D43" s="47">
        <v>275.5</v>
      </c>
      <c r="E43" s="47">
        <v>150.96</v>
      </c>
      <c r="F43" s="47">
        <v>426.46000000000004</v>
      </c>
      <c r="G43" s="47">
        <v>115.46</v>
      </c>
      <c r="H43" s="47">
        <v>25.64</v>
      </c>
      <c r="I43" s="52">
        <v>141.1</v>
      </c>
      <c r="J43" s="47" t="s">
        <v>80</v>
      </c>
      <c r="K43" s="53"/>
    </row>
    <row r="44" spans="1:11">
      <c r="A44" s="47" t="s">
        <v>51</v>
      </c>
      <c r="B44" s="61" t="s">
        <v>63</v>
      </c>
      <c r="C44" s="47" t="s">
        <v>125</v>
      </c>
      <c r="D44" s="47">
        <v>705.57</v>
      </c>
      <c r="E44" s="47">
        <v>324.95</v>
      </c>
      <c r="F44" s="47">
        <v>1030.52</v>
      </c>
      <c r="G44" s="47">
        <v>483.1</v>
      </c>
      <c r="H44" s="47">
        <v>369.49</v>
      </c>
      <c r="I44" s="52">
        <v>852.59</v>
      </c>
      <c r="J44" s="47" t="s">
        <v>80</v>
      </c>
      <c r="K44" s="53"/>
    </row>
    <row r="45" spans="1:11">
      <c r="A45" s="47" t="s">
        <v>52</v>
      </c>
      <c r="B45" s="61" t="s">
        <v>63</v>
      </c>
      <c r="C45" s="47" t="s">
        <v>92</v>
      </c>
      <c r="D45" s="47">
        <v>1091.55</v>
      </c>
      <c r="E45" s="47">
        <v>106.75</v>
      </c>
      <c r="F45" s="47">
        <v>1198.3</v>
      </c>
      <c r="G45" s="47">
        <v>1068.1199999999999</v>
      </c>
      <c r="H45" s="47">
        <v>58.62</v>
      </c>
      <c r="I45" s="52">
        <v>1126.7399999999998</v>
      </c>
      <c r="J45" s="47" t="s">
        <v>80</v>
      </c>
      <c r="K45" s="53"/>
    </row>
    <row r="46" spans="1:11">
      <c r="A46" s="47" t="s">
        <v>52</v>
      </c>
      <c r="B46" s="61" t="s">
        <v>63</v>
      </c>
      <c r="C46" s="47" t="s">
        <v>127</v>
      </c>
      <c r="D46" s="47">
        <v>22.91</v>
      </c>
      <c r="E46" s="47" t="s">
        <v>112</v>
      </c>
      <c r="F46" s="47">
        <v>22.91</v>
      </c>
      <c r="G46" s="47">
        <v>16.260000000000002</v>
      </c>
      <c r="H46" s="47" t="s">
        <v>112</v>
      </c>
      <c r="I46" s="52">
        <v>16.260000000000002</v>
      </c>
      <c r="J46" s="47" t="s">
        <v>80</v>
      </c>
      <c r="K46" s="53"/>
    </row>
    <row r="47" spans="1:11">
      <c r="A47" s="47" t="s">
        <v>53</v>
      </c>
      <c r="B47" s="61" t="s">
        <v>63</v>
      </c>
      <c r="C47" s="47" t="s">
        <v>86</v>
      </c>
      <c r="D47" s="47">
        <v>1570.72</v>
      </c>
      <c r="E47" s="47">
        <v>592.39</v>
      </c>
      <c r="F47" s="47">
        <v>2163.11</v>
      </c>
      <c r="G47" s="47">
        <v>1400.74</v>
      </c>
      <c r="H47" s="47">
        <v>242.98</v>
      </c>
      <c r="I47" s="52">
        <v>1643.72</v>
      </c>
      <c r="J47" s="47" t="s">
        <v>80</v>
      </c>
      <c r="K47" s="53"/>
    </row>
    <row r="48" spans="1:11">
      <c r="A48" s="47" t="s">
        <v>54</v>
      </c>
      <c r="B48" s="61" t="s">
        <v>63</v>
      </c>
      <c r="C48" s="47" t="s">
        <v>129</v>
      </c>
      <c r="D48" s="47">
        <v>1146.52</v>
      </c>
      <c r="E48" s="47">
        <v>266.43</v>
      </c>
      <c r="F48" s="47">
        <v>1412.95</v>
      </c>
      <c r="G48" s="47">
        <v>541.82000000000005</v>
      </c>
      <c r="H48" s="47">
        <v>93.72</v>
      </c>
      <c r="I48" s="52">
        <v>635.54000000000008</v>
      </c>
      <c r="J48" s="47" t="s">
        <v>80</v>
      </c>
      <c r="K48" s="53"/>
    </row>
    <row r="49" spans="1:11">
      <c r="A49" s="47" t="s">
        <v>55</v>
      </c>
      <c r="B49" s="61" t="s">
        <v>63</v>
      </c>
      <c r="C49" s="47" t="s">
        <v>86</v>
      </c>
      <c r="D49" s="47">
        <v>1800.51</v>
      </c>
      <c r="E49" s="47">
        <v>218.28</v>
      </c>
      <c r="F49" s="47">
        <v>2018.79</v>
      </c>
      <c r="G49" s="47">
        <v>1671.39</v>
      </c>
      <c r="H49" s="47">
        <v>146.99</v>
      </c>
      <c r="I49" s="52">
        <v>1818.38</v>
      </c>
      <c r="J49" s="47" t="s">
        <v>80</v>
      </c>
      <c r="K49" s="53"/>
    </row>
    <row r="50" spans="1:11">
      <c r="A50" s="47" t="s">
        <v>56</v>
      </c>
      <c r="B50" s="61" t="s">
        <v>63</v>
      </c>
      <c r="C50" s="47" t="s">
        <v>98</v>
      </c>
      <c r="D50" s="47">
        <v>1248.1400000000001</v>
      </c>
      <c r="E50" s="47">
        <v>233.26</v>
      </c>
      <c r="F50" s="47">
        <v>1481.4</v>
      </c>
      <c r="G50" s="47">
        <v>853.47</v>
      </c>
      <c r="H50" s="47">
        <v>58.61</v>
      </c>
      <c r="I50" s="52">
        <v>912.08</v>
      </c>
      <c r="J50" s="47" t="s">
        <v>80</v>
      </c>
      <c r="K50" s="53"/>
    </row>
    <row r="51" spans="1:11">
      <c r="A51" s="47" t="s">
        <v>57</v>
      </c>
      <c r="B51" s="61" t="s">
        <v>63</v>
      </c>
      <c r="C51" s="47" t="s">
        <v>133</v>
      </c>
      <c r="D51" s="47">
        <v>1535.6</v>
      </c>
      <c r="E51" s="47">
        <v>413.31</v>
      </c>
      <c r="F51" s="47">
        <v>1948.9099999999999</v>
      </c>
      <c r="G51" s="47">
        <v>1462.6</v>
      </c>
      <c r="H51" s="47">
        <v>135.6</v>
      </c>
      <c r="I51" s="52">
        <v>1598.1999999999998</v>
      </c>
      <c r="J51" s="47" t="s">
        <v>80</v>
      </c>
      <c r="K51" s="53"/>
    </row>
    <row r="52" spans="1:11">
      <c r="A52" s="47" t="s">
        <v>58</v>
      </c>
      <c r="B52" s="61" t="s">
        <v>63</v>
      </c>
      <c r="C52" s="47" t="s">
        <v>135</v>
      </c>
      <c r="D52" s="47">
        <v>1366.1</v>
      </c>
      <c r="E52" s="47">
        <v>319.51</v>
      </c>
      <c r="F52" s="47">
        <v>1685.61</v>
      </c>
      <c r="G52" s="47">
        <v>1086.9000000000001</v>
      </c>
      <c r="H52" s="47">
        <v>124.55</v>
      </c>
      <c r="I52" s="52">
        <v>1211.45</v>
      </c>
      <c r="J52" s="47" t="s">
        <v>80</v>
      </c>
      <c r="K52" s="54"/>
    </row>
    <row r="53" spans="1:11">
      <c r="A53" s="47" t="s">
        <v>7</v>
      </c>
      <c r="B53" s="61" t="s">
        <v>59</v>
      </c>
      <c r="C53" s="47" t="s">
        <v>0</v>
      </c>
      <c r="D53" s="47">
        <v>1830.09</v>
      </c>
      <c r="E53" s="47">
        <v>524.51</v>
      </c>
      <c r="F53" s="48">
        <v>2354.6</v>
      </c>
      <c r="G53" s="47">
        <v>1770.44</v>
      </c>
      <c r="H53" s="47">
        <v>190.01</v>
      </c>
      <c r="I53" s="55">
        <v>1960.45</v>
      </c>
      <c r="J53" s="47" t="s">
        <v>80</v>
      </c>
      <c r="K53" s="54"/>
    </row>
    <row r="54" spans="1:11">
      <c r="A54" s="47" t="s">
        <v>10</v>
      </c>
      <c r="B54" s="61" t="s">
        <v>59</v>
      </c>
      <c r="C54" s="47" t="s">
        <v>152</v>
      </c>
      <c r="D54" s="47">
        <v>898.16</v>
      </c>
      <c r="E54" s="47">
        <v>79.98</v>
      </c>
      <c r="F54" s="48">
        <v>978.14</v>
      </c>
      <c r="G54" s="47">
        <v>896.5</v>
      </c>
      <c r="H54" s="47">
        <v>79.56</v>
      </c>
      <c r="I54" s="55">
        <v>976.06</v>
      </c>
      <c r="J54" s="47" t="s">
        <v>80</v>
      </c>
      <c r="K54" s="54"/>
    </row>
    <row r="55" spans="1:11">
      <c r="A55" s="47" t="s">
        <v>12</v>
      </c>
      <c r="B55" s="61" t="s">
        <v>59</v>
      </c>
      <c r="C55" s="47" t="s">
        <v>0</v>
      </c>
      <c r="D55" s="49">
        <v>2221.7199999999998</v>
      </c>
      <c r="E55" s="47">
        <v>190.93</v>
      </c>
      <c r="F55" s="50">
        <v>2412.6499999999996</v>
      </c>
      <c r="G55" s="49">
        <v>1921.27</v>
      </c>
      <c r="H55" s="47">
        <v>140.59</v>
      </c>
      <c r="I55" s="56">
        <v>2061.86</v>
      </c>
      <c r="J55" s="47" t="s">
        <v>80</v>
      </c>
      <c r="K55" s="54"/>
    </row>
    <row r="56" spans="1:11">
      <c r="A56" s="47" t="s">
        <v>13</v>
      </c>
      <c r="B56" s="61" t="s">
        <v>59</v>
      </c>
      <c r="C56" s="47" t="s">
        <v>84</v>
      </c>
      <c r="D56" s="47">
        <v>1355.06</v>
      </c>
      <c r="E56" s="47">
        <v>353.33</v>
      </c>
      <c r="F56" s="48">
        <v>1708.3899999999999</v>
      </c>
      <c r="G56" s="47">
        <v>1131.96</v>
      </c>
      <c r="H56" s="47">
        <v>208.4</v>
      </c>
      <c r="I56" s="55">
        <v>1340.3600000000001</v>
      </c>
      <c r="J56" s="47" t="s">
        <v>80</v>
      </c>
      <c r="K56" s="54"/>
    </row>
    <row r="57" spans="1:11">
      <c r="A57" s="47" t="s">
        <v>60</v>
      </c>
      <c r="B57" s="61" t="s">
        <v>59</v>
      </c>
      <c r="C57" s="47" t="s">
        <v>86</v>
      </c>
      <c r="D57" s="49">
        <v>1281.69</v>
      </c>
      <c r="E57" s="47">
        <v>235.75</v>
      </c>
      <c r="F57" s="49">
        <v>1517.44</v>
      </c>
      <c r="G57" s="49">
        <v>1266.17</v>
      </c>
      <c r="H57" s="47">
        <v>125.09</v>
      </c>
      <c r="I57" s="57">
        <v>1391.26</v>
      </c>
      <c r="J57" s="47" t="s">
        <v>80</v>
      </c>
      <c r="K57" s="54"/>
    </row>
    <row r="58" spans="1:11">
      <c r="A58" s="47" t="s">
        <v>15</v>
      </c>
      <c r="B58" s="61" t="s">
        <v>59</v>
      </c>
      <c r="C58" s="47" t="s">
        <v>86</v>
      </c>
      <c r="D58" s="49">
        <v>1617.19</v>
      </c>
      <c r="E58" s="47">
        <v>355.99</v>
      </c>
      <c r="F58" s="49">
        <v>1973.18</v>
      </c>
      <c r="G58" s="49">
        <v>1512.98</v>
      </c>
      <c r="H58" s="47">
        <v>219.23</v>
      </c>
      <c r="I58" s="57">
        <v>1732.21</v>
      </c>
      <c r="J58" s="47" t="s">
        <v>80</v>
      </c>
      <c r="K58" s="54"/>
    </row>
    <row r="59" spans="1:11">
      <c r="A59" s="47" t="s">
        <v>15</v>
      </c>
      <c r="B59" s="61" t="s">
        <v>59</v>
      </c>
      <c r="C59" s="47" t="s">
        <v>249</v>
      </c>
      <c r="D59" s="47">
        <v>283.23</v>
      </c>
      <c r="E59" s="47">
        <v>189.69</v>
      </c>
      <c r="F59" s="48">
        <v>472.92</v>
      </c>
      <c r="G59" s="47">
        <v>223.15</v>
      </c>
      <c r="H59" s="47">
        <v>183.1</v>
      </c>
      <c r="I59" s="55">
        <v>406.25</v>
      </c>
      <c r="J59" s="47" t="s">
        <v>80</v>
      </c>
      <c r="K59" s="54"/>
    </row>
    <row r="60" spans="1:11">
      <c r="A60" s="47" t="s">
        <v>173</v>
      </c>
      <c r="B60" s="61" t="s">
        <v>59</v>
      </c>
      <c r="C60" s="47" t="s">
        <v>84</v>
      </c>
      <c r="D60" s="47">
        <v>1375</v>
      </c>
      <c r="E60" s="47">
        <v>327.2</v>
      </c>
      <c r="F60" s="48">
        <v>1702.2</v>
      </c>
      <c r="G60" s="47">
        <v>1368</v>
      </c>
      <c r="H60" s="47">
        <v>327</v>
      </c>
      <c r="I60" s="55">
        <v>1695</v>
      </c>
      <c r="J60" s="47" t="s">
        <v>80</v>
      </c>
      <c r="K60" s="54"/>
    </row>
    <row r="61" spans="1:11">
      <c r="A61" s="47" t="s">
        <v>61</v>
      </c>
      <c r="B61" s="61" t="s">
        <v>59</v>
      </c>
      <c r="C61" s="47" t="s">
        <v>79</v>
      </c>
      <c r="D61" s="49">
        <v>1653.67</v>
      </c>
      <c r="E61" s="47">
        <v>250</v>
      </c>
      <c r="F61" s="49">
        <v>1903.67</v>
      </c>
      <c r="G61" s="47">
        <v>1586.58</v>
      </c>
      <c r="H61" s="47">
        <v>214.17</v>
      </c>
      <c r="I61" s="55">
        <v>1800.75</v>
      </c>
      <c r="J61" s="47" t="s">
        <v>80</v>
      </c>
      <c r="K61" s="54"/>
    </row>
    <row r="62" spans="1:11">
      <c r="A62" s="47" t="s">
        <v>17</v>
      </c>
      <c r="B62" s="61" t="s">
        <v>59</v>
      </c>
      <c r="C62" s="47" t="s">
        <v>92</v>
      </c>
      <c r="D62" s="47">
        <v>373.69</v>
      </c>
      <c r="E62" s="47">
        <v>41.58</v>
      </c>
      <c r="F62" s="48">
        <v>415.27</v>
      </c>
      <c r="G62" s="47">
        <v>365.39</v>
      </c>
      <c r="H62" s="47">
        <v>26.61</v>
      </c>
      <c r="I62" s="55">
        <v>392</v>
      </c>
      <c r="J62" s="47" t="s">
        <v>80</v>
      </c>
      <c r="K62" s="54"/>
    </row>
    <row r="63" spans="1:11">
      <c r="A63" s="47" t="s">
        <v>17</v>
      </c>
      <c r="B63" s="61" t="s">
        <v>59</v>
      </c>
      <c r="C63" s="47" t="s">
        <v>93</v>
      </c>
      <c r="D63" s="47">
        <v>318.27</v>
      </c>
      <c r="E63" s="47">
        <v>99.3</v>
      </c>
      <c r="F63" s="48">
        <v>417.57</v>
      </c>
      <c r="G63" s="47">
        <v>305.14</v>
      </c>
      <c r="H63" s="47">
        <v>82.83</v>
      </c>
      <c r="I63" s="55">
        <v>387.96999999999997</v>
      </c>
      <c r="J63" s="47" t="s">
        <v>80</v>
      </c>
      <c r="K63" s="54"/>
    </row>
    <row r="64" spans="1:11">
      <c r="A64" s="47" t="s">
        <v>19</v>
      </c>
      <c r="B64" s="61" t="s">
        <v>59</v>
      </c>
      <c r="C64" s="47" t="s">
        <v>86</v>
      </c>
      <c r="D64" s="47">
        <v>1518.88</v>
      </c>
      <c r="E64" s="47">
        <v>346.36</v>
      </c>
      <c r="F64" s="48">
        <v>1865.2400000000002</v>
      </c>
      <c r="G64" s="47">
        <v>1363.17</v>
      </c>
      <c r="H64" s="47">
        <v>158.16</v>
      </c>
      <c r="I64" s="55">
        <v>1521.3300000000002</v>
      </c>
      <c r="J64" s="47" t="s">
        <v>80</v>
      </c>
      <c r="K64" s="54"/>
    </row>
    <row r="65" spans="1:11">
      <c r="A65" s="47" t="s">
        <v>21</v>
      </c>
      <c r="B65" s="61" t="s">
        <v>59</v>
      </c>
      <c r="C65" s="47" t="s">
        <v>86</v>
      </c>
      <c r="D65" s="47">
        <v>531.79</v>
      </c>
      <c r="E65" s="47">
        <v>1273.25</v>
      </c>
      <c r="F65" s="48">
        <v>1805.04</v>
      </c>
      <c r="G65" s="47">
        <v>517.12</v>
      </c>
      <c r="H65" s="47">
        <v>1336.58</v>
      </c>
      <c r="I65" s="55">
        <v>1853.6999999999998</v>
      </c>
      <c r="J65" s="47" t="s">
        <v>80</v>
      </c>
      <c r="K65" s="54"/>
    </row>
    <row r="66" spans="1:11">
      <c r="A66" s="47" t="s">
        <v>22</v>
      </c>
      <c r="B66" s="61" t="s">
        <v>59</v>
      </c>
      <c r="C66" s="47" t="s">
        <v>86</v>
      </c>
      <c r="D66" s="49">
        <v>1432.09</v>
      </c>
      <c r="E66" s="47">
        <v>281.22000000000003</v>
      </c>
      <c r="F66" s="50">
        <v>1713.31</v>
      </c>
      <c r="G66" s="49">
        <v>1428.41</v>
      </c>
      <c r="H66" s="47">
        <v>176.06</v>
      </c>
      <c r="I66" s="56">
        <v>1604.47</v>
      </c>
      <c r="J66" s="47" t="s">
        <v>80</v>
      </c>
      <c r="K66" s="54"/>
    </row>
    <row r="67" spans="1:11">
      <c r="A67" s="47" t="s">
        <v>23</v>
      </c>
      <c r="B67" s="61" t="s">
        <v>59</v>
      </c>
      <c r="C67" s="47" t="s">
        <v>86</v>
      </c>
      <c r="D67" s="49">
        <v>3536.33</v>
      </c>
      <c r="E67" s="47">
        <v>856.47</v>
      </c>
      <c r="F67" s="50">
        <v>4392.8</v>
      </c>
      <c r="G67" s="49">
        <v>3453.14</v>
      </c>
      <c r="H67" s="47">
        <v>570.96</v>
      </c>
      <c r="I67" s="56">
        <v>4024.1</v>
      </c>
      <c r="J67" s="47" t="s">
        <v>80</v>
      </c>
      <c r="K67" s="54"/>
    </row>
    <row r="68" spans="1:11">
      <c r="A68" s="47" t="s">
        <v>24</v>
      </c>
      <c r="B68" s="61" t="s">
        <v>59</v>
      </c>
      <c r="C68" s="47" t="s">
        <v>153</v>
      </c>
      <c r="D68" s="47">
        <v>2186.7199999999998</v>
      </c>
      <c r="E68" s="47">
        <v>775.29</v>
      </c>
      <c r="F68" s="48">
        <v>2962.0099999999998</v>
      </c>
      <c r="G68" s="47">
        <v>1950.97</v>
      </c>
      <c r="H68" s="47">
        <v>545.76</v>
      </c>
      <c r="I68" s="55">
        <v>2496.73</v>
      </c>
      <c r="J68" s="47" t="s">
        <v>80</v>
      </c>
      <c r="K68" s="54"/>
    </row>
    <row r="69" spans="1:11">
      <c r="A69" s="47" t="s">
        <v>25</v>
      </c>
      <c r="B69" s="61" t="s">
        <v>59</v>
      </c>
      <c r="C69" s="47" t="s">
        <v>92</v>
      </c>
      <c r="D69" s="49">
        <v>1252.1300000000001</v>
      </c>
      <c r="E69" s="47">
        <v>308.64</v>
      </c>
      <c r="F69" s="50">
        <v>1560.77</v>
      </c>
      <c r="G69" s="49">
        <v>1251.72</v>
      </c>
      <c r="H69" s="47">
        <v>141.30000000000001</v>
      </c>
      <c r="I69" s="56">
        <v>1393.02</v>
      </c>
      <c r="J69" s="47" t="s">
        <v>80</v>
      </c>
      <c r="K69" s="54"/>
    </row>
    <row r="70" spans="1:11">
      <c r="A70" s="47" t="s">
        <v>26</v>
      </c>
      <c r="B70" s="61" t="s">
        <v>59</v>
      </c>
      <c r="C70" s="47" t="s">
        <v>154</v>
      </c>
      <c r="D70" s="49">
        <v>2387.94</v>
      </c>
      <c r="E70" s="47">
        <v>741.6</v>
      </c>
      <c r="F70" s="50">
        <v>3129.54</v>
      </c>
      <c r="G70" s="47">
        <v>2291.06</v>
      </c>
      <c r="H70" s="47">
        <v>435.21</v>
      </c>
      <c r="I70" s="55">
        <v>2726.27</v>
      </c>
      <c r="J70" s="47" t="s">
        <v>80</v>
      </c>
      <c r="K70" s="54"/>
    </row>
    <row r="71" spans="1:11">
      <c r="A71" s="47" t="s">
        <v>27</v>
      </c>
      <c r="B71" s="61" t="s">
        <v>59</v>
      </c>
      <c r="C71" s="47" t="s">
        <v>86</v>
      </c>
      <c r="D71" s="49">
        <v>2388.4</v>
      </c>
      <c r="E71" s="47">
        <v>96.45</v>
      </c>
      <c r="F71" s="50">
        <v>2484.85</v>
      </c>
      <c r="G71" s="49">
        <v>1616.55</v>
      </c>
      <c r="H71" s="47">
        <v>98.58</v>
      </c>
      <c r="I71" s="56">
        <v>1715.1299999999999</v>
      </c>
      <c r="J71" s="47" t="s">
        <v>80</v>
      </c>
      <c r="K71" s="54"/>
    </row>
    <row r="72" spans="1:11">
      <c r="A72" s="47" t="s">
        <v>28</v>
      </c>
      <c r="B72" s="61" t="s">
        <v>59</v>
      </c>
      <c r="C72" s="47" t="s">
        <v>89</v>
      </c>
      <c r="D72" s="49">
        <v>1836.02</v>
      </c>
      <c r="E72" s="47">
        <v>780.85</v>
      </c>
      <c r="F72" s="49">
        <v>2616.87</v>
      </c>
      <c r="G72" s="49">
        <v>1509.76</v>
      </c>
      <c r="H72" s="47">
        <v>477.22</v>
      </c>
      <c r="I72" s="57">
        <v>1986.98</v>
      </c>
      <c r="J72" s="47" t="s">
        <v>80</v>
      </c>
      <c r="K72" s="54"/>
    </row>
    <row r="73" spans="1:11">
      <c r="A73" s="47" t="s">
        <v>29</v>
      </c>
      <c r="B73" s="61" t="s">
        <v>59</v>
      </c>
      <c r="C73" s="47" t="s">
        <v>155</v>
      </c>
      <c r="D73" s="49">
        <v>1525.5</v>
      </c>
      <c r="E73" s="47">
        <v>619.42999999999995</v>
      </c>
      <c r="F73" s="49">
        <v>2144.9299999999998</v>
      </c>
      <c r="G73" s="49">
        <v>1220.01</v>
      </c>
      <c r="H73" s="47">
        <v>360.65</v>
      </c>
      <c r="I73" s="57">
        <v>1580.6599999999999</v>
      </c>
      <c r="J73" s="47" t="s">
        <v>80</v>
      </c>
      <c r="K73" s="54"/>
    </row>
    <row r="74" spans="1:11">
      <c r="A74" s="47" t="s">
        <v>30</v>
      </c>
      <c r="B74" s="61" t="s">
        <v>59</v>
      </c>
      <c r="C74" s="47" t="s">
        <v>79</v>
      </c>
      <c r="D74" s="47">
        <v>229.98</v>
      </c>
      <c r="E74" s="47">
        <v>433.45</v>
      </c>
      <c r="F74" s="48">
        <v>663.43</v>
      </c>
      <c r="G74" s="47">
        <v>199.33</v>
      </c>
      <c r="H74" s="47">
        <v>184.46</v>
      </c>
      <c r="I74" s="55">
        <v>383.79</v>
      </c>
      <c r="J74" s="47" t="s">
        <v>80</v>
      </c>
      <c r="K74" s="54"/>
    </row>
    <row r="75" spans="1:11">
      <c r="A75" s="47" t="s">
        <v>31</v>
      </c>
      <c r="B75" s="61" t="s">
        <v>59</v>
      </c>
      <c r="C75" s="47" t="s">
        <v>156</v>
      </c>
      <c r="D75" s="47">
        <v>607.55999999999995</v>
      </c>
      <c r="E75" s="47">
        <v>422.91</v>
      </c>
      <c r="F75" s="48">
        <v>1030.47</v>
      </c>
      <c r="G75" s="47">
        <v>313.89</v>
      </c>
      <c r="H75" s="47">
        <v>175.67</v>
      </c>
      <c r="I75" s="55">
        <v>489.55999999999995</v>
      </c>
      <c r="J75" s="47" t="s">
        <v>80</v>
      </c>
      <c r="K75" s="54"/>
    </row>
    <row r="76" spans="1:11">
      <c r="A76" s="47" t="s">
        <v>32</v>
      </c>
      <c r="B76" s="61" t="s">
        <v>59</v>
      </c>
      <c r="C76" s="47" t="s">
        <v>157</v>
      </c>
      <c r="D76" s="49">
        <v>2606.9299999999998</v>
      </c>
      <c r="E76" s="47">
        <v>488.29</v>
      </c>
      <c r="F76" s="50">
        <v>3095.22</v>
      </c>
      <c r="G76" s="47">
        <v>295.10000000000002</v>
      </c>
      <c r="H76" s="47">
        <v>220.33</v>
      </c>
      <c r="I76" s="55">
        <v>515.43000000000006</v>
      </c>
      <c r="J76" s="47" t="s">
        <v>80</v>
      </c>
      <c r="K76" s="54"/>
    </row>
    <row r="77" spans="1:11">
      <c r="A77" s="47" t="s">
        <v>33</v>
      </c>
      <c r="B77" s="61" t="s">
        <v>59</v>
      </c>
      <c r="C77" s="47" t="s">
        <v>79</v>
      </c>
      <c r="D77" s="49">
        <v>1818.87</v>
      </c>
      <c r="E77" s="49">
        <v>1177.29</v>
      </c>
      <c r="F77" s="50">
        <v>2996.16</v>
      </c>
      <c r="G77" s="49">
        <v>1741.88</v>
      </c>
      <c r="H77" s="47">
        <v>883.5</v>
      </c>
      <c r="I77" s="56">
        <v>2625.38</v>
      </c>
      <c r="J77" s="47" t="s">
        <v>80</v>
      </c>
      <c r="K77" s="54"/>
    </row>
    <row r="78" spans="1:11">
      <c r="A78" s="47" t="s">
        <v>34</v>
      </c>
      <c r="B78" s="61" t="s">
        <v>59</v>
      </c>
      <c r="C78" s="47" t="s">
        <v>86</v>
      </c>
      <c r="D78" s="49">
        <v>1074.46</v>
      </c>
      <c r="E78" s="47">
        <v>830.27</v>
      </c>
      <c r="F78" s="50">
        <v>1904.73</v>
      </c>
      <c r="G78" s="49">
        <v>1006.03</v>
      </c>
      <c r="H78" s="47">
        <v>783.35</v>
      </c>
      <c r="I78" s="56">
        <v>1789.38</v>
      </c>
      <c r="J78" s="47" t="s">
        <v>80</v>
      </c>
      <c r="K78" s="54"/>
    </row>
    <row r="79" spans="1:11">
      <c r="A79" s="47" t="s">
        <v>36</v>
      </c>
      <c r="B79" s="61" t="s">
        <v>59</v>
      </c>
      <c r="C79" s="47" t="s">
        <v>98</v>
      </c>
      <c r="D79" s="47">
        <v>899.37</v>
      </c>
      <c r="E79" s="47">
        <v>475.49</v>
      </c>
      <c r="F79" s="48">
        <v>1374.8600000000001</v>
      </c>
      <c r="G79" s="47">
        <v>839.49</v>
      </c>
      <c r="H79" s="47">
        <v>392.58</v>
      </c>
      <c r="I79" s="55">
        <v>1232.07</v>
      </c>
      <c r="J79" s="47" t="s">
        <v>80</v>
      </c>
      <c r="K79" s="54"/>
    </row>
    <row r="80" spans="1:11">
      <c r="A80" s="47" t="s">
        <v>37</v>
      </c>
      <c r="B80" s="61" t="s">
        <v>59</v>
      </c>
      <c r="C80" s="47" t="s">
        <v>79</v>
      </c>
      <c r="D80" s="49">
        <v>2620.46</v>
      </c>
      <c r="E80" s="47">
        <v>461.98</v>
      </c>
      <c r="F80" s="49">
        <v>3082.44</v>
      </c>
      <c r="G80" s="51">
        <v>2269</v>
      </c>
      <c r="H80" s="47">
        <v>343.66</v>
      </c>
      <c r="I80" s="58">
        <v>2612.66</v>
      </c>
      <c r="J80" s="47" t="s">
        <v>80</v>
      </c>
      <c r="K80" s="54"/>
    </row>
    <row r="81" spans="1:11">
      <c r="A81" s="47" t="s">
        <v>38</v>
      </c>
      <c r="B81" s="61" t="s">
        <v>59</v>
      </c>
      <c r="C81" s="47" t="s">
        <v>84</v>
      </c>
      <c r="D81" s="49">
        <v>1558.13</v>
      </c>
      <c r="E81" s="47">
        <v>365.3</v>
      </c>
      <c r="F81" s="50">
        <v>1923.43</v>
      </c>
      <c r="G81" s="49">
        <v>1146.5999999999999</v>
      </c>
      <c r="H81" s="47">
        <v>220.65</v>
      </c>
      <c r="I81" s="56">
        <v>1367.25</v>
      </c>
      <c r="J81" s="47" t="s">
        <v>80</v>
      </c>
      <c r="K81" s="54"/>
    </row>
    <row r="82" spans="1:11">
      <c r="A82" s="47" t="s">
        <v>39</v>
      </c>
      <c r="B82" s="61" t="s">
        <v>59</v>
      </c>
      <c r="C82" s="47" t="s">
        <v>86</v>
      </c>
      <c r="D82" s="49">
        <v>2296.38</v>
      </c>
      <c r="E82" s="47">
        <v>131.87</v>
      </c>
      <c r="F82" s="50">
        <v>2428.25</v>
      </c>
      <c r="G82" s="49">
        <v>2462.9499999999998</v>
      </c>
      <c r="H82" s="47">
        <v>69.37</v>
      </c>
      <c r="I82" s="56">
        <v>2532.3199999999997</v>
      </c>
      <c r="J82" s="47" t="s">
        <v>80</v>
      </c>
      <c r="K82" s="54"/>
    </row>
    <row r="83" spans="1:11">
      <c r="A83" s="47" t="s">
        <v>40</v>
      </c>
      <c r="B83" s="61" t="s">
        <v>59</v>
      </c>
      <c r="C83" s="47" t="s">
        <v>84</v>
      </c>
      <c r="D83" s="49">
        <v>1736.03</v>
      </c>
      <c r="E83" s="47">
        <v>528.91999999999996</v>
      </c>
      <c r="F83" s="50">
        <v>2264.9499999999998</v>
      </c>
      <c r="G83" s="49">
        <v>1026.93</v>
      </c>
      <c r="H83" s="47">
        <v>443.27</v>
      </c>
      <c r="I83" s="56">
        <v>1470.2</v>
      </c>
      <c r="J83" s="47" t="s">
        <v>80</v>
      </c>
      <c r="K83" s="54"/>
    </row>
    <row r="84" spans="1:11">
      <c r="A84" s="47" t="s">
        <v>41</v>
      </c>
      <c r="B84" s="61" t="s">
        <v>59</v>
      </c>
      <c r="C84" s="47" t="s">
        <v>79</v>
      </c>
      <c r="D84" s="49">
        <v>5228.28</v>
      </c>
      <c r="E84" s="51">
        <v>1070</v>
      </c>
      <c r="F84" s="50">
        <v>6298.28</v>
      </c>
      <c r="G84" s="49">
        <v>4077.12</v>
      </c>
      <c r="H84" s="47">
        <v>152.72999999999999</v>
      </c>
      <c r="I84" s="56">
        <v>4229.8499999999995</v>
      </c>
      <c r="J84" s="47" t="s">
        <v>80</v>
      </c>
      <c r="K84" s="54"/>
    </row>
    <row r="85" spans="1:11">
      <c r="A85" s="47" t="s">
        <v>42</v>
      </c>
      <c r="B85" s="61" t="s">
        <v>59</v>
      </c>
      <c r="C85" s="47" t="s">
        <v>86</v>
      </c>
      <c r="D85" s="49">
        <v>4403.3100000000004</v>
      </c>
      <c r="E85" s="49">
        <v>1021.17</v>
      </c>
      <c r="F85" s="50">
        <v>5424.4800000000005</v>
      </c>
      <c r="G85" s="49">
        <v>3799.78</v>
      </c>
      <c r="H85" s="47">
        <v>167.1</v>
      </c>
      <c r="I85" s="56">
        <v>3966.88</v>
      </c>
      <c r="J85" s="47" t="s">
        <v>80</v>
      </c>
      <c r="K85" s="54"/>
    </row>
    <row r="86" spans="1:11">
      <c r="A86" s="47" t="s">
        <v>43</v>
      </c>
      <c r="B86" s="61" t="s">
        <v>59</v>
      </c>
      <c r="C86" s="47" t="s">
        <v>84</v>
      </c>
      <c r="D86" s="47">
        <v>1318.69</v>
      </c>
      <c r="E86" s="47">
        <v>173.26</v>
      </c>
      <c r="F86" s="48">
        <v>1491.95</v>
      </c>
      <c r="G86" s="49">
        <v>1191.8699999999999</v>
      </c>
      <c r="H86" s="47">
        <v>65</v>
      </c>
      <c r="I86" s="56">
        <v>1256.8699999999999</v>
      </c>
      <c r="J86" s="47" t="s">
        <v>80</v>
      </c>
      <c r="K86" s="54"/>
    </row>
    <row r="87" spans="1:11">
      <c r="A87" s="47" t="s">
        <v>44</v>
      </c>
      <c r="B87" s="61" t="s">
        <v>59</v>
      </c>
      <c r="C87" s="47" t="s">
        <v>89</v>
      </c>
      <c r="D87" s="49">
        <v>1588.18</v>
      </c>
      <c r="E87" s="47">
        <v>268</v>
      </c>
      <c r="F87" s="50">
        <v>1856.18</v>
      </c>
      <c r="G87" s="51">
        <v>1449</v>
      </c>
      <c r="H87" s="47">
        <v>101.03</v>
      </c>
      <c r="I87" s="59">
        <v>1550.03</v>
      </c>
      <c r="J87" s="47" t="s">
        <v>80</v>
      </c>
      <c r="K87" s="54"/>
    </row>
    <row r="88" spans="1:11">
      <c r="A88" s="47" t="s">
        <v>45</v>
      </c>
      <c r="B88" s="61" t="s">
        <v>59</v>
      </c>
      <c r="C88" s="47" t="s">
        <v>86</v>
      </c>
      <c r="D88" s="49">
        <v>1271.71</v>
      </c>
      <c r="E88" s="47">
        <v>270.92</v>
      </c>
      <c r="F88" s="49">
        <v>1542.63</v>
      </c>
      <c r="G88" s="49">
        <v>1178.08</v>
      </c>
      <c r="H88" s="47">
        <v>200.42</v>
      </c>
      <c r="I88" s="57">
        <v>1378.5</v>
      </c>
      <c r="J88" s="47" t="s">
        <v>80</v>
      </c>
      <c r="K88" s="54"/>
    </row>
    <row r="89" spans="1:11">
      <c r="A89" s="47" t="s">
        <v>46</v>
      </c>
      <c r="B89" s="61" t="s">
        <v>59</v>
      </c>
      <c r="C89" s="47" t="s">
        <v>86</v>
      </c>
      <c r="D89" s="49">
        <v>1183.57</v>
      </c>
      <c r="E89" s="47">
        <v>147.08000000000001</v>
      </c>
      <c r="F89" s="50">
        <v>1330.6499999999999</v>
      </c>
      <c r="G89" s="49">
        <v>1029.05</v>
      </c>
      <c r="H89" s="47">
        <v>102.64</v>
      </c>
      <c r="I89" s="56">
        <v>1131.69</v>
      </c>
      <c r="J89" s="47" t="s">
        <v>80</v>
      </c>
      <c r="K89" s="54"/>
    </row>
    <row r="90" spans="1:11">
      <c r="A90" s="47" t="s">
        <v>47</v>
      </c>
      <c r="B90" s="61" t="s">
        <v>59</v>
      </c>
      <c r="C90" s="47" t="s">
        <v>84</v>
      </c>
      <c r="D90" s="49">
        <v>2028.03</v>
      </c>
      <c r="E90" s="47">
        <v>466.56</v>
      </c>
      <c r="F90" s="50">
        <v>2494.59</v>
      </c>
      <c r="G90" s="49">
        <v>1992.74</v>
      </c>
      <c r="H90" s="47">
        <v>261.81</v>
      </c>
      <c r="I90" s="56">
        <v>2254.5500000000002</v>
      </c>
      <c r="J90" s="47" t="s">
        <v>80</v>
      </c>
      <c r="K90" s="54"/>
    </row>
    <row r="91" spans="1:11">
      <c r="A91" s="47" t="s">
        <v>48</v>
      </c>
      <c r="B91" s="61" t="s">
        <v>59</v>
      </c>
      <c r="C91" s="47" t="s">
        <v>86</v>
      </c>
      <c r="D91" s="47">
        <v>648.33000000000004</v>
      </c>
      <c r="E91" s="47">
        <v>96.5</v>
      </c>
      <c r="F91" s="48">
        <v>744.83</v>
      </c>
      <c r="G91" s="47">
        <v>619.72</v>
      </c>
      <c r="H91" s="47">
        <v>67.989999999999995</v>
      </c>
      <c r="I91" s="56">
        <v>687.71</v>
      </c>
      <c r="J91" s="47" t="s">
        <v>80</v>
      </c>
      <c r="K91" s="54"/>
    </row>
    <row r="92" spans="1:11">
      <c r="A92" s="47" t="s">
        <v>49</v>
      </c>
      <c r="B92" s="61" t="s">
        <v>59</v>
      </c>
      <c r="C92" s="47" t="s">
        <v>153</v>
      </c>
      <c r="D92" s="47">
        <v>1447.38</v>
      </c>
      <c r="E92" s="47">
        <v>497.62</v>
      </c>
      <c r="F92" s="48">
        <v>1945</v>
      </c>
      <c r="G92" s="47">
        <v>1445.46</v>
      </c>
      <c r="H92" s="47">
        <v>196.8</v>
      </c>
      <c r="I92" s="56">
        <v>1642.26</v>
      </c>
      <c r="J92" s="47" t="s">
        <v>80</v>
      </c>
      <c r="K92" s="54"/>
    </row>
    <row r="93" spans="1:11">
      <c r="A93" s="47" t="s">
        <v>50</v>
      </c>
      <c r="B93" s="61" t="s">
        <v>59</v>
      </c>
      <c r="C93" s="47" t="s">
        <v>79</v>
      </c>
      <c r="D93" s="47">
        <v>529.76</v>
      </c>
      <c r="E93" s="47">
        <v>156.34</v>
      </c>
      <c r="F93" s="48">
        <v>686.1</v>
      </c>
      <c r="G93" s="47">
        <v>439.51</v>
      </c>
      <c r="H93" s="47">
        <v>75.92</v>
      </c>
      <c r="I93" s="56">
        <v>515.42999999999995</v>
      </c>
      <c r="J93" s="47" t="s">
        <v>80</v>
      </c>
      <c r="K93" s="54"/>
    </row>
    <row r="94" spans="1:11">
      <c r="A94" s="47" t="s">
        <v>51</v>
      </c>
      <c r="B94" s="61" t="s">
        <v>59</v>
      </c>
      <c r="C94" s="47" t="s">
        <v>158</v>
      </c>
      <c r="D94" s="47">
        <v>586.08000000000004</v>
      </c>
      <c r="E94" s="47">
        <v>597.54</v>
      </c>
      <c r="F94" s="48">
        <v>1183.6199999999999</v>
      </c>
      <c r="G94" s="47">
        <v>529.16999999999996</v>
      </c>
      <c r="H94" s="47">
        <v>588.45000000000005</v>
      </c>
      <c r="I94" s="56">
        <v>1117.6199999999999</v>
      </c>
      <c r="J94" s="47" t="s">
        <v>80</v>
      </c>
      <c r="K94" s="54"/>
    </row>
    <row r="95" spans="1:11">
      <c r="A95" s="47" t="s">
        <v>52</v>
      </c>
      <c r="B95" s="61" t="s">
        <v>59</v>
      </c>
      <c r="C95" s="47" t="s">
        <v>86</v>
      </c>
      <c r="D95" s="47">
        <v>992.16</v>
      </c>
      <c r="E95" s="47">
        <v>104.3</v>
      </c>
      <c r="F95" s="48">
        <v>1096.46</v>
      </c>
      <c r="G95" s="47">
        <v>927.73</v>
      </c>
      <c r="H95" s="47">
        <v>46.3</v>
      </c>
      <c r="I95" s="56">
        <v>974.03</v>
      </c>
      <c r="J95" s="47" t="s">
        <v>80</v>
      </c>
      <c r="K95" s="54"/>
    </row>
    <row r="96" spans="1:11">
      <c r="A96" s="47" t="s">
        <v>53</v>
      </c>
      <c r="B96" s="61" t="s">
        <v>59</v>
      </c>
      <c r="C96" s="47" t="s">
        <v>86</v>
      </c>
      <c r="D96" s="49">
        <v>1516.3</v>
      </c>
      <c r="E96" s="47">
        <v>622.9</v>
      </c>
      <c r="F96" s="50">
        <v>2139.1999999999998</v>
      </c>
      <c r="G96" s="49">
        <v>1581.42</v>
      </c>
      <c r="H96" s="47">
        <v>420.53</v>
      </c>
      <c r="I96" s="56">
        <v>2001.95</v>
      </c>
      <c r="J96" s="47" t="s">
        <v>80</v>
      </c>
      <c r="K96" s="54"/>
    </row>
    <row r="97" spans="1:11">
      <c r="A97" s="47" t="s">
        <v>54</v>
      </c>
      <c r="B97" s="61" t="s">
        <v>59</v>
      </c>
      <c r="C97" s="47" t="s">
        <v>129</v>
      </c>
      <c r="D97" s="47">
        <v>723.96</v>
      </c>
      <c r="E97" s="49">
        <v>1294.3900000000001</v>
      </c>
      <c r="F97" s="48">
        <v>2018.3500000000001</v>
      </c>
      <c r="G97" s="47">
        <v>781.12</v>
      </c>
      <c r="H97" s="49">
        <v>1188.7</v>
      </c>
      <c r="I97" s="56">
        <v>1969.8200000000002</v>
      </c>
      <c r="J97" s="47" t="s">
        <v>80</v>
      </c>
      <c r="K97" s="54"/>
    </row>
    <row r="98" spans="1:11">
      <c r="A98" s="47" t="s">
        <v>55</v>
      </c>
      <c r="B98" s="61" t="s">
        <v>59</v>
      </c>
      <c r="C98" s="47" t="s">
        <v>86</v>
      </c>
      <c r="D98" s="49">
        <v>1638.88</v>
      </c>
      <c r="E98" s="47">
        <v>19.3</v>
      </c>
      <c r="F98" s="50">
        <v>1658.18</v>
      </c>
      <c r="G98" s="49">
        <v>1445.63</v>
      </c>
      <c r="H98" s="47">
        <v>103.33</v>
      </c>
      <c r="I98" s="56">
        <v>1548.96</v>
      </c>
      <c r="J98" s="47" t="s">
        <v>80</v>
      </c>
      <c r="K98" s="54"/>
    </row>
    <row r="99" spans="1:11">
      <c r="A99" s="47" t="s">
        <v>56</v>
      </c>
      <c r="B99" s="61" t="s">
        <v>59</v>
      </c>
      <c r="C99" s="47" t="s">
        <v>86</v>
      </c>
      <c r="D99" s="49">
        <v>1030.06</v>
      </c>
      <c r="E99" s="47">
        <v>223.65</v>
      </c>
      <c r="F99" s="50">
        <v>1253.71</v>
      </c>
      <c r="G99" s="47">
        <v>782.88</v>
      </c>
      <c r="H99" s="47">
        <v>103.75</v>
      </c>
      <c r="I99" s="56">
        <v>886.63</v>
      </c>
      <c r="J99" s="47" t="s">
        <v>80</v>
      </c>
      <c r="K99" s="54"/>
    </row>
    <row r="100" spans="1:11">
      <c r="A100" s="47" t="s">
        <v>57</v>
      </c>
      <c r="B100" s="61" t="s">
        <v>59</v>
      </c>
      <c r="C100" s="47" t="s">
        <v>93</v>
      </c>
      <c r="D100" s="47">
        <v>922.32</v>
      </c>
      <c r="E100" s="47">
        <v>450.5</v>
      </c>
      <c r="F100" s="48">
        <v>1372.8200000000002</v>
      </c>
      <c r="G100" s="47">
        <v>922.32</v>
      </c>
      <c r="H100" s="47">
        <v>432.39</v>
      </c>
      <c r="I100" s="56">
        <v>1354.71</v>
      </c>
      <c r="J100" s="47" t="s">
        <v>80</v>
      </c>
      <c r="K100" s="54"/>
    </row>
    <row r="101" spans="1:11">
      <c r="A101" s="47" t="s">
        <v>58</v>
      </c>
      <c r="B101" s="61" t="s">
        <v>59</v>
      </c>
      <c r="C101" s="47" t="s">
        <v>84</v>
      </c>
      <c r="D101" s="47">
        <v>1124.42</v>
      </c>
      <c r="E101" s="47">
        <v>238.68</v>
      </c>
      <c r="F101" s="48">
        <v>1363.1000000000001</v>
      </c>
      <c r="G101" s="47">
        <v>1065.52</v>
      </c>
      <c r="H101" s="47">
        <v>126.91</v>
      </c>
      <c r="I101" s="56">
        <v>1192.43</v>
      </c>
      <c r="J101" s="47" t="s">
        <v>80</v>
      </c>
      <c r="K101" s="54"/>
    </row>
    <row r="102" spans="1:11">
      <c r="A102" s="47" t="s">
        <v>7</v>
      </c>
      <c r="B102" s="61" t="s">
        <v>8</v>
      </c>
      <c r="C102" s="47" t="s">
        <v>79</v>
      </c>
      <c r="D102" s="47">
        <v>1470.17</v>
      </c>
      <c r="E102" s="47">
        <v>409.66</v>
      </c>
      <c r="F102" s="47">
        <v>1879.8300000000002</v>
      </c>
      <c r="G102" s="47">
        <v>1580.61</v>
      </c>
      <c r="H102" s="47">
        <v>199.97</v>
      </c>
      <c r="I102" s="52">
        <v>1780.58</v>
      </c>
      <c r="J102" s="47" t="s">
        <v>80</v>
      </c>
      <c r="K102" s="54"/>
    </row>
    <row r="103" spans="1:11">
      <c r="A103" s="47" t="s">
        <v>10</v>
      </c>
      <c r="B103" s="61" t="s">
        <v>8</v>
      </c>
      <c r="C103" s="47" t="s">
        <v>165</v>
      </c>
      <c r="D103" s="47">
        <v>195.94</v>
      </c>
      <c r="E103" s="47">
        <v>8.9</v>
      </c>
      <c r="F103" s="47">
        <v>204.84</v>
      </c>
      <c r="G103" s="47">
        <v>195.9</v>
      </c>
      <c r="H103" s="47">
        <v>8.89</v>
      </c>
      <c r="I103" s="52">
        <v>204.79000000000002</v>
      </c>
      <c r="J103" s="47" t="s">
        <v>80</v>
      </c>
      <c r="K103" s="54"/>
    </row>
    <row r="104" spans="1:11">
      <c r="A104" s="47" t="s">
        <v>10</v>
      </c>
      <c r="B104" s="61" t="s">
        <v>8</v>
      </c>
      <c r="C104" s="47" t="s">
        <v>92</v>
      </c>
      <c r="D104" s="47">
        <v>471.91</v>
      </c>
      <c r="E104" s="47">
        <v>538.21</v>
      </c>
      <c r="F104" s="47">
        <v>1010.1200000000001</v>
      </c>
      <c r="G104" s="47">
        <v>477.31</v>
      </c>
      <c r="H104" s="47">
        <v>454.61</v>
      </c>
      <c r="I104" s="52">
        <v>931.92000000000007</v>
      </c>
      <c r="J104" s="47" t="s">
        <v>80</v>
      </c>
      <c r="K104" s="54"/>
    </row>
    <row r="105" spans="1:11">
      <c r="A105" s="47" t="s">
        <v>12</v>
      </c>
      <c r="B105" s="61" t="s">
        <v>8</v>
      </c>
      <c r="C105" s="47" t="s">
        <v>79</v>
      </c>
      <c r="D105" s="47">
        <v>1876.47</v>
      </c>
      <c r="E105" s="47">
        <v>165.66</v>
      </c>
      <c r="F105" s="47">
        <v>2042.13</v>
      </c>
      <c r="G105" s="47">
        <v>1450.73</v>
      </c>
      <c r="H105" s="47">
        <v>83.2</v>
      </c>
      <c r="I105" s="52">
        <v>986.02</v>
      </c>
      <c r="J105" s="47" t="s">
        <v>80</v>
      </c>
      <c r="K105" s="54"/>
    </row>
    <row r="106" spans="1:11">
      <c r="A106" s="47" t="s">
        <v>13</v>
      </c>
      <c r="B106" s="61" t="s">
        <v>8</v>
      </c>
      <c r="C106" s="47" t="s">
        <v>84</v>
      </c>
      <c r="D106" s="47">
        <v>969.27</v>
      </c>
      <c r="E106" s="47">
        <v>589.57000000000005</v>
      </c>
      <c r="F106" s="47">
        <v>1558.8400000000001</v>
      </c>
      <c r="G106" s="47">
        <v>796.41</v>
      </c>
      <c r="H106" s="47">
        <v>422.56</v>
      </c>
      <c r="I106" s="52">
        <v>1218.97</v>
      </c>
      <c r="J106" s="47" t="s">
        <v>80</v>
      </c>
      <c r="K106" s="54"/>
    </row>
    <row r="107" spans="1:11">
      <c r="A107" s="47" t="s">
        <v>60</v>
      </c>
      <c r="B107" s="61" t="s">
        <v>8</v>
      </c>
      <c r="C107" s="47" t="s">
        <v>86</v>
      </c>
      <c r="D107" s="47">
        <v>1088.53</v>
      </c>
      <c r="E107" s="47">
        <v>201.63</v>
      </c>
      <c r="F107" s="47">
        <v>1290.1599999999999</v>
      </c>
      <c r="G107" s="47">
        <v>1017.94</v>
      </c>
      <c r="H107" s="47">
        <v>110.82</v>
      </c>
      <c r="I107" s="52">
        <v>1128.76</v>
      </c>
      <c r="J107" s="47" t="s">
        <v>80</v>
      </c>
      <c r="K107" s="54"/>
    </row>
    <row r="108" spans="1:11">
      <c r="A108" s="47" t="s">
        <v>15</v>
      </c>
      <c r="B108" s="61" t="s">
        <v>8</v>
      </c>
      <c r="C108" s="47" t="s">
        <v>86</v>
      </c>
      <c r="D108" s="47">
        <v>1370.56</v>
      </c>
      <c r="E108" s="47">
        <v>257.8</v>
      </c>
      <c r="F108" s="47">
        <v>1628.36</v>
      </c>
      <c r="G108" s="47">
        <v>1290.98</v>
      </c>
      <c r="H108" s="47">
        <v>23.44</v>
      </c>
      <c r="I108" s="52">
        <v>1314.42</v>
      </c>
      <c r="J108" s="47" t="s">
        <v>80</v>
      </c>
      <c r="K108" s="54"/>
    </row>
    <row r="109" spans="1:11">
      <c r="A109" s="47" t="s">
        <v>15</v>
      </c>
      <c r="B109" s="61" t="s">
        <v>8</v>
      </c>
      <c r="C109" s="47" t="s">
        <v>249</v>
      </c>
      <c r="D109" s="47">
        <v>256.49</v>
      </c>
      <c r="E109" s="47">
        <v>156.30000000000001</v>
      </c>
      <c r="F109" s="47">
        <v>412.79</v>
      </c>
      <c r="G109" s="47">
        <v>149.28</v>
      </c>
      <c r="H109" s="47">
        <v>135.54</v>
      </c>
      <c r="I109" s="52">
        <v>284.82</v>
      </c>
      <c r="J109" s="47" t="s">
        <v>80</v>
      </c>
      <c r="K109" s="54"/>
    </row>
    <row r="110" spans="1:11">
      <c r="A110" s="47" t="s">
        <v>173</v>
      </c>
      <c r="B110" s="61" t="s">
        <v>8</v>
      </c>
      <c r="C110" s="47" t="s">
        <v>79</v>
      </c>
      <c r="D110" s="47">
        <v>1226.2</v>
      </c>
      <c r="E110" s="47">
        <v>271</v>
      </c>
      <c r="F110" s="47">
        <v>1497.2</v>
      </c>
      <c r="G110" s="47">
        <v>1191</v>
      </c>
      <c r="H110" s="47">
        <v>241.2</v>
      </c>
      <c r="I110" s="52">
        <v>1432.2</v>
      </c>
      <c r="J110" s="47" t="s">
        <v>80</v>
      </c>
      <c r="K110" s="54"/>
    </row>
    <row r="111" spans="1:11">
      <c r="A111" s="47" t="s">
        <v>61</v>
      </c>
      <c r="B111" s="61" t="s">
        <v>8</v>
      </c>
      <c r="C111" s="47" t="s">
        <v>166</v>
      </c>
      <c r="D111" s="47">
        <v>1054.82</v>
      </c>
      <c r="E111" s="47">
        <v>557.54999999999995</v>
      </c>
      <c r="F111" s="47">
        <v>1612.37</v>
      </c>
      <c r="G111" s="47">
        <v>925.42</v>
      </c>
      <c r="H111" s="47">
        <v>350.61</v>
      </c>
      <c r="I111" s="52">
        <v>1276.03</v>
      </c>
      <c r="J111" s="47" t="s">
        <v>80</v>
      </c>
      <c r="K111" s="54"/>
    </row>
    <row r="112" spans="1:11">
      <c r="A112" s="47" t="s">
        <v>17</v>
      </c>
      <c r="B112" s="61" t="s">
        <v>8</v>
      </c>
      <c r="C112" s="47" t="s">
        <v>92</v>
      </c>
      <c r="D112" s="47">
        <v>339.14</v>
      </c>
      <c r="E112" s="47">
        <v>63.97</v>
      </c>
      <c r="F112" s="47">
        <v>403.11</v>
      </c>
      <c r="G112" s="47">
        <v>324</v>
      </c>
      <c r="H112" s="47">
        <v>64.180000000000007</v>
      </c>
      <c r="I112" s="52">
        <v>388.18</v>
      </c>
      <c r="J112" s="47" t="s">
        <v>80</v>
      </c>
      <c r="K112" s="54"/>
    </row>
    <row r="113" spans="1:11">
      <c r="A113" s="47" t="s">
        <v>17</v>
      </c>
      <c r="B113" s="61" t="s">
        <v>8</v>
      </c>
      <c r="C113" s="47" t="s">
        <v>93</v>
      </c>
      <c r="D113" s="47">
        <v>277.8</v>
      </c>
      <c r="E113" s="47">
        <v>36.03</v>
      </c>
      <c r="F113" s="47">
        <v>313.83000000000004</v>
      </c>
      <c r="G113" s="47">
        <v>264.55</v>
      </c>
      <c r="H113" s="47">
        <v>28.4</v>
      </c>
      <c r="I113" s="52">
        <v>292.95</v>
      </c>
      <c r="J113" s="47" t="s">
        <v>80</v>
      </c>
      <c r="K113" s="54"/>
    </row>
    <row r="114" spans="1:11">
      <c r="A114" s="47" t="s">
        <v>19</v>
      </c>
      <c r="B114" s="61" t="s">
        <v>8</v>
      </c>
      <c r="C114" s="47" t="s">
        <v>79</v>
      </c>
      <c r="D114" s="47">
        <v>1285.6400000000001</v>
      </c>
      <c r="E114" s="47">
        <v>276.43</v>
      </c>
      <c r="F114" s="47">
        <v>1562.0700000000002</v>
      </c>
      <c r="G114" s="47">
        <v>1114.3699999999999</v>
      </c>
      <c r="H114" s="47">
        <v>156.9</v>
      </c>
      <c r="I114" s="52">
        <v>1271.27</v>
      </c>
      <c r="J114" s="47" t="s">
        <v>80</v>
      </c>
      <c r="K114" s="54"/>
    </row>
    <row r="115" spans="1:11">
      <c r="A115" s="47" t="s">
        <v>21</v>
      </c>
      <c r="B115" s="61" t="s">
        <v>8</v>
      </c>
      <c r="C115" s="47" t="s">
        <v>86</v>
      </c>
      <c r="D115" s="47">
        <v>2162.35</v>
      </c>
      <c r="E115" s="47">
        <v>1139.43</v>
      </c>
      <c r="F115" s="47">
        <v>3301.7799999999997</v>
      </c>
      <c r="G115" s="47">
        <v>1931.86</v>
      </c>
      <c r="H115" s="47">
        <v>805.2</v>
      </c>
      <c r="I115" s="52">
        <v>2737.06</v>
      </c>
      <c r="J115" s="47" t="s">
        <v>80</v>
      </c>
      <c r="K115" s="54"/>
    </row>
    <row r="116" spans="1:11">
      <c r="A116" s="47" t="s">
        <v>22</v>
      </c>
      <c r="B116" s="61" t="s">
        <v>8</v>
      </c>
      <c r="C116" s="47" t="s">
        <v>86</v>
      </c>
      <c r="D116" s="47">
        <v>1454.11</v>
      </c>
      <c r="E116" s="47">
        <v>235.46</v>
      </c>
      <c r="F116" s="47">
        <v>1689.57</v>
      </c>
      <c r="G116" s="47">
        <v>1359.28</v>
      </c>
      <c r="H116" s="47">
        <v>178.47</v>
      </c>
      <c r="I116" s="52">
        <v>1537.75</v>
      </c>
      <c r="J116" s="47" t="s">
        <v>80</v>
      </c>
      <c r="K116" s="54"/>
    </row>
    <row r="117" spans="1:11">
      <c r="A117" s="47" t="s">
        <v>23</v>
      </c>
      <c r="B117" s="61" t="s">
        <v>8</v>
      </c>
      <c r="C117" s="47" t="s">
        <v>86</v>
      </c>
      <c r="D117" s="47">
        <v>3156.35</v>
      </c>
      <c r="E117" s="47">
        <v>894</v>
      </c>
      <c r="F117" s="47">
        <v>4050.35</v>
      </c>
      <c r="G117" s="47">
        <v>3139.98</v>
      </c>
      <c r="H117" s="47">
        <v>599.61</v>
      </c>
      <c r="I117" s="52">
        <v>3739.59</v>
      </c>
      <c r="J117" s="47" t="s">
        <v>80</v>
      </c>
      <c r="K117" s="54"/>
    </row>
    <row r="118" spans="1:11">
      <c r="A118" s="47" t="s">
        <v>24</v>
      </c>
      <c r="B118" s="61" t="s">
        <v>8</v>
      </c>
      <c r="C118" s="47" t="s">
        <v>98</v>
      </c>
      <c r="D118" s="47">
        <v>1895.84</v>
      </c>
      <c r="E118" s="47">
        <v>802.52</v>
      </c>
      <c r="F118" s="47">
        <v>2698.3599999999997</v>
      </c>
      <c r="G118" s="47">
        <v>1760.59</v>
      </c>
      <c r="H118" s="47">
        <v>502.07</v>
      </c>
      <c r="I118" s="52">
        <v>2262.66</v>
      </c>
      <c r="J118" s="47" t="s">
        <v>80</v>
      </c>
      <c r="K118" s="54"/>
    </row>
    <row r="119" spans="1:11">
      <c r="A119" s="47" t="s">
        <v>25</v>
      </c>
      <c r="B119" s="61" t="s">
        <v>8</v>
      </c>
      <c r="C119" s="47" t="s">
        <v>167</v>
      </c>
      <c r="D119" s="47">
        <v>1155.4000000000001</v>
      </c>
      <c r="E119" s="47">
        <v>295.20999999999998</v>
      </c>
      <c r="F119" s="47">
        <v>1450.6100000000001</v>
      </c>
      <c r="G119" s="47">
        <v>1155.4000000000001</v>
      </c>
      <c r="H119" s="47">
        <v>132.53</v>
      </c>
      <c r="I119" s="52">
        <v>1287.93</v>
      </c>
      <c r="J119" s="47" t="s">
        <v>80</v>
      </c>
      <c r="K119" s="54"/>
    </row>
    <row r="120" spans="1:11">
      <c r="A120" s="47" t="s">
        <v>26</v>
      </c>
      <c r="B120" s="61" t="s">
        <v>8</v>
      </c>
      <c r="C120" s="47" t="s">
        <v>86</v>
      </c>
      <c r="D120" s="47">
        <v>1862.9</v>
      </c>
      <c r="E120" s="47">
        <v>968.39</v>
      </c>
      <c r="F120" s="47">
        <v>2831.29</v>
      </c>
      <c r="G120" s="47">
        <v>1843.18</v>
      </c>
      <c r="H120" s="47">
        <v>690.7</v>
      </c>
      <c r="I120" s="52">
        <v>2533.88</v>
      </c>
      <c r="J120" s="47" t="s">
        <v>80</v>
      </c>
      <c r="K120" s="54"/>
    </row>
    <row r="121" spans="1:11">
      <c r="A121" s="47" t="s">
        <v>27</v>
      </c>
      <c r="B121" s="61" t="s">
        <v>8</v>
      </c>
      <c r="C121" s="47" t="s">
        <v>86</v>
      </c>
      <c r="D121" s="47">
        <v>2122.9899999999998</v>
      </c>
      <c r="E121" s="47">
        <v>241.71</v>
      </c>
      <c r="F121" s="47">
        <v>2364.6999999999998</v>
      </c>
      <c r="G121" s="47">
        <v>802.12</v>
      </c>
      <c r="H121" s="47">
        <v>74.83</v>
      </c>
      <c r="I121" s="52">
        <v>876.95</v>
      </c>
      <c r="J121" s="47" t="s">
        <v>80</v>
      </c>
      <c r="K121" s="54"/>
    </row>
    <row r="122" spans="1:11">
      <c r="A122" s="47" t="s">
        <v>28</v>
      </c>
      <c r="B122" s="61" t="s">
        <v>8</v>
      </c>
      <c r="C122" s="47" t="s">
        <v>89</v>
      </c>
      <c r="D122" s="47">
        <v>1602.77</v>
      </c>
      <c r="E122" s="47">
        <v>734.75</v>
      </c>
      <c r="F122" s="47">
        <v>2337.52</v>
      </c>
      <c r="G122" s="47">
        <v>1259.2</v>
      </c>
      <c r="H122" s="47">
        <v>286.69</v>
      </c>
      <c r="I122" s="52">
        <v>1545.89</v>
      </c>
      <c r="J122" s="47" t="s">
        <v>80</v>
      </c>
      <c r="K122" s="54"/>
    </row>
    <row r="123" spans="1:11">
      <c r="A123" s="47" t="s">
        <v>29</v>
      </c>
      <c r="B123" s="61" t="s">
        <v>8</v>
      </c>
      <c r="C123" s="47" t="s">
        <v>168</v>
      </c>
      <c r="D123" s="47">
        <v>951.52</v>
      </c>
      <c r="E123" s="47">
        <v>785.25</v>
      </c>
      <c r="F123" s="47">
        <v>1736.77</v>
      </c>
      <c r="G123" s="47">
        <v>881.09</v>
      </c>
      <c r="H123" s="47">
        <v>578</v>
      </c>
      <c r="I123" s="52">
        <v>1459.0900000000001</v>
      </c>
      <c r="J123" s="47" t="s">
        <v>80</v>
      </c>
      <c r="K123" s="54"/>
    </row>
    <row r="124" spans="1:11">
      <c r="A124" s="47" t="s">
        <v>30</v>
      </c>
      <c r="B124" s="61" t="s">
        <v>8</v>
      </c>
      <c r="C124" s="47" t="s">
        <v>79</v>
      </c>
      <c r="D124" s="47">
        <v>193</v>
      </c>
      <c r="E124" s="47">
        <v>353.11</v>
      </c>
      <c r="F124" s="47">
        <v>546.11</v>
      </c>
      <c r="G124" s="47">
        <v>164.97</v>
      </c>
      <c r="H124" s="47">
        <v>189.53</v>
      </c>
      <c r="I124" s="52">
        <v>354.5</v>
      </c>
      <c r="J124" s="47" t="s">
        <v>80</v>
      </c>
      <c r="K124" s="54"/>
    </row>
    <row r="125" spans="1:11">
      <c r="A125" s="47" t="s">
        <v>31</v>
      </c>
      <c r="B125" s="61" t="s">
        <v>8</v>
      </c>
      <c r="C125" s="47" t="s">
        <v>89</v>
      </c>
      <c r="D125" s="47">
        <v>522.49</v>
      </c>
      <c r="E125" s="47">
        <v>366.56</v>
      </c>
      <c r="F125" s="47">
        <v>889.05</v>
      </c>
      <c r="G125" s="47">
        <v>448.54</v>
      </c>
      <c r="H125" s="47">
        <v>149.79</v>
      </c>
      <c r="I125" s="52">
        <v>598.33000000000004</v>
      </c>
      <c r="J125" s="47" t="s">
        <v>80</v>
      </c>
      <c r="K125" s="54"/>
    </row>
    <row r="126" spans="1:11">
      <c r="A126" s="47" t="s">
        <v>32</v>
      </c>
      <c r="B126" s="61" t="s">
        <v>8</v>
      </c>
      <c r="C126" s="47" t="s">
        <v>169</v>
      </c>
      <c r="D126" s="47">
        <v>2148.91</v>
      </c>
      <c r="E126" s="47">
        <v>559.79999999999995</v>
      </c>
      <c r="F126" s="47">
        <v>2708.71</v>
      </c>
      <c r="G126" s="47">
        <v>2201.92</v>
      </c>
      <c r="H126" s="47">
        <v>323.81</v>
      </c>
      <c r="I126" s="52">
        <v>2525.73</v>
      </c>
      <c r="J126" s="47" t="s">
        <v>80</v>
      </c>
      <c r="K126" s="54"/>
    </row>
    <row r="127" spans="1:11">
      <c r="A127" s="47" t="s">
        <v>33</v>
      </c>
      <c r="B127" s="61" t="s">
        <v>8</v>
      </c>
      <c r="C127" s="47" t="s">
        <v>170</v>
      </c>
      <c r="D127" s="47">
        <v>1745.33</v>
      </c>
      <c r="E127" s="47">
        <v>823.87</v>
      </c>
      <c r="F127" s="47">
        <v>2569.1999999999998</v>
      </c>
      <c r="G127" s="47">
        <v>1437.39</v>
      </c>
      <c r="H127" s="47">
        <v>332.07</v>
      </c>
      <c r="I127" s="52">
        <v>1769.46</v>
      </c>
      <c r="J127" s="47" t="s">
        <v>80</v>
      </c>
      <c r="K127" s="54"/>
    </row>
    <row r="128" spans="1:11">
      <c r="A128" s="47" t="s">
        <v>34</v>
      </c>
      <c r="B128" s="61" t="s">
        <v>8</v>
      </c>
      <c r="C128" s="47" t="s">
        <v>86</v>
      </c>
      <c r="D128" s="47">
        <v>1001.44</v>
      </c>
      <c r="E128" s="47">
        <v>596.17999999999995</v>
      </c>
      <c r="F128" s="47">
        <v>1597.62</v>
      </c>
      <c r="G128" s="47">
        <v>969.62</v>
      </c>
      <c r="H128" s="47">
        <v>469.71</v>
      </c>
      <c r="I128" s="52">
        <v>1439.33</v>
      </c>
      <c r="J128" s="47" t="s">
        <v>80</v>
      </c>
      <c r="K128" s="54"/>
    </row>
    <row r="129" spans="1:11">
      <c r="A129" s="47" t="s">
        <v>36</v>
      </c>
      <c r="B129" s="61" t="s">
        <v>8</v>
      </c>
      <c r="C129" s="47" t="s">
        <v>86</v>
      </c>
      <c r="D129" s="47">
        <v>764.7</v>
      </c>
      <c r="E129" s="47">
        <v>344.6</v>
      </c>
      <c r="F129" s="47">
        <v>1109.3000000000002</v>
      </c>
      <c r="G129" s="47">
        <v>685.18</v>
      </c>
      <c r="H129" s="47">
        <v>270.01</v>
      </c>
      <c r="I129" s="52">
        <v>955.18999999999994</v>
      </c>
      <c r="J129" s="47" t="s">
        <v>80</v>
      </c>
      <c r="K129" s="54"/>
    </row>
    <row r="130" spans="1:11">
      <c r="A130" s="47" t="s">
        <v>37</v>
      </c>
      <c r="B130" s="61" t="s">
        <v>8</v>
      </c>
      <c r="C130" s="47" t="s">
        <v>79</v>
      </c>
      <c r="D130" s="47">
        <v>1830.33</v>
      </c>
      <c r="E130" s="47">
        <v>339.19</v>
      </c>
      <c r="F130" s="47">
        <v>2169.52</v>
      </c>
      <c r="G130" s="47">
        <v>1608.45</v>
      </c>
      <c r="H130" s="47">
        <v>161.49</v>
      </c>
      <c r="I130" s="52">
        <v>1769.94</v>
      </c>
      <c r="J130" s="47" t="s">
        <v>80</v>
      </c>
      <c r="K130" s="54"/>
    </row>
    <row r="131" spans="1:11">
      <c r="A131" s="47" t="s">
        <v>38</v>
      </c>
      <c r="B131" s="61" t="s">
        <v>8</v>
      </c>
      <c r="C131" s="47" t="s">
        <v>171</v>
      </c>
      <c r="D131" s="47">
        <v>956.8</v>
      </c>
      <c r="E131" s="47">
        <v>255.8</v>
      </c>
      <c r="F131" s="47">
        <v>1212.5999999999999</v>
      </c>
      <c r="G131" s="47">
        <v>867.5</v>
      </c>
      <c r="H131" s="47">
        <v>303</v>
      </c>
      <c r="I131" s="52">
        <v>1170.5</v>
      </c>
      <c r="J131" s="47" t="s">
        <v>80</v>
      </c>
      <c r="K131" s="54"/>
    </row>
    <row r="132" spans="1:11">
      <c r="A132" s="47" t="s">
        <v>39</v>
      </c>
      <c r="B132" s="61" t="s">
        <v>8</v>
      </c>
      <c r="C132" s="47" t="s">
        <v>79</v>
      </c>
      <c r="D132" s="47">
        <v>2049.5300000000002</v>
      </c>
      <c r="E132" s="47">
        <v>370.64</v>
      </c>
      <c r="F132" s="47">
        <v>2420.17</v>
      </c>
      <c r="G132" s="47">
        <v>2065.13</v>
      </c>
      <c r="H132" s="47">
        <v>220.15</v>
      </c>
      <c r="I132" s="52">
        <v>2285.2800000000002</v>
      </c>
      <c r="J132" s="47" t="s">
        <v>80</v>
      </c>
      <c r="K132" s="54"/>
    </row>
    <row r="133" spans="1:11">
      <c r="A133" s="47" t="s">
        <v>40</v>
      </c>
      <c r="B133" s="61" t="s">
        <v>8</v>
      </c>
      <c r="C133" s="47" t="s">
        <v>84</v>
      </c>
      <c r="D133" s="47">
        <v>1252.21</v>
      </c>
      <c r="E133" s="47">
        <v>631.51</v>
      </c>
      <c r="F133" s="47">
        <v>1883.72</v>
      </c>
      <c r="G133" s="47">
        <v>1528.86</v>
      </c>
      <c r="H133" s="47">
        <v>686.77</v>
      </c>
      <c r="I133" s="52">
        <v>2215.63</v>
      </c>
      <c r="J133" s="47" t="s">
        <v>80</v>
      </c>
      <c r="K133" s="54"/>
    </row>
    <row r="134" spans="1:11">
      <c r="A134" s="47" t="s">
        <v>41</v>
      </c>
      <c r="B134" s="61" t="s">
        <v>8</v>
      </c>
      <c r="C134" s="47" t="s">
        <v>79</v>
      </c>
      <c r="D134" s="47">
        <v>5068.1499999999996</v>
      </c>
      <c r="E134" s="47">
        <v>1237.8</v>
      </c>
      <c r="F134" s="47">
        <v>6305.95</v>
      </c>
      <c r="G134" s="47">
        <v>4375.57</v>
      </c>
      <c r="H134" s="47">
        <v>529.30999999999995</v>
      </c>
      <c r="I134" s="52">
        <v>4904.8799999999992</v>
      </c>
      <c r="J134" s="47" t="s">
        <v>80</v>
      </c>
      <c r="K134" s="54"/>
    </row>
    <row r="135" spans="1:11">
      <c r="A135" s="47" t="s">
        <v>42</v>
      </c>
      <c r="B135" s="61" t="s">
        <v>8</v>
      </c>
      <c r="C135" s="47" t="s">
        <v>86</v>
      </c>
      <c r="D135" s="47">
        <v>3601.86</v>
      </c>
      <c r="E135" s="47">
        <v>913.67</v>
      </c>
      <c r="F135" s="47">
        <v>4515.53</v>
      </c>
      <c r="G135" s="47">
        <v>3702.3</v>
      </c>
      <c r="H135" s="47">
        <v>416.86</v>
      </c>
      <c r="I135" s="52">
        <v>4119.16</v>
      </c>
      <c r="J135" s="47" t="s">
        <v>80</v>
      </c>
      <c r="K135" s="54"/>
    </row>
    <row r="136" spans="1:11">
      <c r="A136" s="47" t="s">
        <v>43</v>
      </c>
      <c r="B136" s="61" t="s">
        <v>8</v>
      </c>
      <c r="C136" s="47" t="s">
        <v>86</v>
      </c>
      <c r="D136" s="47">
        <v>868.87</v>
      </c>
      <c r="E136" s="47">
        <v>486.2</v>
      </c>
      <c r="F136" s="47">
        <v>1355.07</v>
      </c>
      <c r="G136" s="47">
        <v>865.69</v>
      </c>
      <c r="H136" s="47">
        <v>443.45</v>
      </c>
      <c r="I136" s="52">
        <v>1309.1400000000001</v>
      </c>
      <c r="J136" s="47" t="s">
        <v>80</v>
      </c>
      <c r="K136" s="54"/>
    </row>
    <row r="137" spans="1:11">
      <c r="A137" s="47" t="s">
        <v>44</v>
      </c>
      <c r="B137" s="61" t="s">
        <v>8</v>
      </c>
      <c r="C137" s="47" t="s">
        <v>86</v>
      </c>
      <c r="D137" s="47">
        <v>1341.98</v>
      </c>
      <c r="E137" s="47">
        <v>159</v>
      </c>
      <c r="F137" s="47">
        <v>1500.98</v>
      </c>
      <c r="G137" s="47">
        <v>1244.8</v>
      </c>
      <c r="H137" s="47">
        <v>151.9</v>
      </c>
      <c r="I137" s="52">
        <v>1396.7</v>
      </c>
      <c r="J137" s="47" t="s">
        <v>80</v>
      </c>
      <c r="K137" s="54"/>
    </row>
    <row r="138" spans="1:11">
      <c r="A138" s="47" t="s">
        <v>45</v>
      </c>
      <c r="B138" s="61" t="s">
        <v>8</v>
      </c>
      <c r="C138" s="47" t="s">
        <v>86</v>
      </c>
      <c r="D138" s="47">
        <v>1180.49</v>
      </c>
      <c r="E138" s="47">
        <v>518.32000000000005</v>
      </c>
      <c r="F138" s="47">
        <v>1698.81</v>
      </c>
      <c r="G138" s="47">
        <v>1167.02</v>
      </c>
      <c r="H138" s="47">
        <v>143.47</v>
      </c>
      <c r="I138" s="52">
        <v>1310.49</v>
      </c>
      <c r="J138" s="47" t="s">
        <v>80</v>
      </c>
      <c r="K138" s="54"/>
    </row>
    <row r="139" spans="1:11">
      <c r="A139" s="47" t="s">
        <v>46</v>
      </c>
      <c r="B139" s="61" t="s">
        <v>8</v>
      </c>
      <c r="C139" s="47" t="s">
        <v>86</v>
      </c>
      <c r="D139" s="47">
        <v>1103.3399999999999</v>
      </c>
      <c r="E139" s="47">
        <v>236.12</v>
      </c>
      <c r="F139" s="47">
        <v>1339.46</v>
      </c>
      <c r="G139" s="47">
        <v>964.07</v>
      </c>
      <c r="H139" s="47">
        <v>173.55</v>
      </c>
      <c r="I139" s="52">
        <v>1137.6200000000001</v>
      </c>
      <c r="J139" s="47" t="s">
        <v>80</v>
      </c>
      <c r="K139" s="54"/>
    </row>
    <row r="140" spans="1:11">
      <c r="A140" s="47" t="s">
        <v>47</v>
      </c>
      <c r="B140" s="61" t="s">
        <v>8</v>
      </c>
      <c r="C140" s="47" t="s">
        <v>86</v>
      </c>
      <c r="D140" s="47">
        <v>1914.3</v>
      </c>
      <c r="E140" s="47">
        <v>273.16000000000003</v>
      </c>
      <c r="F140" s="47">
        <v>2187.46</v>
      </c>
      <c r="G140" s="47">
        <v>1834.94</v>
      </c>
      <c r="H140" s="47">
        <v>197.51</v>
      </c>
      <c r="I140" s="52">
        <v>2032.45</v>
      </c>
      <c r="J140" s="47" t="s">
        <v>80</v>
      </c>
      <c r="K140" s="54"/>
    </row>
    <row r="141" spans="1:11">
      <c r="A141" s="47" t="s">
        <v>48</v>
      </c>
      <c r="B141" s="61" t="s">
        <v>8</v>
      </c>
      <c r="C141" s="47" t="s">
        <v>153</v>
      </c>
      <c r="D141" s="47">
        <v>571.91999999999996</v>
      </c>
      <c r="E141" s="47">
        <v>125.51</v>
      </c>
      <c r="F141" s="47">
        <v>697.43</v>
      </c>
      <c r="G141" s="47">
        <v>602.46</v>
      </c>
      <c r="H141" s="47">
        <v>96.59</v>
      </c>
      <c r="I141" s="52">
        <v>699.05000000000007</v>
      </c>
      <c r="J141" s="47" t="s">
        <v>80</v>
      </c>
      <c r="K141" s="54"/>
    </row>
    <row r="142" spans="1:11">
      <c r="A142" s="47" t="s">
        <v>49</v>
      </c>
      <c r="B142" s="61" t="s">
        <v>8</v>
      </c>
      <c r="C142" s="47" t="s">
        <v>79</v>
      </c>
      <c r="D142" s="47">
        <v>1486.99</v>
      </c>
      <c r="E142" s="47">
        <v>668.85</v>
      </c>
      <c r="F142" s="47">
        <v>2155.84</v>
      </c>
      <c r="G142" s="47">
        <v>1096.3</v>
      </c>
      <c r="H142" s="47">
        <v>237.11</v>
      </c>
      <c r="I142" s="52">
        <v>1333.4099999999999</v>
      </c>
      <c r="J142" s="47" t="s">
        <v>80</v>
      </c>
      <c r="K142" s="54"/>
    </row>
    <row r="143" spans="1:11">
      <c r="A143" s="47" t="s">
        <v>50</v>
      </c>
      <c r="B143" s="61" t="s">
        <v>8</v>
      </c>
      <c r="C143" s="47" t="s">
        <v>79</v>
      </c>
      <c r="D143" s="47">
        <v>947.24</v>
      </c>
      <c r="E143" s="47">
        <v>209.42</v>
      </c>
      <c r="F143" s="47">
        <v>1156.6600000000001</v>
      </c>
      <c r="G143" s="47">
        <v>935.1</v>
      </c>
      <c r="H143" s="47">
        <v>57.16</v>
      </c>
      <c r="I143" s="52">
        <v>992.26</v>
      </c>
      <c r="J143" s="47" t="s">
        <v>80</v>
      </c>
      <c r="K143" s="54"/>
    </row>
    <row r="144" spans="1:11">
      <c r="A144" s="47" t="s">
        <v>51</v>
      </c>
      <c r="B144" s="61" t="s">
        <v>8</v>
      </c>
      <c r="C144" s="47" t="s">
        <v>172</v>
      </c>
      <c r="D144" s="47">
        <v>339.18</v>
      </c>
      <c r="E144" s="47">
        <v>717.31</v>
      </c>
      <c r="F144" s="47">
        <v>1056.49</v>
      </c>
      <c r="G144" s="47">
        <v>370.7</v>
      </c>
      <c r="H144" s="47">
        <v>410.45</v>
      </c>
      <c r="I144" s="52">
        <v>781.15</v>
      </c>
      <c r="J144" s="47" t="s">
        <v>80</v>
      </c>
      <c r="K144" s="54"/>
    </row>
    <row r="145" spans="1:11">
      <c r="A145" s="47" t="s">
        <v>52</v>
      </c>
      <c r="B145" s="61" t="s">
        <v>8</v>
      </c>
      <c r="C145" s="47" t="s">
        <v>86</v>
      </c>
      <c r="D145" s="47">
        <v>836.99</v>
      </c>
      <c r="E145" s="47">
        <v>147.82</v>
      </c>
      <c r="F145" s="47">
        <v>984.81</v>
      </c>
      <c r="G145" s="47">
        <v>773.79</v>
      </c>
      <c r="H145" s="47">
        <v>82</v>
      </c>
      <c r="I145" s="52">
        <v>855.79</v>
      </c>
      <c r="J145" s="47" t="s">
        <v>80</v>
      </c>
      <c r="K145" s="54"/>
    </row>
    <row r="146" spans="1:11">
      <c r="A146" s="47" t="s">
        <v>53</v>
      </c>
      <c r="B146" s="61" t="s">
        <v>8</v>
      </c>
      <c r="C146" s="47" t="s">
        <v>79</v>
      </c>
      <c r="D146" s="47">
        <v>1221.3800000000001</v>
      </c>
      <c r="E146" s="47">
        <v>477.51</v>
      </c>
      <c r="F146" s="47">
        <v>1698.89</v>
      </c>
      <c r="G146" s="47">
        <v>1276.71</v>
      </c>
      <c r="H146" s="47">
        <v>337.02</v>
      </c>
      <c r="I146" s="52">
        <v>1613.73</v>
      </c>
      <c r="J146" s="47" t="s">
        <v>80</v>
      </c>
      <c r="K146" s="54"/>
    </row>
    <row r="147" spans="1:11">
      <c r="A147" s="47" t="s">
        <v>54</v>
      </c>
      <c r="B147" s="61" t="s">
        <v>8</v>
      </c>
      <c r="C147" s="47" t="s">
        <v>79</v>
      </c>
      <c r="D147" s="47">
        <v>154.78</v>
      </c>
      <c r="E147" s="47">
        <v>1227.08</v>
      </c>
      <c r="F147" s="47">
        <v>1381.86</v>
      </c>
      <c r="G147" s="47">
        <v>132.43</v>
      </c>
      <c r="H147" s="47">
        <v>728.51</v>
      </c>
      <c r="I147" s="52">
        <v>860.94</v>
      </c>
      <c r="J147" s="47" t="s">
        <v>80</v>
      </c>
      <c r="K147" s="54"/>
    </row>
    <row r="148" spans="1:11">
      <c r="A148" s="47" t="s">
        <v>55</v>
      </c>
      <c r="B148" s="61" t="s">
        <v>8</v>
      </c>
      <c r="C148" s="47" t="s">
        <v>86</v>
      </c>
      <c r="D148" s="47">
        <v>1226.9000000000001</v>
      </c>
      <c r="E148" s="47">
        <v>223.4</v>
      </c>
      <c r="F148" s="47">
        <v>1450.3000000000002</v>
      </c>
      <c r="G148" s="47">
        <v>1106.99</v>
      </c>
      <c r="H148" s="47">
        <v>183.87</v>
      </c>
      <c r="I148" s="52">
        <v>2741.16</v>
      </c>
      <c r="J148" s="47" t="s">
        <v>80</v>
      </c>
      <c r="K148" s="54"/>
    </row>
    <row r="149" spans="1:11">
      <c r="A149" s="47" t="s">
        <v>56</v>
      </c>
      <c r="B149" s="61" t="s">
        <v>8</v>
      </c>
      <c r="C149" s="47" t="s">
        <v>86</v>
      </c>
      <c r="D149" s="47">
        <v>738.67</v>
      </c>
      <c r="E149" s="47">
        <v>181.21</v>
      </c>
      <c r="F149" s="47">
        <v>919.88</v>
      </c>
      <c r="G149" s="47">
        <v>579.61</v>
      </c>
      <c r="H149" s="47">
        <v>31.65</v>
      </c>
      <c r="I149" s="52">
        <v>611.26</v>
      </c>
      <c r="J149" s="47" t="s">
        <v>80</v>
      </c>
      <c r="K149" s="53"/>
    </row>
    <row r="150" spans="1:11">
      <c r="A150" s="47" t="s">
        <v>57</v>
      </c>
      <c r="B150" s="61" t="s">
        <v>8</v>
      </c>
      <c r="C150" s="47" t="s">
        <v>86</v>
      </c>
      <c r="D150" s="47">
        <v>696.57</v>
      </c>
      <c r="E150" s="47">
        <v>740.86</v>
      </c>
      <c r="F150" s="47">
        <v>1437.43</v>
      </c>
      <c r="G150" s="47">
        <v>682.83</v>
      </c>
      <c r="H150" s="47">
        <v>604.47</v>
      </c>
      <c r="I150" s="52">
        <v>1287.3000000000002</v>
      </c>
      <c r="J150" s="47" t="s">
        <v>80</v>
      </c>
      <c r="K150" s="53"/>
    </row>
    <row r="151" spans="1:11">
      <c r="A151" s="47" t="s">
        <v>58</v>
      </c>
      <c r="B151" s="61" t="s">
        <v>8</v>
      </c>
      <c r="C151" s="47" t="s">
        <v>84</v>
      </c>
      <c r="D151" s="47">
        <v>901.02</v>
      </c>
      <c r="E151" s="47">
        <v>265.24</v>
      </c>
      <c r="F151" s="47">
        <v>1166.26</v>
      </c>
      <c r="G151" s="47">
        <v>878.85</v>
      </c>
      <c r="H151" s="47">
        <v>179.58</v>
      </c>
      <c r="I151" s="52">
        <v>1058.43</v>
      </c>
      <c r="J151" s="47" t="s">
        <v>80</v>
      </c>
      <c r="K151" s="53"/>
    </row>
  </sheetData>
  <mergeCells count="2">
    <mergeCell ref="D1:F1"/>
    <mergeCell ref="G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DB19-E13C-45E5-AB67-B455CFE6FC0F}">
  <dimension ref="A1:J146"/>
  <sheetViews>
    <sheetView workbookViewId="0">
      <selection activeCell="E15" sqref="E15"/>
    </sheetView>
  </sheetViews>
  <sheetFormatPr defaultRowHeight="14.5"/>
  <cols>
    <col min="1" max="1" width="15.26953125" bestFit="1" customWidth="1"/>
    <col min="2" max="2" width="15.26953125" customWidth="1"/>
    <col min="3" max="3" width="18.26953125" customWidth="1"/>
    <col min="4" max="4" width="13" bestFit="1" customWidth="1"/>
    <col min="5" max="5" width="12.81640625" customWidth="1"/>
    <col min="6" max="6" width="53.54296875" customWidth="1"/>
    <col min="10" max="10" width="9.81640625" bestFit="1" customWidth="1"/>
  </cols>
  <sheetData>
    <row r="1" spans="1:10">
      <c r="D1" s="1" t="s">
        <v>0</v>
      </c>
      <c r="E1" s="2"/>
      <c r="F1" s="3"/>
    </row>
    <row r="2" spans="1:10" s="4" customFormat="1">
      <c r="A2" s="4" t="s">
        <v>1</v>
      </c>
      <c r="B2" s="4" t="s">
        <v>2</v>
      </c>
      <c r="C2" s="4" t="s">
        <v>3</v>
      </c>
      <c r="D2" s="4" t="s">
        <v>4</v>
      </c>
      <c r="E2" s="4" t="s">
        <v>6</v>
      </c>
      <c r="F2" s="4" t="s">
        <v>5</v>
      </c>
    </row>
    <row r="3" spans="1:10" ht="29">
      <c r="A3" t="s">
        <v>7</v>
      </c>
      <c r="B3" t="s">
        <v>8</v>
      </c>
      <c r="C3" s="5">
        <v>30209300</v>
      </c>
      <c r="D3" s="5">
        <v>17224300</v>
      </c>
      <c r="E3" s="5">
        <v>12985000</v>
      </c>
      <c r="F3" s="6" t="s">
        <v>9</v>
      </c>
    </row>
    <row r="4" spans="1:10" s="7" customFormat="1">
      <c r="A4" s="7" t="s">
        <v>10</v>
      </c>
      <c r="B4" s="7" t="s">
        <v>8</v>
      </c>
      <c r="C4" s="8">
        <v>17620000</v>
      </c>
      <c r="E4" s="8">
        <v>17620000</v>
      </c>
      <c r="F4" s="7" t="s">
        <v>11</v>
      </c>
    </row>
    <row r="5" spans="1:10">
      <c r="A5" t="s">
        <v>12</v>
      </c>
      <c r="B5" t="s">
        <v>8</v>
      </c>
      <c r="C5">
        <v>0</v>
      </c>
    </row>
    <row r="6" spans="1:10">
      <c r="A6" t="s">
        <v>13</v>
      </c>
      <c r="B6" t="s">
        <v>8</v>
      </c>
      <c r="C6">
        <v>0</v>
      </c>
    </row>
    <row r="7" spans="1:10" s="7" customFormat="1">
      <c r="A7" t="s">
        <v>60</v>
      </c>
      <c r="B7" s="7" t="s">
        <v>8</v>
      </c>
      <c r="C7" s="8">
        <v>40979116</v>
      </c>
      <c r="D7" s="8">
        <v>20179116</v>
      </c>
      <c r="E7" s="8">
        <v>20800000</v>
      </c>
      <c r="F7" s="9" t="s">
        <v>14</v>
      </c>
    </row>
    <row r="8" spans="1:10">
      <c r="A8" t="s">
        <v>15</v>
      </c>
      <c r="B8" t="s">
        <v>8</v>
      </c>
      <c r="C8" s="5">
        <v>6875000</v>
      </c>
      <c r="E8" s="5">
        <v>6875000</v>
      </c>
      <c r="F8" t="s">
        <v>11</v>
      </c>
    </row>
    <row r="9" spans="1:10">
      <c r="A9" t="s">
        <v>16</v>
      </c>
      <c r="B9" t="s">
        <v>8</v>
      </c>
      <c r="C9">
        <v>0</v>
      </c>
    </row>
    <row r="10" spans="1:10">
      <c r="A10" t="s">
        <v>61</v>
      </c>
      <c r="B10" t="s">
        <v>8</v>
      </c>
      <c r="C10" s="5">
        <v>24770000</v>
      </c>
      <c r="E10" s="5">
        <v>24770000</v>
      </c>
      <c r="F10" t="s">
        <v>11</v>
      </c>
      <c r="J10" s="5"/>
    </row>
    <row r="11" spans="1:10" ht="29">
      <c r="A11" t="s">
        <v>17</v>
      </c>
      <c r="B11" t="s">
        <v>8</v>
      </c>
      <c r="C11" s="5">
        <v>16698052</v>
      </c>
      <c r="D11" s="5">
        <v>7970000</v>
      </c>
      <c r="E11" s="5">
        <v>8728052</v>
      </c>
      <c r="F11" s="6" t="s">
        <v>18</v>
      </c>
      <c r="J11" s="5"/>
    </row>
    <row r="12" spans="1:10" ht="29">
      <c r="A12" t="s">
        <v>19</v>
      </c>
      <c r="B12" t="s">
        <v>8</v>
      </c>
      <c r="C12" s="5">
        <v>49533654</v>
      </c>
      <c r="D12" s="5">
        <v>31643654</v>
      </c>
      <c r="E12" s="5">
        <v>17890000</v>
      </c>
      <c r="F12" s="6" t="s">
        <v>20</v>
      </c>
      <c r="J12" s="5"/>
    </row>
    <row r="13" spans="1:10">
      <c r="A13" t="s">
        <v>21</v>
      </c>
      <c r="B13" t="s">
        <v>8</v>
      </c>
      <c r="C13">
        <v>0</v>
      </c>
      <c r="F13" s="6"/>
    </row>
    <row r="14" spans="1:10">
      <c r="A14" t="s">
        <v>22</v>
      </c>
      <c r="B14" t="s">
        <v>8</v>
      </c>
      <c r="C14" s="5">
        <v>19930000</v>
      </c>
      <c r="E14" s="5">
        <v>19930000</v>
      </c>
      <c r="F14" t="s">
        <v>11</v>
      </c>
    </row>
    <row r="15" spans="1:10">
      <c r="A15" t="s">
        <v>23</v>
      </c>
      <c r="B15" t="s">
        <v>8</v>
      </c>
      <c r="C15" s="5">
        <v>19200000</v>
      </c>
      <c r="E15" s="5">
        <v>19200000</v>
      </c>
      <c r="F15" t="s">
        <v>11</v>
      </c>
    </row>
    <row r="16" spans="1:10" ht="29">
      <c r="A16" t="s">
        <v>24</v>
      </c>
      <c r="B16" t="s">
        <v>8</v>
      </c>
      <c r="C16" s="5">
        <v>82306764</v>
      </c>
      <c r="D16" s="5">
        <v>66776764</v>
      </c>
      <c r="E16" s="5">
        <v>15530000</v>
      </c>
      <c r="F16" s="6" t="s">
        <v>20</v>
      </c>
    </row>
    <row r="17" spans="1:6">
      <c r="A17" t="s">
        <v>25</v>
      </c>
      <c r="B17" t="s">
        <v>8</v>
      </c>
      <c r="C17" s="5">
        <v>12770000</v>
      </c>
      <c r="E17" s="5">
        <v>12770000</v>
      </c>
      <c r="F17" t="s">
        <v>11</v>
      </c>
    </row>
    <row r="18" spans="1:6">
      <c r="A18" t="s">
        <v>26</v>
      </c>
      <c r="B18" t="s">
        <v>8</v>
      </c>
      <c r="C18" s="5">
        <v>22950000</v>
      </c>
      <c r="E18" s="5">
        <v>22950000</v>
      </c>
      <c r="F18" t="s">
        <v>11</v>
      </c>
    </row>
    <row r="19" spans="1:6">
      <c r="A19" t="s">
        <v>27</v>
      </c>
      <c r="B19" t="s">
        <v>8</v>
      </c>
      <c r="C19" s="5">
        <v>16580000</v>
      </c>
      <c r="E19" s="5">
        <v>16580000</v>
      </c>
      <c r="F19" t="s">
        <v>11</v>
      </c>
    </row>
    <row r="20" spans="1:6" ht="29">
      <c r="A20" t="s">
        <v>28</v>
      </c>
      <c r="B20" t="s">
        <v>8</v>
      </c>
      <c r="C20" s="5">
        <v>83985266</v>
      </c>
      <c r="D20" s="5">
        <v>46995266</v>
      </c>
      <c r="E20" s="5">
        <v>36990000</v>
      </c>
      <c r="F20" s="6" t="s">
        <v>20</v>
      </c>
    </row>
    <row r="21" spans="1:6" ht="29">
      <c r="A21" t="s">
        <v>29</v>
      </c>
      <c r="B21" t="s">
        <v>8</v>
      </c>
      <c r="C21" s="5">
        <v>59379322</v>
      </c>
      <c r="D21" s="5">
        <v>45759322</v>
      </c>
      <c r="E21" s="5">
        <v>13620000</v>
      </c>
      <c r="F21" s="6" t="s">
        <v>20</v>
      </c>
    </row>
    <row r="22" spans="1:6" ht="29">
      <c r="A22" t="s">
        <v>30</v>
      </c>
      <c r="B22" t="s">
        <v>8</v>
      </c>
      <c r="C22" s="5">
        <v>30375096</v>
      </c>
      <c r="D22" s="5">
        <v>18845096</v>
      </c>
      <c r="E22" s="5">
        <v>11530000</v>
      </c>
      <c r="F22" s="6" t="s">
        <v>20</v>
      </c>
    </row>
    <row r="23" spans="1:6" ht="29">
      <c r="A23" t="s">
        <v>31</v>
      </c>
      <c r="B23" t="s">
        <v>8</v>
      </c>
      <c r="C23" s="5">
        <v>10952526</v>
      </c>
      <c r="D23" s="5">
        <v>3820000</v>
      </c>
      <c r="E23" s="5">
        <v>7132526</v>
      </c>
      <c r="F23" s="6" t="s">
        <v>20</v>
      </c>
    </row>
    <row r="24" spans="1:6">
      <c r="A24" t="s">
        <v>32</v>
      </c>
      <c r="B24" t="s">
        <v>8</v>
      </c>
      <c r="C24">
        <v>0</v>
      </c>
    </row>
    <row r="25" spans="1:6">
      <c r="A25" t="s">
        <v>33</v>
      </c>
      <c r="B25" t="s">
        <v>8</v>
      </c>
      <c r="C25" s="5">
        <v>12065000</v>
      </c>
      <c r="E25" s="5">
        <v>12065000</v>
      </c>
      <c r="F25" t="s">
        <v>11</v>
      </c>
    </row>
    <row r="26" spans="1:6">
      <c r="A26" t="s">
        <v>34</v>
      </c>
      <c r="B26" t="s">
        <v>8</v>
      </c>
      <c r="C26" s="5">
        <v>13686168</v>
      </c>
      <c r="D26" s="5">
        <v>13686168</v>
      </c>
      <c r="F26" t="s">
        <v>35</v>
      </c>
    </row>
    <row r="27" spans="1:6" ht="29">
      <c r="A27" t="s">
        <v>36</v>
      </c>
      <c r="B27" t="s">
        <v>8</v>
      </c>
      <c r="C27" s="5">
        <v>17761676</v>
      </c>
      <c r="D27" s="5">
        <v>10086676</v>
      </c>
      <c r="E27" s="5">
        <v>7675000</v>
      </c>
      <c r="F27" s="6" t="s">
        <v>20</v>
      </c>
    </row>
    <row r="28" spans="1:6">
      <c r="A28" t="s">
        <v>37</v>
      </c>
      <c r="B28" t="s">
        <v>8</v>
      </c>
      <c r="C28">
        <v>0</v>
      </c>
    </row>
    <row r="29" spans="1:6">
      <c r="A29" t="s">
        <v>38</v>
      </c>
      <c r="B29" t="s">
        <v>8</v>
      </c>
      <c r="C29" s="5">
        <v>10220000</v>
      </c>
      <c r="E29" s="5">
        <v>10220000</v>
      </c>
      <c r="F29" t="s">
        <v>11</v>
      </c>
    </row>
    <row r="30" spans="1:6">
      <c r="A30" t="s">
        <v>39</v>
      </c>
      <c r="B30" t="s">
        <v>8</v>
      </c>
      <c r="C30">
        <v>0</v>
      </c>
    </row>
    <row r="31" spans="1:6">
      <c r="A31" t="s">
        <v>40</v>
      </c>
      <c r="B31" t="s">
        <v>8</v>
      </c>
      <c r="C31" s="5">
        <v>24810000</v>
      </c>
      <c r="E31" s="5">
        <v>24810000</v>
      </c>
      <c r="F31" t="s">
        <v>11</v>
      </c>
    </row>
    <row r="32" spans="1:6">
      <c r="A32" t="s">
        <v>41</v>
      </c>
      <c r="B32" t="s">
        <v>8</v>
      </c>
      <c r="C32">
        <v>0</v>
      </c>
    </row>
    <row r="33" spans="1:6">
      <c r="A33" t="s">
        <v>42</v>
      </c>
      <c r="B33" t="s">
        <v>8</v>
      </c>
      <c r="C33" s="5">
        <v>25260000</v>
      </c>
      <c r="E33" s="5">
        <v>25260000</v>
      </c>
      <c r="F33" t="s">
        <v>11</v>
      </c>
    </row>
    <row r="34" spans="1:6">
      <c r="A34" t="s">
        <v>43</v>
      </c>
      <c r="B34" t="s">
        <v>8</v>
      </c>
      <c r="C34" s="5">
        <v>18310000</v>
      </c>
      <c r="E34" s="5">
        <v>18310000</v>
      </c>
      <c r="F34" t="s">
        <v>11</v>
      </c>
    </row>
    <row r="35" spans="1:6">
      <c r="A35" t="s">
        <v>44</v>
      </c>
      <c r="B35" t="s">
        <v>8</v>
      </c>
      <c r="C35" s="5">
        <v>56027350</v>
      </c>
      <c r="E35" s="5">
        <v>56027350</v>
      </c>
      <c r="F35" t="s">
        <v>11</v>
      </c>
    </row>
    <row r="36" spans="1:6">
      <c r="A36" t="s">
        <v>45</v>
      </c>
      <c r="B36" t="s">
        <v>8</v>
      </c>
      <c r="C36" s="5">
        <v>23920000</v>
      </c>
      <c r="E36" s="5">
        <v>23920000</v>
      </c>
      <c r="F36" t="s">
        <v>11</v>
      </c>
    </row>
    <row r="37" spans="1:6">
      <c r="A37" t="s">
        <v>46</v>
      </c>
      <c r="B37" t="s">
        <v>8</v>
      </c>
      <c r="C37" s="5">
        <v>18860000</v>
      </c>
      <c r="E37" s="5">
        <v>18860000</v>
      </c>
      <c r="F37" t="s">
        <v>11</v>
      </c>
    </row>
    <row r="38" spans="1:6">
      <c r="A38" t="s">
        <v>47</v>
      </c>
      <c r="B38" t="s">
        <v>8</v>
      </c>
      <c r="C38" s="5">
        <v>22930000</v>
      </c>
      <c r="E38" s="5">
        <v>22930000</v>
      </c>
      <c r="F38" t="s">
        <v>11</v>
      </c>
    </row>
    <row r="39" spans="1:6" ht="29">
      <c r="A39" t="s">
        <v>48</v>
      </c>
      <c r="B39" t="s">
        <v>8</v>
      </c>
      <c r="C39" s="5">
        <v>19659898</v>
      </c>
      <c r="D39" s="5">
        <v>8669898</v>
      </c>
      <c r="E39" s="5">
        <v>10990000</v>
      </c>
      <c r="F39" s="6" t="s">
        <v>20</v>
      </c>
    </row>
    <row r="40" spans="1:6">
      <c r="A40" t="s">
        <v>49</v>
      </c>
      <c r="B40" t="s">
        <v>8</v>
      </c>
      <c r="C40" s="5">
        <v>27530000</v>
      </c>
      <c r="E40" s="5">
        <v>27530000</v>
      </c>
      <c r="F40" t="s">
        <v>11</v>
      </c>
    </row>
    <row r="41" spans="1:6">
      <c r="A41" t="s">
        <v>50</v>
      </c>
      <c r="B41" t="s">
        <v>8</v>
      </c>
      <c r="C41" s="5">
        <v>14810000</v>
      </c>
      <c r="E41" s="5">
        <v>14810000</v>
      </c>
      <c r="F41" t="s">
        <v>11</v>
      </c>
    </row>
    <row r="42" spans="1:6" ht="29">
      <c r="A42" t="s">
        <v>51</v>
      </c>
      <c r="B42" t="s">
        <v>8</v>
      </c>
      <c r="C42" s="5">
        <v>17771988</v>
      </c>
      <c r="D42" s="5">
        <v>8481988</v>
      </c>
      <c r="E42" s="5">
        <v>9290000</v>
      </c>
      <c r="F42" s="6" t="s">
        <v>20</v>
      </c>
    </row>
    <row r="43" spans="1:6" ht="29">
      <c r="A43" t="s">
        <v>52</v>
      </c>
      <c r="B43" t="s">
        <v>8</v>
      </c>
      <c r="C43" s="5">
        <v>26229808</v>
      </c>
      <c r="D43" s="5">
        <v>13899808</v>
      </c>
      <c r="E43" s="5">
        <v>12330000</v>
      </c>
      <c r="F43" s="6" t="s">
        <v>20</v>
      </c>
    </row>
    <row r="44" spans="1:6">
      <c r="A44" t="s">
        <v>53</v>
      </c>
      <c r="B44" t="s">
        <v>8</v>
      </c>
      <c r="C44">
        <v>0</v>
      </c>
    </row>
    <row r="45" spans="1:6">
      <c r="A45" t="s">
        <v>54</v>
      </c>
      <c r="B45" t="s">
        <v>8</v>
      </c>
      <c r="C45" s="5">
        <v>12070000</v>
      </c>
      <c r="E45" s="5">
        <v>12070000</v>
      </c>
      <c r="F45" t="s">
        <v>11</v>
      </c>
    </row>
    <row r="46" spans="1:6">
      <c r="A46" t="s">
        <v>55</v>
      </c>
      <c r="B46" t="s">
        <v>8</v>
      </c>
      <c r="C46" s="5">
        <v>17320000</v>
      </c>
      <c r="E46" s="5">
        <v>17320000</v>
      </c>
      <c r="F46" t="s">
        <v>11</v>
      </c>
    </row>
    <row r="47" spans="1:6">
      <c r="A47" t="s">
        <v>56</v>
      </c>
      <c r="B47" t="s">
        <v>8</v>
      </c>
      <c r="C47" s="5">
        <v>14170000</v>
      </c>
      <c r="E47" s="5">
        <v>14170000</v>
      </c>
      <c r="F47" t="s">
        <v>11</v>
      </c>
    </row>
    <row r="48" spans="1:6">
      <c r="A48" t="s">
        <v>57</v>
      </c>
      <c r="B48" t="s">
        <v>8</v>
      </c>
      <c r="C48">
        <v>0</v>
      </c>
    </row>
    <row r="49" spans="1:6" ht="29">
      <c r="A49" t="s">
        <v>58</v>
      </c>
      <c r="B49" t="s">
        <v>8</v>
      </c>
      <c r="C49" s="5">
        <v>27979898</v>
      </c>
      <c r="D49" s="5">
        <v>15799898</v>
      </c>
      <c r="E49" s="5">
        <v>12180000</v>
      </c>
      <c r="F49" s="6" t="s">
        <v>20</v>
      </c>
    </row>
    <row r="50" spans="1:6" s="10" customFormat="1"/>
    <row r="51" spans="1:6" ht="29">
      <c r="A51" t="s">
        <v>7</v>
      </c>
      <c r="B51" t="s">
        <v>59</v>
      </c>
      <c r="C51" s="5">
        <v>103731278</v>
      </c>
      <c r="D51" s="5">
        <v>77761278</v>
      </c>
      <c r="E51" s="5">
        <v>25970000</v>
      </c>
      <c r="F51" s="6" t="s">
        <v>20</v>
      </c>
    </row>
    <row r="52" spans="1:6">
      <c r="A52" t="s">
        <v>10</v>
      </c>
      <c r="B52" t="s">
        <v>59</v>
      </c>
      <c r="C52" s="5">
        <v>8810000</v>
      </c>
      <c r="E52" s="5">
        <v>8810000</v>
      </c>
      <c r="F52" t="s">
        <v>11</v>
      </c>
    </row>
    <row r="53" spans="1:6">
      <c r="A53" t="s">
        <v>12</v>
      </c>
      <c r="B53" t="s">
        <v>59</v>
      </c>
      <c r="C53">
        <v>0</v>
      </c>
    </row>
    <row r="54" spans="1:6">
      <c r="A54" t="s">
        <v>13</v>
      </c>
      <c r="B54" t="s">
        <v>59</v>
      </c>
      <c r="C54" s="5">
        <v>19485000</v>
      </c>
      <c r="E54" s="5">
        <v>19485000</v>
      </c>
      <c r="F54" t="s">
        <v>11</v>
      </c>
    </row>
    <row r="55" spans="1:6">
      <c r="A55" t="s">
        <v>60</v>
      </c>
      <c r="B55" t="s">
        <v>59</v>
      </c>
      <c r="C55" s="5">
        <v>10400000</v>
      </c>
      <c r="E55" s="5">
        <v>10400000</v>
      </c>
      <c r="F55" t="s">
        <v>11</v>
      </c>
    </row>
    <row r="56" spans="1:6">
      <c r="A56" t="s">
        <v>15</v>
      </c>
      <c r="B56" t="s">
        <v>59</v>
      </c>
      <c r="C56" s="5">
        <v>6875000</v>
      </c>
      <c r="E56" s="5">
        <v>6875000</v>
      </c>
      <c r="F56" t="s">
        <v>11</v>
      </c>
    </row>
    <row r="57" spans="1:6">
      <c r="A57" t="s">
        <v>16</v>
      </c>
      <c r="B57" t="s">
        <v>59</v>
      </c>
      <c r="C57" s="5">
        <v>8970000</v>
      </c>
      <c r="E57" s="5">
        <v>8970000</v>
      </c>
      <c r="F57" t="s">
        <v>11</v>
      </c>
    </row>
    <row r="58" spans="1:6">
      <c r="A58" t="s">
        <v>61</v>
      </c>
      <c r="B58" t="s">
        <v>59</v>
      </c>
      <c r="C58" s="5">
        <v>12385000</v>
      </c>
      <c r="E58" s="5">
        <v>12385000</v>
      </c>
      <c r="F58" t="s">
        <v>11</v>
      </c>
    </row>
    <row r="59" spans="1:6">
      <c r="A59" t="s">
        <v>17</v>
      </c>
      <c r="B59" t="s">
        <v>59</v>
      </c>
      <c r="C59" s="5">
        <v>26232373</v>
      </c>
      <c r="D59" s="5">
        <v>22247373</v>
      </c>
      <c r="E59" s="5">
        <v>3985000</v>
      </c>
      <c r="F59" t="s">
        <v>11</v>
      </c>
    </row>
    <row r="60" spans="1:6" ht="29">
      <c r="A60" t="s">
        <v>19</v>
      </c>
      <c r="B60" t="s">
        <v>59</v>
      </c>
      <c r="C60" s="5">
        <v>109260410</v>
      </c>
      <c r="D60" s="5">
        <v>100315410</v>
      </c>
      <c r="E60" s="5">
        <v>8945000</v>
      </c>
      <c r="F60" s="6" t="s">
        <v>20</v>
      </c>
    </row>
    <row r="61" spans="1:6">
      <c r="A61" t="s">
        <v>21</v>
      </c>
      <c r="B61" t="s">
        <v>59</v>
      </c>
      <c r="C61" s="5">
        <v>11750000</v>
      </c>
      <c r="E61" s="5">
        <v>11750000</v>
      </c>
      <c r="F61" t="s">
        <v>11</v>
      </c>
    </row>
    <row r="62" spans="1:6">
      <c r="A62" t="s">
        <v>22</v>
      </c>
      <c r="B62" t="s">
        <v>59</v>
      </c>
      <c r="C62" s="5">
        <v>14165000</v>
      </c>
      <c r="E62" s="5">
        <v>14165000</v>
      </c>
      <c r="F62" t="s">
        <v>11</v>
      </c>
    </row>
    <row r="63" spans="1:6">
      <c r="A63" t="s">
        <v>23</v>
      </c>
      <c r="B63" t="s">
        <v>59</v>
      </c>
      <c r="C63" s="5">
        <v>9600000</v>
      </c>
      <c r="E63" s="5">
        <v>9600000</v>
      </c>
      <c r="F63" t="s">
        <v>11</v>
      </c>
    </row>
    <row r="64" spans="1:6">
      <c r="A64" t="s">
        <v>24</v>
      </c>
      <c r="B64" t="s">
        <v>59</v>
      </c>
      <c r="C64">
        <v>0</v>
      </c>
    </row>
    <row r="65" spans="1:6">
      <c r="A65" t="s">
        <v>25</v>
      </c>
      <c r="B65" t="s">
        <v>59</v>
      </c>
      <c r="C65" s="5">
        <v>6385000</v>
      </c>
      <c r="E65" s="5">
        <v>6385000</v>
      </c>
      <c r="F65" t="s">
        <v>11</v>
      </c>
    </row>
    <row r="66" spans="1:6">
      <c r="A66" t="s">
        <v>26</v>
      </c>
      <c r="B66" t="s">
        <v>59</v>
      </c>
      <c r="C66" s="5">
        <v>11475000</v>
      </c>
      <c r="E66" s="5">
        <v>11475000</v>
      </c>
      <c r="F66" t="s">
        <v>11</v>
      </c>
    </row>
    <row r="67" spans="1:6">
      <c r="A67" t="s">
        <v>27</v>
      </c>
      <c r="B67" t="s">
        <v>59</v>
      </c>
      <c r="C67" s="5">
        <v>8290000</v>
      </c>
      <c r="E67" s="5">
        <v>8290000</v>
      </c>
      <c r="F67" t="s">
        <v>11</v>
      </c>
    </row>
    <row r="68" spans="1:6">
      <c r="A68" t="s">
        <v>28</v>
      </c>
      <c r="B68" t="s">
        <v>59</v>
      </c>
      <c r="C68" s="5">
        <v>150020244</v>
      </c>
      <c r="D68" s="5">
        <v>131525244</v>
      </c>
      <c r="E68" s="5">
        <v>18495000</v>
      </c>
      <c r="F68" t="s">
        <v>11</v>
      </c>
    </row>
    <row r="69" spans="1:6" ht="43.5">
      <c r="A69" t="s">
        <v>29</v>
      </c>
      <c r="B69" t="s">
        <v>59</v>
      </c>
      <c r="C69" s="5">
        <v>119753289</v>
      </c>
      <c r="D69" s="5">
        <v>112943289</v>
      </c>
      <c r="E69" s="5">
        <v>6810000</v>
      </c>
      <c r="F69" s="6" t="s">
        <v>62</v>
      </c>
    </row>
    <row r="70" spans="1:6" ht="29">
      <c r="A70" t="s">
        <v>30</v>
      </c>
      <c r="B70" t="s">
        <v>59</v>
      </c>
      <c r="C70" s="5">
        <v>65814676</v>
      </c>
      <c r="D70" s="5">
        <v>60049676</v>
      </c>
      <c r="E70" s="5">
        <v>5765000</v>
      </c>
      <c r="F70" s="6" t="s">
        <v>20</v>
      </c>
    </row>
    <row r="71" spans="1:6" ht="29">
      <c r="A71" t="s">
        <v>31</v>
      </c>
      <c r="B71" t="s">
        <v>59</v>
      </c>
      <c r="C71" s="5">
        <v>9953978</v>
      </c>
      <c r="D71" s="5">
        <v>6133978</v>
      </c>
      <c r="E71" s="5">
        <v>3820000</v>
      </c>
      <c r="F71" s="6" t="s">
        <v>20</v>
      </c>
    </row>
    <row r="72" spans="1:6">
      <c r="A72" t="s">
        <v>32</v>
      </c>
      <c r="B72" t="s">
        <v>59</v>
      </c>
      <c r="C72" s="5">
        <v>13350000</v>
      </c>
      <c r="D72" s="5"/>
      <c r="E72" s="5">
        <v>13350000</v>
      </c>
      <c r="F72" t="s">
        <v>11</v>
      </c>
    </row>
    <row r="73" spans="1:6">
      <c r="A73" t="s">
        <v>33</v>
      </c>
      <c r="B73" t="s">
        <v>59</v>
      </c>
      <c r="C73" s="5">
        <v>12065000</v>
      </c>
      <c r="E73" s="5">
        <v>12065000</v>
      </c>
      <c r="F73" t="s">
        <v>11</v>
      </c>
    </row>
    <row r="74" spans="1:6" ht="29">
      <c r="A74" t="s">
        <v>34</v>
      </c>
      <c r="B74" t="s">
        <v>59</v>
      </c>
      <c r="C74" s="5">
        <v>49787798</v>
      </c>
      <c r="D74" s="5">
        <v>42477798</v>
      </c>
      <c r="E74" s="5">
        <v>7310000</v>
      </c>
      <c r="F74" s="6" t="s">
        <v>20</v>
      </c>
    </row>
    <row r="75" spans="1:6">
      <c r="A75" t="s">
        <v>36</v>
      </c>
      <c r="B75" t="s">
        <v>59</v>
      </c>
      <c r="C75" s="5">
        <v>7675000</v>
      </c>
      <c r="E75" s="5">
        <v>7675000</v>
      </c>
      <c r="F75" t="s">
        <v>11</v>
      </c>
    </row>
    <row r="76" spans="1:6">
      <c r="A76" t="s">
        <v>37</v>
      </c>
      <c r="B76" t="s">
        <v>59</v>
      </c>
      <c r="C76" s="5">
        <v>10295000</v>
      </c>
      <c r="E76" s="5">
        <v>10295000</v>
      </c>
      <c r="F76" t="s">
        <v>11</v>
      </c>
    </row>
    <row r="77" spans="1:6" ht="29">
      <c r="A77" t="s">
        <v>38</v>
      </c>
      <c r="B77" t="s">
        <v>59</v>
      </c>
      <c r="C77" s="5">
        <v>30224000</v>
      </c>
      <c r="D77" s="5">
        <v>20004000</v>
      </c>
      <c r="E77" s="5">
        <v>10220000</v>
      </c>
      <c r="F77" s="6" t="s">
        <v>20</v>
      </c>
    </row>
    <row r="78" spans="1:6">
      <c r="A78" t="s">
        <v>39</v>
      </c>
      <c r="B78" t="s">
        <v>59</v>
      </c>
      <c r="C78" s="5">
        <v>3150000</v>
      </c>
      <c r="E78" s="5">
        <v>3150000</v>
      </c>
      <c r="F78" t="s">
        <v>11</v>
      </c>
    </row>
    <row r="79" spans="1:6">
      <c r="A79" t="s">
        <v>40</v>
      </c>
      <c r="B79" t="s">
        <v>59</v>
      </c>
      <c r="C79" s="5">
        <v>12405000</v>
      </c>
      <c r="E79" s="5">
        <v>12405000</v>
      </c>
      <c r="F79" t="s">
        <v>11</v>
      </c>
    </row>
    <row r="80" spans="1:6">
      <c r="A80" t="s">
        <v>41</v>
      </c>
      <c r="B80" t="s">
        <v>59</v>
      </c>
      <c r="C80">
        <v>0</v>
      </c>
    </row>
    <row r="81" spans="1:6">
      <c r="A81" t="s">
        <v>42</v>
      </c>
      <c r="B81" t="s">
        <v>59</v>
      </c>
      <c r="C81" s="5">
        <v>12630000</v>
      </c>
      <c r="E81" s="5">
        <v>12630000</v>
      </c>
      <c r="F81" t="s">
        <v>11</v>
      </c>
    </row>
    <row r="82" spans="1:6">
      <c r="A82" t="s">
        <v>43</v>
      </c>
      <c r="B82" t="s">
        <v>59</v>
      </c>
      <c r="C82" s="5">
        <v>9155000</v>
      </c>
      <c r="E82" s="5">
        <v>9155000</v>
      </c>
      <c r="F82" t="s">
        <v>11</v>
      </c>
    </row>
    <row r="83" spans="1:6">
      <c r="A83" t="s">
        <v>44</v>
      </c>
      <c r="B83" t="s">
        <v>59</v>
      </c>
      <c r="C83" s="5">
        <v>8945000</v>
      </c>
      <c r="E83" s="5">
        <v>8945000</v>
      </c>
      <c r="F83" t="s">
        <v>11</v>
      </c>
    </row>
    <row r="84" spans="1:6">
      <c r="A84" t="s">
        <v>45</v>
      </c>
      <c r="B84" t="s">
        <v>59</v>
      </c>
      <c r="C84" s="5">
        <v>17480000</v>
      </c>
      <c r="E84" s="5">
        <v>17480000</v>
      </c>
      <c r="F84" t="s">
        <v>11</v>
      </c>
    </row>
    <row r="85" spans="1:6">
      <c r="A85" t="s">
        <v>46</v>
      </c>
      <c r="B85" t="s">
        <v>59</v>
      </c>
      <c r="C85" s="5">
        <v>9430000</v>
      </c>
      <c r="E85" s="5">
        <v>9430000</v>
      </c>
      <c r="F85" t="s">
        <v>11</v>
      </c>
    </row>
    <row r="86" spans="1:6">
      <c r="A86" t="s">
        <v>47</v>
      </c>
      <c r="B86" t="s">
        <v>59</v>
      </c>
      <c r="C86" s="5">
        <v>11465000</v>
      </c>
      <c r="E86" s="5">
        <v>11465000</v>
      </c>
      <c r="F86" t="s">
        <v>11</v>
      </c>
    </row>
    <row r="87" spans="1:6" ht="29">
      <c r="A87" t="s">
        <v>48</v>
      </c>
      <c r="B87" t="s">
        <v>59</v>
      </c>
      <c r="C87" s="5">
        <v>35343554</v>
      </c>
      <c r="D87" s="5">
        <v>29848554</v>
      </c>
      <c r="E87" s="5">
        <v>5495000</v>
      </c>
      <c r="F87" s="6" t="s">
        <v>20</v>
      </c>
    </row>
    <row r="88" spans="1:6">
      <c r="A88" t="s">
        <v>49</v>
      </c>
      <c r="B88" t="s">
        <v>59</v>
      </c>
      <c r="C88" s="5">
        <v>13765000</v>
      </c>
      <c r="E88" s="5">
        <v>13765000</v>
      </c>
      <c r="F88" t="s">
        <v>11</v>
      </c>
    </row>
    <row r="89" spans="1:6" ht="29">
      <c r="A89" t="s">
        <v>50</v>
      </c>
      <c r="B89" t="s">
        <v>59</v>
      </c>
      <c r="C89" s="5">
        <v>33973000</v>
      </c>
      <c r="D89" s="5">
        <v>26568000</v>
      </c>
      <c r="E89" s="5">
        <v>7405000</v>
      </c>
      <c r="F89" s="6" t="s">
        <v>20</v>
      </c>
    </row>
    <row r="90" spans="1:6">
      <c r="A90" t="s">
        <v>51</v>
      </c>
      <c r="B90" t="s">
        <v>59</v>
      </c>
      <c r="C90" s="5">
        <v>4645000</v>
      </c>
      <c r="E90" s="5">
        <v>4645000</v>
      </c>
      <c r="F90" t="s">
        <v>11</v>
      </c>
    </row>
    <row r="91" spans="1:6">
      <c r="A91" t="s">
        <v>52</v>
      </c>
      <c r="B91" t="s">
        <v>59</v>
      </c>
      <c r="C91" s="5">
        <v>6165000</v>
      </c>
      <c r="E91" s="5">
        <v>6165000</v>
      </c>
      <c r="F91" t="s">
        <v>11</v>
      </c>
    </row>
    <row r="92" spans="1:6">
      <c r="A92" t="s">
        <v>53</v>
      </c>
      <c r="B92" t="s">
        <v>59</v>
      </c>
      <c r="C92" s="5">
        <v>5665000</v>
      </c>
      <c r="E92" s="5">
        <v>5665000</v>
      </c>
      <c r="F92" t="s">
        <v>11</v>
      </c>
    </row>
    <row r="93" spans="1:6">
      <c r="A93" t="s">
        <v>54</v>
      </c>
      <c r="B93" t="s">
        <v>59</v>
      </c>
      <c r="C93" s="5">
        <v>6035000</v>
      </c>
      <c r="E93" s="5">
        <v>6035000</v>
      </c>
      <c r="F93" t="s">
        <v>11</v>
      </c>
    </row>
    <row r="94" spans="1:6">
      <c r="A94" t="s">
        <v>55</v>
      </c>
      <c r="B94" t="s">
        <v>59</v>
      </c>
      <c r="C94" s="5">
        <v>8660000</v>
      </c>
      <c r="E94" s="5">
        <v>8660000</v>
      </c>
      <c r="F94" t="s">
        <v>11</v>
      </c>
    </row>
    <row r="95" spans="1:6">
      <c r="A95" t="s">
        <v>56</v>
      </c>
      <c r="B95" t="s">
        <v>59</v>
      </c>
      <c r="C95" s="5">
        <v>7085000</v>
      </c>
      <c r="E95" s="5">
        <v>7085000</v>
      </c>
      <c r="F95" t="s">
        <v>11</v>
      </c>
    </row>
    <row r="96" spans="1:6">
      <c r="A96" t="s">
        <v>57</v>
      </c>
      <c r="B96" t="s">
        <v>59</v>
      </c>
      <c r="C96" s="5">
        <v>46166458</v>
      </c>
      <c r="D96" s="5">
        <v>46166458</v>
      </c>
      <c r="F96" t="s">
        <v>35</v>
      </c>
    </row>
    <row r="97" spans="1:6">
      <c r="A97" t="s">
        <v>58</v>
      </c>
      <c r="B97" t="s">
        <v>59</v>
      </c>
      <c r="C97" s="5">
        <v>6090000</v>
      </c>
      <c r="E97" s="5">
        <v>6090000</v>
      </c>
      <c r="F97" t="s">
        <v>11</v>
      </c>
    </row>
    <row r="98" spans="1:6" s="10" customFormat="1"/>
    <row r="99" spans="1:6" ht="29">
      <c r="A99" t="s">
        <v>7</v>
      </c>
      <c r="B99" t="s">
        <v>63</v>
      </c>
      <c r="C99" s="5">
        <v>258391272</v>
      </c>
      <c r="D99" s="5">
        <v>24656046</v>
      </c>
      <c r="E99" s="5">
        <v>19872375</v>
      </c>
      <c r="F99" s="6" t="s">
        <v>64</v>
      </c>
    </row>
    <row r="100" spans="1:6" ht="29">
      <c r="A100" t="s">
        <v>10</v>
      </c>
      <c r="B100" t="s">
        <v>63</v>
      </c>
      <c r="C100" s="5">
        <v>89987602</v>
      </c>
      <c r="D100" s="5">
        <v>34476134</v>
      </c>
      <c r="E100" s="5">
        <v>13589799</v>
      </c>
      <c r="F100" s="6" t="s">
        <v>65</v>
      </c>
    </row>
    <row r="101" spans="1:6" ht="29">
      <c r="A101" t="s">
        <v>12</v>
      </c>
      <c r="B101" t="s">
        <v>63</v>
      </c>
      <c r="C101" s="5">
        <v>173021532</v>
      </c>
      <c r="D101" s="5">
        <v>50000000</v>
      </c>
      <c r="E101" s="5">
        <v>34350249</v>
      </c>
      <c r="F101" s="6" t="s">
        <v>66</v>
      </c>
    </row>
    <row r="102" spans="1:6" ht="29">
      <c r="A102" t="s">
        <v>13</v>
      </c>
      <c r="B102" t="s">
        <v>63</v>
      </c>
      <c r="C102" s="5">
        <v>648716117</v>
      </c>
      <c r="D102" s="5">
        <v>35708402</v>
      </c>
      <c r="E102" s="5">
        <v>15707150</v>
      </c>
      <c r="F102" s="6" t="s">
        <v>66</v>
      </c>
    </row>
    <row r="103" spans="1:6" ht="29">
      <c r="A103" t="s">
        <v>60</v>
      </c>
      <c r="B103" t="s">
        <v>63</v>
      </c>
      <c r="C103" s="5">
        <v>64404224</v>
      </c>
      <c r="D103" s="5">
        <v>18956694</v>
      </c>
      <c r="E103" s="5">
        <v>9442456</v>
      </c>
      <c r="F103" s="6" t="s">
        <v>66</v>
      </c>
    </row>
    <row r="104" spans="1:6" ht="29">
      <c r="A104" t="s">
        <v>15</v>
      </c>
      <c r="B104" t="s">
        <v>63</v>
      </c>
      <c r="C104" s="5">
        <v>115698201</v>
      </c>
      <c r="D104" s="5">
        <v>10000000</v>
      </c>
      <c r="E104" s="5">
        <v>17175467</v>
      </c>
      <c r="F104" s="6" t="s">
        <v>66</v>
      </c>
    </row>
    <row r="105" spans="1:6" ht="29">
      <c r="A105" t="s">
        <v>16</v>
      </c>
      <c r="B105" t="s">
        <v>63</v>
      </c>
      <c r="C105" s="5">
        <v>242544407</v>
      </c>
      <c r="D105" s="5">
        <f>133470345+38645000</f>
        <v>172115345</v>
      </c>
      <c r="E105" s="5">
        <v>25829342</v>
      </c>
      <c r="F105" s="6" t="s">
        <v>67</v>
      </c>
    </row>
    <row r="106" spans="1:6" ht="29">
      <c r="A106" t="s">
        <v>61</v>
      </c>
      <c r="B106" t="s">
        <v>63</v>
      </c>
      <c r="C106" s="5">
        <v>178171168</v>
      </c>
      <c r="D106" s="5">
        <v>65704182</v>
      </c>
      <c r="E106" s="5">
        <v>16200000</v>
      </c>
      <c r="F106" s="6" t="s">
        <v>66</v>
      </c>
    </row>
    <row r="107" spans="1:6" ht="29">
      <c r="A107" t="s">
        <v>17</v>
      </c>
      <c r="B107" t="s">
        <v>63</v>
      </c>
      <c r="C107" s="5">
        <v>65635096</v>
      </c>
      <c r="D107" s="5">
        <v>20696822</v>
      </c>
      <c r="E107" s="5">
        <v>8824953</v>
      </c>
      <c r="F107" s="6" t="s">
        <v>66</v>
      </c>
    </row>
    <row r="108" spans="1:6" ht="29">
      <c r="A108" t="s">
        <v>19</v>
      </c>
      <c r="B108" t="s">
        <v>63</v>
      </c>
      <c r="C108" s="5">
        <v>76299946</v>
      </c>
      <c r="D108" s="5">
        <v>19524597</v>
      </c>
      <c r="E108" s="5">
        <v>13945701</v>
      </c>
      <c r="F108" s="6" t="s">
        <v>66</v>
      </c>
    </row>
    <row r="109" spans="1:6" ht="29">
      <c r="A109" t="s">
        <v>21</v>
      </c>
      <c r="B109" t="s">
        <v>63</v>
      </c>
      <c r="C109" s="5">
        <v>149177644</v>
      </c>
      <c r="D109" s="5">
        <v>50000000</v>
      </c>
      <c r="E109" s="5">
        <v>39865919</v>
      </c>
      <c r="F109" s="6" t="s">
        <v>66</v>
      </c>
    </row>
    <row r="110" spans="1:6" ht="29">
      <c r="A110" t="s">
        <v>22</v>
      </c>
      <c r="B110" t="s">
        <v>63</v>
      </c>
      <c r="C110" s="5">
        <v>80977147</v>
      </c>
      <c r="D110" s="5">
        <v>19221241</v>
      </c>
      <c r="E110" s="5">
        <v>20160966</v>
      </c>
      <c r="F110" s="6" t="s">
        <v>66</v>
      </c>
    </row>
    <row r="111" spans="1:6" ht="29">
      <c r="A111" t="s">
        <v>23</v>
      </c>
      <c r="B111" t="s">
        <v>63</v>
      </c>
      <c r="C111" s="5">
        <v>150470398</v>
      </c>
      <c r="D111" s="5">
        <v>10000000</v>
      </c>
      <c r="E111" s="5">
        <v>33400684</v>
      </c>
      <c r="F111" s="6" t="s">
        <v>66</v>
      </c>
    </row>
    <row r="112" spans="1:6" ht="29">
      <c r="A112" t="s">
        <v>24</v>
      </c>
      <c r="B112" t="s">
        <v>63</v>
      </c>
      <c r="C112" s="5">
        <v>171777720</v>
      </c>
      <c r="D112" s="5">
        <v>42576480</v>
      </c>
      <c r="E112" s="5">
        <v>21484371</v>
      </c>
      <c r="F112" s="6" t="s">
        <v>66</v>
      </c>
    </row>
    <row r="113" spans="1:6" ht="29">
      <c r="A113" t="s">
        <v>25</v>
      </c>
      <c r="B113" t="s">
        <v>63</v>
      </c>
      <c r="C113" s="5">
        <v>114808067</v>
      </c>
      <c r="D113" s="5">
        <v>10000000</v>
      </c>
      <c r="E113" s="5">
        <v>15834157</v>
      </c>
      <c r="F113" s="6" t="s">
        <v>66</v>
      </c>
    </row>
    <row r="114" spans="1:6" ht="29">
      <c r="A114" t="s">
        <v>26</v>
      </c>
      <c r="B114" t="s">
        <v>63</v>
      </c>
      <c r="C114" s="5">
        <v>282349988</v>
      </c>
      <c r="D114" s="5">
        <v>23174848</v>
      </c>
      <c r="E114" s="5">
        <v>31745251</v>
      </c>
      <c r="F114" s="6" t="s">
        <v>66</v>
      </c>
    </row>
    <row r="115" spans="1:6" ht="29">
      <c r="A115" t="s">
        <v>27</v>
      </c>
      <c r="B115" t="s">
        <v>63</v>
      </c>
      <c r="C115" s="5">
        <v>92837981</v>
      </c>
      <c r="D115" s="5">
        <v>21051361</v>
      </c>
      <c r="E115" s="5">
        <v>25424679</v>
      </c>
      <c r="F115" s="6" t="s">
        <v>66</v>
      </c>
    </row>
    <row r="116" spans="1:6" ht="29">
      <c r="A116" t="s">
        <v>28</v>
      </c>
      <c r="B116" t="s">
        <v>63</v>
      </c>
      <c r="C116" s="5">
        <v>183811098</v>
      </c>
      <c r="D116" s="5">
        <v>47013831</v>
      </c>
      <c r="E116" s="5">
        <v>32522346</v>
      </c>
      <c r="F116" s="6" t="s">
        <v>66</v>
      </c>
    </row>
    <row r="117" spans="1:6" ht="29">
      <c r="A117" t="s">
        <v>29</v>
      </c>
      <c r="B117" t="s">
        <v>63</v>
      </c>
      <c r="C117" s="5">
        <v>151622055</v>
      </c>
      <c r="D117" s="5">
        <v>30679771</v>
      </c>
      <c r="E117" s="5">
        <v>22938413</v>
      </c>
      <c r="F117" s="6" t="s">
        <v>66</v>
      </c>
    </row>
    <row r="118" spans="1:6" ht="29">
      <c r="A118" t="s">
        <v>30</v>
      </c>
      <c r="B118" t="s">
        <v>63</v>
      </c>
      <c r="C118" s="5">
        <v>74802602</v>
      </c>
      <c r="D118" s="5">
        <v>20961790</v>
      </c>
      <c r="E118" s="5">
        <v>15437348</v>
      </c>
      <c r="F118" s="6" t="s">
        <v>66</v>
      </c>
    </row>
    <row r="119" spans="1:6" ht="29">
      <c r="A119" t="s">
        <v>31</v>
      </c>
      <c r="B119" t="s">
        <v>63</v>
      </c>
      <c r="C119" s="5">
        <v>53736200</v>
      </c>
      <c r="D119" s="5">
        <v>12993407</v>
      </c>
      <c r="E119" s="5">
        <v>9182547</v>
      </c>
      <c r="F119" s="6" t="s">
        <v>66</v>
      </c>
    </row>
    <row r="120" spans="1:6" ht="29">
      <c r="A120" t="s">
        <v>32</v>
      </c>
      <c r="B120" t="s">
        <v>63</v>
      </c>
      <c r="C120" s="5">
        <v>129349300</v>
      </c>
      <c r="D120" s="5">
        <v>49165197</v>
      </c>
      <c r="E120" s="5">
        <v>30290934</v>
      </c>
      <c r="F120" s="6" t="s">
        <v>66</v>
      </c>
    </row>
    <row r="121" spans="1:6" ht="29">
      <c r="A121" t="s">
        <v>33</v>
      </c>
      <c r="B121" t="s">
        <v>63</v>
      </c>
      <c r="C121" s="5">
        <v>157310702</v>
      </c>
      <c r="D121" s="5">
        <v>32588849</v>
      </c>
      <c r="E121" s="5">
        <v>26715347</v>
      </c>
      <c r="F121" s="6" t="s">
        <v>66</v>
      </c>
    </row>
    <row r="122" spans="1:6" ht="29">
      <c r="A122" t="s">
        <v>34</v>
      </c>
      <c r="B122" t="s">
        <v>63</v>
      </c>
      <c r="C122" s="5">
        <v>154465016</v>
      </c>
      <c r="D122" s="5">
        <v>89304000</v>
      </c>
      <c r="E122" s="5">
        <v>25857016</v>
      </c>
      <c r="F122" s="6" t="s">
        <v>66</v>
      </c>
    </row>
    <row r="123" spans="1:6" ht="29">
      <c r="A123" t="s">
        <v>36</v>
      </c>
      <c r="B123" t="s">
        <v>63</v>
      </c>
      <c r="C123" s="5">
        <v>149876862</v>
      </c>
      <c r="D123" s="5">
        <f>46314741+34627134</f>
        <v>80941875</v>
      </c>
      <c r="E123" s="5">
        <v>23186442</v>
      </c>
      <c r="F123" s="6" t="s">
        <v>67</v>
      </c>
    </row>
    <row r="124" spans="1:6" ht="29">
      <c r="A124" t="s">
        <v>37</v>
      </c>
      <c r="B124" t="s">
        <v>63</v>
      </c>
      <c r="C124" s="5">
        <v>143465045</v>
      </c>
      <c r="D124" s="5">
        <v>13420040</v>
      </c>
      <c r="E124" s="5">
        <v>29060034</v>
      </c>
      <c r="F124" s="6" t="s">
        <v>66</v>
      </c>
    </row>
    <row r="125" spans="1:6" ht="29">
      <c r="A125" t="s">
        <v>38</v>
      </c>
      <c r="B125" t="s">
        <v>63</v>
      </c>
      <c r="C125" s="5">
        <v>155784856</v>
      </c>
      <c r="D125" s="5">
        <v>32723050</v>
      </c>
      <c r="E125" s="5">
        <v>26120957</v>
      </c>
      <c r="F125" s="6" t="s">
        <v>66</v>
      </c>
    </row>
    <row r="126" spans="1:6" ht="29">
      <c r="A126" t="s">
        <v>39</v>
      </c>
      <c r="B126" t="s">
        <v>63</v>
      </c>
      <c r="C126" s="5">
        <v>83806598</v>
      </c>
      <c r="D126" s="5">
        <v>10736032</v>
      </c>
      <c r="E126" s="5">
        <v>23261504</v>
      </c>
      <c r="F126" s="6" t="s">
        <v>66</v>
      </c>
    </row>
    <row r="127" spans="1:6" ht="29">
      <c r="A127" t="s">
        <v>40</v>
      </c>
      <c r="B127" t="s">
        <v>63</v>
      </c>
      <c r="C127" s="5">
        <v>129308360</v>
      </c>
      <c r="D127" s="5">
        <v>22000000</v>
      </c>
      <c r="E127" s="5">
        <v>12252105</v>
      </c>
      <c r="F127" s="6" t="s">
        <v>66</v>
      </c>
    </row>
    <row r="128" spans="1:6" ht="29">
      <c r="A128" t="s">
        <v>41</v>
      </c>
      <c r="B128" t="s">
        <v>63</v>
      </c>
      <c r="C128" s="5">
        <v>153082166</v>
      </c>
      <c r="D128" s="5">
        <v>17009120</v>
      </c>
      <c r="E128" s="5">
        <v>58162149</v>
      </c>
      <c r="F128" s="6" t="s">
        <v>66</v>
      </c>
    </row>
    <row r="129" spans="1:6" ht="29">
      <c r="A129" t="s">
        <v>42</v>
      </c>
      <c r="B129" t="s">
        <v>63</v>
      </c>
      <c r="C129" s="5">
        <v>160041325</v>
      </c>
      <c r="D129" s="5">
        <v>29698860</v>
      </c>
      <c r="E129" s="5">
        <v>23433569</v>
      </c>
      <c r="F129" s="6" t="s">
        <v>66</v>
      </c>
    </row>
    <row r="130" spans="1:6" ht="29">
      <c r="A130" t="s">
        <v>43</v>
      </c>
      <c r="B130" t="s">
        <v>63</v>
      </c>
      <c r="C130" s="5">
        <v>143880823</v>
      </c>
      <c r="D130" s="5">
        <v>30384218</v>
      </c>
      <c r="E130" s="5">
        <v>21279949</v>
      </c>
      <c r="F130" s="6" t="s">
        <v>66</v>
      </c>
    </row>
    <row r="131" spans="1:6" ht="29">
      <c r="A131" t="s">
        <v>44</v>
      </c>
      <c r="B131" t="s">
        <v>63</v>
      </c>
      <c r="C131" s="5">
        <v>230884170</v>
      </c>
      <c r="D131" s="5">
        <f>38009297+81201403</f>
        <v>119210700</v>
      </c>
      <c r="E131" s="5">
        <v>15267292</v>
      </c>
      <c r="F131" s="6" t="s">
        <v>66</v>
      </c>
    </row>
    <row r="132" spans="1:6" ht="29">
      <c r="A132" t="s">
        <v>45</v>
      </c>
      <c r="B132" t="s">
        <v>63</v>
      </c>
      <c r="C132" s="5">
        <v>121718079</v>
      </c>
      <c r="D132" s="5">
        <v>12933173</v>
      </c>
      <c r="E132" s="5">
        <v>18592300</v>
      </c>
      <c r="F132" s="6" t="s">
        <v>66</v>
      </c>
    </row>
    <row r="133" spans="1:6" ht="29">
      <c r="A133" t="s">
        <v>46</v>
      </c>
      <c r="B133" t="s">
        <v>63</v>
      </c>
      <c r="C133" s="5">
        <v>352145719</v>
      </c>
      <c r="D133" s="5">
        <v>10000000</v>
      </c>
      <c r="E133" s="5">
        <v>19274912</v>
      </c>
      <c r="F133" s="6" t="s">
        <v>66</v>
      </c>
    </row>
    <row r="134" spans="1:6" ht="29">
      <c r="A134" t="s">
        <v>47</v>
      </c>
      <c r="B134" t="s">
        <v>63</v>
      </c>
      <c r="C134" s="5">
        <v>63696130</v>
      </c>
      <c r="D134" s="5">
        <v>10000000</v>
      </c>
      <c r="E134" s="5">
        <v>12845841</v>
      </c>
      <c r="F134" s="6" t="s">
        <v>66</v>
      </c>
    </row>
    <row r="135" spans="1:6" ht="29">
      <c r="A135" t="s">
        <v>48</v>
      </c>
      <c r="B135" t="s">
        <v>63</v>
      </c>
      <c r="C135" s="5">
        <v>105104767</v>
      </c>
      <c r="D135" s="5">
        <v>7507125</v>
      </c>
      <c r="E135" s="5">
        <v>10256191</v>
      </c>
      <c r="F135" s="6" t="s">
        <v>66</v>
      </c>
    </row>
    <row r="136" spans="1:6" ht="29">
      <c r="A136" t="s">
        <v>49</v>
      </c>
      <c r="B136" t="s">
        <v>63</v>
      </c>
      <c r="C136" s="5">
        <v>178772881</v>
      </c>
      <c r="D136" s="5">
        <v>17736923</v>
      </c>
      <c r="E136" s="5">
        <v>14422487</v>
      </c>
      <c r="F136" s="6" t="s">
        <v>66</v>
      </c>
    </row>
    <row r="137" spans="1:6" ht="29">
      <c r="A137" t="s">
        <v>50</v>
      </c>
      <c r="B137" t="s">
        <v>63</v>
      </c>
      <c r="C137" s="5">
        <v>97181989</v>
      </c>
      <c r="D137" s="5">
        <f>14863473+36034216</f>
        <v>50897689</v>
      </c>
      <c r="E137" s="5">
        <v>9555425</v>
      </c>
      <c r="F137" s="6" t="s">
        <v>67</v>
      </c>
    </row>
    <row r="138" spans="1:6" ht="29">
      <c r="A138" t="s">
        <v>51</v>
      </c>
      <c r="B138" t="s">
        <v>63</v>
      </c>
      <c r="C138" s="5">
        <v>109699814</v>
      </c>
      <c r="D138" s="5">
        <f>24725000+32374753</f>
        <v>57099753</v>
      </c>
      <c r="E138" s="5">
        <v>11504299</v>
      </c>
      <c r="F138" s="6" t="s">
        <v>67</v>
      </c>
    </row>
    <row r="139" spans="1:6" ht="29">
      <c r="A139" t="s">
        <v>52</v>
      </c>
      <c r="B139" t="s">
        <v>63</v>
      </c>
      <c r="C139" s="5">
        <v>99702512</v>
      </c>
      <c r="D139" s="5">
        <v>54654343</v>
      </c>
      <c r="E139" s="5">
        <v>9058820</v>
      </c>
      <c r="F139" s="6" t="s">
        <v>66</v>
      </c>
    </row>
    <row r="140" spans="1:6" ht="29">
      <c r="A140" t="s">
        <v>53</v>
      </c>
      <c r="B140" t="s">
        <v>63</v>
      </c>
      <c r="C140" s="5">
        <v>144321181</v>
      </c>
      <c r="D140" s="5">
        <v>35601180</v>
      </c>
      <c r="E140" s="5">
        <v>14723664</v>
      </c>
      <c r="F140" s="6" t="s">
        <v>66</v>
      </c>
    </row>
    <row r="141" spans="1:6" ht="29">
      <c r="A141" t="s">
        <v>54</v>
      </c>
      <c r="B141" t="s">
        <v>63</v>
      </c>
      <c r="C141" s="5">
        <v>275571080</v>
      </c>
      <c r="D141" s="5">
        <f>24195000+110000000</f>
        <v>134195000</v>
      </c>
      <c r="E141" s="5">
        <v>30255192</v>
      </c>
      <c r="F141" s="6" t="s">
        <v>66</v>
      </c>
    </row>
    <row r="142" spans="1:6" ht="29">
      <c r="A142" t="s">
        <v>55</v>
      </c>
      <c r="B142" t="s">
        <v>63</v>
      </c>
      <c r="C142" s="5">
        <v>84229189</v>
      </c>
      <c r="D142" s="5">
        <v>25591703</v>
      </c>
      <c r="E142" s="5">
        <v>14987172</v>
      </c>
      <c r="F142" s="6" t="s">
        <v>66</v>
      </c>
    </row>
    <row r="143" spans="1:6" ht="29">
      <c r="A143" t="s">
        <v>56</v>
      </c>
      <c r="B143" t="s">
        <v>63</v>
      </c>
      <c r="C143" s="5">
        <v>129901235</v>
      </c>
      <c r="D143" s="5">
        <v>23111493</v>
      </c>
      <c r="E143" s="5">
        <v>17325260</v>
      </c>
      <c r="F143" s="6" t="s">
        <v>66</v>
      </c>
    </row>
    <row r="144" spans="1:6" ht="29">
      <c r="A144" t="s">
        <v>57</v>
      </c>
      <c r="B144" t="s">
        <v>63</v>
      </c>
      <c r="C144" s="5">
        <v>92501995</v>
      </c>
      <c r="D144" s="5">
        <v>22000000</v>
      </c>
      <c r="E144" s="5">
        <v>20630000</v>
      </c>
      <c r="F144" s="6" t="s">
        <v>66</v>
      </c>
    </row>
    <row r="145" spans="1:6" ht="29">
      <c r="A145" t="s">
        <v>58</v>
      </c>
      <c r="B145" t="s">
        <v>63</v>
      </c>
      <c r="C145" s="5">
        <v>165399689</v>
      </c>
      <c r="D145" s="5">
        <f>37819544+56049761</f>
        <v>93869305</v>
      </c>
      <c r="E145" s="5">
        <v>25462760</v>
      </c>
      <c r="F145" s="6" t="s">
        <v>67</v>
      </c>
    </row>
    <row r="146" spans="1:6">
      <c r="D146" s="5"/>
      <c r="E14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1189-6701-41EE-B89B-6BF1EEB6033E}">
  <dimension ref="A1:B55"/>
  <sheetViews>
    <sheetView topLeftCell="A16" workbookViewId="0">
      <selection activeCell="A53" sqref="A53"/>
    </sheetView>
  </sheetViews>
  <sheetFormatPr defaultColWidth="9.1796875" defaultRowHeight="14.5"/>
  <cols>
    <col min="1" max="1" width="51.453125" style="28" bestFit="1" customWidth="1"/>
    <col min="2" max="2" width="8" style="28" bestFit="1" customWidth="1"/>
    <col min="3" max="16384" width="9.1796875" style="28"/>
  </cols>
  <sheetData>
    <row r="1" spans="1:2">
      <c r="A1" s="35" t="s">
        <v>244</v>
      </c>
      <c r="B1" s="29"/>
    </row>
    <row r="2" spans="1:2">
      <c r="A2" s="29" t="s">
        <v>243</v>
      </c>
      <c r="B2" s="29"/>
    </row>
    <row r="3" spans="1:2">
      <c r="A3" s="29"/>
      <c r="B3" s="34" t="s">
        <v>242</v>
      </c>
    </row>
    <row r="4" spans="1:2">
      <c r="A4" s="33" t="s">
        <v>241</v>
      </c>
      <c r="B4" s="31">
        <v>47006641</v>
      </c>
    </row>
    <row r="5" spans="1:2">
      <c r="A5" s="32" t="s">
        <v>240</v>
      </c>
      <c r="B5" s="31">
        <v>4697274</v>
      </c>
    </row>
    <row r="6" spans="1:2">
      <c r="A6" s="32" t="s">
        <v>239</v>
      </c>
      <c r="B6" s="31">
        <v>1225363</v>
      </c>
    </row>
    <row r="7" spans="1:2">
      <c r="A7" s="32" t="s">
        <v>238</v>
      </c>
      <c r="B7" s="31">
        <v>848149</v>
      </c>
    </row>
    <row r="8" spans="1:2">
      <c r="A8" s="32" t="s">
        <v>237</v>
      </c>
      <c r="B8" s="31">
        <v>1447670</v>
      </c>
    </row>
    <row r="9" spans="1:2">
      <c r="A9" s="29" t="s">
        <v>236</v>
      </c>
      <c r="B9" s="31">
        <v>313374</v>
      </c>
    </row>
    <row r="10" spans="1:2">
      <c r="A10" s="32" t="s">
        <v>235</v>
      </c>
      <c r="B10" s="31">
        <v>132523</v>
      </c>
    </row>
    <row r="11" spans="1:2">
      <c r="A11" s="29" t="s">
        <v>234</v>
      </c>
      <c r="B11" s="31">
        <v>369507</v>
      </c>
    </row>
    <row r="12" spans="1:2">
      <c r="A12" s="32" t="s">
        <v>233</v>
      </c>
      <c r="B12" s="31">
        <v>623060</v>
      </c>
    </row>
    <row r="13" spans="1:2">
      <c r="A13" s="32" t="s">
        <v>232</v>
      </c>
      <c r="B13" s="31">
        <v>661941</v>
      </c>
    </row>
    <row r="14" spans="1:2">
      <c r="A14" s="32" t="s">
        <v>231</v>
      </c>
      <c r="B14" s="31">
        <v>1025756</v>
      </c>
    </row>
    <row r="15" spans="1:2">
      <c r="A15" s="32" t="s">
        <v>230</v>
      </c>
      <c r="B15" s="31">
        <v>319234</v>
      </c>
    </row>
    <row r="16" spans="1:2">
      <c r="A16" s="32" t="s">
        <v>229</v>
      </c>
      <c r="B16" s="31">
        <v>157082</v>
      </c>
    </row>
    <row r="17" spans="1:2">
      <c r="A17" s="32" t="s">
        <v>228</v>
      </c>
      <c r="B17" s="31">
        <v>1486025</v>
      </c>
    </row>
    <row r="18" spans="1:2">
      <c r="A18" s="32" t="s">
        <v>246</v>
      </c>
      <c r="B18" s="31">
        <v>400211</v>
      </c>
    </row>
    <row r="19" spans="1:2">
      <c r="A19" s="32" t="s">
        <v>227</v>
      </c>
      <c r="B19" s="31">
        <v>565559</v>
      </c>
    </row>
    <row r="20" spans="1:2">
      <c r="A20" s="32" t="s">
        <v>226</v>
      </c>
      <c r="B20" s="31">
        <v>1108981</v>
      </c>
    </row>
    <row r="21" spans="1:2">
      <c r="A21" s="32" t="s">
        <v>225</v>
      </c>
      <c r="B21" s="31">
        <v>1203657</v>
      </c>
    </row>
    <row r="22" spans="1:2">
      <c r="A22" s="32" t="s">
        <v>224</v>
      </c>
      <c r="B22" s="31">
        <v>968925</v>
      </c>
    </row>
    <row r="23" spans="1:2">
      <c r="A23" s="32" t="s">
        <v>223</v>
      </c>
      <c r="B23" s="31">
        <v>699939</v>
      </c>
    </row>
    <row r="24" spans="1:2">
      <c r="A24" s="32" t="s">
        <v>222</v>
      </c>
      <c r="B24" s="31">
        <v>814205</v>
      </c>
    </row>
    <row r="25" spans="1:2">
      <c r="A25" s="32" t="s">
        <v>221</v>
      </c>
      <c r="B25" s="31">
        <v>619898</v>
      </c>
    </row>
    <row r="26" spans="1:2">
      <c r="A26" s="32" t="s">
        <v>220</v>
      </c>
      <c r="B26" s="31">
        <v>1106312</v>
      </c>
    </row>
    <row r="27" spans="1:2">
      <c r="A27" s="32" t="s">
        <v>219</v>
      </c>
      <c r="B27" s="31">
        <v>1905110</v>
      </c>
    </row>
    <row r="28" spans="1:2">
      <c r="A28" s="32" t="s">
        <v>218</v>
      </c>
      <c r="B28" s="31">
        <v>855399</v>
      </c>
    </row>
    <row r="29" spans="1:2">
      <c r="A29" s="29" t="s">
        <v>217</v>
      </c>
      <c r="B29" s="31">
        <v>672298</v>
      </c>
    </row>
    <row r="30" spans="1:2">
      <c r="A30" s="32" t="s">
        <v>216</v>
      </c>
      <c r="B30" s="31">
        <v>294007</v>
      </c>
    </row>
    <row r="31" spans="1:2">
      <c r="A31" s="32" t="s">
        <v>247</v>
      </c>
      <c r="B31" s="31">
        <v>1074363</v>
      </c>
    </row>
    <row r="32" spans="1:2">
      <c r="A32" s="29" t="s">
        <v>215</v>
      </c>
      <c r="B32" s="31">
        <v>1172918</v>
      </c>
    </row>
    <row r="33" spans="1:2">
      <c r="A33" s="29" t="s">
        <v>214</v>
      </c>
      <c r="B33" s="31">
        <v>485526</v>
      </c>
    </row>
    <row r="34" spans="1:2">
      <c r="A34" s="32" t="s">
        <v>213</v>
      </c>
      <c r="B34" s="31">
        <v>987969</v>
      </c>
    </row>
    <row r="35" spans="1:2">
      <c r="A35" s="32" t="s">
        <v>212</v>
      </c>
      <c r="B35" s="31">
        <v>728720</v>
      </c>
    </row>
    <row r="36" spans="1:2">
      <c r="A36" s="32" t="s">
        <v>211</v>
      </c>
      <c r="B36" s="31">
        <v>523735</v>
      </c>
    </row>
    <row r="37" spans="1:2">
      <c r="A37" s="32" t="s">
        <v>210</v>
      </c>
      <c r="B37" s="31">
        <v>2103510</v>
      </c>
    </row>
    <row r="38" spans="1:2">
      <c r="A38" s="32" t="s">
        <v>209</v>
      </c>
      <c r="B38" s="31">
        <v>1116116</v>
      </c>
    </row>
    <row r="39" spans="1:2">
      <c r="A39" s="32" t="s">
        <v>208</v>
      </c>
      <c r="B39" s="31">
        <v>901702</v>
      </c>
    </row>
    <row r="40" spans="1:2">
      <c r="A40" s="32" t="s">
        <v>207</v>
      </c>
      <c r="B40" s="31">
        <v>939895</v>
      </c>
    </row>
    <row r="41" spans="1:2">
      <c r="A41" s="32" t="s">
        <v>206</v>
      </c>
      <c r="B41" s="31">
        <v>969713</v>
      </c>
    </row>
    <row r="42" spans="1:2">
      <c r="A42" s="32" t="s">
        <v>205</v>
      </c>
      <c r="B42" s="31">
        <v>1908309</v>
      </c>
    </row>
    <row r="43" spans="1:2">
      <c r="A43" s="32" t="s">
        <v>204</v>
      </c>
      <c r="B43" s="31">
        <v>637877</v>
      </c>
    </row>
    <row r="44" spans="1:2">
      <c r="A44" s="32" t="s">
        <v>203</v>
      </c>
      <c r="B44" s="31">
        <v>1580476</v>
      </c>
    </row>
    <row r="45" spans="1:2">
      <c r="A45" s="32" t="s">
        <v>202</v>
      </c>
      <c r="B45" s="31">
        <v>855038</v>
      </c>
    </row>
    <row r="46" spans="1:2">
      <c r="A46" s="32" t="s">
        <v>201</v>
      </c>
      <c r="B46" s="31">
        <v>1005816</v>
      </c>
    </row>
    <row r="47" spans="1:2">
      <c r="A47" s="32" t="s">
        <v>200</v>
      </c>
      <c r="B47" s="31">
        <v>1157020</v>
      </c>
    </row>
    <row r="48" spans="1:2">
      <c r="A48" s="32" t="s">
        <v>245</v>
      </c>
      <c r="B48" s="31">
        <v>1150871</v>
      </c>
    </row>
    <row r="49" spans="1:2">
      <c r="A49" s="32" t="s">
        <v>199</v>
      </c>
      <c r="B49" s="31">
        <v>1095238</v>
      </c>
    </row>
    <row r="50" spans="1:2">
      <c r="A50" s="32" t="s">
        <v>198</v>
      </c>
      <c r="B50" s="31">
        <v>1375973</v>
      </c>
    </row>
    <row r="51" spans="1:2">
      <c r="A51" s="32" t="s">
        <v>197</v>
      </c>
      <c r="B51" s="31">
        <v>714398</v>
      </c>
    </row>
    <row r="52" spans="1:2">
      <c r="A52" s="30">
        <v>1</v>
      </c>
      <c r="B52" s="29"/>
    </row>
    <row r="53" spans="1:2">
      <c r="A53" s="29" t="s">
        <v>196</v>
      </c>
      <c r="B53" s="29"/>
    </row>
    <row r="54" spans="1:2">
      <c r="A54" s="30">
        <v>2</v>
      </c>
      <c r="B54" s="29"/>
    </row>
    <row r="55" spans="1:2">
      <c r="A55" s="29"/>
      <c r="B55" s="29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386E-7FEB-4EE1-8EEA-F92D15E06789}">
  <dimension ref="A1:X18"/>
  <sheetViews>
    <sheetView workbookViewId="0">
      <selection activeCell="J39" sqref="J39"/>
    </sheetView>
  </sheetViews>
  <sheetFormatPr defaultRowHeight="14.5"/>
  <cols>
    <col min="4" max="4" width="10.54296875" bestFit="1" customWidth="1"/>
    <col min="6" max="7" width="12" bestFit="1" customWidth="1"/>
  </cols>
  <sheetData>
    <row r="1" spans="1:24">
      <c r="A1" t="s">
        <v>189</v>
      </c>
      <c r="B1" t="s">
        <v>188</v>
      </c>
      <c r="C1" t="s">
        <v>187</v>
      </c>
      <c r="D1" t="s">
        <v>186</v>
      </c>
      <c r="E1" t="s">
        <v>185</v>
      </c>
      <c r="F1">
        <v>2015</v>
      </c>
      <c r="G1">
        <v>2016</v>
      </c>
      <c r="H1">
        <v>2017</v>
      </c>
      <c r="I1">
        <v>2018</v>
      </c>
      <c r="J1">
        <v>2019</v>
      </c>
      <c r="K1" t="s">
        <v>184</v>
      </c>
    </row>
    <row r="2" spans="1:24">
      <c r="A2" t="s">
        <v>181</v>
      </c>
      <c r="B2" t="s">
        <v>180</v>
      </c>
      <c r="C2" t="s">
        <v>183</v>
      </c>
      <c r="D2" t="s">
        <v>178</v>
      </c>
      <c r="E2" t="s">
        <v>182</v>
      </c>
      <c r="F2" s="17">
        <v>6284.1869999999999</v>
      </c>
      <c r="G2" s="17">
        <v>7194.1490000000003</v>
      </c>
      <c r="H2" s="17">
        <v>8195.7530000000006</v>
      </c>
      <c r="I2" s="17">
        <v>9151.2749999999996</v>
      </c>
      <c r="J2" s="17">
        <v>10271.656000000001</v>
      </c>
      <c r="K2">
        <v>2016</v>
      </c>
    </row>
    <row r="3" spans="1:24">
      <c r="A3" t="s">
        <v>181</v>
      </c>
      <c r="B3" t="s">
        <v>180</v>
      </c>
      <c r="C3" t="s">
        <v>179</v>
      </c>
      <c r="D3" t="s">
        <v>178</v>
      </c>
      <c r="E3" t="s">
        <v>177</v>
      </c>
      <c r="F3">
        <v>64.236000000000004</v>
      </c>
      <c r="G3">
        <v>70.876000000000005</v>
      </c>
      <c r="H3">
        <v>79.222999999999999</v>
      </c>
      <c r="I3">
        <v>89.590999999999994</v>
      </c>
      <c r="J3">
        <v>98.263999999999996</v>
      </c>
      <c r="K3">
        <v>2016</v>
      </c>
    </row>
    <row r="5" spans="1:24">
      <c r="A5" t="s">
        <v>176</v>
      </c>
    </row>
    <row r="7" spans="1:24">
      <c r="E7" t="s">
        <v>190</v>
      </c>
      <c r="F7">
        <f>F2/F3</f>
        <v>97.829674948626931</v>
      </c>
      <c r="G7">
        <f>G2/G3</f>
        <v>101.50331564986737</v>
      </c>
      <c r="H7">
        <f t="shared" ref="H7:J7" si="0">H2/H3</f>
        <v>103.45168701008546</v>
      </c>
      <c r="I7">
        <f t="shared" si="0"/>
        <v>102.14502572803072</v>
      </c>
      <c r="J7">
        <f t="shared" si="0"/>
        <v>104.53122201416593</v>
      </c>
    </row>
    <row r="9" spans="1:24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3" spans="1:24">
      <c r="F13" t="s">
        <v>194</v>
      </c>
      <c r="G13" t="s">
        <v>8</v>
      </c>
      <c r="H13" t="s">
        <v>59</v>
      </c>
      <c r="I13" t="s">
        <v>63</v>
      </c>
    </row>
    <row r="14" spans="1:24">
      <c r="E14" t="s">
        <v>193</v>
      </c>
      <c r="F14" t="s">
        <v>191</v>
      </c>
      <c r="G14">
        <v>6734</v>
      </c>
      <c r="H14">
        <v>7435</v>
      </c>
      <c r="I14">
        <v>8305</v>
      </c>
    </row>
    <row r="15" spans="1:24">
      <c r="E15" t="s">
        <v>193</v>
      </c>
      <c r="F15" t="s">
        <v>192</v>
      </c>
      <c r="G15">
        <v>67.400000000000006</v>
      </c>
      <c r="H15">
        <v>72</v>
      </c>
      <c r="I15">
        <v>79.2</v>
      </c>
    </row>
    <row r="16" spans="1:24">
      <c r="F16" t="s">
        <v>195</v>
      </c>
      <c r="G16">
        <f>G14/G15</f>
        <v>99.910979228486639</v>
      </c>
      <c r="H16">
        <f t="shared" ref="H16:I16" si="1">H14/H15</f>
        <v>103.26388888888889</v>
      </c>
      <c r="I16">
        <f t="shared" si="1"/>
        <v>104.86111111111111</v>
      </c>
    </row>
    <row r="18" spans="7:9">
      <c r="G18" s="15">
        <f>(G7-G16)/G16</f>
        <v>1.5937551945509595E-2</v>
      </c>
      <c r="H18" s="15">
        <f t="shared" ref="H18:I18" si="2">(H7-H16)/H16</f>
        <v>1.8186233659924253E-3</v>
      </c>
      <c r="I18" s="15">
        <f t="shared" si="2"/>
        <v>-2.5901741401561405E-2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Kenya county spending by region</vt:lpstr>
      <vt:lpstr>County Budget calcs</vt:lpstr>
      <vt:lpstr>Donor Funding calcs</vt:lpstr>
      <vt:lpstr>County Budget Raw</vt:lpstr>
      <vt:lpstr>Donor Funding Raw</vt:lpstr>
      <vt:lpstr>Population data</vt:lpstr>
      <vt:lpstr>Exchange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</cp:lastModifiedBy>
  <dcterms:created xsi:type="dcterms:W3CDTF">2019-01-15T13:47:52Z</dcterms:created>
  <dcterms:modified xsi:type="dcterms:W3CDTF">2019-01-22T19:07:56Z</dcterms:modified>
</cp:coreProperties>
</file>