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35" yWindow="0" windowWidth="28800" windowHeight="13410"/>
  </bookViews>
  <sheets>
    <sheet name="Datasheet" sheetId="1" r:id="rId1"/>
    <sheet name="Calculation" sheetId="3" state="hidden" r:id="rId2"/>
    <sheet name="Import" sheetId="2" state="hidden" r:id="rId3"/>
  </sheets>
  <definedNames>
    <definedName name="AValues1">IF(AND(No_of_Trials&gt;=1,No_of_appraisers&gt;1),OFFSET(Datasheet!$B$31,0,0,COUNT(Datasheet!$B$31:$B$55)),{#N/A})</definedName>
    <definedName name="AValues2">IF(AND(No_of_Trials&gt;=2,No_of_appraisers&gt;1),OFFSET(Datasheet!$C$31,0,0,COUNT(Datasheet!$C$31:$C$55)),{#N/A})</definedName>
    <definedName name="AValues3">IF(AND(No_of_Trials&gt;2,No_of_appraisers&gt;1),OFFSET(Datasheet!$D$31,0,0,COUNT(Datasheet!$D$31:$D$55)),{#N/A})</definedName>
    <definedName name="BValues1">IF(AND(No_of_Trials&gt;=1,No_of_appraisers&gt;1),OFFSET(Datasheet!$E$31,0,0,COUNT(Datasheet!$E$31:$E$55)),{#N/A})</definedName>
    <definedName name="BValues2">IF(AND(No_of_Trials&gt;=2,No_of_appraisers&gt;1),OFFSET(Datasheet!$F$31,0,0,COUNT(Datasheet!$F$31:$F$55)),{#N/A})</definedName>
    <definedName name="BValues3">IF(AND(No_of_Trials&gt;2,No_of_appraisers&gt;1),OFFSET(Datasheet!$G$31,0,0,COUNT(Datasheet!$G$31:$G$55)),{#N/A})</definedName>
    <definedName name="CValues1">IF(AND(No_of_Trials&gt;=1,No_of_appraisers&gt;2),OFFSET(Datasheet!$H$31,0,0,COUNT(Datasheet!$H$31:$H$55)),{#N/A})</definedName>
    <definedName name="CValues2">IF(AND(No_of_Trials&gt;=2,No_of_appraisers&gt;2),OFFSET(Datasheet!$I$31,0,0,COUNT(Datasheet!$I$31:$I$55)),{#N/A})</definedName>
    <definedName name="CValues3">IF(AND(No_of_Trials&gt;2,No_of_appraisers&gt;2),OFFSET(Datasheet!$J$31,0,0,COUNT(Datasheet!$J$31:$J$55)),{#N/A})</definedName>
    <definedName name="DF_A">Calculation!$C$8</definedName>
    <definedName name="DF_AP">Calculation!$C$9</definedName>
    <definedName name="DF_E">Calculation!$C$10</definedName>
    <definedName name="DF_EE">Calculation!$C$11</definedName>
    <definedName name="DF_P">Calculation!$C$7</definedName>
    <definedName name="DFTSS">Calculation!$C$12</definedName>
    <definedName name="IndicatorA">Datasheet!$B$31</definedName>
    <definedName name="IndicatorB">Datasheet!$E$31</definedName>
    <definedName name="IndicatorC">Datasheet!$H$31</definedName>
    <definedName name="LSL_Values">IF(No_of_Trials&gt;=1,OFFSET(Calculation!$M$124,0,0,COUNT(Datasheet!$B$31:$B$55)),{#N/A})</definedName>
    <definedName name="MS_A">Calculation!$D$16</definedName>
    <definedName name="MS_AP">Calculation!$D$17</definedName>
    <definedName name="MS_E">Calculation!$D$18</definedName>
    <definedName name="MS_P">Calculation!$D$15</definedName>
    <definedName name="MS_TSS">Calculation!$D$19</definedName>
    <definedName name="No_of_appraisers">Datasheet!$G$11</definedName>
    <definedName name="No_of_parts">Datasheet!$G$10</definedName>
    <definedName name="No_of_Trials">Datasheet!$G$12</definedName>
    <definedName name="Sigma_Factor">Datasheet!$G$13</definedName>
    <definedName name="SS_A">Calculation!$B$16</definedName>
    <definedName name="SS_AP">Calculation!$B$17</definedName>
    <definedName name="SS_E">Calculation!$B$18</definedName>
    <definedName name="SS_P">Calculation!$B$15</definedName>
    <definedName name="SS_T">Calculation!$B$19</definedName>
    <definedName name="TOL">Datasheet!$G$7</definedName>
    <definedName name="USL_Values">IF(No_of_Trials&gt;=1,OFFSET(Calculation!$L$124,0,0,COUNT(Datasheet!$B$31:$B$55)),{#N/A})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B8" i="1"/>
  <c r="B7" i="1"/>
  <c r="B6" i="1"/>
  <c r="B5" i="1"/>
  <c r="B4" i="1"/>
  <c r="B3" i="1"/>
  <c r="B2" i="1"/>
  <c r="C124" i="3" l="1"/>
  <c r="D124" i="3"/>
  <c r="E124" i="3"/>
  <c r="F124" i="3"/>
  <c r="G124" i="3"/>
  <c r="H124" i="3"/>
  <c r="I124" i="3"/>
  <c r="J124" i="3"/>
  <c r="C125" i="3"/>
  <c r="D125" i="3"/>
  <c r="E125" i="3"/>
  <c r="F125" i="3"/>
  <c r="G125" i="3"/>
  <c r="H125" i="3"/>
  <c r="I125" i="3"/>
  <c r="J125" i="3"/>
  <c r="C126" i="3"/>
  <c r="D126" i="3"/>
  <c r="E126" i="3"/>
  <c r="F126" i="3"/>
  <c r="G126" i="3"/>
  <c r="H126" i="3"/>
  <c r="I126" i="3"/>
  <c r="J126" i="3"/>
  <c r="C127" i="3"/>
  <c r="D127" i="3"/>
  <c r="E127" i="3"/>
  <c r="F127" i="3"/>
  <c r="G127" i="3"/>
  <c r="H127" i="3"/>
  <c r="I127" i="3"/>
  <c r="J127" i="3"/>
  <c r="C128" i="3"/>
  <c r="D128" i="3"/>
  <c r="E128" i="3"/>
  <c r="F128" i="3"/>
  <c r="G128" i="3"/>
  <c r="H128" i="3"/>
  <c r="I128" i="3"/>
  <c r="J128" i="3"/>
  <c r="C129" i="3"/>
  <c r="D129" i="3"/>
  <c r="E129" i="3"/>
  <c r="F129" i="3"/>
  <c r="G129" i="3"/>
  <c r="H129" i="3"/>
  <c r="I129" i="3"/>
  <c r="J129" i="3"/>
  <c r="C130" i="3"/>
  <c r="D130" i="3"/>
  <c r="E130" i="3"/>
  <c r="F130" i="3"/>
  <c r="G130" i="3"/>
  <c r="H130" i="3"/>
  <c r="I130" i="3"/>
  <c r="J130" i="3"/>
  <c r="C131" i="3"/>
  <c r="D131" i="3"/>
  <c r="E131" i="3"/>
  <c r="F131" i="3"/>
  <c r="G131" i="3"/>
  <c r="H131" i="3"/>
  <c r="I131" i="3"/>
  <c r="J131" i="3"/>
  <c r="C132" i="3"/>
  <c r="D132" i="3"/>
  <c r="E132" i="3"/>
  <c r="F132" i="3"/>
  <c r="G132" i="3"/>
  <c r="H132" i="3"/>
  <c r="I132" i="3"/>
  <c r="J132" i="3"/>
  <c r="C133" i="3"/>
  <c r="D133" i="3"/>
  <c r="E133" i="3"/>
  <c r="F133" i="3"/>
  <c r="G133" i="3"/>
  <c r="H133" i="3"/>
  <c r="I133" i="3"/>
  <c r="J133" i="3"/>
  <c r="C134" i="3"/>
  <c r="D134" i="3"/>
  <c r="E134" i="3"/>
  <c r="F134" i="3"/>
  <c r="G134" i="3"/>
  <c r="H134" i="3"/>
  <c r="I134" i="3"/>
  <c r="J134" i="3"/>
  <c r="C135" i="3"/>
  <c r="D135" i="3"/>
  <c r="E135" i="3"/>
  <c r="F135" i="3"/>
  <c r="G135" i="3"/>
  <c r="H135" i="3"/>
  <c r="I135" i="3"/>
  <c r="J135" i="3"/>
  <c r="C136" i="3"/>
  <c r="D136" i="3"/>
  <c r="E136" i="3"/>
  <c r="F136" i="3"/>
  <c r="G136" i="3"/>
  <c r="H136" i="3"/>
  <c r="I136" i="3"/>
  <c r="J136" i="3"/>
  <c r="C137" i="3"/>
  <c r="D137" i="3"/>
  <c r="E137" i="3"/>
  <c r="F137" i="3"/>
  <c r="G137" i="3"/>
  <c r="H137" i="3"/>
  <c r="I137" i="3"/>
  <c r="J137" i="3"/>
  <c r="C138" i="3"/>
  <c r="D138" i="3"/>
  <c r="E138" i="3"/>
  <c r="F138" i="3"/>
  <c r="G138" i="3"/>
  <c r="H138" i="3"/>
  <c r="I138" i="3"/>
  <c r="J138" i="3"/>
  <c r="C139" i="3"/>
  <c r="D139" i="3"/>
  <c r="E139" i="3"/>
  <c r="F139" i="3"/>
  <c r="G139" i="3"/>
  <c r="H139" i="3"/>
  <c r="I139" i="3"/>
  <c r="J139" i="3"/>
  <c r="C140" i="3"/>
  <c r="D140" i="3"/>
  <c r="E140" i="3"/>
  <c r="F140" i="3"/>
  <c r="G140" i="3"/>
  <c r="H140" i="3"/>
  <c r="I140" i="3"/>
  <c r="J140" i="3"/>
  <c r="C141" i="3"/>
  <c r="D141" i="3"/>
  <c r="E141" i="3"/>
  <c r="F141" i="3"/>
  <c r="G141" i="3"/>
  <c r="H141" i="3"/>
  <c r="I141" i="3"/>
  <c r="J141" i="3"/>
  <c r="C142" i="3"/>
  <c r="D142" i="3"/>
  <c r="E142" i="3"/>
  <c r="F142" i="3"/>
  <c r="G142" i="3"/>
  <c r="H142" i="3"/>
  <c r="I142" i="3"/>
  <c r="J142" i="3"/>
  <c r="C143" i="3"/>
  <c r="D143" i="3"/>
  <c r="E143" i="3"/>
  <c r="F143" i="3"/>
  <c r="G143" i="3"/>
  <c r="H143" i="3"/>
  <c r="I143" i="3"/>
  <c r="J143" i="3"/>
  <c r="C144" i="3"/>
  <c r="D144" i="3"/>
  <c r="E144" i="3"/>
  <c r="F144" i="3"/>
  <c r="G144" i="3"/>
  <c r="H144" i="3"/>
  <c r="I144" i="3"/>
  <c r="J144" i="3"/>
  <c r="C145" i="3"/>
  <c r="D145" i="3"/>
  <c r="E145" i="3"/>
  <c r="F145" i="3"/>
  <c r="G145" i="3"/>
  <c r="H145" i="3"/>
  <c r="I145" i="3"/>
  <c r="J145" i="3"/>
  <c r="C146" i="3"/>
  <c r="D146" i="3"/>
  <c r="E146" i="3"/>
  <c r="F146" i="3"/>
  <c r="G146" i="3"/>
  <c r="H146" i="3"/>
  <c r="I146" i="3"/>
  <c r="J146" i="3"/>
  <c r="C147" i="3"/>
  <c r="D147" i="3"/>
  <c r="E147" i="3"/>
  <c r="F147" i="3"/>
  <c r="G147" i="3"/>
  <c r="H147" i="3"/>
  <c r="I147" i="3"/>
  <c r="J147" i="3"/>
  <c r="C148" i="3"/>
  <c r="D148" i="3"/>
  <c r="E148" i="3"/>
  <c r="F148" i="3"/>
  <c r="G148" i="3"/>
  <c r="H148" i="3"/>
  <c r="I148" i="3"/>
  <c r="J148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24" i="3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1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48" i="3" s="1"/>
  <c r="B31" i="1"/>
  <c r="J28" i="1"/>
  <c r="G28" i="1"/>
  <c r="I5" i="1" l="1"/>
  <c r="H5" i="1"/>
  <c r="E7" i="1"/>
  <c r="G6" i="1"/>
  <c r="G5" i="1"/>
  <c r="J5" i="1" l="1"/>
  <c r="E6" i="1"/>
  <c r="L125" i="3" s="1"/>
  <c r="L123" i="3"/>
  <c r="M123" i="3"/>
  <c r="L135" i="3" l="1"/>
  <c r="L147" i="3"/>
  <c r="L143" i="3"/>
  <c r="L139" i="3"/>
  <c r="L131" i="3"/>
  <c r="M146" i="3"/>
  <c r="M142" i="3"/>
  <c r="M138" i="3"/>
  <c r="M134" i="3"/>
  <c r="M130" i="3"/>
  <c r="M126" i="3"/>
  <c r="L146" i="3"/>
  <c r="L142" i="3"/>
  <c r="L138" i="3"/>
  <c r="L134" i="3"/>
  <c r="L130" i="3"/>
  <c r="L126" i="3"/>
  <c r="M145" i="3"/>
  <c r="M141" i="3"/>
  <c r="M137" i="3"/>
  <c r="M133" i="3"/>
  <c r="M129" i="3"/>
  <c r="M125" i="3"/>
  <c r="L145" i="3"/>
  <c r="L141" i="3"/>
  <c r="L137" i="3"/>
  <c r="L133" i="3"/>
  <c r="L129" i="3"/>
  <c r="M124" i="3"/>
  <c r="M148" i="3"/>
  <c r="M144" i="3"/>
  <c r="M140" i="3"/>
  <c r="M136" i="3"/>
  <c r="M132" i="3"/>
  <c r="M128" i="3"/>
  <c r="L124" i="3"/>
  <c r="L148" i="3"/>
  <c r="L144" i="3"/>
  <c r="L140" i="3"/>
  <c r="L136" i="3"/>
  <c r="L132" i="3"/>
  <c r="L128" i="3"/>
  <c r="M147" i="3"/>
  <c r="M143" i="3"/>
  <c r="M139" i="3"/>
  <c r="M135" i="3"/>
  <c r="M131" i="3"/>
  <c r="M127" i="3"/>
  <c r="L127" i="3"/>
  <c r="J13" i="1"/>
  <c r="E2" i="1" l="1"/>
  <c r="G13" i="1" l="1"/>
  <c r="G57" i="1" s="1"/>
  <c r="H29" i="1"/>
  <c r="E29" i="1"/>
  <c r="H28" i="1" l="1"/>
  <c r="E28" i="1"/>
  <c r="E175" i="3" l="1"/>
  <c r="F175" i="3"/>
  <c r="C175" i="3"/>
  <c r="B175" i="3"/>
  <c r="D175" i="3" s="1"/>
  <c r="B178" i="3"/>
  <c r="C178" i="3"/>
  <c r="E178" i="3"/>
  <c r="F178" i="3"/>
  <c r="H176" i="3"/>
  <c r="I176" i="3"/>
  <c r="E177" i="3"/>
  <c r="F177" i="3"/>
  <c r="H178" i="3"/>
  <c r="I178" i="3"/>
  <c r="B177" i="3"/>
  <c r="C177" i="3"/>
  <c r="H179" i="3"/>
  <c r="I179" i="3"/>
  <c r="C176" i="3"/>
  <c r="B176" i="3"/>
  <c r="D176" i="3" s="1"/>
  <c r="H175" i="3"/>
  <c r="I175" i="3"/>
  <c r="E179" i="3"/>
  <c r="F179" i="3"/>
  <c r="B179" i="3"/>
  <c r="C179" i="3"/>
  <c r="E176" i="3"/>
  <c r="F176" i="3"/>
  <c r="H177" i="3"/>
  <c r="I177" i="3"/>
  <c r="B168" i="3"/>
  <c r="C168" i="3"/>
  <c r="E167" i="3"/>
  <c r="F167" i="3"/>
  <c r="H168" i="3"/>
  <c r="I168" i="3"/>
  <c r="B167" i="3"/>
  <c r="C167" i="3"/>
  <c r="F172" i="3"/>
  <c r="E172" i="3"/>
  <c r="G172" i="3" s="1"/>
  <c r="H173" i="3"/>
  <c r="I173" i="3"/>
  <c r="B174" i="3"/>
  <c r="C174" i="3"/>
  <c r="B166" i="3"/>
  <c r="C166" i="3"/>
  <c r="E169" i="3"/>
  <c r="F169" i="3"/>
  <c r="H170" i="3"/>
  <c r="I170" i="3"/>
  <c r="B173" i="3"/>
  <c r="C173" i="3"/>
  <c r="E174" i="3"/>
  <c r="F174" i="3"/>
  <c r="E166" i="3"/>
  <c r="F166" i="3"/>
  <c r="H167" i="3"/>
  <c r="I167" i="3"/>
  <c r="B172" i="3"/>
  <c r="C172" i="3"/>
  <c r="C170" i="3"/>
  <c r="B170" i="3"/>
  <c r="D170" i="3" s="1"/>
  <c r="E173" i="3"/>
  <c r="F173" i="3"/>
  <c r="H174" i="3"/>
  <c r="I174" i="3"/>
  <c r="H166" i="3"/>
  <c r="I166" i="3"/>
  <c r="B169" i="3"/>
  <c r="C169" i="3"/>
  <c r="E170" i="3"/>
  <c r="F170" i="3"/>
  <c r="I171" i="3"/>
  <c r="H171" i="3"/>
  <c r="J171" i="3" s="1"/>
  <c r="E171" i="3"/>
  <c r="F171" i="3"/>
  <c r="H172" i="3"/>
  <c r="I172" i="3"/>
  <c r="C171" i="3"/>
  <c r="B171" i="3"/>
  <c r="D171" i="3" s="1"/>
  <c r="E168" i="3"/>
  <c r="F168" i="3"/>
  <c r="H169" i="3"/>
  <c r="I169" i="3"/>
  <c r="B163" i="3"/>
  <c r="C163" i="3"/>
  <c r="E160" i="3"/>
  <c r="F160" i="3"/>
  <c r="B155" i="3"/>
  <c r="C155" i="3"/>
  <c r="F155" i="3"/>
  <c r="E155" i="3"/>
  <c r="G155" i="3" s="1"/>
  <c r="I161" i="3"/>
  <c r="H161" i="3"/>
  <c r="B162" i="3"/>
  <c r="C162" i="3"/>
  <c r="F157" i="3"/>
  <c r="E157" i="3"/>
  <c r="C161" i="3"/>
  <c r="B161" i="3"/>
  <c r="D161" i="3" s="1"/>
  <c r="I163" i="3"/>
  <c r="H163" i="3"/>
  <c r="C160" i="3"/>
  <c r="B160" i="3"/>
  <c r="D160" i="3" s="1"/>
  <c r="H160" i="3"/>
  <c r="I160" i="3"/>
  <c r="C159" i="3"/>
  <c r="B159" i="3"/>
  <c r="D159" i="3" s="1"/>
  <c r="F156" i="3"/>
  <c r="E156" i="3"/>
  <c r="B158" i="3"/>
  <c r="C158" i="3"/>
  <c r="H162" i="3"/>
  <c r="I162" i="3"/>
  <c r="C157" i="3"/>
  <c r="B157" i="3"/>
  <c r="D157" i="3" s="1"/>
  <c r="E158" i="3"/>
  <c r="F158" i="3"/>
  <c r="I159" i="3"/>
  <c r="H159" i="3"/>
  <c r="J159" i="3" s="1"/>
  <c r="I158" i="3"/>
  <c r="H158" i="3"/>
  <c r="E162" i="3"/>
  <c r="F162" i="3"/>
  <c r="E159" i="3"/>
  <c r="F159" i="3"/>
  <c r="E164" i="3"/>
  <c r="F164" i="3"/>
  <c r="H157" i="3"/>
  <c r="I157" i="3"/>
  <c r="E161" i="3"/>
  <c r="F161" i="3"/>
  <c r="C164" i="3"/>
  <c r="B164" i="3"/>
  <c r="C156" i="3"/>
  <c r="B156" i="3"/>
  <c r="D156" i="3" s="1"/>
  <c r="F163" i="3"/>
  <c r="E163" i="3"/>
  <c r="H164" i="3"/>
  <c r="I164" i="3"/>
  <c r="H156" i="3"/>
  <c r="I156" i="3"/>
  <c r="G11" i="1"/>
  <c r="G163" i="3" l="1"/>
  <c r="J158" i="3"/>
  <c r="G157" i="3"/>
  <c r="D155" i="3"/>
  <c r="D179" i="3"/>
  <c r="J179" i="3"/>
  <c r="J176" i="3"/>
  <c r="G175" i="3"/>
  <c r="G159" i="3"/>
  <c r="J156" i="3"/>
  <c r="G158" i="3"/>
  <c r="D163" i="3"/>
  <c r="D177" i="3"/>
  <c r="J177" i="3"/>
  <c r="J175" i="3"/>
  <c r="J178" i="3"/>
  <c r="D178" i="3"/>
  <c r="G179" i="3"/>
  <c r="G176" i="3"/>
  <c r="G177" i="3"/>
  <c r="G178" i="3"/>
  <c r="B165" i="3"/>
  <c r="C165" i="3"/>
  <c r="J172" i="3"/>
  <c r="D169" i="3"/>
  <c r="G174" i="3"/>
  <c r="D166" i="3"/>
  <c r="D167" i="3"/>
  <c r="I165" i="3"/>
  <c r="H165" i="3"/>
  <c r="J165" i="3" s="1"/>
  <c r="F165" i="3"/>
  <c r="E165" i="3"/>
  <c r="J169" i="3"/>
  <c r="G171" i="3"/>
  <c r="J166" i="3"/>
  <c r="D172" i="3"/>
  <c r="D173" i="3"/>
  <c r="D174" i="3"/>
  <c r="J168" i="3"/>
  <c r="G168" i="3"/>
  <c r="J174" i="3"/>
  <c r="J167" i="3"/>
  <c r="J170" i="3"/>
  <c r="J173" i="3"/>
  <c r="G167" i="3"/>
  <c r="G170" i="3"/>
  <c r="G173" i="3"/>
  <c r="G166" i="3"/>
  <c r="G169" i="3"/>
  <c r="D168" i="3"/>
  <c r="G161" i="3"/>
  <c r="G164" i="3"/>
  <c r="D158" i="3"/>
  <c r="D162" i="3"/>
  <c r="G160" i="3"/>
  <c r="J164" i="3"/>
  <c r="G162" i="3"/>
  <c r="J157" i="3"/>
  <c r="J162" i="3"/>
  <c r="J160" i="3"/>
  <c r="H155" i="3"/>
  <c r="I155" i="3"/>
  <c r="D164" i="3"/>
  <c r="G156" i="3"/>
  <c r="J163" i="3"/>
  <c r="J161" i="3"/>
  <c r="B41" i="3"/>
  <c r="J42" i="3"/>
  <c r="J43" i="3"/>
  <c r="J44" i="3"/>
  <c r="J45" i="3"/>
  <c r="J46" i="3"/>
  <c r="J47" i="3"/>
  <c r="J48" i="3"/>
  <c r="J49" i="3"/>
  <c r="J50" i="3"/>
  <c r="J41" i="3"/>
  <c r="H42" i="3"/>
  <c r="H43" i="3"/>
  <c r="H44" i="3"/>
  <c r="H45" i="3"/>
  <c r="H46" i="3"/>
  <c r="H47" i="3"/>
  <c r="H48" i="3"/>
  <c r="H49" i="3"/>
  <c r="H50" i="3"/>
  <c r="H41" i="3"/>
  <c r="F42" i="3"/>
  <c r="F43" i="3"/>
  <c r="F44" i="3"/>
  <c r="F45" i="3"/>
  <c r="F46" i="3"/>
  <c r="F47" i="3"/>
  <c r="F48" i="3"/>
  <c r="F49" i="3"/>
  <c r="G165" i="3" l="1"/>
  <c r="D165" i="3"/>
  <c r="J155" i="3"/>
  <c r="F101" i="3"/>
  <c r="G101" i="3"/>
  <c r="E101" i="3"/>
  <c r="F100" i="3"/>
  <c r="E100" i="3"/>
  <c r="G100" i="3"/>
  <c r="B97" i="3"/>
  <c r="C97" i="3"/>
  <c r="D97" i="3"/>
  <c r="B96" i="3"/>
  <c r="D96" i="3"/>
  <c r="C96" i="3"/>
  <c r="B103" i="3"/>
  <c r="C103" i="3"/>
  <c r="D103" i="3"/>
  <c r="G95" i="3"/>
  <c r="F95" i="3"/>
  <c r="E95" i="3"/>
  <c r="E97" i="3"/>
  <c r="G97" i="3"/>
  <c r="F97" i="3"/>
  <c r="J99" i="3"/>
  <c r="I99" i="3"/>
  <c r="H99" i="3"/>
  <c r="B98" i="3"/>
  <c r="C98" i="3"/>
  <c r="D98" i="3"/>
  <c r="I101" i="3"/>
  <c r="J101" i="3"/>
  <c r="H101" i="3"/>
  <c r="G98" i="3"/>
  <c r="F98" i="3"/>
  <c r="E98" i="3"/>
  <c r="B102" i="3"/>
  <c r="C102" i="3"/>
  <c r="D102" i="3"/>
  <c r="F96" i="3"/>
  <c r="E96" i="3"/>
  <c r="G96" i="3"/>
  <c r="J98" i="3"/>
  <c r="I98" i="3"/>
  <c r="H98" i="3"/>
  <c r="B101" i="3"/>
  <c r="C101" i="3"/>
  <c r="D101" i="3"/>
  <c r="G103" i="3"/>
  <c r="F103" i="3"/>
  <c r="E103" i="3"/>
  <c r="H95" i="3"/>
  <c r="J95" i="3"/>
  <c r="I95" i="3"/>
  <c r="I97" i="3"/>
  <c r="H97" i="3"/>
  <c r="J97" i="3"/>
  <c r="B99" i="3"/>
  <c r="D99" i="3"/>
  <c r="C99" i="3"/>
  <c r="J103" i="3"/>
  <c r="I103" i="3"/>
  <c r="H103" i="3"/>
  <c r="I102" i="3"/>
  <c r="H102" i="3"/>
  <c r="J102" i="3"/>
  <c r="F99" i="3"/>
  <c r="G99" i="3"/>
  <c r="E99" i="3"/>
  <c r="J100" i="3"/>
  <c r="H100" i="3"/>
  <c r="I100" i="3"/>
  <c r="G104" i="3"/>
  <c r="F104" i="3"/>
  <c r="E104" i="3"/>
  <c r="B100" i="3"/>
  <c r="C100" i="3"/>
  <c r="D100" i="3"/>
  <c r="F102" i="3"/>
  <c r="G102" i="3"/>
  <c r="E102" i="3"/>
  <c r="J104" i="3"/>
  <c r="I104" i="3"/>
  <c r="H104" i="3"/>
  <c r="J96" i="3"/>
  <c r="I96" i="3"/>
  <c r="H96" i="3"/>
  <c r="C122" i="3"/>
  <c r="E122" i="3"/>
  <c r="F122" i="3"/>
  <c r="H122" i="3"/>
  <c r="I122" i="3"/>
  <c r="C123" i="3"/>
  <c r="D123" i="3"/>
  <c r="E123" i="3"/>
  <c r="F123" i="3"/>
  <c r="G123" i="3"/>
  <c r="H123" i="3"/>
  <c r="I123" i="3"/>
  <c r="J123" i="3"/>
  <c r="A125" i="3"/>
  <c r="A156" i="3" s="1"/>
  <c r="A126" i="3"/>
  <c r="A157" i="3" s="1"/>
  <c r="A127" i="3"/>
  <c r="A158" i="3" s="1"/>
  <c r="A128" i="3"/>
  <c r="A159" i="3" s="1"/>
  <c r="A129" i="3"/>
  <c r="A160" i="3" s="1"/>
  <c r="A130" i="3"/>
  <c r="A161" i="3" s="1"/>
  <c r="A131" i="3"/>
  <c r="A162" i="3" s="1"/>
  <c r="A132" i="3"/>
  <c r="A163" i="3" s="1"/>
  <c r="A133" i="3"/>
  <c r="A164" i="3" s="1"/>
  <c r="A134" i="3"/>
  <c r="A165" i="3" s="1"/>
  <c r="A135" i="3"/>
  <c r="A166" i="3" s="1"/>
  <c r="A136" i="3"/>
  <c r="A167" i="3" s="1"/>
  <c r="A137" i="3"/>
  <c r="A168" i="3" s="1"/>
  <c r="A138" i="3"/>
  <c r="A169" i="3" s="1"/>
  <c r="A139" i="3"/>
  <c r="A170" i="3" s="1"/>
  <c r="A140" i="3"/>
  <c r="A171" i="3" s="1"/>
  <c r="A141" i="3"/>
  <c r="A172" i="3" s="1"/>
  <c r="A142" i="3"/>
  <c r="A173" i="3" s="1"/>
  <c r="A143" i="3"/>
  <c r="A174" i="3" s="1"/>
  <c r="A144" i="3"/>
  <c r="A175" i="3" s="1"/>
  <c r="A145" i="3"/>
  <c r="A176" i="3" s="1"/>
  <c r="A146" i="3"/>
  <c r="A177" i="3" s="1"/>
  <c r="A147" i="3"/>
  <c r="A178" i="3" s="1"/>
  <c r="A148" i="3"/>
  <c r="A179" i="3" s="1"/>
  <c r="A124" i="3"/>
  <c r="A155" i="3" s="1"/>
  <c r="B122" i="3"/>
  <c r="B123" i="3"/>
  <c r="F50" i="3"/>
  <c r="B104" i="3" s="1"/>
  <c r="G7" i="1"/>
  <c r="C104" i="3" l="1"/>
  <c r="D104" i="3"/>
  <c r="B33" i="3"/>
  <c r="H52" i="3"/>
  <c r="G106" i="3" s="1"/>
  <c r="H60" i="3"/>
  <c r="E114" i="3" s="1"/>
  <c r="H56" i="3"/>
  <c r="F110" i="3" s="1"/>
  <c r="J61" i="3"/>
  <c r="J115" i="3" s="1"/>
  <c r="F65" i="3"/>
  <c r="B119" i="3" s="1"/>
  <c r="F61" i="3"/>
  <c r="B115" i="3" s="1"/>
  <c r="F57" i="3"/>
  <c r="B111" i="3" s="1"/>
  <c r="F53" i="3"/>
  <c r="B107" i="3" s="1"/>
  <c r="J62" i="3"/>
  <c r="H116" i="3" s="1"/>
  <c r="J54" i="3"/>
  <c r="H108" i="3" s="1"/>
  <c r="H64" i="3"/>
  <c r="G118" i="3" s="1"/>
  <c r="J53" i="3"/>
  <c r="I107" i="3" s="1"/>
  <c r="F63" i="3"/>
  <c r="C117" i="3" s="1"/>
  <c r="F59" i="3"/>
  <c r="B113" i="3" s="1"/>
  <c r="F55" i="3"/>
  <c r="B109" i="3" s="1"/>
  <c r="F51" i="3"/>
  <c r="B105" i="3" s="1"/>
  <c r="J58" i="3"/>
  <c r="H112" i="3" s="1"/>
  <c r="H65" i="3"/>
  <c r="F119" i="3" s="1"/>
  <c r="H61" i="3"/>
  <c r="F115" i="3" s="1"/>
  <c r="H57" i="3"/>
  <c r="G111" i="3" s="1"/>
  <c r="H53" i="3"/>
  <c r="F107" i="3" s="1"/>
  <c r="J63" i="3"/>
  <c r="H117" i="3" s="1"/>
  <c r="J55" i="3"/>
  <c r="J109" i="3" s="1"/>
  <c r="F64" i="3"/>
  <c r="C118" i="3" s="1"/>
  <c r="F60" i="3"/>
  <c r="D114" i="3" s="1"/>
  <c r="F56" i="3"/>
  <c r="B110" i="3" s="1"/>
  <c r="F52" i="3"/>
  <c r="B106" i="3" s="1"/>
  <c r="J60" i="3"/>
  <c r="H114" i="3" s="1"/>
  <c r="J52" i="3"/>
  <c r="J106" i="3" s="1"/>
  <c r="H62" i="3"/>
  <c r="E116" i="3" s="1"/>
  <c r="H58" i="3"/>
  <c r="F112" i="3" s="1"/>
  <c r="H54" i="3"/>
  <c r="E108" i="3" s="1"/>
  <c r="J65" i="3"/>
  <c r="H119" i="3" s="1"/>
  <c r="J57" i="3"/>
  <c r="I111" i="3" s="1"/>
  <c r="H63" i="3"/>
  <c r="G117" i="3" s="1"/>
  <c r="H59" i="3"/>
  <c r="F113" i="3" s="1"/>
  <c r="H55" i="3"/>
  <c r="F109" i="3" s="1"/>
  <c r="H51" i="3"/>
  <c r="F105" i="3" s="1"/>
  <c r="B32" i="3"/>
  <c r="J59" i="3"/>
  <c r="H113" i="3" s="1"/>
  <c r="J51" i="3"/>
  <c r="J105" i="3" s="1"/>
  <c r="F62" i="3"/>
  <c r="B116" i="3" s="1"/>
  <c r="F58" i="3"/>
  <c r="B112" i="3" s="1"/>
  <c r="F54" i="3"/>
  <c r="C108" i="3" s="1"/>
  <c r="J64" i="3"/>
  <c r="J118" i="3" s="1"/>
  <c r="J56" i="3"/>
  <c r="J110" i="3" s="1"/>
  <c r="B64" i="3"/>
  <c r="B60" i="3"/>
  <c r="B56" i="3"/>
  <c r="B52" i="3"/>
  <c r="B48" i="3"/>
  <c r="B65" i="3"/>
  <c r="B57" i="3"/>
  <c r="B53" i="3"/>
  <c r="B62" i="3"/>
  <c r="B58" i="3"/>
  <c r="B54" i="3"/>
  <c r="B50" i="3"/>
  <c r="B46" i="3"/>
  <c r="B61" i="3"/>
  <c r="B49" i="3"/>
  <c r="B63" i="3"/>
  <c r="B59" i="3"/>
  <c r="B55" i="3"/>
  <c r="B51" i="3"/>
  <c r="B47" i="3"/>
  <c r="B43" i="3"/>
  <c r="B42" i="3"/>
  <c r="B44" i="3"/>
  <c r="B45" i="3"/>
  <c r="J112" i="3" l="1"/>
  <c r="I105" i="3"/>
  <c r="F114" i="3"/>
  <c r="D118" i="3"/>
  <c r="I113" i="3"/>
  <c r="I116" i="3"/>
  <c r="J113" i="3"/>
  <c r="J116" i="3"/>
  <c r="I119" i="3"/>
  <c r="B118" i="3"/>
  <c r="G108" i="3"/>
  <c r="D106" i="3"/>
  <c r="G115" i="3"/>
  <c r="I108" i="3"/>
  <c r="F118" i="3"/>
  <c r="J111" i="3"/>
  <c r="J119" i="3"/>
  <c r="I112" i="3"/>
  <c r="C110" i="3"/>
  <c r="C105" i="3"/>
  <c r="E106" i="3"/>
  <c r="H111" i="3"/>
  <c r="F116" i="3"/>
  <c r="H110" i="3"/>
  <c r="D112" i="3"/>
  <c r="J107" i="3"/>
  <c r="E115" i="3"/>
  <c r="F117" i="3"/>
  <c r="E119" i="3"/>
  <c r="I115" i="3"/>
  <c r="I106" i="3"/>
  <c r="E109" i="3"/>
  <c r="G109" i="3"/>
  <c r="H107" i="3"/>
  <c r="B114" i="3"/>
  <c r="F106" i="3"/>
  <c r="I114" i="3"/>
  <c r="G110" i="3"/>
  <c r="C114" i="3"/>
  <c r="H106" i="3"/>
  <c r="H115" i="3"/>
  <c r="D113" i="3"/>
  <c r="C112" i="3"/>
  <c r="J114" i="3"/>
  <c r="J108" i="3"/>
  <c r="I110" i="3"/>
  <c r="H118" i="3"/>
  <c r="G112" i="3"/>
  <c r="G107" i="3"/>
  <c r="E113" i="3"/>
  <c r="D108" i="3"/>
  <c r="G113" i="3"/>
  <c r="B117" i="3"/>
  <c r="D105" i="3"/>
  <c r="D107" i="3"/>
  <c r="G116" i="3"/>
  <c r="E110" i="3"/>
  <c r="I118" i="3"/>
  <c r="G114" i="3"/>
  <c r="E111" i="3"/>
  <c r="J117" i="3"/>
  <c r="C115" i="3"/>
  <c r="F108" i="3"/>
  <c r="I117" i="3"/>
  <c r="C109" i="3"/>
  <c r="D117" i="3"/>
  <c r="D111" i="3"/>
  <c r="I109" i="3"/>
  <c r="C113" i="3"/>
  <c r="G105" i="3"/>
  <c r="H109" i="3"/>
  <c r="F111" i="3"/>
  <c r="D109" i="3"/>
  <c r="D115" i="3"/>
  <c r="D110" i="3"/>
  <c r="G119" i="3"/>
  <c r="E117" i="3"/>
  <c r="E118" i="3"/>
  <c r="C107" i="3"/>
  <c r="C111" i="3"/>
  <c r="E107" i="3"/>
  <c r="E112" i="3"/>
  <c r="B108" i="3"/>
  <c r="E105" i="3"/>
  <c r="C116" i="3"/>
  <c r="D116" i="3"/>
  <c r="D119" i="3"/>
  <c r="H105" i="3"/>
  <c r="C119" i="3"/>
  <c r="C106" i="3"/>
  <c r="G12" i="1" l="1"/>
  <c r="G10" i="1"/>
  <c r="B3" i="3"/>
  <c r="F41" i="3" l="1"/>
  <c r="D95" i="3" s="1"/>
  <c r="B2" i="3"/>
  <c r="C9" i="3"/>
  <c r="C7" i="3"/>
  <c r="H15" i="3" s="1"/>
  <c r="C8" i="3"/>
  <c r="B30" i="3"/>
  <c r="F68" i="3" s="1"/>
  <c r="C10" i="3"/>
  <c r="B4" i="3"/>
  <c r="C12" i="3"/>
  <c r="B31" i="3"/>
  <c r="C11" i="3" l="1"/>
  <c r="H16" i="3"/>
  <c r="H17" i="3"/>
  <c r="B95" i="3"/>
  <c r="C95" i="3"/>
  <c r="D92" i="3"/>
  <c r="D89" i="3"/>
  <c r="F76" i="3"/>
  <c r="F84" i="3"/>
  <c r="D76" i="3"/>
  <c r="D45" i="3"/>
  <c r="D54" i="3"/>
  <c r="D55" i="3"/>
  <c r="D77" i="3"/>
  <c r="D47" i="3"/>
  <c r="D43" i="3"/>
  <c r="D85" i="3"/>
  <c r="D62" i="3"/>
  <c r="D58" i="3"/>
  <c r="B38" i="3"/>
  <c r="D84" i="3"/>
  <c r="F72" i="3"/>
  <c r="D79" i="3"/>
  <c r="F82" i="3"/>
  <c r="D75" i="3"/>
  <c r="F89" i="3"/>
  <c r="D59" i="3"/>
  <c r="F73" i="3"/>
  <c r="D57" i="3"/>
  <c r="F85" i="3"/>
  <c r="D46" i="3"/>
  <c r="D72" i="3"/>
  <c r="F69" i="3"/>
  <c r="F74" i="3"/>
  <c r="F83" i="3"/>
  <c r="F77" i="3"/>
  <c r="F70" i="3"/>
  <c r="F90" i="3"/>
  <c r="F87" i="3"/>
  <c r="D51" i="3"/>
  <c r="D78" i="3"/>
  <c r="D82" i="3"/>
  <c r="F92" i="3"/>
  <c r="D73" i="3"/>
  <c r="D42" i="3"/>
  <c r="D53" i="3"/>
  <c r="F71" i="3"/>
  <c r="F86" i="3"/>
  <c r="D52" i="3"/>
  <c r="D80" i="3"/>
  <c r="D71" i="3"/>
  <c r="D49" i="3"/>
  <c r="D69" i="3"/>
  <c r="F78" i="3"/>
  <c r="D64" i="3"/>
  <c r="D44" i="3"/>
  <c r="D63" i="3"/>
  <c r="F79" i="3"/>
  <c r="F88" i="3"/>
  <c r="F80" i="3"/>
  <c r="D65" i="3"/>
  <c r="D50" i="3"/>
  <c r="D88" i="3"/>
  <c r="B37" i="3"/>
  <c r="D61" i="3"/>
  <c r="D81" i="3"/>
  <c r="D91" i="3"/>
  <c r="D87" i="3"/>
  <c r="F81" i="3"/>
  <c r="F75" i="3"/>
  <c r="D90" i="3"/>
  <c r="D60" i="3"/>
  <c r="D56" i="3"/>
  <c r="D83" i="3"/>
  <c r="F91" i="3"/>
  <c r="D86" i="3"/>
  <c r="D70" i="3"/>
  <c r="D74" i="3"/>
  <c r="D48" i="3"/>
  <c r="D41" i="3"/>
  <c r="D68" i="3"/>
  <c r="H24" i="3"/>
  <c r="B69" i="3"/>
  <c r="B87" i="3"/>
  <c r="B74" i="3"/>
  <c r="B89" i="3"/>
  <c r="B72" i="3"/>
  <c r="B76" i="3"/>
  <c r="B81" i="3"/>
  <c r="B82" i="3"/>
  <c r="B71" i="3"/>
  <c r="B73" i="3"/>
  <c r="B68" i="3"/>
  <c r="B36" i="3"/>
  <c r="B91" i="3"/>
  <c r="B75" i="3"/>
  <c r="B90" i="3"/>
  <c r="B79" i="3"/>
  <c r="B70" i="3"/>
  <c r="B88" i="3"/>
  <c r="B85" i="3"/>
  <c r="B80" i="3"/>
  <c r="B77" i="3"/>
  <c r="B92" i="3"/>
  <c r="B86" i="3"/>
  <c r="B78" i="3"/>
  <c r="B83" i="3"/>
  <c r="B84" i="3"/>
  <c r="H23" i="3" l="1"/>
  <c r="B15" i="3"/>
  <c r="B18" i="3"/>
  <c r="B16" i="3"/>
  <c r="B17" i="3"/>
  <c r="D17" i="3" s="1"/>
  <c r="B24" i="3" l="1"/>
  <c r="D24" i="3" s="1"/>
  <c r="D16" i="3"/>
  <c r="D18" i="3"/>
  <c r="K18" i="3" s="1"/>
  <c r="L18" i="3" s="1"/>
  <c r="B25" i="3"/>
  <c r="K17" i="3"/>
  <c r="B23" i="3"/>
  <c r="D15" i="3"/>
  <c r="B19" i="3"/>
  <c r="D19" i="3" s="1"/>
  <c r="D25" i="3"/>
  <c r="K25" i="3" s="1"/>
  <c r="D23" i="3"/>
  <c r="K23" i="3" s="1"/>
  <c r="F17" i="3" l="1"/>
  <c r="K16" i="3"/>
  <c r="L16" i="3" s="1"/>
  <c r="F16" i="3"/>
  <c r="K15" i="3"/>
  <c r="F15" i="3"/>
  <c r="K24" i="3"/>
  <c r="L24" i="3" s="1"/>
  <c r="I16" i="3"/>
  <c r="B26" i="3"/>
  <c r="D26" i="3" s="1"/>
  <c r="I17" i="3"/>
  <c r="L17" i="3"/>
  <c r="L23" i="3"/>
  <c r="F23" i="3"/>
  <c r="I23" i="3" s="1"/>
  <c r="L25" i="3"/>
  <c r="F24" i="3"/>
  <c r="I24" i="3" s="1"/>
  <c r="L15" i="3"/>
  <c r="I15" i="3"/>
  <c r="F64" i="1" l="1"/>
  <c r="J64" i="1" s="1"/>
  <c r="E61" i="1"/>
  <c r="E64" i="1"/>
  <c r="E60" i="1"/>
  <c r="E62" i="1"/>
  <c r="F62" i="1"/>
  <c r="G62" i="1" s="1"/>
  <c r="K19" i="3"/>
  <c r="K20" i="3" s="1"/>
  <c r="L20" i="3" s="1"/>
  <c r="K26" i="3"/>
  <c r="E63" i="1" s="1"/>
  <c r="F61" i="1"/>
  <c r="G61" i="1" s="1"/>
  <c r="F60" i="1"/>
  <c r="J60" i="1" s="1"/>
  <c r="J62" i="1" l="1"/>
  <c r="L19" i="3"/>
  <c r="G60" i="1"/>
  <c r="L26" i="3"/>
  <c r="K27" i="3"/>
  <c r="G64" i="1"/>
  <c r="L27" i="3" l="1"/>
  <c r="F65" i="1" s="1"/>
  <c r="J65" i="1" s="1"/>
  <c r="E65" i="1"/>
  <c r="F63" i="1"/>
  <c r="J63" i="1" l="1"/>
  <c r="H7" i="1" s="1"/>
  <c r="I7" i="1" s="1"/>
  <c r="B66" i="1"/>
  <c r="G65" i="1"/>
  <c r="G63" i="1"/>
  <c r="I63" i="1" l="1"/>
  <c r="I61" i="1"/>
  <c r="J61" i="1" s="1"/>
  <c r="I65" i="1"/>
  <c r="I62" i="1"/>
  <c r="I64" i="1"/>
  <c r="I60" i="1"/>
</calcChain>
</file>

<file path=xl/sharedStrings.xml><?xml version="1.0" encoding="utf-8"?>
<sst xmlns="http://schemas.openxmlformats.org/spreadsheetml/2006/main" count="562" uniqueCount="343">
  <si>
    <t>SD</t>
  </si>
  <si>
    <t>SV</t>
  </si>
  <si>
    <t>%SV</t>
  </si>
  <si>
    <t>PV</t>
  </si>
  <si>
    <t>%PV</t>
  </si>
  <si>
    <t>AV</t>
  </si>
  <si>
    <t>%AV</t>
  </si>
  <si>
    <t>INT</t>
  </si>
  <si>
    <t>%IA</t>
  </si>
  <si>
    <t>EV</t>
  </si>
  <si>
    <t>%EV</t>
  </si>
  <si>
    <t>GRR</t>
  </si>
  <si>
    <t>%GRR</t>
  </si>
  <si>
    <t>TV</t>
  </si>
  <si>
    <t>%TV</t>
  </si>
  <si>
    <t>ndc</t>
  </si>
  <si>
    <t>Part</t>
  </si>
  <si>
    <t>Appraiser / Trial</t>
  </si>
  <si>
    <t>P1</t>
  </si>
  <si>
    <t>P2</t>
  </si>
  <si>
    <t>P3</t>
  </si>
  <si>
    <t>P4</t>
  </si>
  <si>
    <t>P5</t>
  </si>
  <si>
    <t>X1..</t>
  </si>
  <si>
    <t>X2..</t>
  </si>
  <si>
    <t>X3..</t>
  </si>
  <si>
    <t>X.1.</t>
  </si>
  <si>
    <t>X.2.</t>
  </si>
  <si>
    <t>X.3.</t>
  </si>
  <si>
    <t>X.4.</t>
  </si>
  <si>
    <t>X.5.</t>
  </si>
  <si>
    <t>X.6.</t>
  </si>
  <si>
    <t>X.7.</t>
  </si>
  <si>
    <t>X.8.</t>
  </si>
  <si>
    <t>X.9.</t>
  </si>
  <si>
    <t>X.10.</t>
  </si>
  <si>
    <t>X.11.</t>
  </si>
  <si>
    <t>X.12.</t>
  </si>
  <si>
    <t>X.13.</t>
  </si>
  <si>
    <t>X.14.</t>
  </si>
  <si>
    <t>X.15.</t>
  </si>
  <si>
    <t>X.16.</t>
  </si>
  <si>
    <t>X.17.</t>
  </si>
  <si>
    <t>X.18.</t>
  </si>
  <si>
    <t>X.19.</t>
  </si>
  <si>
    <t>X.20.</t>
  </si>
  <si>
    <t>X.21.</t>
  </si>
  <si>
    <t>X.22.</t>
  </si>
  <si>
    <t>X.23.</t>
  </si>
  <si>
    <t>X.24.</t>
  </si>
  <si>
    <t>X.25.</t>
  </si>
  <si>
    <t>X11.</t>
  </si>
  <si>
    <t>X22.</t>
  </si>
  <si>
    <t>X33.</t>
  </si>
  <si>
    <t>X12.</t>
  </si>
  <si>
    <t>X13.</t>
  </si>
  <si>
    <t>X14.</t>
  </si>
  <si>
    <t>X15.</t>
  </si>
  <si>
    <t>X16.</t>
  </si>
  <si>
    <t>X17.</t>
  </si>
  <si>
    <t>X18.</t>
  </si>
  <si>
    <t>X19.</t>
  </si>
  <si>
    <t>X110.</t>
  </si>
  <si>
    <t>X111.</t>
  </si>
  <si>
    <t>X112.</t>
  </si>
  <si>
    <t>X113.</t>
  </si>
  <si>
    <t>X114.</t>
  </si>
  <si>
    <t>X115.</t>
  </si>
  <si>
    <t>X116.</t>
  </si>
  <si>
    <t>X117.</t>
  </si>
  <si>
    <t>X118.</t>
  </si>
  <si>
    <t>X119.</t>
  </si>
  <si>
    <t>X120.</t>
  </si>
  <si>
    <t>X121.</t>
  </si>
  <si>
    <t>X122.</t>
  </si>
  <si>
    <t>X123.</t>
  </si>
  <si>
    <t>X124.</t>
  </si>
  <si>
    <t>X125.</t>
  </si>
  <si>
    <t>X21.</t>
  </si>
  <si>
    <t>X23.</t>
  </si>
  <si>
    <t>X24.</t>
  </si>
  <si>
    <t>X25.</t>
  </si>
  <si>
    <t>X26.</t>
  </si>
  <si>
    <t>X27.</t>
  </si>
  <si>
    <t>X28.</t>
  </si>
  <si>
    <t>X29.</t>
  </si>
  <si>
    <t>X210.</t>
  </si>
  <si>
    <t>X211.</t>
  </si>
  <si>
    <t>X212.</t>
  </si>
  <si>
    <t>X213.</t>
  </si>
  <si>
    <t>X214.</t>
  </si>
  <si>
    <t>X215.</t>
  </si>
  <si>
    <t>X216.</t>
  </si>
  <si>
    <t>X217.</t>
  </si>
  <si>
    <t>X218.</t>
  </si>
  <si>
    <t>X219.</t>
  </si>
  <si>
    <t>X220.</t>
  </si>
  <si>
    <t>X221.</t>
  </si>
  <si>
    <t>X222.</t>
  </si>
  <si>
    <t>X223.</t>
  </si>
  <si>
    <t>X224.</t>
  </si>
  <si>
    <t>X225.</t>
  </si>
  <si>
    <t>X31.</t>
  </si>
  <si>
    <t>X32.</t>
  </si>
  <si>
    <t>X34.</t>
  </si>
  <si>
    <t>X35.</t>
  </si>
  <si>
    <t>X36.</t>
  </si>
  <si>
    <t>X37.</t>
  </si>
  <si>
    <t>X38.</t>
  </si>
  <si>
    <t>X39.</t>
  </si>
  <si>
    <t>X310.</t>
  </si>
  <si>
    <t>X311.</t>
  </si>
  <si>
    <t>X312.</t>
  </si>
  <si>
    <t>X313.</t>
  </si>
  <si>
    <t>X314.</t>
  </si>
  <si>
    <t>X315.</t>
  </si>
  <si>
    <t>X316.</t>
  </si>
  <si>
    <t>X317.</t>
  </si>
  <si>
    <t>X318.</t>
  </si>
  <si>
    <t>X319.</t>
  </si>
  <si>
    <t>X320.</t>
  </si>
  <si>
    <t>X321.</t>
  </si>
  <si>
    <t>X322.</t>
  </si>
  <si>
    <t>X323.</t>
  </si>
  <si>
    <t>X324.</t>
  </si>
  <si>
    <t>X325.</t>
  </si>
  <si>
    <t>a</t>
  </si>
  <si>
    <t>p</t>
  </si>
  <si>
    <t>t</t>
  </si>
  <si>
    <t>p-1</t>
  </si>
  <si>
    <t>a-1</t>
  </si>
  <si>
    <t>pa(t-1)</t>
  </si>
  <si>
    <t>pat-1</t>
  </si>
  <si>
    <t>PART</t>
  </si>
  <si>
    <t xml:space="preserve">INTERACTION between APPRAISER and PART </t>
  </si>
  <si>
    <t>EQUIPMENT</t>
  </si>
  <si>
    <t>TOTAL VARIATION</t>
  </si>
  <si>
    <t>SSP</t>
  </si>
  <si>
    <t>SSA</t>
  </si>
  <si>
    <t>SSAP</t>
  </si>
  <si>
    <t>SSE</t>
  </si>
  <si>
    <t>MSP</t>
  </si>
  <si>
    <t>MSA</t>
  </si>
  <si>
    <t>MSAP</t>
  </si>
  <si>
    <t>MSE</t>
  </si>
  <si>
    <t>FP</t>
  </si>
  <si>
    <t>FA</t>
  </si>
  <si>
    <t>FAP</t>
  </si>
  <si>
    <t>Fpkrit</t>
  </si>
  <si>
    <t>Fakrit</t>
  </si>
  <si>
    <t>FAPkrit</t>
  </si>
  <si>
    <t>SSE*</t>
  </si>
  <si>
    <t>SST</t>
  </si>
  <si>
    <t>MSTSS</t>
  </si>
  <si>
    <t>VAR</t>
  </si>
  <si>
    <t>APPRAISER</t>
  </si>
  <si>
    <t>MSE*</t>
  </si>
  <si>
    <t>DFTSS</t>
  </si>
  <si>
    <t>DFE</t>
  </si>
  <si>
    <t>DFP</t>
  </si>
  <si>
    <t>DFA</t>
  </si>
  <si>
    <t>DFE*</t>
  </si>
  <si>
    <t>DFE+DFAP</t>
  </si>
  <si>
    <t>DF</t>
  </si>
  <si>
    <t>EQUIPMENT*</t>
  </si>
  <si>
    <t>(a-1)(p-1)</t>
  </si>
  <si>
    <t>TOL</t>
  </si>
  <si>
    <t>Interaction</t>
  </si>
  <si>
    <t>Gage</t>
  </si>
  <si>
    <t>A</t>
  </si>
  <si>
    <t>B</t>
  </si>
  <si>
    <t>C</t>
  </si>
  <si>
    <t>Rem.</t>
  </si>
  <si>
    <t>USL</t>
  </si>
  <si>
    <t>LSL</t>
  </si>
  <si>
    <t>Unit</t>
  </si>
  <si>
    <t>mm</t>
  </si>
  <si>
    <t>Nominal Value</t>
  </si>
  <si>
    <t>P6</t>
  </si>
  <si>
    <t>P7</t>
  </si>
  <si>
    <t>P8</t>
  </si>
  <si>
    <t>P9</t>
  </si>
  <si>
    <t>P10</t>
  </si>
  <si>
    <t>IA</t>
  </si>
  <si>
    <t xml:space="preserve">Part </t>
  </si>
  <si>
    <t>Variation</t>
  </si>
  <si>
    <t xml:space="preserve">Appraiser </t>
  </si>
  <si>
    <t xml:space="preserve">Equipment </t>
  </si>
  <si>
    <t xml:space="preserve">Total </t>
  </si>
  <si>
    <t>Appraiser</t>
  </si>
  <si>
    <t>Date:</t>
  </si>
  <si>
    <t>Drawing No.</t>
  </si>
  <si>
    <t>Part:</t>
  </si>
  <si>
    <t>Location:</t>
  </si>
  <si>
    <t>Description:</t>
  </si>
  <si>
    <t>System:</t>
  </si>
  <si>
    <t>Inspector:</t>
  </si>
  <si>
    <t>Feature:</t>
  </si>
  <si>
    <t>Std.Dev.</t>
  </si>
  <si>
    <t>Sigma factor</t>
  </si>
  <si>
    <t>Trials</t>
  </si>
  <si>
    <t>Measurementsystem is</t>
  </si>
  <si>
    <t>Part&amp;Appraiser</t>
  </si>
  <si>
    <t>01</t>
  </si>
  <si>
    <t>02</t>
  </si>
  <si>
    <t>03</t>
  </si>
  <si>
    <t>Nominal  Value</t>
  </si>
  <si>
    <t>capable up to</t>
  </si>
  <si>
    <t>acceptable up to</t>
  </si>
  <si>
    <t>inacceptable from</t>
  </si>
  <si>
    <r>
      <t>No of Parts</t>
    </r>
    <r>
      <rPr>
        <b/>
        <sz val="12"/>
        <color theme="1"/>
        <rFont val="Verdana"/>
        <family val="2"/>
      </rPr>
      <t xml:space="preserve"> (p)</t>
    </r>
  </si>
  <si>
    <r>
      <t xml:space="preserve">No of Appriasers </t>
    </r>
    <r>
      <rPr>
        <b/>
        <sz val="12"/>
        <color theme="1"/>
        <rFont val="Verdana"/>
        <family val="2"/>
      </rPr>
      <t>(a)</t>
    </r>
  </si>
  <si>
    <r>
      <t xml:space="preserve">No of Trials </t>
    </r>
    <r>
      <rPr>
        <b/>
        <sz val="12"/>
        <color theme="1"/>
        <rFont val="Verdana"/>
        <family val="2"/>
      </rPr>
      <t>(t)</t>
    </r>
  </si>
  <si>
    <t>* Std.Dev.</t>
  </si>
  <si>
    <t xml:space="preserve">Source of </t>
  </si>
  <si>
    <t>variation</t>
  </si>
  <si>
    <t>Limits</t>
  </si>
  <si>
    <t>Var</t>
  </si>
  <si>
    <t>DFAP</t>
  </si>
  <si>
    <t>min</t>
  </si>
  <si>
    <t>max</t>
  </si>
  <si>
    <t>range</t>
  </si>
  <si>
    <t>%TOL</t>
  </si>
  <si>
    <t>GRR Position</t>
  </si>
  <si>
    <t>Silderfill</t>
  </si>
  <si>
    <t>Slider size</t>
  </si>
  <si>
    <t>Limit 1</t>
  </si>
  <si>
    <t>Limit 2</t>
  </si>
  <si>
    <t>Limit3</t>
  </si>
  <si>
    <t>Number:</t>
  </si>
  <si>
    <t>#NV</t>
  </si>
  <si>
    <t>System</t>
  </si>
  <si>
    <t>Location</t>
  </si>
  <si>
    <t>Description</t>
  </si>
  <si>
    <t>Number</t>
  </si>
  <si>
    <t>Date</t>
  </si>
  <si>
    <t>Inspector</t>
  </si>
  <si>
    <t>Comment</t>
  </si>
  <si>
    <t>Elementname</t>
  </si>
  <si>
    <t>X...</t>
  </si>
  <si>
    <t>(X.1.-X...)^2</t>
  </si>
  <si>
    <t>(X.2.-X...)^2</t>
  </si>
  <si>
    <t>(X.3.-X...)^2</t>
  </si>
  <si>
    <t>(X.4.-X...)^2</t>
  </si>
  <si>
    <t>(X.5.-X...)^2</t>
  </si>
  <si>
    <t>(X.6.-X...)^2</t>
  </si>
  <si>
    <t>(X.7.-X...)^2</t>
  </si>
  <si>
    <t>(X.8.-X...)^2</t>
  </si>
  <si>
    <t>(X.9.-X...)^2</t>
  </si>
  <si>
    <t>(X.10.-X...)^2</t>
  </si>
  <si>
    <t>(X.11.-X...)^2</t>
  </si>
  <si>
    <t>(X.12.-X...)^2</t>
  </si>
  <si>
    <t>(X.13.-X...)^2</t>
  </si>
  <si>
    <t>(X.14.-X...)^2</t>
  </si>
  <si>
    <t>(X.15.-X...)^2</t>
  </si>
  <si>
    <t>(X.16.-X...)^2</t>
  </si>
  <si>
    <t>(X.17.-X...)^2</t>
  </si>
  <si>
    <t>(X.18.-X...)^2</t>
  </si>
  <si>
    <t>(X.19.-X...)^2</t>
  </si>
  <si>
    <t>(X.20.-X...)^2</t>
  </si>
  <si>
    <t>(X.21.-X...)^2</t>
  </si>
  <si>
    <t>(X.22.-X...)^2</t>
  </si>
  <si>
    <t>(X.23.-X...)^2</t>
  </si>
  <si>
    <t>(X.24.-X...)^2</t>
  </si>
  <si>
    <t>(X.25.-X...)^2</t>
  </si>
  <si>
    <t>(X21.-X2..-X.1.+X...)^2</t>
  </si>
  <si>
    <t>(X22.-X2..-X.2.+X...)^2</t>
  </si>
  <si>
    <t>(X1..-X...)^2</t>
  </si>
  <si>
    <t>(X2..-X...)^2</t>
  </si>
  <si>
    <t>(X3..-X...)^2</t>
  </si>
  <si>
    <t>(X11.-X1..-X.1.+X...)^2</t>
  </si>
  <si>
    <t>(X31.-X3..-X.1.+X...)^2</t>
  </si>
  <si>
    <t>(X12.-X1..-X.2.+X...)^2</t>
  </si>
  <si>
    <t>(X32.-X3..-X.2.+X...)^2</t>
  </si>
  <si>
    <t>(X13.-X1..-X.3.+X...)^2</t>
  </si>
  <si>
    <t>(X23.-X2..-X.3.+X...)^2</t>
  </si>
  <si>
    <t>(X33.-X3..-X.3.+X...)^2</t>
  </si>
  <si>
    <t>(X14.-X1..-X.4.+X...)^2</t>
  </si>
  <si>
    <t>(X24.-X2..-X.4.+X...)^2</t>
  </si>
  <si>
    <t>(X34.-X3..-X.4.+X...)^2</t>
  </si>
  <si>
    <t>(X15.-X1..-X.5.+X...)^2</t>
  </si>
  <si>
    <t>(X25.-X2..-X.5.+X...)^2</t>
  </si>
  <si>
    <t>(X35.-X3..-X.5.+X...)^2</t>
  </si>
  <si>
    <t>(X16.-X1..-X.6.+X...)^2</t>
  </si>
  <si>
    <t>(X26.-X2..-X.6.+X...)^2</t>
  </si>
  <si>
    <t>(X36.-X3..-X.6.+X...)^2</t>
  </si>
  <si>
    <t>(X17.-X1..-X.7.+X...)^2</t>
  </si>
  <si>
    <t>(X27.-X2..-X.7.+X...)^2</t>
  </si>
  <si>
    <t>(X37.-X3..-X.7.+X...)^2</t>
  </si>
  <si>
    <t>(X18.-X1..-X.8.+X...)^2</t>
  </si>
  <si>
    <t>(X28.-X2..-X.8.+X...)^2</t>
  </si>
  <si>
    <t>(X38.-X3..-X.8.+X...)^2</t>
  </si>
  <si>
    <t>(X19.-X1..-X.9.+X...)^2</t>
  </si>
  <si>
    <t>(X29.-X2..-X.9.+X...)^2</t>
  </si>
  <si>
    <t>(X39.-X3..-X.9.+X...)^2</t>
  </si>
  <si>
    <t>(X110.-X1..-X.10.+X...)^2</t>
  </si>
  <si>
    <t>(X210.-X2..-X.10.+X...)^2</t>
  </si>
  <si>
    <t>(X310.-X3..-X.10.+X...)^2</t>
  </si>
  <si>
    <t>(X111.-X1..-X.11.+X...)^2</t>
  </si>
  <si>
    <t>(X211.-X2..-X.11.+X...)^2</t>
  </si>
  <si>
    <t>(X311.-X3..-X.11.+X...)^2</t>
  </si>
  <si>
    <t>(X112.-X1..-X.12.+X...)^2</t>
  </si>
  <si>
    <t>(X212.-X2..-X.12.+X...)^2</t>
  </si>
  <si>
    <t>(X312.-X3..-X.12.+X...)^2</t>
  </si>
  <si>
    <t>(X113.-X1..-X.13.+X...)^2</t>
  </si>
  <si>
    <t>(X213.-X2..-X.13.+X...)^2</t>
  </si>
  <si>
    <t>(X313.-X3..-X.13.+X...)^2</t>
  </si>
  <si>
    <t>(X114.-X1..-X.14.+X...)^2</t>
  </si>
  <si>
    <t>(X214.-X2..-X.14.+X...)^2</t>
  </si>
  <si>
    <t>(X314.-X3..-X.14.+X...)^2</t>
  </si>
  <si>
    <t>(X115.-X1..-X.15.+X...)^2</t>
  </si>
  <si>
    <t>(X215.-X2..-X.15.+X...)^2</t>
  </si>
  <si>
    <t>(X315.-X3..-X.15.+X...)^2</t>
  </si>
  <si>
    <t>(X116.-X1..-X.16.+X...)^2</t>
  </si>
  <si>
    <t>(X216.-X2..-X.16.+X...)^2</t>
  </si>
  <si>
    <t>(X316.-X3..-X.16.+X...)^2</t>
  </si>
  <si>
    <t>(X117.-X1..-X.17.+X...)^2</t>
  </si>
  <si>
    <t>(X217.-X2..-X.17.+X...)^2</t>
  </si>
  <si>
    <t>(X317.-X3..-X.17.+X...)^2</t>
  </si>
  <si>
    <t>(X118.-X1..-X.18.+X...)^2</t>
  </si>
  <si>
    <t>(X218.-X2..-X.18.+X...)^2</t>
  </si>
  <si>
    <t>(X318.-X3..-X.18.+X...)^2</t>
  </si>
  <si>
    <t>(X119.-X1..-X.19.+X...)^2</t>
  </si>
  <si>
    <t>(X219.-X2..-X.19.+X...)^2</t>
  </si>
  <si>
    <t>(X319.-X3..-X.19.+X...)^2</t>
  </si>
  <si>
    <t>(X120.-X1..-X.20.+X...)^2</t>
  </si>
  <si>
    <t>(X220.-X2..-X.20.+X...)^2</t>
  </si>
  <si>
    <t>(X320.-X3..-X.20.+X...)^2</t>
  </si>
  <si>
    <t>(X121.-X1..-X.21.+X...)^2</t>
  </si>
  <si>
    <t>(X221.-X2..-X.21.+X...)^2</t>
  </si>
  <si>
    <t>(X321.-X3..-X.21.+X...)^2</t>
  </si>
  <si>
    <t>(X122.-X1..-X.22.+X...)^2</t>
  </si>
  <si>
    <t>(X222.-X2..-X.22.+X...)^2</t>
  </si>
  <si>
    <t>(X322.-X3..-X.22.+X...)^2</t>
  </si>
  <si>
    <t>(X123.-X1..-X.23.+X...)^2</t>
  </si>
  <si>
    <t>(X223.-X2..-X.23.+X...)^2</t>
  </si>
  <si>
    <t>(X323.-X3..-X.23.+X...)^2</t>
  </si>
  <si>
    <t>(X124.-X1..-X.24.+X...)^2</t>
  </si>
  <si>
    <t>(X224.-X2..-X.24.+X...)^2</t>
  </si>
  <si>
    <t>(X324.-X3..-X.24.+X...)^2</t>
  </si>
  <si>
    <t>(X125.-X1..-X.25.+X...)^2</t>
  </si>
  <si>
    <t>(X225.-X2..-X.25.+X...)^2</t>
  </si>
  <si>
    <t>(X325.-X3..-X.25.+X...)^2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</si>
</sst>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00000"/>
    <numFmt numFmtId="166" formatCode="0.00000"/>
    <numFmt numFmtId="167" formatCode="0.00000000"/>
    <numFmt numFmtId="168" formatCode="0.0000000000"/>
    <numFmt numFmtId="169" formatCode="0.000000000"/>
    <numFmt numFmtId="170" formatCode="0.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2"/>
      <color theme="0"/>
      <name val="Verdana"/>
      <family val="2"/>
    </font>
    <font>
      <b/>
      <sz val="12"/>
      <color theme="1"/>
      <name val="Verdana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12" borderId="47" applyNumberFormat="0" applyAlignment="0" applyProtection="0"/>
    <xf numFmtId="0" fontId="12" fillId="13" borderId="48" applyNumberFormat="0" applyAlignment="0" applyProtection="0"/>
  </cellStyleXfs>
  <cellXfs count="222">
    <xf numFmtId="0" fontId="0" fillId="0" borderId="0" xfId="0"/>
    <xf numFmtId="0" fontId="3" fillId="0" borderId="0" xfId="0" applyFont="1"/>
    <xf numFmtId="168" fontId="3" fillId="7" borderId="5" xfId="0" applyNumberFormat="1" applyFont="1" applyFill="1" applyBorder="1"/>
    <xf numFmtId="0" fontId="3" fillId="10" borderId="5" xfId="0" applyFont="1" applyFill="1" applyBorder="1"/>
    <xf numFmtId="168" fontId="3" fillId="2" borderId="5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/>
    <xf numFmtId="0" fontId="3" fillId="5" borderId="5" xfId="0" applyFont="1" applyFill="1" applyBorder="1"/>
    <xf numFmtId="0" fontId="3" fillId="9" borderId="5" xfId="0" applyFont="1" applyFill="1" applyBorder="1"/>
    <xf numFmtId="0" fontId="3" fillId="0" borderId="5" xfId="0" applyFont="1" applyBorder="1"/>
    <xf numFmtId="166" fontId="3" fillId="9" borderId="5" xfId="0" applyNumberFormat="1" applyFont="1" applyFill="1" applyBorder="1"/>
    <xf numFmtId="0" fontId="3" fillId="6" borderId="5" xfId="0" applyFont="1" applyFill="1" applyBorder="1"/>
    <xf numFmtId="165" fontId="3" fillId="0" borderId="5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5" xfId="0" applyFont="1" applyBorder="1"/>
    <xf numFmtId="167" fontId="3" fillId="0" borderId="5" xfId="0" applyNumberFormat="1" applyFont="1" applyBorder="1"/>
    <xf numFmtId="167" fontId="3" fillId="0" borderId="0" xfId="0" applyNumberFormat="1" applyFont="1" applyBorder="1"/>
    <xf numFmtId="0" fontId="3" fillId="10" borderId="5" xfId="0" applyFont="1" applyFill="1" applyBorder="1" applyAlignment="1">
      <alignment horizontal="center"/>
    </xf>
    <xf numFmtId="0" fontId="3" fillId="0" borderId="24" xfId="0" applyFont="1" applyBorder="1"/>
    <xf numFmtId="0" fontId="3" fillId="0" borderId="10" xfId="0" applyFont="1" applyBorder="1"/>
    <xf numFmtId="0" fontId="4" fillId="0" borderId="25" xfId="0" applyFont="1" applyBorder="1"/>
    <xf numFmtId="0" fontId="3" fillId="3" borderId="0" xfId="0" applyFont="1" applyFill="1" applyAlignment="1" applyProtection="1">
      <alignment wrapText="1"/>
      <protection hidden="1"/>
    </xf>
    <xf numFmtId="0" fontId="3" fillId="10" borderId="5" xfId="0" applyFont="1" applyFill="1" applyBorder="1" applyAlignment="1">
      <alignment wrapText="1"/>
    </xf>
    <xf numFmtId="0" fontId="5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/>
    </xf>
    <xf numFmtId="169" fontId="3" fillId="0" borderId="5" xfId="0" applyNumberFormat="1" applyFont="1" applyBorder="1"/>
    <xf numFmtId="169" fontId="3" fillId="0" borderId="5" xfId="0" applyNumberFormat="1" applyFont="1" applyFill="1" applyBorder="1"/>
    <xf numFmtId="168" fontId="3" fillId="0" borderId="5" xfId="0" applyNumberFormat="1" applyFont="1" applyBorder="1"/>
    <xf numFmtId="170" fontId="0" fillId="0" borderId="0" xfId="0" applyNumberFormat="1"/>
    <xf numFmtId="167" fontId="4" fillId="8" borderId="5" xfId="0" applyNumberFormat="1" applyFont="1" applyFill="1" applyBorder="1"/>
    <xf numFmtId="166" fontId="3" fillId="4" borderId="3" xfId="0" applyNumberFormat="1" applyFont="1" applyFill="1" applyBorder="1"/>
    <xf numFmtId="167" fontId="3" fillId="4" borderId="5" xfId="0" applyNumberFormat="1" applyFont="1" applyFill="1" applyBorder="1"/>
    <xf numFmtId="171" fontId="3" fillId="0" borderId="5" xfId="0" applyNumberFormat="1" applyFont="1" applyBorder="1"/>
    <xf numFmtId="171" fontId="3" fillId="0" borderId="0" xfId="0" applyNumberFormat="1" applyFont="1" applyBorder="1"/>
    <xf numFmtId="0" fontId="0" fillId="0" borderId="0" xfId="0" quotePrefix="1"/>
    <xf numFmtId="0" fontId="7" fillId="3" borderId="29" xfId="0" applyFont="1" applyFill="1" applyBorder="1" applyAlignment="1" applyProtection="1">
      <alignment vertical="center"/>
      <protection hidden="1"/>
    </xf>
    <xf numFmtId="0" fontId="6" fillId="3" borderId="29" xfId="0" applyFont="1" applyFill="1" applyBorder="1" applyAlignment="1" applyProtection="1">
      <alignment wrapText="1"/>
      <protection hidden="1"/>
    </xf>
    <xf numFmtId="0" fontId="7" fillId="3" borderId="0" xfId="0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wrapText="1"/>
      <protection hidden="1"/>
    </xf>
    <xf numFmtId="0" fontId="7" fillId="3" borderId="30" xfId="0" applyFont="1" applyFill="1" applyBorder="1" applyAlignment="1" applyProtection="1">
      <alignment vertical="center"/>
      <protection hidden="1"/>
    </xf>
    <xf numFmtId="0" fontId="6" fillId="3" borderId="18" xfId="0" applyFont="1" applyFill="1" applyBorder="1" applyAlignment="1" applyProtection="1">
      <alignment vertical="center"/>
      <protection hidden="1"/>
    </xf>
    <xf numFmtId="0" fontId="6" fillId="3" borderId="19" xfId="0" applyFont="1" applyFill="1" applyBorder="1" applyAlignment="1" applyProtection="1">
      <alignment vertical="center"/>
      <protection hidden="1"/>
    </xf>
    <xf numFmtId="0" fontId="6" fillId="3" borderId="19" xfId="0" applyFont="1" applyFill="1" applyBorder="1" applyAlignment="1" applyProtection="1">
      <alignment horizontal="center" vertical="center"/>
      <protection hidden="1"/>
    </xf>
    <xf numFmtId="1" fontId="6" fillId="3" borderId="0" xfId="0" applyNumberFormat="1" applyFont="1" applyFill="1" applyBorder="1" applyAlignment="1" applyProtection="1">
      <alignment horizontal="center" vertic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6" fillId="3" borderId="18" xfId="0" applyFont="1" applyFill="1" applyBorder="1" applyAlignment="1" applyProtection="1">
      <alignment wrapText="1"/>
      <protection hidden="1"/>
    </xf>
    <xf numFmtId="0" fontId="6" fillId="3" borderId="19" xfId="0" applyFont="1" applyFill="1" applyBorder="1" applyAlignment="1" applyProtection="1">
      <alignment wrapText="1"/>
      <protection hidden="1"/>
    </xf>
    <xf numFmtId="9" fontId="6" fillId="3" borderId="20" xfId="1" applyNumberFormat="1" applyFont="1" applyFill="1" applyBorder="1" applyAlignment="1" applyProtection="1">
      <alignment horizontal="center" wrapText="1"/>
      <protection hidden="1"/>
    </xf>
    <xf numFmtId="9" fontId="6" fillId="3" borderId="21" xfId="1" applyNumberFormat="1" applyFont="1" applyFill="1" applyBorder="1" applyAlignment="1" applyProtection="1">
      <alignment horizontal="center" wrapText="1"/>
      <protection hidden="1"/>
    </xf>
    <xf numFmtId="0" fontId="6" fillId="3" borderId="30" xfId="0" applyFont="1" applyFill="1" applyBorder="1" applyAlignment="1" applyProtection="1">
      <alignment wrapText="1"/>
      <protection hidden="1"/>
    </xf>
    <xf numFmtId="0" fontId="6" fillId="3" borderId="22" xfId="0" applyFont="1" applyFill="1" applyBorder="1" applyAlignment="1" applyProtection="1">
      <alignment wrapText="1"/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9" fontId="6" fillId="3" borderId="23" xfId="1" applyNumberFormat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wrapText="1"/>
      <protection hidden="1"/>
    </xf>
    <xf numFmtId="0" fontId="6" fillId="3" borderId="21" xfId="0" applyFont="1" applyFill="1" applyBorder="1" applyAlignment="1" applyProtection="1">
      <alignment wrapText="1"/>
      <protection hidden="1"/>
    </xf>
    <xf numFmtId="170" fontId="6" fillId="3" borderId="0" xfId="0" applyNumberFormat="1" applyFont="1" applyFill="1" applyBorder="1" applyAlignment="1" applyProtection="1">
      <alignment horizontal="center" vertical="center" wrapText="1"/>
      <protection hidden="1"/>
    </xf>
    <xf numFmtId="170" fontId="6" fillId="3" borderId="0" xfId="0" applyNumberFormat="1" applyFont="1" applyFill="1" applyBorder="1" applyAlignment="1" applyProtection="1">
      <alignment horizontal="center" vertical="center" wrapText="1"/>
    </xf>
    <xf numFmtId="170" fontId="6" fillId="3" borderId="21" xfId="0" applyNumberFormat="1" applyFont="1" applyFill="1" applyBorder="1" applyAlignment="1" applyProtection="1">
      <alignment horizontal="center" vertical="center" wrapText="1"/>
      <protection hidden="1"/>
    </xf>
    <xf numFmtId="170" fontId="6" fillId="3" borderId="29" xfId="0" applyNumberFormat="1" applyFont="1" applyFill="1" applyBorder="1" applyAlignment="1" applyProtection="1">
      <alignment horizontal="center" wrapText="1"/>
      <protection hidden="1"/>
    </xf>
    <xf numFmtId="170" fontId="6" fillId="3" borderId="0" xfId="0" applyNumberFormat="1" applyFont="1" applyFill="1" applyBorder="1" applyAlignment="1" applyProtection="1">
      <alignment horizontal="center" wrapText="1"/>
      <protection hidden="1"/>
    </xf>
    <xf numFmtId="170" fontId="6" fillId="3" borderId="21" xfId="0" applyNumberFormat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horizontal="center" wrapText="1"/>
      <protection hidden="1"/>
    </xf>
    <xf numFmtId="170" fontId="6" fillId="3" borderId="22" xfId="0" applyNumberFormat="1" applyFont="1" applyFill="1" applyBorder="1" applyAlignment="1" applyProtection="1">
      <alignment horizontal="center" wrapText="1"/>
      <protection hidden="1"/>
    </xf>
    <xf numFmtId="170" fontId="6" fillId="3" borderId="30" xfId="0" applyNumberFormat="1" applyFont="1" applyFill="1" applyBorder="1" applyAlignment="1" applyProtection="1">
      <alignment horizontal="center" wrapText="1"/>
      <protection hidden="1"/>
    </xf>
    <xf numFmtId="170" fontId="6" fillId="3" borderId="23" xfId="1" applyNumberFormat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center" vertical="center" wrapText="1"/>
      <protection hidden="1"/>
    </xf>
    <xf numFmtId="0" fontId="7" fillId="3" borderId="36" xfId="0" applyFont="1" applyFill="1" applyBorder="1" applyAlignment="1" applyProtection="1">
      <alignment horizontal="center" vertical="center" wrapText="1"/>
      <protection hidden="1"/>
    </xf>
    <xf numFmtId="0" fontId="7" fillId="3" borderId="34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wrapText="1"/>
      <protection hidden="1"/>
    </xf>
    <xf numFmtId="0" fontId="6" fillId="3" borderId="8" xfId="0" applyFont="1" applyFill="1" applyBorder="1" applyAlignment="1" applyProtection="1">
      <alignment horizontal="center" wrapText="1"/>
      <protection hidden="1"/>
    </xf>
    <xf numFmtId="0" fontId="6" fillId="3" borderId="12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Alignment="1" applyProtection="1">
      <alignment wrapText="1"/>
      <protection hidden="1"/>
    </xf>
    <xf numFmtId="0" fontId="6" fillId="3" borderId="0" xfId="0" applyFont="1" applyFill="1" applyAlignment="1" applyProtection="1">
      <protection hidden="1"/>
    </xf>
    <xf numFmtId="164" fontId="6" fillId="3" borderId="0" xfId="0" applyNumberFormat="1" applyFont="1" applyFill="1" applyAlignment="1" applyProtection="1">
      <protection hidden="1"/>
    </xf>
    <xf numFmtId="0" fontId="9" fillId="3" borderId="31" xfId="0" applyFont="1" applyFill="1" applyBorder="1" applyAlignment="1" applyProtection="1">
      <alignment wrapText="1"/>
      <protection hidden="1"/>
    </xf>
    <xf numFmtId="0" fontId="9" fillId="3" borderId="32" xfId="0" applyFont="1" applyFill="1" applyBorder="1" applyAlignment="1" applyProtection="1">
      <alignment wrapText="1"/>
      <protection hidden="1"/>
    </xf>
    <xf numFmtId="0" fontId="9" fillId="3" borderId="41" xfId="0" applyFont="1" applyFill="1" applyBorder="1" applyAlignment="1" applyProtection="1">
      <alignment horizontal="center" wrapText="1"/>
      <protection hidden="1"/>
    </xf>
    <xf numFmtId="0" fontId="9" fillId="3" borderId="42" xfId="0" applyFont="1" applyFill="1" applyBorder="1" applyAlignment="1" applyProtection="1">
      <alignment horizontal="center" wrapText="1"/>
      <protection hidden="1"/>
    </xf>
    <xf numFmtId="0" fontId="6" fillId="3" borderId="34" xfId="0" applyFont="1" applyFill="1" applyBorder="1" applyAlignment="1" applyProtection="1">
      <alignment horizontal="right" vertical="center" wrapText="1"/>
      <protection hidden="1"/>
    </xf>
    <xf numFmtId="0" fontId="6" fillId="3" borderId="37" xfId="0" applyFont="1" applyFill="1" applyBorder="1" applyAlignment="1" applyProtection="1">
      <alignment vertical="center" wrapText="1"/>
      <protection hidden="1"/>
    </xf>
    <xf numFmtId="10" fontId="6" fillId="3" borderId="6" xfId="1" applyNumberFormat="1" applyFont="1" applyFill="1" applyBorder="1" applyAlignment="1" applyProtection="1">
      <alignment horizontal="center" vertical="center" wrapText="1"/>
      <protection hidden="1"/>
    </xf>
    <xf numFmtId="10" fontId="6" fillId="3" borderId="39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28" xfId="0" applyFont="1" applyFill="1" applyBorder="1" applyAlignment="1" applyProtection="1">
      <alignment horizontal="right" vertical="center" wrapText="1"/>
      <protection hidden="1"/>
    </xf>
    <xf numFmtId="0" fontId="6" fillId="3" borderId="17" xfId="0" applyFont="1" applyFill="1" applyBorder="1" applyAlignment="1" applyProtection="1">
      <alignment vertical="center" wrapText="1"/>
      <protection hidden="1"/>
    </xf>
    <xf numFmtId="10" fontId="6" fillId="3" borderId="5" xfId="1" applyNumberFormat="1" applyFont="1" applyFill="1" applyBorder="1" applyAlignment="1" applyProtection="1">
      <alignment horizontal="center" vertical="center" wrapText="1"/>
      <protection hidden="1"/>
    </xf>
    <xf numFmtId="10" fontId="6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17" xfId="0" applyFont="1" applyFill="1" applyBorder="1" applyAlignment="1" applyProtection="1">
      <alignment vertical="center"/>
      <protection hidden="1"/>
    </xf>
    <xf numFmtId="10" fontId="6" fillId="3" borderId="9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wrapText="1"/>
      <protection hidden="1"/>
    </xf>
    <xf numFmtId="164" fontId="6" fillId="8" borderId="1" xfId="0" applyNumberFormat="1" applyFont="1" applyFill="1" applyBorder="1" applyAlignment="1" applyProtection="1">
      <alignment horizontal="right" vertical="center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hidden="1"/>
    </xf>
    <xf numFmtId="0" fontId="9" fillId="3" borderId="43" xfId="0" applyFont="1" applyFill="1" applyBorder="1" applyAlignment="1" applyProtection="1">
      <alignment horizontal="center" wrapText="1"/>
      <protection hidden="1"/>
    </xf>
    <xf numFmtId="0" fontId="9" fillId="3" borderId="0" xfId="0" applyFont="1" applyFill="1" applyBorder="1" applyAlignment="1" applyProtection="1">
      <alignment vertical="center" wrapText="1"/>
      <protection hidden="1"/>
    </xf>
    <xf numFmtId="0" fontId="9" fillId="3" borderId="36" xfId="0" applyFont="1" applyFill="1" applyBorder="1" applyAlignment="1" applyProtection="1">
      <alignment horizontal="center" vertical="center" wrapText="1"/>
      <protection hidden="1"/>
    </xf>
    <xf numFmtId="0" fontId="9" fillId="3" borderId="44" xfId="0" applyFont="1" applyFill="1" applyBorder="1" applyAlignment="1" applyProtection="1">
      <alignment horizontal="center" vertical="center"/>
      <protection hidden="1"/>
    </xf>
    <xf numFmtId="0" fontId="9" fillId="3" borderId="33" xfId="0" applyFont="1" applyFill="1" applyBorder="1" applyAlignment="1" applyProtection="1">
      <alignment horizontal="right"/>
      <protection hidden="1"/>
    </xf>
    <xf numFmtId="0" fontId="6" fillId="3" borderId="29" xfId="0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vertical="center"/>
      <protection hidden="1"/>
    </xf>
    <xf numFmtId="0" fontId="6" fillId="3" borderId="0" xfId="0" applyNumberFormat="1" applyFont="1" applyFill="1" applyBorder="1" applyAlignment="1" applyProtection="1">
      <alignment vertical="center"/>
      <protection hidden="1"/>
    </xf>
    <xf numFmtId="0" fontId="6" fillId="3" borderId="29" xfId="0" applyFont="1" applyFill="1" applyBorder="1" applyAlignment="1" applyProtection="1">
      <alignment horizontal="left" vertical="center"/>
      <protection hidden="1"/>
    </xf>
    <xf numFmtId="0" fontId="9" fillId="3" borderId="0" xfId="0" applyFont="1" applyFill="1" applyBorder="1" applyAlignment="1" applyProtection="1">
      <alignment horizontal="center" vertical="center" wrapText="1"/>
      <protection hidden="1"/>
    </xf>
    <xf numFmtId="0" fontId="9" fillId="3" borderId="46" xfId="0" applyFont="1" applyFill="1" applyBorder="1" applyAlignment="1" applyProtection="1">
      <alignment horizontal="center" wrapText="1"/>
      <protection hidden="1"/>
    </xf>
    <xf numFmtId="0" fontId="9" fillId="3" borderId="40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Border="1" applyAlignment="1" applyProtection="1">
      <alignment horizontal="right" vertical="center"/>
      <protection hidden="1"/>
    </xf>
    <xf numFmtId="9" fontId="7" fillId="8" borderId="21" xfId="1" applyNumberFormat="1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hidden="1"/>
    </xf>
    <xf numFmtId="171" fontId="6" fillId="3" borderId="6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5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9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6" xfId="0" applyNumberFormat="1" applyFont="1" applyFill="1" applyBorder="1" applyAlignment="1" applyProtection="1">
      <alignment vertical="center" wrapText="1"/>
      <protection hidden="1"/>
    </xf>
    <xf numFmtId="171" fontId="6" fillId="3" borderId="5" xfId="0" applyNumberFormat="1" applyFont="1" applyFill="1" applyBorder="1" applyAlignment="1" applyProtection="1">
      <alignment vertical="center" wrapText="1"/>
      <protection hidden="1"/>
    </xf>
    <xf numFmtId="171" fontId="6" fillId="3" borderId="9" xfId="0" applyNumberFormat="1" applyFont="1" applyFill="1" applyBorder="1" applyAlignment="1" applyProtection="1">
      <alignment vertical="center" wrapText="1"/>
      <protection hidden="1"/>
    </xf>
    <xf numFmtId="10" fontId="6" fillId="3" borderId="16" xfId="0" applyNumberFormat="1" applyFont="1" applyFill="1" applyBorder="1" applyAlignment="1" applyProtection="1">
      <alignment horizontal="center" vertical="center" wrapText="1"/>
      <protection hidden="1"/>
    </xf>
    <xf numFmtId="10" fontId="6" fillId="3" borderId="45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19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Border="1" applyAlignment="1" applyProtection="1">
      <alignment horizontal="center" wrapText="1"/>
      <protection hidden="1"/>
    </xf>
    <xf numFmtId="0" fontId="6" fillId="3" borderId="21" xfId="0" applyFont="1" applyFill="1" applyBorder="1" applyAlignment="1" applyProtection="1">
      <alignment horizontal="center" wrapText="1"/>
      <protection hidden="1"/>
    </xf>
    <xf numFmtId="0" fontId="0" fillId="0" borderId="0" xfId="0" applyBorder="1" applyAlignment="1">
      <alignment horizontal="right"/>
    </xf>
    <xf numFmtId="166" fontId="11" fillId="12" borderId="47" xfId="2" applyNumberFormat="1" applyFont="1" applyAlignment="1">
      <alignment horizontal="right"/>
    </xf>
    <xf numFmtId="0" fontId="3" fillId="10" borderId="5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10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3" fillId="7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right"/>
    </xf>
    <xf numFmtId="166" fontId="3" fillId="0" borderId="0" xfId="0" applyNumberFormat="1" applyFont="1"/>
    <xf numFmtId="0" fontId="6" fillId="3" borderId="15" xfId="0" applyFont="1" applyFill="1" applyBorder="1" applyAlignment="1" applyProtection="1">
      <alignment horizontal="left" vertical="center" wrapText="1"/>
      <protection hidden="1"/>
    </xf>
    <xf numFmtId="164" fontId="0" fillId="0" borderId="0" xfId="0" applyNumberFormat="1"/>
    <xf numFmtId="167" fontId="3" fillId="0" borderId="11" xfId="0" applyNumberFormat="1" applyFont="1" applyBorder="1"/>
    <xf numFmtId="14" fontId="6" fillId="3" borderId="0" xfId="0" applyNumberFormat="1" applyFont="1" applyFill="1" applyBorder="1" applyAlignment="1" applyProtection="1">
      <alignment vertical="center"/>
      <protection hidden="1"/>
    </xf>
    <xf numFmtId="166" fontId="3" fillId="7" borderId="5" xfId="0" applyNumberFormat="1" applyFont="1" applyFill="1" applyBorder="1"/>
    <xf numFmtId="0" fontId="12" fillId="7" borderId="5" xfId="3" applyFill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6" fillId="3" borderId="18" xfId="0" applyFont="1" applyFill="1" applyBorder="1" applyAlignment="1" applyProtection="1"/>
    <xf numFmtId="0" fontId="6" fillId="3" borderId="19" xfId="0" applyFont="1" applyFill="1" applyBorder="1" applyAlignment="1" applyProtection="1"/>
    <xf numFmtId="0" fontId="6" fillId="0" borderId="0" xfId="0" applyFont="1" applyProtection="1"/>
    <xf numFmtId="0" fontId="7" fillId="3" borderId="0" xfId="0" applyFont="1" applyFill="1" applyBorder="1" applyAlignment="1" applyProtection="1">
      <alignment vertical="center"/>
    </xf>
    <xf numFmtId="0" fontId="6" fillId="3" borderId="0" xfId="0" applyFont="1" applyFill="1" applyProtection="1"/>
    <xf numFmtId="0" fontId="6" fillId="3" borderId="29" xfId="0" applyFont="1" applyFill="1" applyBorder="1" applyProtection="1"/>
    <xf numFmtId="0" fontId="6" fillId="3" borderId="30" xfId="0" applyFont="1" applyFill="1" applyBorder="1" applyProtection="1"/>
    <xf numFmtId="0" fontId="8" fillId="11" borderId="30" xfId="0" applyFont="1" applyFill="1" applyBorder="1" applyAlignment="1" applyProtection="1">
      <alignment vertical="center"/>
    </xf>
    <xf numFmtId="0" fontId="6" fillId="0" borderId="0" xfId="0" applyFont="1" applyAlignment="1" applyProtection="1"/>
    <xf numFmtId="0" fontId="6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19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3" borderId="22" xfId="0" applyFont="1" applyFill="1" applyBorder="1" applyAlignment="1" applyProtection="1">
      <alignment horizontal="center" vertical="center" wrapText="1"/>
    </xf>
    <xf numFmtId="170" fontId="6" fillId="3" borderId="22" xfId="0" applyNumberFormat="1" applyFont="1" applyFill="1" applyBorder="1" applyAlignment="1" applyProtection="1">
      <alignment horizontal="center" vertical="center" wrapText="1"/>
    </xf>
    <xf numFmtId="170" fontId="6" fillId="3" borderId="23" xfId="0" applyNumberFormat="1" applyFont="1" applyFill="1" applyBorder="1" applyProtection="1"/>
    <xf numFmtId="170" fontId="6" fillId="3" borderId="30" xfId="0" applyNumberFormat="1" applyFont="1" applyFill="1" applyBorder="1" applyProtection="1"/>
    <xf numFmtId="0" fontId="8" fillId="11" borderId="0" xfId="0" applyFont="1" applyFill="1" applyBorder="1" applyAlignment="1" applyProtection="1">
      <alignment horizontal="center" vertical="center" wrapText="1"/>
    </xf>
    <xf numFmtId="0" fontId="8" fillId="11" borderId="26" xfId="0" applyFont="1" applyFill="1" applyBorder="1" applyAlignment="1" applyProtection="1">
      <alignment horizontal="center" vertical="center" wrapText="1"/>
    </xf>
    <xf numFmtId="0" fontId="8" fillId="11" borderId="21" xfId="0" applyFont="1" applyFill="1" applyBorder="1" applyAlignment="1" applyProtection="1">
      <alignment horizontal="center" vertical="center" wrapText="1"/>
    </xf>
    <xf numFmtId="164" fontId="6" fillId="0" borderId="0" xfId="0" applyNumberFormat="1" applyFont="1" applyProtection="1"/>
    <xf numFmtId="0" fontId="2" fillId="0" borderId="0" xfId="0" applyFont="1" applyProtection="1"/>
    <xf numFmtId="0" fontId="2" fillId="0" borderId="0" xfId="0" applyFont="1" applyFill="1" applyBorder="1" applyProtection="1"/>
    <xf numFmtId="0" fontId="2" fillId="0" borderId="0" xfId="0" applyFont="1" applyBorder="1" applyProtection="1"/>
    <xf numFmtId="0" fontId="6" fillId="10" borderId="0" xfId="0" applyFont="1" applyFill="1" applyBorder="1" applyAlignment="1" applyProtection="1">
      <alignment horizontal="center" vertical="center"/>
      <protection locked="0" hidden="1"/>
    </xf>
    <xf numFmtId="0" fontId="7" fillId="3" borderId="0" xfId="0" applyFont="1" applyFill="1" applyBorder="1" applyAlignment="1" applyProtection="1">
      <alignment horizontal="center" vertical="center"/>
    </xf>
    <xf numFmtId="0" fontId="6" fillId="3" borderId="38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6" fillId="3" borderId="9" xfId="0" applyFont="1" applyFill="1" applyBorder="1" applyAlignment="1" applyProtection="1">
      <alignment horizontal="center" vertical="center" wrapText="1"/>
      <protection hidden="1"/>
    </xf>
    <xf numFmtId="0" fontId="6" fillId="10" borderId="28" xfId="0" applyFont="1" applyFill="1" applyBorder="1" applyAlignment="1" applyProtection="1">
      <alignment horizontal="right" vertical="center" wrapText="1"/>
      <protection hidden="1"/>
    </xf>
    <xf numFmtId="0" fontId="6" fillId="10" borderId="17" xfId="0" applyFont="1" applyFill="1" applyBorder="1" applyAlignment="1" applyProtection="1">
      <alignment vertical="center" wrapText="1"/>
      <protection hidden="1"/>
    </xf>
    <xf numFmtId="0" fontId="6" fillId="10" borderId="1" xfId="0" applyFont="1" applyFill="1" applyBorder="1" applyAlignment="1" applyProtection="1">
      <alignment horizontal="center" vertical="center" wrapText="1"/>
      <protection hidden="1"/>
    </xf>
    <xf numFmtId="171" fontId="6" fillId="10" borderId="5" xfId="0" applyNumberFormat="1" applyFont="1" applyFill="1" applyBorder="1" applyAlignment="1" applyProtection="1">
      <alignment horizontal="right" vertical="center" wrapText="1"/>
      <protection hidden="1"/>
    </xf>
    <xf numFmtId="171" fontId="6" fillId="10" borderId="5" xfId="0" applyNumberFormat="1" applyFont="1" applyFill="1" applyBorder="1" applyAlignment="1" applyProtection="1">
      <alignment vertical="center" wrapText="1"/>
      <protection hidden="1"/>
    </xf>
    <xf numFmtId="0" fontId="6" fillId="10" borderId="5" xfId="0" applyFont="1" applyFill="1" applyBorder="1" applyAlignment="1" applyProtection="1">
      <alignment horizontal="center" vertical="center" wrapText="1"/>
      <protection hidden="1"/>
    </xf>
    <xf numFmtId="10" fontId="6" fillId="10" borderId="11" xfId="1" applyNumberFormat="1" applyFont="1" applyFill="1" applyBorder="1" applyAlignment="1" applyProtection="1">
      <alignment horizontal="center" vertical="center" wrapText="1"/>
      <protection hidden="1"/>
    </xf>
    <xf numFmtId="10" fontId="9" fillId="10" borderId="25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Border="1" applyProtection="1"/>
    <xf numFmtId="0" fontId="8" fillId="3" borderId="19" xfId="0" applyFont="1" applyFill="1" applyBorder="1" applyProtection="1"/>
    <xf numFmtId="0" fontId="8" fillId="3" borderId="20" xfId="0" applyFont="1" applyFill="1" applyBorder="1" applyProtection="1"/>
    <xf numFmtId="0" fontId="8" fillId="3" borderId="21" xfId="0" applyFont="1" applyFill="1" applyBorder="1" applyProtection="1"/>
    <xf numFmtId="0" fontId="6" fillId="3" borderId="29" xfId="0" applyFont="1" applyFill="1" applyBorder="1" applyAlignment="1" applyProtection="1"/>
    <xf numFmtId="0" fontId="6" fillId="3" borderId="29" xfId="0" applyFont="1" applyFill="1" applyBorder="1" applyAlignment="1" applyProtection="1">
      <protection hidden="1"/>
    </xf>
    <xf numFmtId="164" fontId="6" fillId="3" borderId="23" xfId="0" applyNumberFormat="1" applyFont="1" applyFill="1" applyBorder="1" applyAlignment="1" applyProtection="1">
      <alignment horizontal="right" vertical="center"/>
      <protection hidden="1"/>
    </xf>
    <xf numFmtId="0" fontId="6" fillId="3" borderId="18" xfId="0" applyFont="1" applyFill="1" applyBorder="1" applyProtection="1"/>
    <xf numFmtId="0" fontId="6" fillId="3" borderId="19" xfId="0" applyFont="1" applyFill="1" applyBorder="1" applyProtection="1"/>
    <xf numFmtId="0" fontId="6" fillId="3" borderId="20" xfId="0" applyFont="1" applyFill="1" applyBorder="1" applyProtection="1"/>
    <xf numFmtId="164" fontId="7" fillId="10" borderId="21" xfId="0" applyNumberFormat="1" applyFont="1" applyFill="1" applyBorder="1" applyAlignment="1" applyProtection="1">
      <alignment horizontal="right" vertical="center"/>
      <protection locked="0"/>
    </xf>
    <xf numFmtId="0" fontId="6" fillId="10" borderId="0" xfId="0" applyFont="1" applyFill="1" applyBorder="1" applyAlignment="1" applyProtection="1">
      <alignment horizontal="right"/>
      <protection locked="0"/>
    </xf>
    <xf numFmtId="0" fontId="7" fillId="10" borderId="22" xfId="0" applyFont="1" applyFill="1" applyBorder="1" applyAlignment="1" applyProtection="1">
      <alignment horizontal="right" vertical="center"/>
      <protection locked="0"/>
    </xf>
    <xf numFmtId="9" fontId="6" fillId="3" borderId="21" xfId="1" applyNumberFormat="1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wrapText="1"/>
      <protection hidden="1"/>
    </xf>
    <xf numFmtId="0" fontId="13" fillId="3" borderId="0" xfId="0" applyFont="1" applyFill="1" applyBorder="1" applyProtection="1"/>
    <xf numFmtId="0" fontId="13" fillId="3" borderId="21" xfId="0" applyFont="1" applyFill="1" applyBorder="1" applyProtection="1"/>
    <xf numFmtId="0" fontId="13" fillId="3" borderId="0" xfId="0" applyNumberFormat="1" applyFont="1" applyFill="1" applyBorder="1" applyProtection="1"/>
    <xf numFmtId="0" fontId="13" fillId="3" borderId="22" xfId="0" applyNumberFormat="1" applyFont="1" applyFill="1" applyBorder="1" applyProtection="1"/>
    <xf numFmtId="0" fontId="13" fillId="3" borderId="22" xfId="0" applyFont="1" applyFill="1" applyBorder="1" applyProtection="1"/>
    <xf numFmtId="0" fontId="13" fillId="3" borderId="23" xfId="0" applyFont="1" applyFill="1" applyBorder="1" applyProtection="1"/>
    <xf numFmtId="0" fontId="6" fillId="3" borderId="0" xfId="0" applyFont="1" applyFill="1" applyBorder="1" applyAlignment="1" applyProtection="1">
      <alignment horizontal="right" wrapText="1"/>
      <protection hidden="1"/>
    </xf>
    <xf numFmtId="0" fontId="7" fillId="3" borderId="22" xfId="0" applyFont="1" applyFill="1" applyBorder="1" applyAlignment="1" applyProtection="1">
      <alignment horizontal="right" vertical="center"/>
      <protection hidden="1"/>
    </xf>
    <xf numFmtId="0" fontId="6" fillId="3" borderId="33" xfId="0" applyFont="1" applyFill="1" applyBorder="1" applyAlignment="1" applyProtection="1">
      <alignment horizontal="center" wrapText="1"/>
      <protection hidden="1"/>
    </xf>
    <xf numFmtId="0" fontId="6" fillId="3" borderId="31" xfId="0" applyFont="1" applyFill="1" applyBorder="1" applyAlignment="1" applyProtection="1">
      <alignment horizontal="center" wrapText="1"/>
      <protection hidden="1"/>
    </xf>
    <xf numFmtId="0" fontId="6" fillId="3" borderId="32" xfId="0" applyFont="1" applyFill="1" applyBorder="1" applyAlignment="1" applyProtection="1">
      <alignment horizontal="center" wrapText="1"/>
      <protection hidden="1"/>
    </xf>
    <xf numFmtId="0" fontId="8" fillId="11" borderId="31" xfId="0" applyFont="1" applyFill="1" applyBorder="1" applyAlignment="1" applyProtection="1">
      <alignment horizontal="center" vertical="center"/>
    </xf>
    <xf numFmtId="0" fontId="8" fillId="11" borderId="22" xfId="0" applyFont="1" applyFill="1" applyBorder="1" applyAlignment="1" applyProtection="1">
      <alignment horizontal="center" vertical="center"/>
    </xf>
    <xf numFmtId="0" fontId="8" fillId="11" borderId="23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left" vertical="center"/>
      <protection locked="0"/>
    </xf>
    <xf numFmtId="14" fontId="7" fillId="10" borderId="0" xfId="0" applyNumberFormat="1" applyFont="1" applyFill="1" applyBorder="1" applyAlignment="1" applyProtection="1">
      <alignment horizontal="left" vertical="center"/>
      <protection locked="0"/>
    </xf>
    <xf numFmtId="0" fontId="7" fillId="10" borderId="22" xfId="0" applyFont="1" applyFill="1" applyBorder="1" applyAlignment="1" applyProtection="1">
      <alignment horizontal="left" vertical="center"/>
      <protection locked="0"/>
    </xf>
    <xf numFmtId="0" fontId="7" fillId="10" borderId="21" xfId="0" applyFont="1" applyFill="1" applyBorder="1" applyAlignment="1" applyProtection="1">
      <alignment horizontal="left" vertical="center"/>
      <protection locked="0"/>
    </xf>
    <xf numFmtId="0" fontId="6" fillId="10" borderId="0" xfId="0" applyFont="1" applyFill="1" applyBorder="1" applyAlignment="1" applyProtection="1">
      <alignment horizontal="left"/>
      <protection locked="0" hidden="1"/>
    </xf>
    <xf numFmtId="0" fontId="6" fillId="10" borderId="21" xfId="0" applyFont="1" applyFill="1" applyBorder="1" applyAlignment="1" applyProtection="1">
      <alignment horizontal="left"/>
      <protection locked="0" hidden="1"/>
    </xf>
  </cellXfs>
  <cellStyles count="4">
    <cellStyle name="Ausgabe" xfId="2" builtinId="21"/>
    <cellStyle name="Eingabe" xfId="3" builtinId="20"/>
    <cellStyle name="Prozent" xfId="1" builtinId="5"/>
    <cellStyle name="Standard" xfId="0" builtinId="0"/>
  </cellStyles>
  <dxfs count="3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B07BD7"/>
      <color rgb="FFFF5050"/>
      <color rgb="FFCC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8929025624374"/>
          <c:y val="0.10256410256410256"/>
          <c:w val="0.83963119300809053"/>
          <c:h val="0.79487179487179482"/>
        </c:manualLayout>
      </c:layout>
      <c:lineChart>
        <c:grouping val="standard"/>
        <c:varyColors val="0"/>
        <c:ser>
          <c:idx val="0"/>
          <c:order val="0"/>
          <c:tx>
            <c:strRef>
              <c:f>Datasheet!$B$30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[0]!AValues1</c:f>
              <c:numCache>
                <c:formatCode>0.000</c:formatCode>
                <c:ptCount val="10"/>
                <c:pt idx="0">
                  <c:v>56.833599999999997</c:v>
                </c:pt>
                <c:pt idx="1">
                  <c:v>56.832099999999997</c:v>
                </c:pt>
                <c:pt idx="2">
                  <c:v>56.837699999999998</c:v>
                </c:pt>
                <c:pt idx="3">
                  <c:v>56.8292</c:v>
                </c:pt>
                <c:pt idx="4">
                  <c:v>56.828200000000002</c:v>
                </c:pt>
                <c:pt idx="5">
                  <c:v>56.821899999999999</c:v>
                </c:pt>
                <c:pt idx="6">
                  <c:v>56.839300000000001</c:v>
                </c:pt>
                <c:pt idx="7">
                  <c:v>56.830500000000001</c:v>
                </c:pt>
                <c:pt idx="8">
                  <c:v>56.826599999999999</c:v>
                </c:pt>
                <c:pt idx="9">
                  <c:v>56.837499999999999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E-4EA4-827B-1CAE48071BB6}"/>
            </c:ext>
          </c:extLst>
        </c:ser>
        <c:ser>
          <c:idx val="1"/>
          <c:order val="1"/>
          <c:tx>
            <c:strRef>
              <c:f>Datasheet!$C$30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[0]!AValues2</c:f>
              <c:numCache>
                <c:formatCode>0.000</c:formatCode>
                <c:ptCount val="10"/>
                <c:pt idx="0">
                  <c:v>56.834299999999999</c:v>
                </c:pt>
                <c:pt idx="1">
                  <c:v>56.8307</c:v>
                </c:pt>
                <c:pt idx="2">
                  <c:v>56.837800000000001</c:v>
                </c:pt>
                <c:pt idx="3">
                  <c:v>56.828800000000001</c:v>
                </c:pt>
                <c:pt idx="4">
                  <c:v>56.828000000000003</c:v>
                </c:pt>
                <c:pt idx="5">
                  <c:v>56.820999999999998</c:v>
                </c:pt>
                <c:pt idx="6">
                  <c:v>56.839100000000002</c:v>
                </c:pt>
                <c:pt idx="7">
                  <c:v>56.829500000000003</c:v>
                </c:pt>
                <c:pt idx="8">
                  <c:v>56.826900000000002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E-4EA4-827B-1CAE48071BB6}"/>
            </c:ext>
          </c:extLst>
        </c:ser>
        <c:ser>
          <c:idx val="2"/>
          <c:order val="2"/>
          <c:tx>
            <c:strRef>
              <c:f>Datasheet!$D$30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[0]!AValues3</c:f>
              <c:numCache>
                <c:formatCode>0.000</c:formatCode>
                <c:ptCount val="10"/>
                <c:pt idx="0">
                  <c:v>56.834400000000002</c:v>
                </c:pt>
                <c:pt idx="1">
                  <c:v>56.8322</c:v>
                </c:pt>
                <c:pt idx="2">
                  <c:v>56.836799999999997</c:v>
                </c:pt>
                <c:pt idx="3">
                  <c:v>56.829700000000003</c:v>
                </c:pt>
                <c:pt idx="4">
                  <c:v>56.828400000000002</c:v>
                </c:pt>
                <c:pt idx="5">
                  <c:v>56.821300000000001</c:v>
                </c:pt>
                <c:pt idx="6">
                  <c:v>56.839500000000001</c:v>
                </c:pt>
                <c:pt idx="7">
                  <c:v>56.830100000000002</c:v>
                </c:pt>
                <c:pt idx="8">
                  <c:v>56.827800000000003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E-4EA4-827B-1CAE48071BB6}"/>
            </c:ext>
          </c:extLst>
        </c:ser>
        <c:ser>
          <c:idx val="3"/>
          <c:order val="3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E-4EA4-827B-1CAE48071BB6}"/>
            </c:ext>
          </c:extLst>
        </c:ser>
        <c:ser>
          <c:idx val="4"/>
          <c:order val="4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E-4EA4-827B-1CAE4807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62816"/>
        <c:crosses val="autoZero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814775453681798E-2"/>
          <c:y val="0.10256410256410256"/>
          <c:w val="0.9782055617280967"/>
          <c:h val="0.79487179487179482"/>
        </c:manualLayout>
      </c:layout>
      <c:lineChart>
        <c:grouping val="standard"/>
        <c:varyColors val="0"/>
        <c:ser>
          <c:idx val="0"/>
          <c:order val="0"/>
          <c:tx>
            <c:strRef>
              <c:f>Datasheet!$E$30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[0]!BValues1</c:f>
              <c:numCache>
                <c:formatCode>0.000</c:formatCode>
                <c:ptCount val="10"/>
                <c:pt idx="0">
                  <c:v>56.834000000000003</c:v>
                </c:pt>
                <c:pt idx="1">
                  <c:v>56.832000000000001</c:v>
                </c:pt>
                <c:pt idx="2">
                  <c:v>56.837499999999999</c:v>
                </c:pt>
                <c:pt idx="3">
                  <c:v>56.829099999999997</c:v>
                </c:pt>
                <c:pt idx="4">
                  <c:v>56.827300000000001</c:v>
                </c:pt>
                <c:pt idx="5">
                  <c:v>56.820700000000002</c:v>
                </c:pt>
                <c:pt idx="6">
                  <c:v>56.839700000000001</c:v>
                </c:pt>
                <c:pt idx="7">
                  <c:v>56.830100000000002</c:v>
                </c:pt>
                <c:pt idx="8">
                  <c:v>56.826700000000002</c:v>
                </c:pt>
                <c:pt idx="9">
                  <c:v>56.838200000000001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D-4ADE-B1D1-1081E5044F44}"/>
            </c:ext>
          </c:extLst>
        </c:ser>
        <c:ser>
          <c:idx val="1"/>
          <c:order val="1"/>
          <c:tx>
            <c:strRef>
              <c:f>Datasheet!$F$30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[0]!BValues2</c:f>
              <c:numCache>
                <c:formatCode>0.000</c:formatCode>
                <c:ptCount val="10"/>
                <c:pt idx="0">
                  <c:v>56.834200000000003</c:v>
                </c:pt>
                <c:pt idx="1">
                  <c:v>56.831600000000002</c:v>
                </c:pt>
                <c:pt idx="2">
                  <c:v>56.8367</c:v>
                </c:pt>
                <c:pt idx="3">
                  <c:v>56.829300000000003</c:v>
                </c:pt>
                <c:pt idx="4">
                  <c:v>56.828099999999999</c:v>
                </c:pt>
                <c:pt idx="5">
                  <c:v>56.821300000000001</c:v>
                </c:pt>
                <c:pt idx="6">
                  <c:v>56.8401</c:v>
                </c:pt>
                <c:pt idx="7">
                  <c:v>56.829599999999999</c:v>
                </c:pt>
                <c:pt idx="8">
                  <c:v>56.827300000000001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D-4ADE-B1D1-1081E5044F44}"/>
            </c:ext>
          </c:extLst>
        </c:ser>
        <c:ser>
          <c:idx val="2"/>
          <c:order val="2"/>
          <c:tx>
            <c:strRef>
              <c:f>Datasheet!$G$30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[0]!BValues3</c:f>
              <c:numCache>
                <c:formatCode>0.000</c:formatCode>
                <c:ptCount val="10"/>
                <c:pt idx="0">
                  <c:v>56.834099999999999</c:v>
                </c:pt>
                <c:pt idx="1">
                  <c:v>56.831499999999998</c:v>
                </c:pt>
                <c:pt idx="2">
                  <c:v>56.836599999999997</c:v>
                </c:pt>
                <c:pt idx="3">
                  <c:v>56.829300000000003</c:v>
                </c:pt>
                <c:pt idx="4">
                  <c:v>56.828000000000003</c:v>
                </c:pt>
                <c:pt idx="5">
                  <c:v>56.820700000000002</c:v>
                </c:pt>
                <c:pt idx="6">
                  <c:v>56.840899999999998</c:v>
                </c:pt>
                <c:pt idx="7">
                  <c:v>56.83</c:v>
                </c:pt>
                <c:pt idx="8">
                  <c:v>56.826999999999998</c:v>
                </c:pt>
                <c:pt idx="9">
                  <c:v>56.838099999999997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D-4ADE-B1D1-1081E5044F44}"/>
            </c:ext>
          </c:extLst>
        </c:ser>
        <c:ser>
          <c:idx val="3"/>
          <c:order val="3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D-4ADE-B1D1-1081E5044F44}"/>
            </c:ext>
          </c:extLst>
        </c:ser>
        <c:ser>
          <c:idx val="4"/>
          <c:order val="4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D-4ADE-B1D1-1081E504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90562816"/>
        <c:crossesAt val="0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34816353477298E-2"/>
          <c:y val="0.10256410256410256"/>
          <c:w val="0.98638552082830133"/>
          <c:h val="0.79487179487179482"/>
        </c:manualLayout>
      </c:layout>
      <c:lineChart>
        <c:grouping val="standard"/>
        <c:varyColors val="0"/>
        <c:ser>
          <c:idx val="3"/>
          <c:order val="0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7-48A8-AA2B-6EBB91A9D62D}"/>
            </c:ext>
          </c:extLst>
        </c:ser>
        <c:ser>
          <c:idx val="4"/>
          <c:order val="1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7-48A8-AA2B-6EBB91A9D62D}"/>
            </c:ext>
          </c:extLst>
        </c:ser>
        <c:ser>
          <c:idx val="0"/>
          <c:order val="2"/>
          <c:tx>
            <c:strRef>
              <c:f>Datasheet!$H$30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[0]!CValues1</c:f>
              <c:numCache>
                <c:formatCode>0.000</c:formatCode>
                <c:ptCount val="10"/>
                <c:pt idx="0">
                  <c:v>56.834000000000003</c:v>
                </c:pt>
                <c:pt idx="1">
                  <c:v>56.832000000000001</c:v>
                </c:pt>
                <c:pt idx="2">
                  <c:v>56.837499999999999</c:v>
                </c:pt>
                <c:pt idx="3">
                  <c:v>56.829099999999997</c:v>
                </c:pt>
                <c:pt idx="4">
                  <c:v>56.827300000000001</c:v>
                </c:pt>
                <c:pt idx="5">
                  <c:v>56.820700000000002</c:v>
                </c:pt>
                <c:pt idx="6">
                  <c:v>56.839700000000001</c:v>
                </c:pt>
                <c:pt idx="7">
                  <c:v>56.830100000000002</c:v>
                </c:pt>
                <c:pt idx="8">
                  <c:v>56.826700000000002</c:v>
                </c:pt>
                <c:pt idx="9">
                  <c:v>56.838200000000001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7-48A8-AA2B-6EBB91A9D62D}"/>
            </c:ext>
          </c:extLst>
        </c:ser>
        <c:ser>
          <c:idx val="1"/>
          <c:order val="3"/>
          <c:tx>
            <c:strRef>
              <c:f>Datasheet!$I$30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[0]!CValues2</c:f>
              <c:numCache>
                <c:formatCode>0.000</c:formatCode>
                <c:ptCount val="10"/>
                <c:pt idx="0">
                  <c:v>56.834200000000003</c:v>
                </c:pt>
                <c:pt idx="1">
                  <c:v>56.831600000000002</c:v>
                </c:pt>
                <c:pt idx="2">
                  <c:v>56.8367</c:v>
                </c:pt>
                <c:pt idx="3">
                  <c:v>56.829300000000003</c:v>
                </c:pt>
                <c:pt idx="4">
                  <c:v>56.828099999999999</c:v>
                </c:pt>
                <c:pt idx="5">
                  <c:v>56.821300000000001</c:v>
                </c:pt>
                <c:pt idx="6">
                  <c:v>56.8401</c:v>
                </c:pt>
                <c:pt idx="7">
                  <c:v>56.829599999999999</c:v>
                </c:pt>
                <c:pt idx="8">
                  <c:v>56.827300000000001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7-48A8-AA2B-6EBB91A9D62D}"/>
            </c:ext>
          </c:extLst>
        </c:ser>
        <c:ser>
          <c:idx val="2"/>
          <c:order val="4"/>
          <c:tx>
            <c:strRef>
              <c:f>Datasheet!$J$30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[0]!CValues3</c:f>
              <c:numCache>
                <c:formatCode>0.000</c:formatCode>
                <c:ptCount val="10"/>
                <c:pt idx="0">
                  <c:v>56.834099999999999</c:v>
                </c:pt>
                <c:pt idx="1">
                  <c:v>56.831499999999998</c:v>
                </c:pt>
                <c:pt idx="2">
                  <c:v>56.836599999999997</c:v>
                </c:pt>
                <c:pt idx="3">
                  <c:v>56.829300000000003</c:v>
                </c:pt>
                <c:pt idx="4">
                  <c:v>56.828000000000003</c:v>
                </c:pt>
                <c:pt idx="5">
                  <c:v>56.820700000000002</c:v>
                </c:pt>
                <c:pt idx="6">
                  <c:v>56.840899999999998</c:v>
                </c:pt>
                <c:pt idx="7">
                  <c:v>56.83</c:v>
                </c:pt>
                <c:pt idx="8">
                  <c:v>56.826999999999998</c:v>
                </c:pt>
                <c:pt idx="9">
                  <c:v>56.838099999999997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7-48A8-AA2B-6EBB91A9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90562816"/>
        <c:crosses val="autoZero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1"/>
          <c:tx>
            <c:strRef>
              <c:f>Datasheet!$H$4</c:f>
              <c:strCache>
                <c:ptCount val="1"/>
                <c:pt idx="0">
                  <c:v>Limit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0"/>
              </a:lightRig>
            </a:scene3d>
            <a:sp3d prstMaterial="matte"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Datasheet!$H$5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C-41EF-87C6-A5DD7989F12B}"/>
            </c:ext>
          </c:extLst>
        </c:ser>
        <c:ser>
          <c:idx val="5"/>
          <c:order val="2"/>
          <c:tx>
            <c:strRef>
              <c:f>Datasheet!$I$4</c:f>
              <c:strCache>
                <c:ptCount val="1"/>
                <c:pt idx="0">
                  <c:v>Limit 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Datasheet!$I$5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C-41EF-87C6-A5DD7989F12B}"/>
            </c:ext>
          </c:extLst>
        </c:ser>
        <c:ser>
          <c:idx val="1"/>
          <c:order val="3"/>
          <c:tx>
            <c:strRef>
              <c:f>Datasheet!$J$4</c:f>
              <c:strCache>
                <c:ptCount val="1"/>
                <c:pt idx="0">
                  <c:v>Limit3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Datasheet!$J$5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C-41EF-87C6-A5DD7989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892288"/>
        <c:axId val="715903440"/>
      </c:barChart>
      <c:barChart>
        <c:barDir val="bar"/>
        <c:grouping val="stacked"/>
        <c:varyColors val="0"/>
        <c:ser>
          <c:idx val="2"/>
          <c:order val="0"/>
          <c:tx>
            <c:strRef>
              <c:f>Datasheet!$I$6</c:f>
              <c:strCache>
                <c:ptCount val="1"/>
                <c:pt idx="0">
                  <c:v>Silderfill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Datasheet!$I$7</c:f>
              <c:numCache>
                <c:formatCode>General</c:formatCode>
                <c:ptCount val="1"/>
                <c:pt idx="0">
                  <c:v>12.014049595612962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C-41EF-87C6-A5DD7989F12B}"/>
            </c:ext>
          </c:extLst>
        </c:ser>
        <c:ser>
          <c:idx val="3"/>
          <c:order val="4"/>
          <c:tx>
            <c:strRef>
              <c:f>Datasheet!$J$6</c:f>
              <c:strCache>
                <c:ptCount val="1"/>
                <c:pt idx="0">
                  <c:v>Slider 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Datasheet!$J$7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C-41EF-87C6-A5DD7989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100"/>
        <c:axId val="796205712"/>
        <c:axId val="796206696"/>
      </c:barChart>
      <c:catAx>
        <c:axId val="71589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15903440"/>
        <c:crosses val="autoZero"/>
        <c:auto val="1"/>
        <c:lblAlgn val="ctr"/>
        <c:lblOffset val="100"/>
        <c:noMultiLvlLbl val="0"/>
      </c:catAx>
      <c:valAx>
        <c:axId val="7159034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15892288"/>
        <c:crosses val="autoZero"/>
        <c:crossBetween val="between"/>
      </c:valAx>
      <c:valAx>
        <c:axId val="796206696"/>
        <c:scaling>
          <c:orientation val="minMax"/>
          <c:max val="5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796205712"/>
        <c:crosses val="max"/>
        <c:crossBetween val="between"/>
      </c:valAx>
      <c:catAx>
        <c:axId val="79620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6206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&amp;Z&amp;"Verdana,Fett"
&amp;16Measurement System Analysis
Type 2 study : ANOVA-Method&amp;R&amp;I</c:oddHeader>
    </c:headerFooter>
    <c:pageMargins b="0.78740157499999996" l="0.7" r="0.7" t="0.78740157499999996" header="0.3" footer="0.3"/>
    <c:pageSetup orientation="portrait"/>
    <c:legacyDrawingHF r:id="rId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705971</xdr:colOff>
      <xdr:row>13</xdr:row>
      <xdr:rowOff>65553</xdr:rowOff>
    </xdr:from>
    <xdr:to>
      <xdr:col>3</xdr:col>
      <xdr:colOff>1176616</xdr:colOff>
      <xdr:row>23</xdr:row>
      <xdr:rowOff>212912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092BD0-6D02-4B93-853D-67D577C1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33617</xdr:colOff>
      <xdr:row>13</xdr:row>
      <xdr:rowOff>56029</xdr:rowOff>
    </xdr:from>
    <xdr:to>
      <xdr:col>6</xdr:col>
      <xdr:colOff>1120588</xdr:colOff>
      <xdr:row>23</xdr:row>
      <xdr:rowOff>212912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DA37D39-F024-40FE-97B6-0A3DB3ED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166408</xdr:colOff>
      <xdr:row>13</xdr:row>
      <xdr:rowOff>78441</xdr:rowOff>
    </xdr:from>
    <xdr:to>
      <xdr:col>9</xdr:col>
      <xdr:colOff>877233</xdr:colOff>
      <xdr:row>23</xdr:row>
      <xdr:rowOff>246530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AB52F04-5648-4B1B-A4E3-4CFB1448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89651</xdr:colOff>
      <xdr:row>3</xdr:row>
      <xdr:rowOff>33618</xdr:rowOff>
    </xdr:from>
    <xdr:to>
      <xdr:col>9</xdr:col>
      <xdr:colOff>1120588</xdr:colOff>
      <xdr:row>6</xdr:row>
      <xdr:rowOff>227480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E62526C-BA15-4ACC-8306-B00A223F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view="pageLayout" zoomScale="85" zoomScaleNormal="100" zoomScalePageLayoutView="85" workbookViewId="0">
      <selection activeCell="J63" sqref="J63"/>
    </sheetView>
  </sheetViews>
  <sheetFormatPr baseColWidth="10" defaultRowHeight="14.25" outlineLevelRow="1" x14ac:dyDescent="0.2"/>
  <cols>
    <col min="1" max="10" width="17" style="168" customWidth="1"/>
    <col min="11" max="11" width="11.42578125" style="168"/>
    <col min="12" max="12" width="33.140625" style="168" bestFit="1" customWidth="1"/>
    <col min="13" max="13" width="11.28515625" style="168" bestFit="1" customWidth="1"/>
    <col min="14" max="14" width="15.7109375" style="168" bestFit="1" customWidth="1"/>
    <col min="15" max="16384" width="11.42578125" style="168"/>
  </cols>
  <sheetData>
    <row r="1" spans="1:10" s="149" customFormat="1" ht="21.75" customHeight="1" x14ac:dyDescent="0.2">
      <c r="A1" s="147"/>
      <c r="B1" s="148"/>
      <c r="C1" s="148"/>
      <c r="D1" s="194"/>
      <c r="E1" s="195"/>
      <c r="F1" s="195"/>
      <c r="G1" s="196"/>
      <c r="H1" s="188"/>
      <c r="I1" s="188"/>
      <c r="J1" s="189"/>
    </row>
    <row r="2" spans="1:10" s="149" customFormat="1" ht="21.75" customHeight="1" x14ac:dyDescent="0.2">
      <c r="A2" s="44" t="s">
        <v>195</v>
      </c>
      <c r="B2" s="216" t="str">
        <f>Import!B31</f>
        <v>#NV</v>
      </c>
      <c r="C2" s="216"/>
      <c r="D2" s="191" t="s">
        <v>197</v>
      </c>
      <c r="E2" s="220" t="str">
        <f>Import!A4</f>
        <v>Elementname</v>
      </c>
      <c r="F2" s="220"/>
      <c r="G2" s="221"/>
      <c r="H2" s="187"/>
      <c r="I2" s="187"/>
      <c r="J2" s="190"/>
    </row>
    <row r="3" spans="1:10" s="149" customFormat="1" ht="21.75" customHeight="1" x14ac:dyDescent="0.2">
      <c r="A3" s="44" t="s">
        <v>193</v>
      </c>
      <c r="B3" s="216" t="str">
        <f>Import!B32</f>
        <v>#NV</v>
      </c>
      <c r="C3" s="216"/>
      <c r="D3" s="45" t="s">
        <v>192</v>
      </c>
      <c r="E3" s="220"/>
      <c r="F3" s="220"/>
      <c r="G3" s="221"/>
      <c r="H3" s="187"/>
      <c r="I3" s="187"/>
      <c r="J3" s="190"/>
    </row>
    <row r="4" spans="1:10" s="149" customFormat="1" ht="21.75" customHeight="1" x14ac:dyDescent="0.25">
      <c r="A4" s="44" t="s">
        <v>194</v>
      </c>
      <c r="B4" s="216" t="str">
        <f>Import!B33</f>
        <v>#NV</v>
      </c>
      <c r="C4" s="216"/>
      <c r="D4" s="45" t="s">
        <v>191</v>
      </c>
      <c r="E4" s="216"/>
      <c r="F4" s="216"/>
      <c r="G4" s="219"/>
      <c r="H4" s="202" t="s">
        <v>226</v>
      </c>
      <c r="I4" s="202" t="s">
        <v>227</v>
      </c>
      <c r="J4" s="203" t="s">
        <v>228</v>
      </c>
    </row>
    <row r="5" spans="1:10" s="149" customFormat="1" ht="21.75" customHeight="1" x14ac:dyDescent="0.25">
      <c r="A5" s="44" t="s">
        <v>229</v>
      </c>
      <c r="B5" s="216" t="str">
        <f>Import!B34</f>
        <v>#NV</v>
      </c>
      <c r="C5" s="216"/>
      <c r="D5" s="152"/>
      <c r="E5" s="150"/>
      <c r="F5" s="208" t="s">
        <v>173</v>
      </c>
      <c r="G5" s="197">
        <f>Import!D1</f>
        <v>0.01</v>
      </c>
      <c r="H5" s="204">
        <f>J11*100</f>
        <v>15</v>
      </c>
      <c r="I5" s="202">
        <f>J12*100-J11*100</f>
        <v>15</v>
      </c>
      <c r="J5" s="203">
        <f>50-H5-I5</f>
        <v>20</v>
      </c>
    </row>
    <row r="6" spans="1:10" s="149" customFormat="1" ht="21.75" customHeight="1" x14ac:dyDescent="0.25">
      <c r="A6" s="44" t="s">
        <v>190</v>
      </c>
      <c r="B6" s="217" t="str">
        <f>Import!B35</f>
        <v>#NV</v>
      </c>
      <c r="C6" s="217"/>
      <c r="D6" s="192" t="s">
        <v>177</v>
      </c>
      <c r="E6" s="198">
        <f>Import!B1</f>
        <v>56.835000000000001</v>
      </c>
      <c r="F6" s="208" t="s">
        <v>174</v>
      </c>
      <c r="G6" s="197">
        <f>Import!E1</f>
        <v>-0.01</v>
      </c>
      <c r="H6" s="202" t="s">
        <v>223</v>
      </c>
      <c r="I6" s="202" t="s">
        <v>224</v>
      </c>
      <c r="J6" s="203" t="s">
        <v>225</v>
      </c>
    </row>
    <row r="7" spans="1:10" s="149" customFormat="1" ht="21.75" customHeight="1" thickBot="1" x14ac:dyDescent="0.3">
      <c r="A7" s="48" t="s">
        <v>196</v>
      </c>
      <c r="B7" s="218" t="str">
        <f>Import!B36</f>
        <v>#NV</v>
      </c>
      <c r="C7" s="218"/>
      <c r="D7" s="153" t="s">
        <v>175</v>
      </c>
      <c r="E7" s="199" t="str">
        <f>Import!G1</f>
        <v>mm</v>
      </c>
      <c r="F7" s="209" t="s">
        <v>166</v>
      </c>
      <c r="G7" s="193">
        <f>G5-G6</f>
        <v>0.02</v>
      </c>
      <c r="H7" s="205">
        <f>J63*100</f>
        <v>12.164049595612962</v>
      </c>
      <c r="I7" s="206">
        <f>H7-J7/2</f>
        <v>12.014049595612962</v>
      </c>
      <c r="J7" s="207">
        <v>0.3</v>
      </c>
    </row>
    <row r="8" spans="1:10" s="149" customFormat="1" ht="21.75" customHeight="1" thickBot="1" x14ac:dyDescent="0.25">
      <c r="A8" s="154" t="s">
        <v>172</v>
      </c>
      <c r="B8" s="213" t="str">
        <f>Import!B37</f>
        <v>#NV</v>
      </c>
      <c r="C8" s="213"/>
      <c r="D8" s="214"/>
      <c r="E8" s="214"/>
      <c r="F8" s="214"/>
      <c r="G8" s="214"/>
      <c r="H8" s="214"/>
      <c r="I8" s="214"/>
      <c r="J8" s="215"/>
    </row>
    <row r="9" spans="1:10" s="149" customFormat="1" ht="21.75" customHeight="1" thickBo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s="155" customFormat="1" ht="21.75" customHeight="1" x14ac:dyDescent="0.2">
      <c r="A10" s="49"/>
      <c r="B10" s="50"/>
      <c r="C10" s="50"/>
      <c r="D10" s="49" t="s">
        <v>210</v>
      </c>
      <c r="E10" s="50"/>
      <c r="F10" s="50"/>
      <c r="G10" s="51">
        <f>COUNT(B31:B55)</f>
        <v>10</v>
      </c>
      <c r="H10" s="49" t="s">
        <v>201</v>
      </c>
      <c r="I10" s="50"/>
      <c r="J10" s="116" t="s">
        <v>216</v>
      </c>
    </row>
    <row r="11" spans="1:10" s="155" customFormat="1" ht="21.75" customHeight="1" x14ac:dyDescent="0.2">
      <c r="A11" s="107"/>
      <c r="B11" s="108"/>
      <c r="C11" s="142"/>
      <c r="D11" s="107" t="s">
        <v>211</v>
      </c>
      <c r="E11" s="108"/>
      <c r="F11" s="156"/>
      <c r="G11" s="52">
        <f>COUNT(IndicatorA)+COUNT(IndicatorB)+COUNT(IndicatorC)</f>
        <v>3</v>
      </c>
      <c r="H11" s="107" t="s">
        <v>207</v>
      </c>
      <c r="I11" s="114"/>
      <c r="J11" s="115">
        <v>0.15</v>
      </c>
    </row>
    <row r="12" spans="1:10" s="155" customFormat="1" ht="21.75" customHeight="1" x14ac:dyDescent="0.2">
      <c r="A12" s="107"/>
      <c r="B12" s="108"/>
      <c r="C12" s="172"/>
      <c r="D12" s="107" t="s">
        <v>212</v>
      </c>
      <c r="E12" s="108"/>
      <c r="F12" s="109"/>
      <c r="G12" s="53">
        <f>COUNT(B31:D31)</f>
        <v>3</v>
      </c>
      <c r="H12" s="107" t="s">
        <v>208</v>
      </c>
      <c r="I12" s="114"/>
      <c r="J12" s="115">
        <v>0.3</v>
      </c>
    </row>
    <row r="13" spans="1:10" s="155" customFormat="1" ht="21.75" customHeight="1" thickBot="1" x14ac:dyDescent="0.25">
      <c r="A13" s="107"/>
      <c r="B13" s="108"/>
      <c r="C13" s="157"/>
      <c r="D13" s="110" t="s">
        <v>199</v>
      </c>
      <c r="E13" s="53"/>
      <c r="F13" s="53"/>
      <c r="G13" s="171">
        <f>Import!J1</f>
        <v>6</v>
      </c>
      <c r="H13" s="107" t="s">
        <v>209</v>
      </c>
      <c r="I13" s="114"/>
      <c r="J13" s="200">
        <f>J12</f>
        <v>0.3</v>
      </c>
    </row>
    <row r="14" spans="1:10" s="149" customFormat="1" ht="21.75" customHeight="1" x14ac:dyDescent="0.2">
      <c r="A14" s="54"/>
      <c r="B14" s="55"/>
      <c r="C14" s="158"/>
      <c r="D14" s="125"/>
      <c r="E14" s="125"/>
      <c r="F14" s="125"/>
      <c r="G14" s="125"/>
      <c r="H14" s="55"/>
      <c r="I14" s="55"/>
      <c r="J14" s="56"/>
    </row>
    <row r="15" spans="1:10" s="149" customFormat="1" ht="21.75" customHeight="1" x14ac:dyDescent="0.2">
      <c r="A15" s="45"/>
      <c r="B15" s="47"/>
      <c r="C15" s="159"/>
      <c r="D15" s="126"/>
      <c r="E15" s="126"/>
      <c r="F15" s="126"/>
      <c r="G15" s="126"/>
      <c r="H15" s="47"/>
      <c r="I15" s="47"/>
      <c r="J15" s="57"/>
    </row>
    <row r="16" spans="1:10" s="149" customFormat="1" ht="21.75" customHeight="1" x14ac:dyDescent="0.2">
      <c r="A16" s="45"/>
      <c r="B16" s="47"/>
      <c r="C16" s="159"/>
      <c r="D16" s="126"/>
      <c r="E16" s="126"/>
      <c r="F16" s="126"/>
      <c r="G16" s="126"/>
      <c r="H16" s="47"/>
      <c r="I16" s="47"/>
      <c r="J16" s="57"/>
    </row>
    <row r="17" spans="1:12" s="149" customFormat="1" ht="21.75" customHeight="1" x14ac:dyDescent="0.2">
      <c r="A17" s="45"/>
      <c r="B17" s="47"/>
      <c r="C17" s="159"/>
      <c r="D17" s="126"/>
      <c r="E17" s="126"/>
      <c r="F17" s="126"/>
      <c r="G17" s="126"/>
      <c r="H17" s="47"/>
      <c r="I17" s="47"/>
      <c r="J17" s="57"/>
    </row>
    <row r="18" spans="1:12" s="149" customFormat="1" ht="21.75" customHeight="1" x14ac:dyDescent="0.2">
      <c r="A18" s="45"/>
      <c r="B18" s="47"/>
      <c r="C18" s="159"/>
      <c r="D18" s="126"/>
      <c r="E18" s="126"/>
      <c r="F18" s="126"/>
      <c r="G18" s="126"/>
      <c r="H18" s="47"/>
      <c r="I18" s="47"/>
      <c r="J18" s="57"/>
    </row>
    <row r="19" spans="1:12" s="149" customFormat="1" ht="21.75" customHeight="1" x14ac:dyDescent="0.2">
      <c r="A19" s="45"/>
      <c r="B19" s="47"/>
      <c r="C19" s="159"/>
      <c r="D19" s="126"/>
      <c r="E19" s="126"/>
      <c r="F19" s="126"/>
      <c r="G19" s="126"/>
      <c r="H19" s="47"/>
      <c r="I19" s="47"/>
      <c r="J19" s="57"/>
    </row>
    <row r="20" spans="1:12" s="149" customFormat="1" ht="21.75" customHeight="1" x14ac:dyDescent="0.2">
      <c r="A20" s="45"/>
      <c r="B20" s="47"/>
      <c r="C20" s="159"/>
      <c r="D20" s="126"/>
      <c r="E20" s="126"/>
      <c r="F20" s="126"/>
      <c r="G20" s="126"/>
      <c r="H20" s="47"/>
      <c r="I20" s="47"/>
      <c r="J20" s="57"/>
    </row>
    <row r="21" spans="1:12" s="149" customFormat="1" ht="21.75" customHeight="1" x14ac:dyDescent="0.2">
      <c r="A21" s="45"/>
      <c r="B21" s="47"/>
      <c r="C21" s="159"/>
      <c r="D21" s="47"/>
      <c r="E21" s="47"/>
      <c r="F21" s="47"/>
      <c r="G21" s="126"/>
      <c r="H21" s="47"/>
      <c r="I21" s="47"/>
      <c r="J21" s="57"/>
    </row>
    <row r="22" spans="1:12" s="149" customFormat="1" ht="21.75" customHeight="1" x14ac:dyDescent="0.2">
      <c r="A22" s="45"/>
      <c r="B22" s="47"/>
      <c r="C22" s="159"/>
      <c r="D22" s="47"/>
      <c r="E22" s="47"/>
      <c r="F22" s="47"/>
      <c r="G22" s="126"/>
      <c r="H22" s="47"/>
      <c r="I22" s="47"/>
      <c r="J22" s="57"/>
    </row>
    <row r="23" spans="1:12" s="149" customFormat="1" ht="21.75" customHeight="1" x14ac:dyDescent="0.2">
      <c r="A23" s="45"/>
      <c r="B23" s="47"/>
      <c r="C23" s="159"/>
      <c r="D23" s="47"/>
      <c r="E23" s="47"/>
      <c r="F23" s="47"/>
      <c r="G23" s="126"/>
      <c r="H23" s="47"/>
      <c r="I23" s="47"/>
      <c r="J23" s="57"/>
    </row>
    <row r="24" spans="1:12" s="149" customFormat="1" ht="21.75" customHeight="1" thickBot="1" x14ac:dyDescent="0.25">
      <c r="A24" s="58"/>
      <c r="B24" s="59"/>
      <c r="C24" s="160"/>
      <c r="D24" s="59"/>
      <c r="E24" s="59"/>
      <c r="F24" s="59"/>
      <c r="G24" s="60"/>
      <c r="H24" s="59"/>
      <c r="I24" s="59"/>
      <c r="J24" s="61"/>
    </row>
    <row r="25" spans="1:12" s="149" customFormat="1" ht="21.75" customHeight="1" x14ac:dyDescent="0.2">
      <c r="A25" s="62"/>
      <c r="B25" s="47"/>
      <c r="C25" s="159"/>
      <c r="D25" s="63"/>
      <c r="E25" s="45"/>
      <c r="F25" s="47"/>
      <c r="G25" s="127"/>
      <c r="H25" s="54"/>
      <c r="I25" s="55"/>
      <c r="J25" s="56"/>
    </row>
    <row r="26" spans="1:12" s="149" customFormat="1" ht="21.75" customHeight="1" x14ac:dyDescent="0.2">
      <c r="A26" s="62"/>
      <c r="B26" s="64"/>
      <c r="C26" s="65"/>
      <c r="D26" s="66"/>
      <c r="E26" s="67"/>
      <c r="F26" s="68"/>
      <c r="G26" s="69"/>
      <c r="H26" s="67"/>
      <c r="I26" s="68"/>
      <c r="J26" s="69"/>
    </row>
    <row r="27" spans="1:12" s="149" customFormat="1" ht="21.75" customHeight="1" thickBot="1" x14ac:dyDescent="0.25">
      <c r="A27" s="70"/>
      <c r="B27" s="71"/>
      <c r="C27" s="161"/>
      <c r="D27" s="162"/>
      <c r="E27" s="163"/>
      <c r="F27" s="161"/>
      <c r="G27" s="162"/>
      <c r="H27" s="72"/>
      <c r="I27" s="161"/>
      <c r="J27" s="73"/>
    </row>
    <row r="28" spans="1:12" s="149" customFormat="1" ht="21.75" customHeight="1" thickBot="1" x14ac:dyDescent="0.25">
      <c r="A28" s="74"/>
      <c r="B28" s="75" t="s">
        <v>189</v>
      </c>
      <c r="C28" s="164" t="s">
        <v>169</v>
      </c>
      <c r="D28" s="165" t="str">
        <f>IF(Import!B3="#NV","",Import!B3)</f>
        <v>A</v>
      </c>
      <c r="E28" s="76" t="str">
        <f>B28</f>
        <v>Appraiser</v>
      </c>
      <c r="F28" s="164" t="s">
        <v>170</v>
      </c>
      <c r="G28" s="165" t="str">
        <f>IF(Import!E3="#NV","",Import!E3)</f>
        <v>B</v>
      </c>
      <c r="H28" s="76" t="str">
        <f>B28</f>
        <v>Appraiser</v>
      </c>
      <c r="I28" s="164" t="s">
        <v>171</v>
      </c>
      <c r="J28" s="166" t="str">
        <f>IF(Import!H3="#NV","",Import!H3)</f>
        <v/>
      </c>
    </row>
    <row r="29" spans="1:12" s="149" customFormat="1" ht="21.75" customHeight="1" thickBot="1" x14ac:dyDescent="0.25">
      <c r="A29" s="77"/>
      <c r="B29" s="211" t="s">
        <v>200</v>
      </c>
      <c r="C29" s="211"/>
      <c r="D29" s="212"/>
      <c r="E29" s="210" t="str">
        <f>B29</f>
        <v>Trials</v>
      </c>
      <c r="F29" s="211"/>
      <c r="G29" s="212"/>
      <c r="H29" s="210" t="str">
        <f>B29</f>
        <v>Trials</v>
      </c>
      <c r="I29" s="211"/>
      <c r="J29" s="212"/>
    </row>
    <row r="30" spans="1:12" s="149" customFormat="1" ht="21.75" customHeight="1" x14ac:dyDescent="0.2">
      <c r="A30" s="78" t="s">
        <v>16</v>
      </c>
      <c r="B30" s="79">
        <v>1</v>
      </c>
      <c r="C30" s="80">
        <v>2</v>
      </c>
      <c r="D30" s="81">
        <v>3</v>
      </c>
      <c r="E30" s="79">
        <v>1</v>
      </c>
      <c r="F30" s="80">
        <v>2</v>
      </c>
      <c r="G30" s="81">
        <v>3</v>
      </c>
      <c r="H30" s="79">
        <v>1</v>
      </c>
      <c r="I30" s="80">
        <v>2</v>
      </c>
      <c r="J30" s="81">
        <v>3</v>
      </c>
    </row>
    <row r="31" spans="1:12" s="149" customFormat="1" ht="21.75" customHeight="1" x14ac:dyDescent="0.2">
      <c r="A31" s="100" t="str">
        <f>IF(Import!A5="#NV","",Import!A5)</f>
        <v>P1</v>
      </c>
      <c r="B31" s="100">
        <f>IF(Import!B5="#NV","",Import!B5)</f>
        <v>56.833599999999997</v>
      </c>
      <c r="C31" s="100">
        <f>IF(Import!C5="#NV","",Import!C5)</f>
        <v>56.834299999999999</v>
      </c>
      <c r="D31" s="100">
        <f>IF(Import!D5="#NV","",Import!D5)</f>
        <v>56.834400000000002</v>
      </c>
      <c r="E31" s="100">
        <f>IF(Import!E5="#NV","",Import!E5)</f>
        <v>56.834000000000003</v>
      </c>
      <c r="F31" s="100">
        <f>IF(Import!F5="#NV","",Import!F5)</f>
        <v>56.834200000000003</v>
      </c>
      <c r="G31" s="100">
        <f>IF(Import!G5="#NV","",Import!G5)</f>
        <v>56.834099999999999</v>
      </c>
      <c r="H31" s="100">
        <f>IF(Import!H5="#NV","",Import!H5)</f>
        <v>56.834000000000003</v>
      </c>
      <c r="I31" s="100">
        <f>IF(Import!I5="#NV","",Import!I5)</f>
        <v>56.834200000000003</v>
      </c>
      <c r="J31" s="100">
        <f>IF(Import!J5="#NV","",Import!J5)</f>
        <v>56.834099999999999</v>
      </c>
    </row>
    <row r="32" spans="1:12" s="149" customFormat="1" ht="21.75" customHeight="1" x14ac:dyDescent="0.2">
      <c r="A32" s="100" t="str">
        <f>IF(Import!A6="#NV","",Import!A6)</f>
        <v>P2</v>
      </c>
      <c r="B32" s="100">
        <f>IF(Import!B6="#NV","",Import!B6)</f>
        <v>56.832099999999997</v>
      </c>
      <c r="C32" s="100">
        <f>IF(Import!C6="#NV","",Import!C6)</f>
        <v>56.8307</v>
      </c>
      <c r="D32" s="100">
        <f>IF(Import!D6="#NV","",Import!D6)</f>
        <v>56.8322</v>
      </c>
      <c r="E32" s="100">
        <f>IF(Import!E6="#NV","",Import!E6)</f>
        <v>56.832000000000001</v>
      </c>
      <c r="F32" s="100">
        <f>IF(Import!F6="#NV","",Import!F6)</f>
        <v>56.831600000000002</v>
      </c>
      <c r="G32" s="100">
        <f>IF(Import!G6="#NV","",Import!G6)</f>
        <v>56.831499999999998</v>
      </c>
      <c r="H32" s="100">
        <f>IF(Import!H6="#NV","",Import!H6)</f>
        <v>56.832000000000001</v>
      </c>
      <c r="I32" s="100">
        <f>IF(Import!I6="#NV","",Import!I6)</f>
        <v>56.831600000000002</v>
      </c>
      <c r="J32" s="100">
        <f>IF(Import!J6="#NV","",Import!J6)</f>
        <v>56.831499999999998</v>
      </c>
      <c r="L32" s="167"/>
    </row>
    <row r="33" spans="1:15" s="149" customFormat="1" ht="21.75" customHeight="1" x14ac:dyDescent="0.2">
      <c r="A33" s="100" t="str">
        <f>IF(Import!A7="#NV","",Import!A7)</f>
        <v>P3</v>
      </c>
      <c r="B33" s="100">
        <f>IF(Import!B7="#NV","",Import!B7)</f>
        <v>56.837699999999998</v>
      </c>
      <c r="C33" s="100">
        <f>IF(Import!C7="#NV","",Import!C7)</f>
        <v>56.837800000000001</v>
      </c>
      <c r="D33" s="100">
        <f>IF(Import!D7="#NV","",Import!D7)</f>
        <v>56.836799999999997</v>
      </c>
      <c r="E33" s="100">
        <f>IF(Import!E7="#NV","",Import!E7)</f>
        <v>56.837499999999999</v>
      </c>
      <c r="F33" s="100">
        <f>IF(Import!F7="#NV","",Import!F7)</f>
        <v>56.8367</v>
      </c>
      <c r="G33" s="100">
        <f>IF(Import!G7="#NV","",Import!G7)</f>
        <v>56.836599999999997</v>
      </c>
      <c r="H33" s="100">
        <f>IF(Import!H7="#NV","",Import!H7)</f>
        <v>56.837499999999999</v>
      </c>
      <c r="I33" s="100">
        <f>IF(Import!I7="#NV","",Import!I7)</f>
        <v>56.8367</v>
      </c>
      <c r="J33" s="100">
        <f>IF(Import!J7="#NV","",Import!J7)</f>
        <v>56.836599999999997</v>
      </c>
      <c r="L33" s="167"/>
    </row>
    <row r="34" spans="1:15" s="149" customFormat="1" ht="21.75" customHeight="1" x14ac:dyDescent="0.2">
      <c r="A34" s="100" t="str">
        <f>IF(Import!A8="#NV","",Import!A8)</f>
        <v>P4</v>
      </c>
      <c r="B34" s="100">
        <f>IF(Import!B8="#NV","",Import!B8)</f>
        <v>56.8292</v>
      </c>
      <c r="C34" s="100">
        <f>IF(Import!C8="#NV","",Import!C8)</f>
        <v>56.828800000000001</v>
      </c>
      <c r="D34" s="100">
        <f>IF(Import!D8="#NV","",Import!D8)</f>
        <v>56.829700000000003</v>
      </c>
      <c r="E34" s="100">
        <f>IF(Import!E8="#NV","",Import!E8)</f>
        <v>56.829099999999997</v>
      </c>
      <c r="F34" s="100">
        <f>IF(Import!F8="#NV","",Import!F8)</f>
        <v>56.829300000000003</v>
      </c>
      <c r="G34" s="100">
        <f>IF(Import!G8="#NV","",Import!G8)</f>
        <v>56.829300000000003</v>
      </c>
      <c r="H34" s="100">
        <f>IF(Import!H8="#NV","",Import!H8)</f>
        <v>56.829099999999997</v>
      </c>
      <c r="I34" s="100">
        <f>IF(Import!I8="#NV","",Import!I8)</f>
        <v>56.829300000000003</v>
      </c>
      <c r="J34" s="100">
        <f>IF(Import!J8="#NV","",Import!J8)</f>
        <v>56.829300000000003</v>
      </c>
      <c r="L34" s="167"/>
    </row>
    <row r="35" spans="1:15" s="149" customFormat="1" ht="21.75" customHeight="1" x14ac:dyDescent="0.2">
      <c r="A35" s="100" t="str">
        <f>IF(Import!A9="#NV","",Import!A9)</f>
        <v>P5</v>
      </c>
      <c r="B35" s="100">
        <f>IF(Import!B9="#NV","",Import!B9)</f>
        <v>56.828200000000002</v>
      </c>
      <c r="C35" s="100">
        <f>IF(Import!C9="#NV","",Import!C9)</f>
        <v>56.828000000000003</v>
      </c>
      <c r="D35" s="100">
        <f>IF(Import!D9="#NV","",Import!D9)</f>
        <v>56.828400000000002</v>
      </c>
      <c r="E35" s="100">
        <f>IF(Import!E9="#NV","",Import!E9)</f>
        <v>56.827300000000001</v>
      </c>
      <c r="F35" s="100">
        <f>IF(Import!F9="#NV","",Import!F9)</f>
        <v>56.828099999999999</v>
      </c>
      <c r="G35" s="100">
        <f>IF(Import!G9="#NV","",Import!G9)</f>
        <v>56.828000000000003</v>
      </c>
      <c r="H35" s="100">
        <f>IF(Import!H9="#NV","",Import!H9)</f>
        <v>56.827300000000001</v>
      </c>
      <c r="I35" s="100">
        <f>IF(Import!I9="#NV","",Import!I9)</f>
        <v>56.828099999999999</v>
      </c>
      <c r="J35" s="100">
        <f>IF(Import!J9="#NV","",Import!J9)</f>
        <v>56.828000000000003</v>
      </c>
      <c r="L35" s="167"/>
    </row>
    <row r="36" spans="1:15" s="149" customFormat="1" ht="21.75" customHeight="1" x14ac:dyDescent="0.2">
      <c r="A36" s="100" t="str">
        <f>IF(Import!A10="#NV","",Import!A10)</f>
        <v>P6</v>
      </c>
      <c r="B36" s="100">
        <f>IF(Import!B10="#NV","",Import!B10)</f>
        <v>56.821899999999999</v>
      </c>
      <c r="C36" s="100">
        <f>IF(Import!C10="#NV","",Import!C10)</f>
        <v>56.820999999999998</v>
      </c>
      <c r="D36" s="100">
        <f>IF(Import!D10="#NV","",Import!D10)</f>
        <v>56.821300000000001</v>
      </c>
      <c r="E36" s="100">
        <f>IF(Import!E10="#NV","",Import!E10)</f>
        <v>56.820700000000002</v>
      </c>
      <c r="F36" s="100">
        <f>IF(Import!F10="#NV","",Import!F10)</f>
        <v>56.821300000000001</v>
      </c>
      <c r="G36" s="100">
        <f>IF(Import!G10="#NV","",Import!G10)</f>
        <v>56.820700000000002</v>
      </c>
      <c r="H36" s="100">
        <f>IF(Import!H10="#NV","",Import!H10)</f>
        <v>56.820700000000002</v>
      </c>
      <c r="I36" s="100">
        <f>IF(Import!I10="#NV","",Import!I10)</f>
        <v>56.821300000000001</v>
      </c>
      <c r="J36" s="100">
        <f>IF(Import!J10="#NV","",Import!J10)</f>
        <v>56.820700000000002</v>
      </c>
      <c r="L36" s="167"/>
    </row>
    <row r="37" spans="1:15" s="149" customFormat="1" ht="21.75" customHeight="1" x14ac:dyDescent="0.2">
      <c r="A37" s="100" t="str">
        <f>IF(Import!A11="#NV","",Import!A11)</f>
        <v>P7</v>
      </c>
      <c r="B37" s="100">
        <f>IF(Import!B11="#NV","",Import!B11)</f>
        <v>56.839300000000001</v>
      </c>
      <c r="C37" s="100">
        <f>IF(Import!C11="#NV","",Import!C11)</f>
        <v>56.839100000000002</v>
      </c>
      <c r="D37" s="100">
        <f>IF(Import!D11="#NV","",Import!D11)</f>
        <v>56.839500000000001</v>
      </c>
      <c r="E37" s="100">
        <f>IF(Import!E11="#NV","",Import!E11)</f>
        <v>56.839700000000001</v>
      </c>
      <c r="F37" s="100">
        <f>IF(Import!F11="#NV","",Import!F11)</f>
        <v>56.8401</v>
      </c>
      <c r="G37" s="100">
        <f>IF(Import!G11="#NV","",Import!G11)</f>
        <v>56.840899999999998</v>
      </c>
      <c r="H37" s="100">
        <f>IF(Import!H11="#NV","",Import!H11)</f>
        <v>56.839700000000001</v>
      </c>
      <c r="I37" s="100">
        <f>IF(Import!I11="#NV","",Import!I11)</f>
        <v>56.8401</v>
      </c>
      <c r="J37" s="100">
        <f>IF(Import!J11="#NV","",Import!J11)</f>
        <v>56.840899999999998</v>
      </c>
      <c r="L37" s="167"/>
    </row>
    <row r="38" spans="1:15" s="149" customFormat="1" ht="21.75" customHeight="1" x14ac:dyDescent="0.2">
      <c r="A38" s="100" t="str">
        <f>IF(Import!A12="#NV","",Import!A12)</f>
        <v>P8</v>
      </c>
      <c r="B38" s="100">
        <f>IF(Import!B12="#NV","",Import!B12)</f>
        <v>56.830500000000001</v>
      </c>
      <c r="C38" s="100">
        <f>IF(Import!C12="#NV","",Import!C12)</f>
        <v>56.829500000000003</v>
      </c>
      <c r="D38" s="100">
        <f>IF(Import!D12="#NV","",Import!D12)</f>
        <v>56.830100000000002</v>
      </c>
      <c r="E38" s="100">
        <f>IF(Import!E12="#NV","",Import!E12)</f>
        <v>56.830100000000002</v>
      </c>
      <c r="F38" s="100">
        <f>IF(Import!F12="#NV","",Import!F12)</f>
        <v>56.829599999999999</v>
      </c>
      <c r="G38" s="100">
        <f>IF(Import!G12="#NV","",Import!G12)</f>
        <v>56.83</v>
      </c>
      <c r="H38" s="100">
        <f>IF(Import!H12="#NV","",Import!H12)</f>
        <v>56.830100000000002</v>
      </c>
      <c r="I38" s="100">
        <f>IF(Import!I12="#NV","",Import!I12)</f>
        <v>56.829599999999999</v>
      </c>
      <c r="J38" s="100">
        <f>IF(Import!J12="#NV","",Import!J12)</f>
        <v>56.83</v>
      </c>
      <c r="L38" s="167"/>
    </row>
    <row r="39" spans="1:15" s="149" customFormat="1" ht="21.75" customHeight="1" x14ac:dyDescent="0.2">
      <c r="A39" s="100" t="str">
        <f>IF(Import!A13="#NV","",Import!A13)</f>
        <v>P9</v>
      </c>
      <c r="B39" s="100">
        <f>IF(Import!B13="#NV","",Import!B13)</f>
        <v>56.826599999999999</v>
      </c>
      <c r="C39" s="100">
        <f>IF(Import!C13="#NV","",Import!C13)</f>
        <v>56.826900000000002</v>
      </c>
      <c r="D39" s="100">
        <f>IF(Import!D13="#NV","",Import!D13)</f>
        <v>56.827800000000003</v>
      </c>
      <c r="E39" s="100">
        <f>IF(Import!E13="#NV","",Import!E13)</f>
        <v>56.826700000000002</v>
      </c>
      <c r="F39" s="100">
        <f>IF(Import!F13="#NV","",Import!F13)</f>
        <v>56.827300000000001</v>
      </c>
      <c r="G39" s="100">
        <f>IF(Import!G13="#NV","",Import!G13)</f>
        <v>56.826999999999998</v>
      </c>
      <c r="H39" s="100">
        <f>IF(Import!H13="#NV","",Import!H13)</f>
        <v>56.826700000000002</v>
      </c>
      <c r="I39" s="100">
        <f>IF(Import!I13="#NV","",Import!I13)</f>
        <v>56.827300000000001</v>
      </c>
      <c r="J39" s="100">
        <f>IF(Import!J13="#NV","",Import!J13)</f>
        <v>56.826999999999998</v>
      </c>
      <c r="L39" s="167"/>
    </row>
    <row r="40" spans="1:15" s="149" customFormat="1" ht="21.75" customHeight="1" x14ac:dyDescent="0.2">
      <c r="A40" s="100" t="str">
        <f>IF(Import!A14="#NV","",Import!A14)</f>
        <v>P10</v>
      </c>
      <c r="B40" s="100">
        <f>IF(Import!B14="#NV","",Import!B14)</f>
        <v>56.837499999999999</v>
      </c>
      <c r="C40" s="100">
        <f>IF(Import!C14="#NV","",Import!C14)</f>
        <v>56.838000000000001</v>
      </c>
      <c r="D40" s="100">
        <f>IF(Import!D14="#NV","",Import!D14)</f>
        <v>56.838000000000001</v>
      </c>
      <c r="E40" s="100">
        <f>IF(Import!E14="#NV","",Import!E14)</f>
        <v>56.838200000000001</v>
      </c>
      <c r="F40" s="100">
        <f>IF(Import!F14="#NV","",Import!F14)</f>
        <v>56.838000000000001</v>
      </c>
      <c r="G40" s="100">
        <f>IF(Import!G14="#NV","",Import!G14)</f>
        <v>56.838099999999997</v>
      </c>
      <c r="H40" s="100">
        <f>IF(Import!H14="#NV","",Import!H14)</f>
        <v>56.838200000000001</v>
      </c>
      <c r="I40" s="100">
        <f>IF(Import!I14="#NV","",Import!I14)</f>
        <v>56.838000000000001</v>
      </c>
      <c r="J40" s="100">
        <f>IF(Import!J14="#NV","",Import!J14)</f>
        <v>56.838099999999997</v>
      </c>
    </row>
    <row r="41" spans="1:15" s="149" customFormat="1" ht="21.75" customHeight="1" outlineLevel="1" x14ac:dyDescent="0.2">
      <c r="A41" s="100" t="str">
        <f>IF(Import!A15="#NV","",Import!A15)</f>
        <v/>
      </c>
      <c r="B41" s="100" t="str">
        <f>IF(Import!B15="#NV","",Import!B15)</f>
        <v/>
      </c>
      <c r="C41" s="100" t="str">
        <f>IF(Import!C15="#NV","",Import!C15)</f>
        <v/>
      </c>
      <c r="D41" s="100" t="str">
        <f>IF(Import!D15="#NV","",Import!D15)</f>
        <v/>
      </c>
      <c r="E41" s="100" t="str">
        <f>IF(Import!E15="#NV","",Import!E15)</f>
        <v/>
      </c>
      <c r="F41" s="100" t="str">
        <f>IF(Import!F15="#NV","",Import!F15)</f>
        <v/>
      </c>
      <c r="G41" s="100" t="str">
        <f>IF(Import!G15="#NV","",Import!G15)</f>
        <v/>
      </c>
      <c r="H41" s="100" t="str">
        <f>IF(Import!H15="#NV","",Import!H15)</f>
        <v/>
      </c>
      <c r="I41" s="100" t="str">
        <f>IF(Import!I15="#NV","",Import!I15)</f>
        <v/>
      </c>
      <c r="J41" s="100" t="str">
        <f>IF(Import!J15="#NV","",Import!J15)</f>
        <v/>
      </c>
      <c r="L41" s="167"/>
    </row>
    <row r="42" spans="1:15" s="149" customFormat="1" ht="21.75" customHeight="1" outlineLevel="1" x14ac:dyDescent="0.2">
      <c r="A42" s="100" t="str">
        <f>IF(Import!A16="#NV","",Import!A16)</f>
        <v/>
      </c>
      <c r="B42" s="100" t="str">
        <f>IF(Import!B16="#NV","",Import!B16)</f>
        <v/>
      </c>
      <c r="C42" s="100" t="str">
        <f>IF(Import!C16="#NV","",Import!C16)</f>
        <v/>
      </c>
      <c r="D42" s="100" t="str">
        <f>IF(Import!D16="#NV","",Import!D16)</f>
        <v/>
      </c>
      <c r="E42" s="100" t="str">
        <f>IF(Import!E16="#NV","",Import!E16)</f>
        <v/>
      </c>
      <c r="F42" s="100" t="str">
        <f>IF(Import!F16="#NV","",Import!F16)</f>
        <v/>
      </c>
      <c r="G42" s="100" t="str">
        <f>IF(Import!G16="#NV","",Import!G16)</f>
        <v/>
      </c>
      <c r="H42" s="100" t="str">
        <f>IF(Import!H16="#NV","",Import!H16)</f>
        <v/>
      </c>
      <c r="I42" s="100" t="str">
        <f>IF(Import!I16="#NV","",Import!I16)</f>
        <v/>
      </c>
      <c r="J42" s="100" t="str">
        <f>IF(Import!J16="#NV","",Import!J16)</f>
        <v/>
      </c>
      <c r="L42" s="167"/>
      <c r="O42" s="167"/>
    </row>
    <row r="43" spans="1:15" s="149" customFormat="1" ht="21.75" customHeight="1" outlineLevel="1" x14ac:dyDescent="0.2">
      <c r="A43" s="100" t="str">
        <f>IF(Import!A17="#NV","",Import!A17)</f>
        <v/>
      </c>
      <c r="B43" s="100" t="str">
        <f>IF(Import!B17="#NV","",Import!B17)</f>
        <v/>
      </c>
      <c r="C43" s="100" t="str">
        <f>IF(Import!C17="#NV","",Import!C17)</f>
        <v/>
      </c>
      <c r="D43" s="100" t="str">
        <f>IF(Import!D17="#NV","",Import!D17)</f>
        <v/>
      </c>
      <c r="E43" s="100" t="str">
        <f>IF(Import!E17="#NV","",Import!E17)</f>
        <v/>
      </c>
      <c r="F43" s="100" t="str">
        <f>IF(Import!F17="#NV","",Import!F17)</f>
        <v/>
      </c>
      <c r="G43" s="100" t="str">
        <f>IF(Import!G17="#NV","",Import!G17)</f>
        <v/>
      </c>
      <c r="H43" s="100" t="str">
        <f>IF(Import!H17="#NV","",Import!H17)</f>
        <v/>
      </c>
      <c r="I43" s="100" t="str">
        <f>IF(Import!I17="#NV","",Import!I17)</f>
        <v/>
      </c>
      <c r="J43" s="100" t="str">
        <f>IF(Import!J17="#NV","",Import!J17)</f>
        <v/>
      </c>
      <c r="L43" s="167"/>
    </row>
    <row r="44" spans="1:15" s="149" customFormat="1" ht="21.75" customHeight="1" outlineLevel="1" x14ac:dyDescent="0.2">
      <c r="A44" s="100" t="str">
        <f>IF(Import!A18="#NV","",Import!A18)</f>
        <v/>
      </c>
      <c r="B44" s="100" t="str">
        <f>IF(Import!B18="#NV","",Import!B18)</f>
        <v/>
      </c>
      <c r="C44" s="100" t="str">
        <f>IF(Import!C18="#NV","",Import!C18)</f>
        <v/>
      </c>
      <c r="D44" s="100" t="str">
        <f>IF(Import!D18="#NV","",Import!D18)</f>
        <v/>
      </c>
      <c r="E44" s="100" t="str">
        <f>IF(Import!E18="#NV","",Import!E18)</f>
        <v/>
      </c>
      <c r="F44" s="100" t="str">
        <f>IF(Import!F18="#NV","",Import!F18)</f>
        <v/>
      </c>
      <c r="G44" s="100" t="str">
        <f>IF(Import!G18="#NV","",Import!G18)</f>
        <v/>
      </c>
      <c r="H44" s="100" t="str">
        <f>IF(Import!H18="#NV","",Import!H18)</f>
        <v/>
      </c>
      <c r="I44" s="100" t="str">
        <f>IF(Import!I18="#NV","",Import!I18)</f>
        <v/>
      </c>
      <c r="J44" s="100" t="str">
        <f>IF(Import!J18="#NV","",Import!J18)</f>
        <v/>
      </c>
      <c r="L44" s="167"/>
    </row>
    <row r="45" spans="1:15" s="149" customFormat="1" ht="21.75" customHeight="1" outlineLevel="1" x14ac:dyDescent="0.2">
      <c r="A45" s="100" t="str">
        <f>IF(Import!A19="#NV","",Import!A19)</f>
        <v/>
      </c>
      <c r="B45" s="100" t="str">
        <f>IF(Import!B19="#NV","",Import!B19)</f>
        <v/>
      </c>
      <c r="C45" s="100" t="str">
        <f>IF(Import!C19="#NV","",Import!C19)</f>
        <v/>
      </c>
      <c r="D45" s="100" t="str">
        <f>IF(Import!D19="#NV","",Import!D19)</f>
        <v/>
      </c>
      <c r="E45" s="100" t="str">
        <f>IF(Import!E19="#NV","",Import!E19)</f>
        <v/>
      </c>
      <c r="F45" s="100" t="str">
        <f>IF(Import!F19="#NV","",Import!F19)</f>
        <v/>
      </c>
      <c r="G45" s="100" t="str">
        <f>IF(Import!G19="#NV","",Import!G19)</f>
        <v/>
      </c>
      <c r="H45" s="100" t="str">
        <f>IF(Import!H19="#NV","",Import!H19)</f>
        <v/>
      </c>
      <c r="I45" s="100" t="str">
        <f>IF(Import!I19="#NV","",Import!I19)</f>
        <v/>
      </c>
      <c r="J45" s="100" t="str">
        <f>IF(Import!J19="#NV","",Import!J19)</f>
        <v/>
      </c>
      <c r="L45" s="167"/>
    </row>
    <row r="46" spans="1:15" s="149" customFormat="1" ht="21.75" customHeight="1" outlineLevel="1" x14ac:dyDescent="0.2">
      <c r="A46" s="100" t="str">
        <f>IF(Import!A20="#NV","",Import!A20)</f>
        <v/>
      </c>
      <c r="B46" s="100" t="str">
        <f>IF(Import!B20="#NV","",Import!B20)</f>
        <v/>
      </c>
      <c r="C46" s="100" t="str">
        <f>IF(Import!C20="#NV","",Import!C20)</f>
        <v/>
      </c>
      <c r="D46" s="100" t="str">
        <f>IF(Import!D20="#NV","",Import!D20)</f>
        <v/>
      </c>
      <c r="E46" s="100" t="str">
        <f>IF(Import!E20="#NV","",Import!E20)</f>
        <v/>
      </c>
      <c r="F46" s="100" t="str">
        <f>IF(Import!F20="#NV","",Import!F20)</f>
        <v/>
      </c>
      <c r="G46" s="100" t="str">
        <f>IF(Import!G20="#NV","",Import!G20)</f>
        <v/>
      </c>
      <c r="H46" s="100" t="str">
        <f>IF(Import!H20="#NV","",Import!H20)</f>
        <v/>
      </c>
      <c r="I46" s="100" t="str">
        <f>IF(Import!I20="#NV","",Import!I20)</f>
        <v/>
      </c>
      <c r="J46" s="100" t="str">
        <f>IF(Import!J20="#NV","",Import!J20)</f>
        <v/>
      </c>
      <c r="L46" s="167"/>
    </row>
    <row r="47" spans="1:15" s="149" customFormat="1" ht="21.75" customHeight="1" outlineLevel="1" x14ac:dyDescent="0.2">
      <c r="A47" s="100" t="str">
        <f>IF(Import!A21="#NV","",Import!A21)</f>
        <v/>
      </c>
      <c r="B47" s="100" t="str">
        <f>IF(Import!B21="#NV","",Import!B21)</f>
        <v/>
      </c>
      <c r="C47" s="100" t="str">
        <f>IF(Import!C21="#NV","",Import!C21)</f>
        <v/>
      </c>
      <c r="D47" s="100" t="str">
        <f>IF(Import!D21="#NV","",Import!D21)</f>
        <v/>
      </c>
      <c r="E47" s="100" t="str">
        <f>IF(Import!E21="#NV","",Import!E21)</f>
        <v/>
      </c>
      <c r="F47" s="100" t="str">
        <f>IF(Import!F21="#NV","",Import!F21)</f>
        <v/>
      </c>
      <c r="G47" s="100" t="str">
        <f>IF(Import!G21="#NV","",Import!G21)</f>
        <v/>
      </c>
      <c r="H47" s="100" t="str">
        <f>IF(Import!H21="#NV","",Import!H21)</f>
        <v/>
      </c>
      <c r="I47" s="100" t="str">
        <f>IF(Import!I21="#NV","",Import!I21)</f>
        <v/>
      </c>
      <c r="J47" s="100" t="str">
        <f>IF(Import!J21="#NV","",Import!J21)</f>
        <v/>
      </c>
      <c r="L47" s="167"/>
    </row>
    <row r="48" spans="1:15" s="149" customFormat="1" ht="21.75" customHeight="1" outlineLevel="1" x14ac:dyDescent="0.2">
      <c r="A48" s="100" t="str">
        <f>IF(Import!A22="#NV","",Import!A22)</f>
        <v/>
      </c>
      <c r="B48" s="100" t="str">
        <f>IF(Import!B22="#NV","",Import!B22)</f>
        <v/>
      </c>
      <c r="C48" s="100" t="str">
        <f>IF(Import!C22="#NV","",Import!C22)</f>
        <v/>
      </c>
      <c r="D48" s="100" t="str">
        <f>IF(Import!D22="#NV","",Import!D22)</f>
        <v/>
      </c>
      <c r="E48" s="100" t="str">
        <f>IF(Import!E22="#NV","",Import!E22)</f>
        <v/>
      </c>
      <c r="F48" s="100" t="str">
        <f>IF(Import!F22="#NV","",Import!F22)</f>
        <v/>
      </c>
      <c r="G48" s="100" t="str">
        <f>IF(Import!G22="#NV","",Import!G22)</f>
        <v/>
      </c>
      <c r="H48" s="100" t="str">
        <f>IF(Import!H22="#NV","",Import!H22)</f>
        <v/>
      </c>
      <c r="I48" s="100" t="str">
        <f>IF(Import!I22="#NV","",Import!I22)</f>
        <v/>
      </c>
      <c r="J48" s="100" t="str">
        <f>IF(Import!J22="#NV","",Import!J22)</f>
        <v/>
      </c>
      <c r="L48" s="167"/>
    </row>
    <row r="49" spans="1:12" s="149" customFormat="1" ht="21.75" customHeight="1" outlineLevel="1" x14ac:dyDescent="0.2">
      <c r="A49" s="100" t="str">
        <f>IF(Import!A23="#NV","",Import!A23)</f>
        <v/>
      </c>
      <c r="B49" s="100" t="str">
        <f>IF(Import!B23="#NV","",Import!B23)</f>
        <v/>
      </c>
      <c r="C49" s="100" t="str">
        <f>IF(Import!C23="#NV","",Import!C23)</f>
        <v/>
      </c>
      <c r="D49" s="100" t="str">
        <f>IF(Import!D23="#NV","",Import!D23)</f>
        <v/>
      </c>
      <c r="E49" s="100" t="str">
        <f>IF(Import!E23="#NV","",Import!E23)</f>
        <v/>
      </c>
      <c r="F49" s="100" t="str">
        <f>IF(Import!F23="#NV","",Import!F23)</f>
        <v/>
      </c>
      <c r="G49" s="100" t="str">
        <f>IF(Import!G23="#NV","",Import!G23)</f>
        <v/>
      </c>
      <c r="H49" s="100" t="str">
        <f>IF(Import!H23="#NV","",Import!H23)</f>
        <v/>
      </c>
      <c r="I49" s="100" t="str">
        <f>IF(Import!I23="#NV","",Import!I23)</f>
        <v/>
      </c>
      <c r="J49" s="100" t="str">
        <f>IF(Import!J23="#NV","",Import!J23)</f>
        <v/>
      </c>
      <c r="L49" s="167"/>
    </row>
    <row r="50" spans="1:12" s="149" customFormat="1" ht="21.75" customHeight="1" outlineLevel="1" x14ac:dyDescent="0.2">
      <c r="A50" s="100" t="str">
        <f>IF(Import!A24="#NV","",Import!A24)</f>
        <v/>
      </c>
      <c r="B50" s="100" t="str">
        <f>IF(Import!B24="#NV","",Import!B24)</f>
        <v/>
      </c>
      <c r="C50" s="100" t="str">
        <f>IF(Import!C24="#NV","",Import!C24)</f>
        <v/>
      </c>
      <c r="D50" s="100" t="str">
        <f>IF(Import!D24="#NV","",Import!D24)</f>
        <v/>
      </c>
      <c r="E50" s="100" t="str">
        <f>IF(Import!E24="#NV","",Import!E24)</f>
        <v/>
      </c>
      <c r="F50" s="100" t="str">
        <f>IF(Import!F24="#NV","",Import!F24)</f>
        <v/>
      </c>
      <c r="G50" s="100" t="str">
        <f>IF(Import!G24="#NV","",Import!G24)</f>
        <v/>
      </c>
      <c r="H50" s="100" t="str">
        <f>IF(Import!H24="#NV","",Import!H24)</f>
        <v/>
      </c>
      <c r="I50" s="100" t="str">
        <f>IF(Import!I24="#NV","",Import!I24)</f>
        <v/>
      </c>
      <c r="J50" s="100" t="str">
        <f>IF(Import!J24="#NV","",Import!J24)</f>
        <v/>
      </c>
      <c r="L50" s="167"/>
    </row>
    <row r="51" spans="1:12" s="149" customFormat="1" ht="21.75" customHeight="1" outlineLevel="1" x14ac:dyDescent="0.2">
      <c r="A51" s="100" t="str">
        <f>IF(Import!A25="#NV","",Import!A25)</f>
        <v/>
      </c>
      <c r="B51" s="100" t="str">
        <f>IF(Import!B25="#NV","",Import!B25)</f>
        <v/>
      </c>
      <c r="C51" s="100" t="str">
        <f>IF(Import!C25="#NV","",Import!C25)</f>
        <v/>
      </c>
      <c r="D51" s="100" t="str">
        <f>IF(Import!D25="#NV","",Import!D25)</f>
        <v/>
      </c>
      <c r="E51" s="100" t="str">
        <f>IF(Import!E25="#NV","",Import!E25)</f>
        <v/>
      </c>
      <c r="F51" s="100" t="str">
        <f>IF(Import!F25="#NV","",Import!F25)</f>
        <v/>
      </c>
      <c r="G51" s="100" t="str">
        <f>IF(Import!G25="#NV","",Import!G25)</f>
        <v/>
      </c>
      <c r="H51" s="100" t="str">
        <f>IF(Import!H25="#NV","",Import!H25)</f>
        <v/>
      </c>
      <c r="I51" s="100" t="str">
        <f>IF(Import!I25="#NV","",Import!I25)</f>
        <v/>
      </c>
      <c r="J51" s="100" t="str">
        <f>IF(Import!J25="#NV","",Import!J25)</f>
        <v/>
      </c>
      <c r="L51" s="167"/>
    </row>
    <row r="52" spans="1:12" s="149" customFormat="1" ht="21.75" customHeight="1" outlineLevel="1" x14ac:dyDescent="0.2">
      <c r="A52" s="100" t="str">
        <f>IF(Import!A26="#NV","",Import!A26)</f>
        <v/>
      </c>
      <c r="B52" s="100" t="str">
        <f>IF(Import!B26="#NV","",Import!B26)</f>
        <v/>
      </c>
      <c r="C52" s="100" t="str">
        <f>IF(Import!C26="#NV","",Import!C26)</f>
        <v/>
      </c>
      <c r="D52" s="100" t="str">
        <f>IF(Import!D26="#NV","",Import!D26)</f>
        <v/>
      </c>
      <c r="E52" s="100" t="str">
        <f>IF(Import!E26="#NV","",Import!E26)</f>
        <v/>
      </c>
      <c r="F52" s="100" t="str">
        <f>IF(Import!F26="#NV","",Import!F26)</f>
        <v/>
      </c>
      <c r="G52" s="100" t="str">
        <f>IF(Import!G26="#NV","",Import!G26)</f>
        <v/>
      </c>
      <c r="H52" s="100" t="str">
        <f>IF(Import!H26="#NV","",Import!H26)</f>
        <v/>
      </c>
      <c r="I52" s="100" t="str">
        <f>IF(Import!I26="#NV","",Import!I26)</f>
        <v/>
      </c>
      <c r="J52" s="100" t="str">
        <f>IF(Import!J26="#NV","",Import!J26)</f>
        <v/>
      </c>
      <c r="L52" s="167"/>
    </row>
    <row r="53" spans="1:12" s="149" customFormat="1" ht="21.75" customHeight="1" outlineLevel="1" x14ac:dyDescent="0.2">
      <c r="A53" s="100" t="str">
        <f>IF(Import!A27="#NV","",Import!A27)</f>
        <v/>
      </c>
      <c r="B53" s="100" t="str">
        <f>IF(Import!B27="#NV","",Import!B27)</f>
        <v/>
      </c>
      <c r="C53" s="100" t="str">
        <f>IF(Import!C27="#NV","",Import!C27)</f>
        <v/>
      </c>
      <c r="D53" s="100" t="str">
        <f>IF(Import!D27="#NV","",Import!D27)</f>
        <v/>
      </c>
      <c r="E53" s="100" t="str">
        <f>IF(Import!E27="#NV","",Import!E27)</f>
        <v/>
      </c>
      <c r="F53" s="100" t="str">
        <f>IF(Import!F27="#NV","",Import!F27)</f>
        <v/>
      </c>
      <c r="G53" s="100" t="str">
        <f>IF(Import!G27="#NV","",Import!G27)</f>
        <v/>
      </c>
      <c r="H53" s="100" t="str">
        <f>IF(Import!H27="#NV","",Import!H27)</f>
        <v/>
      </c>
      <c r="I53" s="100" t="str">
        <f>IF(Import!I27="#NV","",Import!I27)</f>
        <v/>
      </c>
      <c r="J53" s="100" t="str">
        <f>IF(Import!J27="#NV","",Import!J27)</f>
        <v/>
      </c>
      <c r="L53" s="167"/>
    </row>
    <row r="54" spans="1:12" s="149" customFormat="1" ht="21.75" customHeight="1" outlineLevel="1" x14ac:dyDescent="0.2">
      <c r="A54" s="100" t="str">
        <f>IF(Import!A28="#NV","",Import!A28)</f>
        <v/>
      </c>
      <c r="B54" s="100" t="str">
        <f>IF(Import!B28="#NV","",Import!B28)</f>
        <v/>
      </c>
      <c r="C54" s="100" t="str">
        <f>IF(Import!C28="#NV","",Import!C28)</f>
        <v/>
      </c>
      <c r="D54" s="100" t="str">
        <f>IF(Import!D28="#NV","",Import!D28)</f>
        <v/>
      </c>
      <c r="E54" s="100" t="str">
        <f>IF(Import!E28="#NV","",Import!E28)</f>
        <v/>
      </c>
      <c r="F54" s="100" t="str">
        <f>IF(Import!F28="#NV","",Import!F28)</f>
        <v/>
      </c>
      <c r="G54" s="100" t="str">
        <f>IF(Import!G28="#NV","",Import!G28)</f>
        <v/>
      </c>
      <c r="H54" s="100" t="str">
        <f>IF(Import!H28="#NV","",Import!H28)</f>
        <v/>
      </c>
      <c r="I54" s="100" t="str">
        <f>IF(Import!I28="#NV","",Import!I28)</f>
        <v/>
      </c>
      <c r="J54" s="100" t="str">
        <f>IF(Import!J28="#NV","",Import!J28)</f>
        <v/>
      </c>
      <c r="L54" s="167"/>
    </row>
    <row r="55" spans="1:12" s="149" customFormat="1" ht="21.75" customHeight="1" outlineLevel="1" x14ac:dyDescent="0.2">
      <c r="A55" s="100" t="str">
        <f>IF(Import!A29="#NV","",Import!A29)</f>
        <v/>
      </c>
      <c r="B55" s="100" t="str">
        <f>IF(Import!B29="#NV","",Import!B29)</f>
        <v/>
      </c>
      <c r="C55" s="100" t="str">
        <f>IF(Import!C29="#NV","",Import!C29)</f>
        <v/>
      </c>
      <c r="D55" s="100" t="str">
        <f>IF(Import!D29="#NV","",Import!D29)</f>
        <v/>
      </c>
      <c r="E55" s="100" t="str">
        <f>IF(Import!E29="#NV","",Import!E29)</f>
        <v/>
      </c>
      <c r="F55" s="100" t="str">
        <f>IF(Import!F29="#NV","",Import!F29)</f>
        <v/>
      </c>
      <c r="G55" s="100" t="str">
        <f>IF(Import!G29="#NV","",Import!G29)</f>
        <v/>
      </c>
      <c r="H55" s="100" t="str">
        <f>IF(Import!H29="#NV","",Import!H29)</f>
        <v/>
      </c>
      <c r="I55" s="100" t="str">
        <f>IF(Import!I29="#NV","",Import!I29)</f>
        <v/>
      </c>
      <c r="J55" s="100" t="str">
        <f>IF(Import!J29="#NV","",Import!J29)</f>
        <v/>
      </c>
      <c r="L55" s="167"/>
    </row>
    <row r="56" spans="1:12" s="149" customFormat="1" ht="21.75" customHeight="1" thickBot="1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2" s="149" customFormat="1" ht="21.75" customHeight="1" x14ac:dyDescent="0.2">
      <c r="A57" s="83"/>
      <c r="B57" s="83"/>
      <c r="C57" s="83"/>
      <c r="D57" s="83"/>
      <c r="E57" s="83"/>
      <c r="F57" s="83"/>
      <c r="G57" s="105">
        <f>Sigma_Factor</f>
        <v>6</v>
      </c>
      <c r="I57" s="83"/>
      <c r="J57" s="83"/>
    </row>
    <row r="58" spans="1:12" s="149" customFormat="1" ht="21.75" customHeight="1" thickBot="1" x14ac:dyDescent="0.25">
      <c r="A58" s="84"/>
      <c r="B58" s="83"/>
      <c r="C58" s="83"/>
      <c r="D58" s="83"/>
      <c r="E58" s="83"/>
      <c r="F58" s="101" t="s">
        <v>198</v>
      </c>
      <c r="G58" s="104" t="s">
        <v>213</v>
      </c>
      <c r="H58" s="83"/>
      <c r="I58" s="103"/>
      <c r="J58" s="111"/>
    </row>
    <row r="59" spans="1:12" s="149" customFormat="1" ht="21.75" customHeight="1" thickBot="1" x14ac:dyDescent="0.25">
      <c r="A59" s="106" t="s">
        <v>214</v>
      </c>
      <c r="B59" s="85" t="s">
        <v>215</v>
      </c>
      <c r="C59" s="85"/>
      <c r="D59" s="86"/>
      <c r="E59" s="113" t="s">
        <v>217</v>
      </c>
      <c r="F59" s="87" t="s">
        <v>0</v>
      </c>
      <c r="G59" s="102" t="s">
        <v>1</v>
      </c>
      <c r="H59" s="112"/>
      <c r="I59" s="113" t="s">
        <v>2</v>
      </c>
      <c r="J59" s="88" t="s">
        <v>222</v>
      </c>
    </row>
    <row r="60" spans="1:12" s="149" customFormat="1" ht="21.75" customHeight="1" x14ac:dyDescent="0.2">
      <c r="A60" s="93" t="s">
        <v>187</v>
      </c>
      <c r="B60" s="94" t="s">
        <v>185</v>
      </c>
      <c r="C60" s="94"/>
      <c r="D60" s="174" t="s">
        <v>9</v>
      </c>
      <c r="E60" s="118">
        <f>IF(Calculation!I17="significant",Calculation!K18,Calculation!K25)</f>
        <v>1.6440455840503541E-7</v>
      </c>
      <c r="F60" s="118">
        <f>IF(Calculation!I17="significant",Calculation!L18,Calculation!L25)</f>
        <v>4.0546831985376541E-4</v>
      </c>
      <c r="G60" s="121">
        <f>Sigma_Factor*F60</f>
        <v>2.4328099191225925E-3</v>
      </c>
      <c r="H60" s="177" t="s">
        <v>10</v>
      </c>
      <c r="I60" s="95">
        <f>G60/$G$65</f>
        <v>7.0022128455974886E-2</v>
      </c>
      <c r="J60" s="96">
        <f>Sigma_Factor*F60/TOL</f>
        <v>0.12164049595612962</v>
      </c>
    </row>
    <row r="61" spans="1:12" s="149" customFormat="1" ht="21.75" customHeight="1" x14ac:dyDescent="0.2">
      <c r="A61" s="93" t="s">
        <v>186</v>
      </c>
      <c r="B61" s="94" t="s">
        <v>185</v>
      </c>
      <c r="C61" s="94"/>
      <c r="D61" s="174" t="s">
        <v>5</v>
      </c>
      <c r="E61" s="118">
        <f>IF(Calculation!I17="significant",Calculation!K16,Calculation!K24)</f>
        <v>0</v>
      </c>
      <c r="F61" s="118">
        <f>IF(Calculation!I17="significant",Calculation!L16,Calculation!L24)</f>
        <v>0</v>
      </c>
      <c r="G61" s="121" t="str">
        <f>IF(F61=0,"",Sigma_Factor*F61)</f>
        <v/>
      </c>
      <c r="H61" s="177" t="s">
        <v>6</v>
      </c>
      <c r="I61" s="95" t="str">
        <f>IF(G61="","",G61/$G$65)</f>
        <v/>
      </c>
      <c r="J61" s="96" t="str">
        <f>IF(I61="","",Sigma_Factor*F61/TOL)</f>
        <v/>
      </c>
    </row>
    <row r="62" spans="1:12" s="149" customFormat="1" ht="21.75" customHeight="1" thickBot="1" x14ac:dyDescent="0.25">
      <c r="A62" s="93" t="s">
        <v>167</v>
      </c>
      <c r="B62" s="97" t="s">
        <v>202</v>
      </c>
      <c r="C62" s="94"/>
      <c r="D62" s="174" t="s">
        <v>183</v>
      </c>
      <c r="E62" s="118" t="str">
        <f>IF(Calculation!I17="significant",Calculation!K17,"pooled")</f>
        <v>pooled</v>
      </c>
      <c r="F62" s="118" t="str">
        <f>IF(Calculation!I17="significant",Calculation!L17,"pooled")</f>
        <v>pooled</v>
      </c>
      <c r="G62" s="121" t="str">
        <f>IF(F62="pooled","",Sigma_Factor*F62)</f>
        <v/>
      </c>
      <c r="H62" s="177" t="s">
        <v>8</v>
      </c>
      <c r="I62" s="95" t="str">
        <f>IF(G62="","",G62/$G$65)</f>
        <v/>
      </c>
      <c r="J62" s="123" t="str">
        <f>IF(F62="pooled","",Sigma_Factor*F62/TOL)</f>
        <v/>
      </c>
    </row>
    <row r="63" spans="1:12" s="149" customFormat="1" ht="21.75" customHeight="1" thickBot="1" x14ac:dyDescent="0.25">
      <c r="A63" s="179" t="s">
        <v>168</v>
      </c>
      <c r="B63" s="180"/>
      <c r="C63" s="180"/>
      <c r="D63" s="181" t="s">
        <v>11</v>
      </c>
      <c r="E63" s="182">
        <f>IF(Calculation!I17="significant",Calculation!K19,Calculation!K26)</f>
        <v>1.6440455840503541E-7</v>
      </c>
      <c r="F63" s="182">
        <f>IF(Calculation!I17="significant",Calculation!L19,Calculation!L26)</f>
        <v>4.0546831985376541E-4</v>
      </c>
      <c r="G63" s="183">
        <f>Sigma_Factor*F63</f>
        <v>2.4328099191225925E-3</v>
      </c>
      <c r="H63" s="184" t="s">
        <v>12</v>
      </c>
      <c r="I63" s="185">
        <f>G63/$G$65</f>
        <v>7.0022128455974886E-2</v>
      </c>
      <c r="J63" s="186">
        <f>IF((Sigma_Factor*F63/TOL)&gt;1,1,Sigma_Factor*F63/TOL)</f>
        <v>0.12164049595612962</v>
      </c>
    </row>
    <row r="64" spans="1:12" s="149" customFormat="1" ht="21.75" customHeight="1" x14ac:dyDescent="0.2">
      <c r="A64" s="89" t="s">
        <v>184</v>
      </c>
      <c r="B64" s="90" t="s">
        <v>185</v>
      </c>
      <c r="C64" s="90"/>
      <c r="D64" s="173" t="s">
        <v>3</v>
      </c>
      <c r="E64" s="117">
        <f>IF(Calculation!I17="significant",Calculation!K15,Calculation!K23)</f>
        <v>3.3366343252072564E-5</v>
      </c>
      <c r="F64" s="117">
        <f>IF(Calculation!I17="significant",Calculation!L15,Calculation!L23)</f>
        <v>5.7763607273154747E-3</v>
      </c>
      <c r="G64" s="120">
        <f>IF(F64="","",Sigma_Factor*F64)</f>
        <v>3.4658164363892852E-2</v>
      </c>
      <c r="H64" s="176" t="s">
        <v>4</v>
      </c>
      <c r="I64" s="91">
        <f>IF(G64="","",G64/$G$65)</f>
        <v>0.99754543832674358</v>
      </c>
      <c r="J64" s="92">
        <f>IF(F64="","",Sigma_Factor*F64/TOL)</f>
        <v>1.7329082181946425</v>
      </c>
    </row>
    <row r="65" spans="1:10" s="149" customFormat="1" ht="21.75" customHeight="1" thickBot="1" x14ac:dyDescent="0.25">
      <c r="A65" s="93" t="s">
        <v>188</v>
      </c>
      <c r="B65" s="94" t="s">
        <v>185</v>
      </c>
      <c r="C65" s="94"/>
      <c r="D65" s="175" t="s">
        <v>13</v>
      </c>
      <c r="E65" s="119">
        <f>IF(Calculation!I17="significant",Calculation!K20,Calculation!K27)</f>
        <v>3.3530747810477596E-5</v>
      </c>
      <c r="F65" s="119">
        <f>IF(Calculation!I17="significant",Calculation!L20,Calculation!L27)</f>
        <v>5.7905740484409315E-3</v>
      </c>
      <c r="G65" s="122">
        <f>Sigma_Factor*F65</f>
        <v>3.4743444290645589E-2</v>
      </c>
      <c r="H65" s="178" t="s">
        <v>14</v>
      </c>
      <c r="I65" s="98">
        <f>G65/G65</f>
        <v>1</v>
      </c>
      <c r="J65" s="124">
        <f>Sigma_Factor*F65/TOL</f>
        <v>1.7371722145322794</v>
      </c>
    </row>
    <row r="66" spans="1:10" s="149" customFormat="1" ht="21.75" customHeight="1" x14ac:dyDescent="0.2">
      <c r="A66" s="93" t="s">
        <v>15</v>
      </c>
      <c r="B66" s="139">
        <f>IF(ROUNDDOWN(SQRT(2)*F64/F63,0)=0,1,ROUNDDOWN(SQRT(2)*F64/F63,0))</f>
        <v>20</v>
      </c>
      <c r="C66" s="30"/>
      <c r="D66" s="151"/>
      <c r="E66" s="151"/>
      <c r="F66" s="151"/>
      <c r="G66" s="82"/>
      <c r="H66" s="82"/>
      <c r="I66" s="82"/>
      <c r="J66" s="82"/>
    </row>
    <row r="67" spans="1:10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</row>
    <row r="68" spans="1:10" ht="11.25" customHeight="1" x14ac:dyDescent="0.2">
      <c r="A68" s="201"/>
      <c r="B68" s="201"/>
      <c r="C68" s="201"/>
      <c r="D68" s="201"/>
      <c r="E68" s="201"/>
      <c r="F68" s="201"/>
      <c r="G68" s="201"/>
      <c r="H68" s="201"/>
      <c r="I68" s="201"/>
      <c r="J68" s="201"/>
    </row>
    <row r="69" spans="1:10" ht="15" x14ac:dyDescent="0.25">
      <c r="A69" s="99"/>
      <c r="B69"/>
      <c r="I69" s="99"/>
      <c r="J69" s="99"/>
    </row>
    <row r="70" spans="1:10" ht="15" customHeight="1" x14ac:dyDescent="0.2">
      <c r="A70" s="99"/>
      <c r="I70" s="99"/>
      <c r="J70" s="99"/>
    </row>
    <row r="71" spans="1:10" ht="15" customHeight="1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</row>
    <row r="72" spans="1:10" ht="15" customHeight="1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</row>
    <row r="73" spans="1:10" x14ac:dyDescent="0.2">
      <c r="A73" s="169"/>
      <c r="B73" s="169"/>
      <c r="C73" s="169"/>
      <c r="D73" s="169"/>
      <c r="E73" s="169"/>
      <c r="F73" s="169"/>
      <c r="G73" s="169"/>
      <c r="H73" s="169"/>
      <c r="I73" s="169"/>
      <c r="J73" s="169"/>
    </row>
    <row r="74" spans="1:10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</row>
    <row r="75" spans="1:10" x14ac:dyDescent="0.2">
      <c r="A75" s="169"/>
      <c r="B75" s="169"/>
      <c r="C75" s="169"/>
      <c r="D75" s="169"/>
      <c r="E75" s="169"/>
      <c r="F75" s="169"/>
      <c r="G75" s="169"/>
      <c r="H75" s="169"/>
      <c r="I75" s="169"/>
      <c r="J75" s="169"/>
    </row>
    <row r="76" spans="1:10" x14ac:dyDescent="0.2">
      <c r="A76" s="169"/>
      <c r="B76" s="169"/>
      <c r="C76" s="169"/>
      <c r="D76" s="169"/>
      <c r="E76" s="169"/>
      <c r="F76" s="169"/>
      <c r="G76" s="169"/>
      <c r="H76" s="169"/>
      <c r="I76" s="169"/>
      <c r="J76" s="169"/>
    </row>
    <row r="77" spans="1:10" x14ac:dyDescent="0.2">
      <c r="A77" s="169"/>
      <c r="B77" s="169"/>
      <c r="C77" s="169"/>
      <c r="D77" s="169"/>
      <c r="E77" s="169"/>
      <c r="F77" s="169"/>
      <c r="G77" s="169"/>
      <c r="H77" s="169"/>
      <c r="I77" s="169"/>
      <c r="J77" s="169"/>
    </row>
    <row r="78" spans="1:10" x14ac:dyDescent="0.2">
      <c r="A78" s="169"/>
      <c r="B78" s="169"/>
      <c r="C78" s="169"/>
      <c r="D78" s="169"/>
      <c r="E78" s="169"/>
      <c r="F78" s="169"/>
      <c r="G78" s="169"/>
      <c r="H78" s="169"/>
      <c r="I78" s="169"/>
      <c r="J78" s="169"/>
    </row>
    <row r="79" spans="1:10" x14ac:dyDescent="0.2">
      <c r="A79" s="169"/>
      <c r="B79" s="169"/>
      <c r="C79" s="169"/>
      <c r="D79" s="169"/>
      <c r="E79" s="169"/>
      <c r="F79" s="169"/>
      <c r="G79" s="169"/>
      <c r="H79" s="169"/>
      <c r="I79" s="169"/>
      <c r="J79" s="169"/>
    </row>
    <row r="80" spans="1:10" x14ac:dyDescent="0.2">
      <c r="A80" s="169"/>
      <c r="B80" s="169"/>
      <c r="C80" s="169"/>
      <c r="D80" s="169"/>
      <c r="E80" s="169"/>
      <c r="F80" s="169"/>
      <c r="G80" s="169"/>
      <c r="H80" s="169"/>
      <c r="I80" s="169"/>
      <c r="J80" s="169"/>
    </row>
    <row r="81" spans="1:10" x14ac:dyDescent="0.2">
      <c r="A81" s="169"/>
      <c r="B81" s="169"/>
      <c r="C81" s="169"/>
      <c r="D81" s="169"/>
      <c r="E81" s="169"/>
      <c r="F81" s="169"/>
      <c r="G81" s="169"/>
      <c r="H81" s="169"/>
      <c r="I81" s="169"/>
      <c r="J81" s="169"/>
    </row>
    <row r="82" spans="1:10" x14ac:dyDescent="0.2">
      <c r="A82" s="169"/>
      <c r="B82" s="169"/>
      <c r="C82" s="169"/>
      <c r="D82" s="169"/>
      <c r="E82" s="169"/>
      <c r="F82" s="169"/>
      <c r="G82" s="169"/>
      <c r="H82" s="169"/>
      <c r="I82" s="169"/>
      <c r="J82" s="169"/>
    </row>
    <row r="83" spans="1:10" x14ac:dyDescent="0.2">
      <c r="A83" s="169"/>
      <c r="B83" s="169"/>
      <c r="C83" s="169"/>
      <c r="D83" s="169"/>
      <c r="E83" s="169"/>
      <c r="F83" s="169"/>
      <c r="G83" s="169"/>
      <c r="H83" s="169"/>
      <c r="I83" s="169"/>
      <c r="J83" s="169"/>
    </row>
    <row r="84" spans="1:10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</row>
    <row r="85" spans="1:10" x14ac:dyDescent="0.2">
      <c r="A85" s="169"/>
      <c r="B85" s="169"/>
      <c r="C85" s="169"/>
      <c r="D85" s="169"/>
      <c r="E85" s="169"/>
      <c r="F85" s="169"/>
      <c r="G85" s="169"/>
      <c r="H85" s="169"/>
      <c r="I85" s="169"/>
      <c r="J85" s="169"/>
    </row>
    <row r="86" spans="1:10" x14ac:dyDescent="0.2">
      <c r="A86" s="169"/>
      <c r="B86" s="169"/>
      <c r="C86" s="169"/>
      <c r="D86" s="169"/>
      <c r="E86" s="169"/>
      <c r="F86" s="169"/>
      <c r="G86" s="169"/>
      <c r="H86" s="169"/>
      <c r="I86" s="169"/>
      <c r="J86" s="169"/>
    </row>
    <row r="87" spans="1:10" x14ac:dyDescent="0.2">
      <c r="A87" s="169"/>
      <c r="B87" s="169"/>
      <c r="C87" s="169"/>
      <c r="D87" s="169"/>
      <c r="E87" s="169"/>
      <c r="F87" s="169"/>
      <c r="G87" s="169"/>
      <c r="H87" s="169"/>
      <c r="I87" s="169"/>
      <c r="J87" s="169"/>
    </row>
    <row r="88" spans="1:10" x14ac:dyDescent="0.2">
      <c r="A88" s="169"/>
      <c r="B88" s="169"/>
      <c r="C88" s="169"/>
      <c r="D88" s="169"/>
      <c r="E88" s="169"/>
      <c r="F88" s="169"/>
      <c r="G88" s="169"/>
      <c r="H88" s="169"/>
      <c r="I88" s="169"/>
      <c r="J88" s="169"/>
    </row>
    <row r="89" spans="1:10" x14ac:dyDescent="0.2">
      <c r="A89" s="170"/>
      <c r="B89" s="170"/>
      <c r="C89" s="170"/>
      <c r="D89" s="170"/>
      <c r="E89" s="170"/>
      <c r="F89" s="170"/>
      <c r="G89" s="170"/>
      <c r="H89" s="170"/>
      <c r="I89" s="170"/>
      <c r="J89" s="170"/>
    </row>
    <row r="90" spans="1:10" x14ac:dyDescent="0.2">
      <c r="A90" s="170"/>
      <c r="B90" s="170"/>
      <c r="C90" s="170"/>
      <c r="D90" s="170"/>
      <c r="E90" s="170"/>
      <c r="F90" s="170"/>
      <c r="G90" s="170"/>
      <c r="H90" s="170"/>
      <c r="I90" s="170"/>
      <c r="J90" s="170"/>
    </row>
    <row r="91" spans="1:10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</row>
  </sheetData>
  <sheetProtection selectLockedCells="1"/>
  <mergeCells count="13">
    <mergeCell ref="E2:G2"/>
    <mergeCell ref="E3:G3"/>
    <mergeCell ref="B2:C2"/>
    <mergeCell ref="B3:C3"/>
    <mergeCell ref="B29:D29"/>
    <mergeCell ref="E29:G29"/>
    <mergeCell ref="H29:J29"/>
    <mergeCell ref="B4:C4"/>
    <mergeCell ref="B5:C5"/>
    <mergeCell ref="B6:C6"/>
    <mergeCell ref="B7:C7"/>
    <mergeCell ref="B8:J8"/>
    <mergeCell ref="E4:G4"/>
  </mergeCells>
  <conditionalFormatting sqref="J63">
    <cfRule type="cellIs" dxfId="2" priority="2" stopIfTrue="1" operator="between">
      <formula>$J$11</formula>
      <formula>$J$12</formula>
    </cfRule>
    <cfRule type="cellIs" dxfId="1" priority="3" stopIfTrue="1" operator="lessThan">
      <formula>$J$11</formula>
    </cfRule>
    <cfRule type="cellIs" dxfId="0" priority="4" stopIfTrue="1" operator="greaterThan">
      <formula>$J$13</formula>
    </cfRule>
  </conditionalFormatting>
  <pageMargins left="0.7" right="0.7" top="1.0232843137254901" bottom="0.75" header="0.3" footer="0.3"/>
  <pageSetup paperSize="9" scale="50" fitToWidth="0" fitToHeight="0" orientation="portrait" r:id="rId1"/>
  <headerFooter>
    <oddHeader>&amp;C&amp;"Verdana,Fett"
&amp;16Measurement System Analysis
Type 2 study : ANOVA-Method&amp;R&amp;G</oddHeader>
    <oddFooter>&amp;L&amp;Z&amp;F&amp;C&amp;A&amp;R&amp;P/&amp;N</oddFooter>
  </headerFooter>
  <ignoredErrors>
    <ignoredError sqref="G5:G6 E6:E7 E2:G4" unlocked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7"/>
  <sheetViews>
    <sheetView topLeftCell="A11" workbookViewId="0">
      <selection activeCell="C68" sqref="C68"/>
    </sheetView>
  </sheetViews>
  <sheetFormatPr baseColWidth="10" defaultRowHeight="11.25" x14ac:dyDescent="0.15"/>
  <cols>
    <col min="1" max="1" width="23.7109375" style="1" bestFit="1" customWidth="1"/>
    <col min="2" max="2" width="30.85546875" style="1" bestFit="1" customWidth="1"/>
    <col min="3" max="3" width="27.28515625" style="1" bestFit="1" customWidth="1"/>
    <col min="4" max="4" width="22" style="1" bestFit="1" customWidth="1"/>
    <col min="5" max="5" width="23.7109375" style="1" bestFit="1" customWidth="1"/>
    <col min="6" max="6" width="13.42578125" style="1" bestFit="1" customWidth="1"/>
    <col min="7" max="7" width="11.85546875" style="1" bestFit="1" customWidth="1"/>
    <col min="8" max="8" width="14.140625" style="1" bestFit="1" customWidth="1"/>
    <col min="9" max="9" width="14.5703125" style="1" bestFit="1" customWidth="1"/>
    <col min="10" max="10" width="11.85546875" style="1" bestFit="1" customWidth="1"/>
    <col min="11" max="11" width="47" style="1" bestFit="1" customWidth="1"/>
    <col min="12" max="12" width="23.7109375" style="1" bestFit="1" customWidth="1"/>
    <col min="13" max="13" width="13.42578125" style="1" bestFit="1" customWidth="1"/>
    <col min="14" max="14" width="23.7109375" style="1" bestFit="1" customWidth="1"/>
    <col min="15" max="15" width="13.42578125" style="1" bestFit="1" customWidth="1"/>
    <col min="16" max="16" width="23.7109375" style="1" bestFit="1" customWidth="1"/>
    <col min="17" max="17" width="13.42578125" style="1" bestFit="1" customWidth="1"/>
    <col min="18" max="18" width="14.28515625" style="1" customWidth="1"/>
    <col min="19" max="19" width="11.42578125" style="1"/>
    <col min="20" max="20" width="17.85546875" style="1" bestFit="1" customWidth="1"/>
    <col min="21" max="21" width="9.5703125" style="1" bestFit="1" customWidth="1"/>
    <col min="22" max="22" width="11.5703125" style="1" bestFit="1" customWidth="1"/>
    <col min="23" max="26" width="11.42578125" style="1"/>
    <col min="27" max="27" width="24" style="1" bestFit="1" customWidth="1"/>
    <col min="28" max="28" width="15.28515625" style="1" bestFit="1" customWidth="1"/>
    <col min="29" max="29" width="23.7109375" style="1" bestFit="1" customWidth="1"/>
    <col min="30" max="30" width="14.140625" style="1" bestFit="1" customWidth="1"/>
    <col min="31" max="31" width="23.7109375" style="1" bestFit="1" customWidth="1"/>
    <col min="32" max="32" width="14.140625" style="1" bestFit="1" customWidth="1"/>
    <col min="33" max="16384" width="11.42578125" style="1"/>
  </cols>
  <sheetData>
    <row r="2" spans="1:12" x14ac:dyDescent="0.15">
      <c r="A2" s="130" t="s">
        <v>127</v>
      </c>
      <c r="B2" s="3">
        <f>No_of_parts</f>
        <v>10</v>
      </c>
    </row>
    <row r="3" spans="1:12" x14ac:dyDescent="0.15">
      <c r="A3" s="130" t="s">
        <v>126</v>
      </c>
      <c r="B3" s="3">
        <f>No_of_appraisers</f>
        <v>3</v>
      </c>
    </row>
    <row r="4" spans="1:12" x14ac:dyDescent="0.15">
      <c r="A4" s="130" t="s">
        <v>128</v>
      </c>
      <c r="B4" s="3">
        <f>No_of_Trials</f>
        <v>3</v>
      </c>
    </row>
    <row r="5" spans="1:12" x14ac:dyDescent="0.15">
      <c r="A5" s="131"/>
    </row>
    <row r="6" spans="1:12" x14ac:dyDescent="0.15">
      <c r="A6" s="130"/>
      <c r="B6" s="3"/>
      <c r="C6" s="26" t="s">
        <v>163</v>
      </c>
      <c r="D6" s="31"/>
    </row>
    <row r="7" spans="1:12" x14ac:dyDescent="0.15">
      <c r="A7" s="132" t="s">
        <v>159</v>
      </c>
      <c r="B7" s="33" t="s">
        <v>129</v>
      </c>
      <c r="C7" s="32">
        <f>No_of_parts-1</f>
        <v>9</v>
      </c>
      <c r="D7" s="31" t="s">
        <v>133</v>
      </c>
    </row>
    <row r="8" spans="1:12" x14ac:dyDescent="0.15">
      <c r="A8" s="132" t="s">
        <v>160</v>
      </c>
      <c r="B8" s="33" t="s">
        <v>130</v>
      </c>
      <c r="C8" s="32">
        <f>No_of_appraisers-1</f>
        <v>2</v>
      </c>
      <c r="D8" s="31" t="s">
        <v>155</v>
      </c>
    </row>
    <row r="9" spans="1:12" ht="22.5" x14ac:dyDescent="0.15">
      <c r="A9" s="132" t="s">
        <v>218</v>
      </c>
      <c r="B9" s="33" t="s">
        <v>165</v>
      </c>
      <c r="C9" s="32">
        <f>(No_of_parts-1)*(No_of_appraisers-1)</f>
        <v>18</v>
      </c>
      <c r="D9" s="31" t="s">
        <v>134</v>
      </c>
    </row>
    <row r="10" spans="1:12" x14ac:dyDescent="0.15">
      <c r="A10" s="132" t="s">
        <v>158</v>
      </c>
      <c r="B10" s="33" t="s">
        <v>131</v>
      </c>
      <c r="C10" s="32">
        <f>(No_of_parts*No_of_appraisers*(No_of_Trials-1))</f>
        <v>60</v>
      </c>
      <c r="D10" s="31" t="s">
        <v>135</v>
      </c>
    </row>
    <row r="11" spans="1:12" x14ac:dyDescent="0.15">
      <c r="A11" s="132" t="s">
        <v>161</v>
      </c>
      <c r="B11" s="33" t="s">
        <v>162</v>
      </c>
      <c r="C11" s="32">
        <f>DF_AP+DF_E</f>
        <v>78</v>
      </c>
      <c r="D11" s="31" t="s">
        <v>164</v>
      </c>
    </row>
    <row r="12" spans="1:12" x14ac:dyDescent="0.15">
      <c r="A12" s="132" t="s">
        <v>157</v>
      </c>
      <c r="B12" s="33" t="s">
        <v>132</v>
      </c>
      <c r="C12" s="32">
        <f>No_of_parts*No_of_appraisers*No_of_Trials-1</f>
        <v>89</v>
      </c>
      <c r="D12" s="31" t="s">
        <v>136</v>
      </c>
    </row>
    <row r="14" spans="1:12" x14ac:dyDescent="0.15">
      <c r="J14" s="17"/>
      <c r="K14" s="17" t="s">
        <v>154</v>
      </c>
      <c r="L14" s="17" t="s">
        <v>0</v>
      </c>
    </row>
    <row r="15" spans="1:12" x14ac:dyDescent="0.15">
      <c r="A15" s="133" t="s">
        <v>137</v>
      </c>
      <c r="B15" s="34">
        <f>No_of_appraisers*No_of_Trials*SUM($D$41:$D$65)</f>
        <v>2.7041534444435227E-3</v>
      </c>
      <c r="C15" s="17" t="s">
        <v>141</v>
      </c>
      <c r="D15" s="24">
        <f>SS_P/DF_P</f>
        <v>3.004614938270581E-4</v>
      </c>
      <c r="E15" s="23" t="s">
        <v>145</v>
      </c>
      <c r="F15" s="20">
        <f>MS_P/MS_AP</f>
        <v>1674.283227831339</v>
      </c>
      <c r="G15" s="17" t="s">
        <v>148</v>
      </c>
      <c r="H15" s="24">
        <f>_xlfn.F.INV(0.95,DF_P,DF_AP)</f>
        <v>2.4562811491592673</v>
      </c>
      <c r="I15" s="22" t="str">
        <f>IF(F15&gt;H15,"significant","not significant")</f>
        <v>significant</v>
      </c>
      <c r="J15" s="17" t="s">
        <v>3</v>
      </c>
      <c r="K15" s="41">
        <f>(MS_P-MS_AP)/(No_of_appraisers*No_of_Trials)</f>
        <v>3.336467078188143E-5</v>
      </c>
      <c r="L15" s="36">
        <f>IF(K15&lt;0,0,SQRT(K15))</f>
        <v>5.7762159569982692E-3</v>
      </c>
    </row>
    <row r="16" spans="1:12" ht="12" thickBot="1" x14ac:dyDescent="0.2">
      <c r="A16" s="133" t="s">
        <v>138</v>
      </c>
      <c r="B16" s="35">
        <f>No_of_parts*No_of_Trials*SUM($B$36:$B$38)</f>
        <v>3.2000000031683164E-8</v>
      </c>
      <c r="C16" s="17" t="s">
        <v>142</v>
      </c>
      <c r="D16" s="24">
        <f>SS_A/DF_A</f>
        <v>1.6000000015841582E-8</v>
      </c>
      <c r="E16" s="23" t="s">
        <v>146</v>
      </c>
      <c r="F16" s="20">
        <f>MS_A/MS_AP</f>
        <v>8.9157952756647965E-2</v>
      </c>
      <c r="G16" s="17" t="s">
        <v>149</v>
      </c>
      <c r="H16" s="24">
        <f>_xlfn.F.INV(0.95,DF_A,DF_AP)</f>
        <v>3.5545571456617857</v>
      </c>
      <c r="I16" s="27" t="str">
        <f>IF(F16&gt;H16,"significant","not significant")</f>
        <v>not significant</v>
      </c>
      <c r="J16" s="17" t="s">
        <v>5</v>
      </c>
      <c r="K16" s="41">
        <f>IF((MS_A-MS_AP)/(No_of_parts*No_of_Trials)&lt;0,0,(MS_A-MS_AP)/(No_of_parts*No_of_Trials))</f>
        <v>0</v>
      </c>
      <c r="L16" s="36">
        <f>SQRT(K16)</f>
        <v>0</v>
      </c>
    </row>
    <row r="17" spans="1:12" ht="12" thickBot="1" x14ac:dyDescent="0.2">
      <c r="A17" s="133" t="s">
        <v>139</v>
      </c>
      <c r="B17" s="34">
        <f>No_of_Trials*SUM($B$68:$B$92,$D$68:$D$92,$F$68:$F$92)</f>
        <v>3.230222222253461E-6</v>
      </c>
      <c r="C17" s="17" t="s">
        <v>143</v>
      </c>
      <c r="D17" s="24">
        <f>SS_AP/DF_AP</f>
        <v>1.7945679012519229E-7</v>
      </c>
      <c r="E17" s="23" t="s">
        <v>147</v>
      </c>
      <c r="F17" s="20">
        <f>MS_AP/MS_E</f>
        <v>1.1223843718733328</v>
      </c>
      <c r="G17" s="17" t="s">
        <v>150</v>
      </c>
      <c r="H17" s="141">
        <f>_xlfn.F.INV(0.95,DF_AP,DF_E)</f>
        <v>1.778446085327736</v>
      </c>
      <c r="I17" s="29" t="str">
        <f>IF(F17&gt;H17,"significant","not significant")</f>
        <v>not significant</v>
      </c>
      <c r="J17" s="23" t="s">
        <v>7</v>
      </c>
      <c r="K17" s="41">
        <f>IF((MS_AP-MS_E)/(No_of_Trials)&lt;0,0,(MS_AP-MS_E)/(No_of_Trials))</f>
        <v>6.5226337454013148E-9</v>
      </c>
      <c r="L17" s="36">
        <f>SQRT(K17)</f>
        <v>8.0762824030622624E-5</v>
      </c>
    </row>
    <row r="18" spans="1:12" x14ac:dyDescent="0.15">
      <c r="A18" s="133" t="s">
        <v>140</v>
      </c>
      <c r="B18" s="34">
        <f>SUM($B$95:$J$119)</f>
        <v>9.5933333333393E-6</v>
      </c>
      <c r="C18" s="17" t="s">
        <v>144</v>
      </c>
      <c r="D18" s="24">
        <f>SS_E/DF_E</f>
        <v>1.5988888888898834E-7</v>
      </c>
      <c r="E18" s="23"/>
      <c r="F18" s="20"/>
      <c r="G18" s="17"/>
      <c r="H18" s="24"/>
      <c r="I18" s="28"/>
      <c r="J18" s="17" t="s">
        <v>9</v>
      </c>
      <c r="K18" s="41">
        <f>MS_E</f>
        <v>1.5988888888898834E-7</v>
      </c>
      <c r="L18" s="36">
        <f>SQRT(K18)</f>
        <v>3.9986108699020508E-4</v>
      </c>
    </row>
    <row r="19" spans="1:12" x14ac:dyDescent="0.15">
      <c r="A19" s="133" t="s">
        <v>152</v>
      </c>
      <c r="B19" s="34">
        <f>SUM(B15:B18)</f>
        <v>2.7170089999991472E-3</v>
      </c>
      <c r="C19" s="17" t="s">
        <v>153</v>
      </c>
      <c r="D19" s="24">
        <f>SS_T/DFTSS</f>
        <v>3.052819101122637E-5</v>
      </c>
      <c r="E19" s="21"/>
      <c r="F19" s="21"/>
      <c r="G19" s="21"/>
      <c r="H19" s="21"/>
      <c r="I19" s="21"/>
      <c r="J19" s="17" t="s">
        <v>11</v>
      </c>
      <c r="K19" s="41">
        <f>K18+K16+K17</f>
        <v>1.6641152263438965E-7</v>
      </c>
      <c r="L19" s="36">
        <f>SQRT(K19)</f>
        <v>4.0793568443369803E-4</v>
      </c>
    </row>
    <row r="20" spans="1:12" x14ac:dyDescent="0.15">
      <c r="A20" s="131"/>
      <c r="J20" s="17" t="s">
        <v>13</v>
      </c>
      <c r="K20" s="41">
        <f>K19+K15</f>
        <v>3.3531082304515818E-5</v>
      </c>
      <c r="L20" s="36">
        <f>SQRT(K20)</f>
        <v>5.7906029310008655E-3</v>
      </c>
    </row>
    <row r="21" spans="1:12" x14ac:dyDescent="0.15">
      <c r="A21" s="131"/>
      <c r="J21" s="21"/>
      <c r="K21" s="42"/>
      <c r="L21" s="21"/>
    </row>
    <row r="22" spans="1:12" x14ac:dyDescent="0.15">
      <c r="A22" s="131"/>
      <c r="J22" s="21"/>
      <c r="K22" s="42"/>
      <c r="L22" s="21"/>
    </row>
    <row r="23" spans="1:12" x14ac:dyDescent="0.15">
      <c r="A23" s="133" t="s">
        <v>137</v>
      </c>
      <c r="B23" s="34">
        <f>SS_P</f>
        <v>2.7041534444435227E-3</v>
      </c>
      <c r="C23" s="17" t="s">
        <v>141</v>
      </c>
      <c r="D23" s="24">
        <f>B23/C7</f>
        <v>3.004614938270581E-4</v>
      </c>
      <c r="E23" s="23" t="s">
        <v>145</v>
      </c>
      <c r="F23" s="20">
        <f>D23/D25</f>
        <v>1827.573984212931</v>
      </c>
      <c r="G23" s="17" t="s">
        <v>148</v>
      </c>
      <c r="H23" s="24">
        <f>_xlfn.F.INV(0.95,DF_P,DF_EE)</f>
        <v>2.0022447142281856</v>
      </c>
      <c r="I23" s="22" t="str">
        <f>IF(F23&gt;H23,"significant","not significant")</f>
        <v>significant</v>
      </c>
      <c r="J23" s="17" t="s">
        <v>3</v>
      </c>
      <c r="K23" s="41">
        <f>(D23-D25)/(No_of_appraisers*No_of_Trials)</f>
        <v>3.3366343252072564E-5</v>
      </c>
      <c r="L23" s="36">
        <f>SQRT(K23)</f>
        <v>5.7763607273154747E-3</v>
      </c>
    </row>
    <row r="24" spans="1:12" x14ac:dyDescent="0.15">
      <c r="A24" s="133" t="s">
        <v>138</v>
      </c>
      <c r="B24" s="35">
        <f>SS_A</f>
        <v>3.2000000031683164E-8</v>
      </c>
      <c r="C24" s="17" t="s">
        <v>142</v>
      </c>
      <c r="D24" s="24">
        <f>B24/C8</f>
        <v>1.6000000015841582E-8</v>
      </c>
      <c r="E24" s="23" t="s">
        <v>146</v>
      </c>
      <c r="F24" s="20">
        <f>D24/D25</f>
        <v>9.7320902601880227E-2</v>
      </c>
      <c r="G24" s="17" t="s">
        <v>149</v>
      </c>
      <c r="H24" s="24">
        <f>_xlfn.F.INV(0.95,DF_A,DF_EE)</f>
        <v>3.1137922602848067</v>
      </c>
      <c r="I24" s="22" t="str">
        <f>IF(F24&gt;H24,"significant","not significant")</f>
        <v>not significant</v>
      </c>
      <c r="J24" s="17" t="s">
        <v>5</v>
      </c>
      <c r="K24" s="41">
        <f>IF((D24-D25)/(No_of_parts*No_of_Trials)&lt;0,0,(D24-D25)/(No_of_parts*No_of_Trials))</f>
        <v>0</v>
      </c>
      <c r="L24" s="36">
        <f>SQRT(K24)</f>
        <v>0</v>
      </c>
    </row>
    <row r="25" spans="1:12" x14ac:dyDescent="0.15">
      <c r="A25" s="133" t="s">
        <v>151</v>
      </c>
      <c r="B25" s="34">
        <f>SS_E+SS_AP</f>
        <v>1.2823555555592761E-5</v>
      </c>
      <c r="C25" s="17" t="s">
        <v>156</v>
      </c>
      <c r="D25" s="24">
        <f>B25/C11</f>
        <v>1.6440455840503541E-7</v>
      </c>
      <c r="J25" s="17" t="s">
        <v>9</v>
      </c>
      <c r="K25" s="41">
        <f>D25</f>
        <v>1.6440455840503541E-7</v>
      </c>
      <c r="L25" s="36">
        <f>SQRT(K25)</f>
        <v>4.0546831985376541E-4</v>
      </c>
    </row>
    <row r="26" spans="1:12" x14ac:dyDescent="0.15">
      <c r="A26" s="133" t="s">
        <v>152</v>
      </c>
      <c r="B26" s="34">
        <f>SUM(B23:B25)</f>
        <v>2.7170089999991472E-3</v>
      </c>
      <c r="C26" s="17" t="s">
        <v>153</v>
      </c>
      <c r="D26" s="24">
        <f>B26/C12</f>
        <v>3.052819101122637E-5</v>
      </c>
      <c r="J26" s="17" t="s">
        <v>11</v>
      </c>
      <c r="K26" s="41">
        <f>K25+K24</f>
        <v>1.6440455840503541E-7</v>
      </c>
      <c r="L26" s="36">
        <f>SQRT(K26)</f>
        <v>4.0546831985376541E-4</v>
      </c>
    </row>
    <row r="27" spans="1:12" x14ac:dyDescent="0.15">
      <c r="A27" s="131"/>
      <c r="J27" s="17" t="s">
        <v>13</v>
      </c>
      <c r="K27" s="41">
        <f>K26+K23</f>
        <v>3.3530747810477596E-5</v>
      </c>
      <c r="L27" s="36">
        <f>SQRT(K27)</f>
        <v>5.7905740484409315E-3</v>
      </c>
    </row>
    <row r="28" spans="1:12" x14ac:dyDescent="0.15">
      <c r="A28" s="131"/>
    </row>
    <row r="29" spans="1:12" x14ac:dyDescent="0.15">
      <c r="A29" s="131"/>
      <c r="J29" s="21"/>
      <c r="K29" s="25"/>
      <c r="L29" s="21"/>
    </row>
    <row r="30" spans="1:12" x14ac:dyDescent="0.15">
      <c r="A30" s="134" t="s">
        <v>239</v>
      </c>
      <c r="B30" s="2">
        <f>IFERROR(AVERAGE(B124:J148),"")</f>
        <v>56.831603333333341</v>
      </c>
      <c r="J30" s="21"/>
      <c r="K30" s="25"/>
      <c r="L30" s="21"/>
    </row>
    <row r="31" spans="1:12" x14ac:dyDescent="0.15">
      <c r="A31" s="134" t="s">
        <v>23</v>
      </c>
      <c r="B31" s="2">
        <f>IFERROR(AVERAGE(B124:D148),"")</f>
        <v>56.831630000000004</v>
      </c>
      <c r="J31" s="21"/>
      <c r="K31" s="25"/>
      <c r="L31" s="21"/>
    </row>
    <row r="32" spans="1:12" x14ac:dyDescent="0.15">
      <c r="A32" s="134" t="s">
        <v>24</v>
      </c>
      <c r="B32" s="2">
        <f>IFERROR(AVERAGE(E124:G148),"")</f>
        <v>56.831589999999984</v>
      </c>
      <c r="J32" s="21"/>
      <c r="K32" s="25"/>
      <c r="L32" s="21"/>
    </row>
    <row r="33" spans="1:12" x14ac:dyDescent="0.15">
      <c r="A33" s="134" t="s">
        <v>25</v>
      </c>
      <c r="B33" s="2">
        <f>IFERROR(AVERAGE(H124:J148),"")</f>
        <v>56.831589999999984</v>
      </c>
      <c r="J33" s="21"/>
      <c r="K33" s="25"/>
      <c r="L33" s="21"/>
    </row>
    <row r="34" spans="1:12" x14ac:dyDescent="0.15">
      <c r="A34" s="131"/>
      <c r="J34" s="21"/>
      <c r="K34" s="25"/>
      <c r="L34" s="21"/>
    </row>
    <row r="35" spans="1:12" x14ac:dyDescent="0.15">
      <c r="A35" s="131"/>
      <c r="J35" s="21"/>
      <c r="K35" s="25"/>
      <c r="L35" s="21"/>
    </row>
    <row r="36" spans="1:12" x14ac:dyDescent="0.15">
      <c r="A36" s="135" t="s">
        <v>267</v>
      </c>
      <c r="B36" s="4">
        <f>IFERROR(POWER((B31-B30),2),"")</f>
        <v>7.1111111093095034E-10</v>
      </c>
      <c r="J36" s="21"/>
      <c r="K36" s="25"/>
      <c r="L36" s="21"/>
    </row>
    <row r="37" spans="1:12" x14ac:dyDescent="0.15">
      <c r="A37" s="135" t="s">
        <v>268</v>
      </c>
      <c r="B37" s="4">
        <f>IFERROR(POWER((B32-B30),2),"")</f>
        <v>1.777777783959108E-10</v>
      </c>
      <c r="J37" s="21"/>
      <c r="K37" s="25"/>
      <c r="L37" s="21"/>
    </row>
    <row r="38" spans="1:12" x14ac:dyDescent="0.15">
      <c r="A38" s="135" t="s">
        <v>269</v>
      </c>
      <c r="B38" s="4">
        <f>IFERROR(POWER((B33-B30),2),"")</f>
        <v>1.777777783959108E-10</v>
      </c>
      <c r="J38" s="21"/>
      <c r="K38" s="25"/>
      <c r="L38" s="21"/>
    </row>
    <row r="39" spans="1:12" x14ac:dyDescent="0.15">
      <c r="A39" s="131"/>
    </row>
    <row r="40" spans="1:12" x14ac:dyDescent="0.15">
      <c r="A40" s="131"/>
    </row>
    <row r="41" spans="1:12" x14ac:dyDescent="0.15">
      <c r="A41" s="136" t="s">
        <v>26</v>
      </c>
      <c r="B41" s="18">
        <f>IFERROR(AVERAGE(B124:J124),"")</f>
        <v>56.834099999999999</v>
      </c>
      <c r="C41" s="15" t="s">
        <v>240</v>
      </c>
      <c r="D41" s="18">
        <f t="shared" ref="D41:D65" si="0">IFERROR(((B41-$B$30)^2),"")</f>
        <v>6.233344444404155E-6</v>
      </c>
      <c r="E41" s="15" t="s">
        <v>51</v>
      </c>
      <c r="F41" s="18">
        <f t="shared" ref="F41:F65" si="1">IFERROR(AVERAGE(B124:D124),"")</f>
        <v>56.834099999999999</v>
      </c>
      <c r="G41" s="15" t="s">
        <v>78</v>
      </c>
      <c r="H41" s="18">
        <f t="shared" ref="H41:H65" si="2">IFERROR(AVERAGE(E124:G124),"")</f>
        <v>56.834100000000007</v>
      </c>
      <c r="I41" s="15" t="s">
        <v>102</v>
      </c>
      <c r="J41" s="18">
        <f t="shared" ref="J41:J65" si="3">IFERROR(AVERAGE(H124:J124),"")</f>
        <v>56.834100000000007</v>
      </c>
    </row>
    <row r="42" spans="1:12" x14ac:dyDescent="0.15">
      <c r="A42" s="136" t="s">
        <v>27</v>
      </c>
      <c r="B42" s="18">
        <f t="shared" ref="B42:B65" si="4">IFERROR(AVERAGE(B125:J125),"")</f>
        <v>56.831688888888884</v>
      </c>
      <c r="C42" s="15" t="s">
        <v>241</v>
      </c>
      <c r="D42" s="18">
        <f t="shared" si="0"/>
        <v>7.3197530843119905E-9</v>
      </c>
      <c r="E42" s="15" t="s">
        <v>54</v>
      </c>
      <c r="F42" s="18">
        <f t="shared" si="1"/>
        <v>56.831666666666671</v>
      </c>
      <c r="G42" s="15" t="s">
        <v>52</v>
      </c>
      <c r="H42" s="18">
        <f t="shared" si="2"/>
        <v>56.831700000000005</v>
      </c>
      <c r="I42" s="15" t="s">
        <v>103</v>
      </c>
      <c r="J42" s="18">
        <f t="shared" si="3"/>
        <v>56.831700000000005</v>
      </c>
    </row>
    <row r="43" spans="1:12" x14ac:dyDescent="0.15">
      <c r="A43" s="136" t="s">
        <v>28</v>
      </c>
      <c r="B43" s="18">
        <f t="shared" si="4"/>
        <v>56.837099999999992</v>
      </c>
      <c r="C43" s="15" t="s">
        <v>242</v>
      </c>
      <c r="D43" s="18">
        <f t="shared" si="0"/>
        <v>3.0213344444278879E-5</v>
      </c>
      <c r="E43" s="15" t="s">
        <v>55</v>
      </c>
      <c r="F43" s="18">
        <f t="shared" si="1"/>
        <v>56.83743333333333</v>
      </c>
      <c r="G43" s="15" t="s">
        <v>79</v>
      </c>
      <c r="H43" s="18">
        <f t="shared" si="2"/>
        <v>56.836933333333327</v>
      </c>
      <c r="I43" s="15" t="s">
        <v>53</v>
      </c>
      <c r="J43" s="18">
        <f t="shared" si="3"/>
        <v>56.836933333333327</v>
      </c>
    </row>
    <row r="44" spans="1:12" x14ac:dyDescent="0.15">
      <c r="A44" s="136" t="s">
        <v>29</v>
      </c>
      <c r="B44" s="18">
        <f t="shared" si="4"/>
        <v>56.829233333333327</v>
      </c>
      <c r="C44" s="15" t="s">
        <v>243</v>
      </c>
      <c r="D44" s="18">
        <f t="shared" si="0"/>
        <v>5.6169000000630696E-6</v>
      </c>
      <c r="E44" s="15" t="s">
        <v>56</v>
      </c>
      <c r="F44" s="18">
        <f t="shared" si="1"/>
        <v>56.829233333333342</v>
      </c>
      <c r="G44" s="15" t="s">
        <v>80</v>
      </c>
      <c r="H44" s="18">
        <f t="shared" si="2"/>
        <v>56.829233333333342</v>
      </c>
      <c r="I44" s="15" t="s">
        <v>104</v>
      </c>
      <c r="J44" s="18">
        <f t="shared" si="3"/>
        <v>56.829233333333342</v>
      </c>
    </row>
    <row r="45" spans="1:12" x14ac:dyDescent="0.15">
      <c r="A45" s="136" t="s">
        <v>30</v>
      </c>
      <c r="B45" s="18">
        <f t="shared" si="4"/>
        <v>56.827933333333327</v>
      </c>
      <c r="C45" s="15" t="s">
        <v>244</v>
      </c>
      <c r="D45" s="18">
        <f t="shared" si="0"/>
        <v>1.3468900000101504E-5</v>
      </c>
      <c r="E45" s="15" t="s">
        <v>57</v>
      </c>
      <c r="F45" s="18">
        <f t="shared" si="1"/>
        <v>56.828200000000002</v>
      </c>
      <c r="G45" s="15" t="s">
        <v>81</v>
      </c>
      <c r="H45" s="18">
        <f t="shared" si="2"/>
        <v>56.827800000000003</v>
      </c>
      <c r="I45" s="15" t="s">
        <v>105</v>
      </c>
      <c r="J45" s="18">
        <f t="shared" si="3"/>
        <v>56.827800000000003</v>
      </c>
    </row>
    <row r="46" spans="1:12" x14ac:dyDescent="0.15">
      <c r="A46" s="136" t="s">
        <v>31</v>
      </c>
      <c r="B46" s="18">
        <f t="shared" si="4"/>
        <v>56.821066666666667</v>
      </c>
      <c r="C46" s="15" t="s">
        <v>245</v>
      </c>
      <c r="D46" s="18">
        <f t="shared" si="0"/>
        <v>1.1102134444459827E-4</v>
      </c>
      <c r="E46" s="15" t="s">
        <v>58</v>
      </c>
      <c r="F46" s="18">
        <f t="shared" si="1"/>
        <v>56.821400000000004</v>
      </c>
      <c r="G46" s="15" t="s">
        <v>82</v>
      </c>
      <c r="H46" s="18">
        <f t="shared" si="2"/>
        <v>56.820899999999995</v>
      </c>
      <c r="I46" s="15" t="s">
        <v>106</v>
      </c>
      <c r="J46" s="18">
        <f t="shared" si="3"/>
        <v>56.820899999999995</v>
      </c>
    </row>
    <row r="47" spans="1:12" x14ac:dyDescent="0.15">
      <c r="A47" s="136" t="s">
        <v>32</v>
      </c>
      <c r="B47" s="18">
        <f t="shared" si="4"/>
        <v>56.839922222222214</v>
      </c>
      <c r="C47" s="15" t="s">
        <v>246</v>
      </c>
      <c r="D47" s="18">
        <f t="shared" si="0"/>
        <v>6.9203912345410952E-5</v>
      </c>
      <c r="E47" s="15" t="s">
        <v>59</v>
      </c>
      <c r="F47" s="18">
        <f t="shared" si="1"/>
        <v>56.839300000000001</v>
      </c>
      <c r="G47" s="15" t="s">
        <v>83</v>
      </c>
      <c r="H47" s="18">
        <f t="shared" si="2"/>
        <v>56.840233333333337</v>
      </c>
      <c r="I47" s="15" t="s">
        <v>107</v>
      </c>
      <c r="J47" s="18">
        <f t="shared" si="3"/>
        <v>56.840233333333337</v>
      </c>
    </row>
    <row r="48" spans="1:12" x14ac:dyDescent="0.15">
      <c r="A48" s="136" t="s">
        <v>33</v>
      </c>
      <c r="B48" s="18">
        <f t="shared" si="4"/>
        <v>56.829944444444443</v>
      </c>
      <c r="C48" s="15" t="s">
        <v>247</v>
      </c>
      <c r="D48" s="18">
        <f t="shared" si="0"/>
        <v>2.751912345707702E-6</v>
      </c>
      <c r="E48" s="15" t="s">
        <v>60</v>
      </c>
      <c r="F48" s="18">
        <f t="shared" si="1"/>
        <v>56.830033333333326</v>
      </c>
      <c r="G48" s="15" t="s">
        <v>84</v>
      </c>
      <c r="H48" s="18">
        <f t="shared" si="2"/>
        <v>56.829900000000002</v>
      </c>
      <c r="I48" s="15" t="s">
        <v>108</v>
      </c>
      <c r="J48" s="18">
        <f t="shared" si="3"/>
        <v>56.829900000000002</v>
      </c>
    </row>
    <row r="49" spans="1:10" x14ac:dyDescent="0.15">
      <c r="A49" s="136" t="s">
        <v>34</v>
      </c>
      <c r="B49" s="18">
        <f t="shared" si="4"/>
        <v>56.827033333333333</v>
      </c>
      <c r="C49" s="15" t="s">
        <v>248</v>
      </c>
      <c r="D49" s="18">
        <f t="shared" si="0"/>
        <v>2.0884900000074753E-5</v>
      </c>
      <c r="E49" s="15" t="s">
        <v>61</v>
      </c>
      <c r="F49" s="18">
        <f t="shared" si="1"/>
        <v>56.827100000000002</v>
      </c>
      <c r="G49" s="15" t="s">
        <v>85</v>
      </c>
      <c r="H49" s="18">
        <f t="shared" si="2"/>
        <v>56.826999999999998</v>
      </c>
      <c r="I49" s="15" t="s">
        <v>109</v>
      </c>
      <c r="J49" s="18">
        <f t="shared" si="3"/>
        <v>56.826999999999998</v>
      </c>
    </row>
    <row r="50" spans="1:10" x14ac:dyDescent="0.15">
      <c r="A50" s="136" t="s">
        <v>35</v>
      </c>
      <c r="B50" s="18">
        <f t="shared" si="4"/>
        <v>56.838011111111115</v>
      </c>
      <c r="C50" s="15" t="s">
        <v>249</v>
      </c>
      <c r="D50" s="18">
        <f t="shared" si="0"/>
        <v>4.1059616049334498E-5</v>
      </c>
      <c r="E50" s="15" t="s">
        <v>62</v>
      </c>
      <c r="F50" s="18">
        <f t="shared" si="1"/>
        <v>56.837833333333329</v>
      </c>
      <c r="G50" s="15" t="s">
        <v>86</v>
      </c>
      <c r="H50" s="18">
        <f t="shared" si="2"/>
        <v>56.838099999999997</v>
      </c>
      <c r="I50" s="15" t="s">
        <v>110</v>
      </c>
      <c r="J50" s="18">
        <f t="shared" si="3"/>
        <v>56.838099999999997</v>
      </c>
    </row>
    <row r="51" spans="1:10" x14ac:dyDescent="0.15">
      <c r="A51" s="136" t="s">
        <v>36</v>
      </c>
      <c r="B51" s="18" t="str">
        <f t="shared" si="4"/>
        <v/>
      </c>
      <c r="C51" s="15" t="s">
        <v>250</v>
      </c>
      <c r="D51" s="18" t="str">
        <f t="shared" si="0"/>
        <v/>
      </c>
      <c r="E51" s="15" t="s">
        <v>63</v>
      </c>
      <c r="F51" s="18" t="str">
        <f t="shared" si="1"/>
        <v/>
      </c>
      <c r="G51" s="15" t="s">
        <v>87</v>
      </c>
      <c r="H51" s="18" t="str">
        <f t="shared" si="2"/>
        <v/>
      </c>
      <c r="I51" s="15" t="s">
        <v>111</v>
      </c>
      <c r="J51" s="16" t="str">
        <f t="shared" si="3"/>
        <v/>
      </c>
    </row>
    <row r="52" spans="1:10" x14ac:dyDescent="0.15">
      <c r="A52" s="136" t="s">
        <v>37</v>
      </c>
      <c r="B52" s="18" t="str">
        <f t="shared" si="4"/>
        <v/>
      </c>
      <c r="C52" s="15" t="s">
        <v>251</v>
      </c>
      <c r="D52" s="18" t="str">
        <f t="shared" si="0"/>
        <v/>
      </c>
      <c r="E52" s="15" t="s">
        <v>64</v>
      </c>
      <c r="F52" s="18" t="str">
        <f t="shared" si="1"/>
        <v/>
      </c>
      <c r="G52" s="15" t="s">
        <v>88</v>
      </c>
      <c r="H52" s="18" t="str">
        <f t="shared" si="2"/>
        <v/>
      </c>
      <c r="I52" s="15" t="s">
        <v>112</v>
      </c>
      <c r="J52" s="16" t="str">
        <f t="shared" si="3"/>
        <v/>
      </c>
    </row>
    <row r="53" spans="1:10" x14ac:dyDescent="0.15">
      <c r="A53" s="136" t="s">
        <v>38</v>
      </c>
      <c r="B53" s="18" t="str">
        <f t="shared" si="4"/>
        <v/>
      </c>
      <c r="C53" s="15" t="s">
        <v>252</v>
      </c>
      <c r="D53" s="18" t="str">
        <f t="shared" si="0"/>
        <v/>
      </c>
      <c r="E53" s="15" t="s">
        <v>65</v>
      </c>
      <c r="F53" s="18" t="str">
        <f t="shared" si="1"/>
        <v/>
      </c>
      <c r="G53" s="15" t="s">
        <v>89</v>
      </c>
      <c r="H53" s="18" t="str">
        <f t="shared" si="2"/>
        <v/>
      </c>
      <c r="I53" s="15" t="s">
        <v>113</v>
      </c>
      <c r="J53" s="16" t="str">
        <f t="shared" si="3"/>
        <v/>
      </c>
    </row>
    <row r="54" spans="1:10" x14ac:dyDescent="0.15">
      <c r="A54" s="136" t="s">
        <v>39</v>
      </c>
      <c r="B54" s="18" t="str">
        <f t="shared" si="4"/>
        <v/>
      </c>
      <c r="C54" s="15" t="s">
        <v>253</v>
      </c>
      <c r="D54" s="18" t="str">
        <f t="shared" si="0"/>
        <v/>
      </c>
      <c r="E54" s="15" t="s">
        <v>66</v>
      </c>
      <c r="F54" s="18" t="str">
        <f t="shared" si="1"/>
        <v/>
      </c>
      <c r="G54" s="15" t="s">
        <v>90</v>
      </c>
      <c r="H54" s="18" t="str">
        <f t="shared" si="2"/>
        <v/>
      </c>
      <c r="I54" s="15" t="s">
        <v>114</v>
      </c>
      <c r="J54" s="16" t="str">
        <f t="shared" si="3"/>
        <v/>
      </c>
    </row>
    <row r="55" spans="1:10" x14ac:dyDescent="0.15">
      <c r="A55" s="136" t="s">
        <v>40</v>
      </c>
      <c r="B55" s="18" t="str">
        <f t="shared" si="4"/>
        <v/>
      </c>
      <c r="C55" s="15" t="s">
        <v>254</v>
      </c>
      <c r="D55" s="18" t="str">
        <f t="shared" si="0"/>
        <v/>
      </c>
      <c r="E55" s="15" t="s">
        <v>67</v>
      </c>
      <c r="F55" s="18" t="str">
        <f t="shared" si="1"/>
        <v/>
      </c>
      <c r="G55" s="15" t="s">
        <v>91</v>
      </c>
      <c r="H55" s="18" t="str">
        <f t="shared" si="2"/>
        <v/>
      </c>
      <c r="I55" s="15" t="s">
        <v>115</v>
      </c>
      <c r="J55" s="16" t="str">
        <f t="shared" si="3"/>
        <v/>
      </c>
    </row>
    <row r="56" spans="1:10" x14ac:dyDescent="0.15">
      <c r="A56" s="136" t="s">
        <v>41</v>
      </c>
      <c r="B56" s="18" t="str">
        <f t="shared" si="4"/>
        <v/>
      </c>
      <c r="C56" s="15" t="s">
        <v>255</v>
      </c>
      <c r="D56" s="18" t="str">
        <f t="shared" si="0"/>
        <v/>
      </c>
      <c r="E56" s="15" t="s">
        <v>68</v>
      </c>
      <c r="F56" s="18" t="str">
        <f t="shared" si="1"/>
        <v/>
      </c>
      <c r="G56" s="15" t="s">
        <v>92</v>
      </c>
      <c r="H56" s="18" t="str">
        <f t="shared" si="2"/>
        <v/>
      </c>
      <c r="I56" s="15" t="s">
        <v>116</v>
      </c>
      <c r="J56" s="16" t="str">
        <f t="shared" si="3"/>
        <v/>
      </c>
    </row>
    <row r="57" spans="1:10" x14ac:dyDescent="0.15">
      <c r="A57" s="136" t="s">
        <v>42</v>
      </c>
      <c r="B57" s="18" t="str">
        <f t="shared" si="4"/>
        <v/>
      </c>
      <c r="C57" s="15" t="s">
        <v>256</v>
      </c>
      <c r="D57" s="18" t="str">
        <f t="shared" si="0"/>
        <v/>
      </c>
      <c r="E57" s="15" t="s">
        <v>69</v>
      </c>
      <c r="F57" s="18" t="str">
        <f t="shared" si="1"/>
        <v/>
      </c>
      <c r="G57" s="15" t="s">
        <v>93</v>
      </c>
      <c r="H57" s="18" t="str">
        <f t="shared" si="2"/>
        <v/>
      </c>
      <c r="I57" s="15" t="s">
        <v>117</v>
      </c>
      <c r="J57" s="16" t="str">
        <f t="shared" si="3"/>
        <v/>
      </c>
    </row>
    <row r="58" spans="1:10" x14ac:dyDescent="0.15">
      <c r="A58" s="136" t="s">
        <v>43</v>
      </c>
      <c r="B58" s="18" t="str">
        <f t="shared" si="4"/>
        <v/>
      </c>
      <c r="C58" s="15" t="s">
        <v>257</v>
      </c>
      <c r="D58" s="18" t="str">
        <f t="shared" si="0"/>
        <v/>
      </c>
      <c r="E58" s="15" t="s">
        <v>70</v>
      </c>
      <c r="F58" s="18" t="str">
        <f t="shared" si="1"/>
        <v/>
      </c>
      <c r="G58" s="15" t="s">
        <v>94</v>
      </c>
      <c r="H58" s="18" t="str">
        <f t="shared" si="2"/>
        <v/>
      </c>
      <c r="I58" s="15" t="s">
        <v>118</v>
      </c>
      <c r="J58" s="16" t="str">
        <f t="shared" si="3"/>
        <v/>
      </c>
    </row>
    <row r="59" spans="1:10" x14ac:dyDescent="0.15">
      <c r="A59" s="136" t="s">
        <v>44</v>
      </c>
      <c r="B59" s="18" t="str">
        <f t="shared" si="4"/>
        <v/>
      </c>
      <c r="C59" s="15" t="s">
        <v>258</v>
      </c>
      <c r="D59" s="18" t="str">
        <f t="shared" si="0"/>
        <v/>
      </c>
      <c r="E59" s="15" t="s">
        <v>71</v>
      </c>
      <c r="F59" s="18" t="str">
        <f t="shared" si="1"/>
        <v/>
      </c>
      <c r="G59" s="15" t="s">
        <v>95</v>
      </c>
      <c r="H59" s="18" t="str">
        <f t="shared" si="2"/>
        <v/>
      </c>
      <c r="I59" s="15" t="s">
        <v>119</v>
      </c>
      <c r="J59" s="16" t="str">
        <f t="shared" si="3"/>
        <v/>
      </c>
    </row>
    <row r="60" spans="1:10" x14ac:dyDescent="0.15">
      <c r="A60" s="136" t="s">
        <v>45</v>
      </c>
      <c r="B60" s="18" t="str">
        <f t="shared" si="4"/>
        <v/>
      </c>
      <c r="C60" s="15" t="s">
        <v>259</v>
      </c>
      <c r="D60" s="18" t="str">
        <f t="shared" si="0"/>
        <v/>
      </c>
      <c r="E60" s="15" t="s">
        <v>72</v>
      </c>
      <c r="F60" s="18" t="str">
        <f t="shared" si="1"/>
        <v/>
      </c>
      <c r="G60" s="15" t="s">
        <v>96</v>
      </c>
      <c r="H60" s="18" t="str">
        <f t="shared" si="2"/>
        <v/>
      </c>
      <c r="I60" s="15" t="s">
        <v>120</v>
      </c>
      <c r="J60" s="16" t="str">
        <f t="shared" si="3"/>
        <v/>
      </c>
    </row>
    <row r="61" spans="1:10" x14ac:dyDescent="0.15">
      <c r="A61" s="136" t="s">
        <v>46</v>
      </c>
      <c r="B61" s="18" t="str">
        <f t="shared" si="4"/>
        <v/>
      </c>
      <c r="C61" s="15" t="s">
        <v>260</v>
      </c>
      <c r="D61" s="18" t="str">
        <f t="shared" si="0"/>
        <v/>
      </c>
      <c r="E61" s="15" t="s">
        <v>73</v>
      </c>
      <c r="F61" s="18" t="str">
        <f t="shared" si="1"/>
        <v/>
      </c>
      <c r="G61" s="15" t="s">
        <v>97</v>
      </c>
      <c r="H61" s="18" t="str">
        <f t="shared" si="2"/>
        <v/>
      </c>
      <c r="I61" s="15" t="s">
        <v>121</v>
      </c>
      <c r="J61" s="16" t="str">
        <f t="shared" si="3"/>
        <v/>
      </c>
    </row>
    <row r="62" spans="1:10" x14ac:dyDescent="0.15">
      <c r="A62" s="136" t="s">
        <v>47</v>
      </c>
      <c r="B62" s="18" t="str">
        <f t="shared" si="4"/>
        <v/>
      </c>
      <c r="C62" s="15" t="s">
        <v>261</v>
      </c>
      <c r="D62" s="18" t="str">
        <f t="shared" si="0"/>
        <v/>
      </c>
      <c r="E62" s="15" t="s">
        <v>74</v>
      </c>
      <c r="F62" s="18" t="str">
        <f t="shared" si="1"/>
        <v/>
      </c>
      <c r="G62" s="15" t="s">
        <v>98</v>
      </c>
      <c r="H62" s="18" t="str">
        <f t="shared" si="2"/>
        <v/>
      </c>
      <c r="I62" s="15" t="s">
        <v>122</v>
      </c>
      <c r="J62" s="16" t="str">
        <f t="shared" si="3"/>
        <v/>
      </c>
    </row>
    <row r="63" spans="1:10" x14ac:dyDescent="0.15">
      <c r="A63" s="136" t="s">
        <v>48</v>
      </c>
      <c r="B63" s="18" t="str">
        <f t="shared" si="4"/>
        <v/>
      </c>
      <c r="C63" s="15" t="s">
        <v>262</v>
      </c>
      <c r="D63" s="18" t="str">
        <f t="shared" si="0"/>
        <v/>
      </c>
      <c r="E63" s="15" t="s">
        <v>75</v>
      </c>
      <c r="F63" s="18" t="str">
        <f t="shared" si="1"/>
        <v/>
      </c>
      <c r="G63" s="15" t="s">
        <v>99</v>
      </c>
      <c r="H63" s="18" t="str">
        <f t="shared" si="2"/>
        <v/>
      </c>
      <c r="I63" s="15" t="s">
        <v>123</v>
      </c>
      <c r="J63" s="16" t="str">
        <f t="shared" si="3"/>
        <v/>
      </c>
    </row>
    <row r="64" spans="1:10" x14ac:dyDescent="0.15">
      <c r="A64" s="136" t="s">
        <v>49</v>
      </c>
      <c r="B64" s="18" t="str">
        <f t="shared" si="4"/>
        <v/>
      </c>
      <c r="C64" s="15" t="s">
        <v>263</v>
      </c>
      <c r="D64" s="18" t="str">
        <f t="shared" si="0"/>
        <v/>
      </c>
      <c r="E64" s="15" t="s">
        <v>76</v>
      </c>
      <c r="F64" s="18" t="str">
        <f t="shared" si="1"/>
        <v/>
      </c>
      <c r="G64" s="15" t="s">
        <v>100</v>
      </c>
      <c r="H64" s="18" t="str">
        <f t="shared" si="2"/>
        <v/>
      </c>
      <c r="I64" s="15" t="s">
        <v>124</v>
      </c>
      <c r="J64" s="16" t="str">
        <f t="shared" si="3"/>
        <v/>
      </c>
    </row>
    <row r="65" spans="1:10" x14ac:dyDescent="0.15">
      <c r="A65" s="136" t="s">
        <v>50</v>
      </c>
      <c r="B65" s="18" t="str">
        <f t="shared" si="4"/>
        <v/>
      </c>
      <c r="C65" s="15" t="s">
        <v>264</v>
      </c>
      <c r="D65" s="18" t="str">
        <f t="shared" si="0"/>
        <v/>
      </c>
      <c r="E65" s="15" t="s">
        <v>77</v>
      </c>
      <c r="F65" s="18" t="str">
        <f t="shared" si="1"/>
        <v/>
      </c>
      <c r="G65" s="15" t="s">
        <v>101</v>
      </c>
      <c r="H65" s="18" t="str">
        <f t="shared" si="2"/>
        <v/>
      </c>
      <c r="I65" s="15" t="s">
        <v>125</v>
      </c>
      <c r="J65" s="16" t="str">
        <f t="shared" si="3"/>
        <v/>
      </c>
    </row>
    <row r="66" spans="1:10" x14ac:dyDescent="0.15">
      <c r="A66" s="131"/>
    </row>
    <row r="67" spans="1:10" x14ac:dyDescent="0.15">
      <c r="A67" s="131"/>
    </row>
    <row r="68" spans="1:10" x14ac:dyDescent="0.15">
      <c r="A68" s="137" t="s">
        <v>270</v>
      </c>
      <c r="B68" s="38">
        <f t="shared" ref="B68:B92" si="5">IFERROR((F41-$B$31-B41+$B$30)^2,"")</f>
        <v>7.1111111093095034E-10</v>
      </c>
      <c r="C68" s="19" t="s">
        <v>265</v>
      </c>
      <c r="D68" s="38">
        <f t="shared" ref="D68:D92" si="6">IFERROR((H41-$B$32-B41+$B$30)^2,"")</f>
        <v>1.7777777858538887E-10</v>
      </c>
      <c r="E68" s="19" t="s">
        <v>271</v>
      </c>
      <c r="F68" s="38">
        <f t="shared" ref="F68:F92" si="7">IFERROR((J41-$B$33-B41+$B$30)^2,"")</f>
        <v>1.7777777858538887E-10</v>
      </c>
    </row>
    <row r="69" spans="1:10" x14ac:dyDescent="0.15">
      <c r="A69" s="137" t="s">
        <v>272</v>
      </c>
      <c r="B69" s="38">
        <f t="shared" si="5"/>
        <v>2.3901234556056221E-9</v>
      </c>
      <c r="C69" s="19" t="s">
        <v>266</v>
      </c>
      <c r="D69" s="38">
        <f t="shared" si="6"/>
        <v>5.9753086581197603E-10</v>
      </c>
      <c r="E69" s="19" t="s">
        <v>273</v>
      </c>
      <c r="F69" s="38">
        <f t="shared" si="7"/>
        <v>5.9753086581197603E-10</v>
      </c>
    </row>
    <row r="70" spans="1:10" x14ac:dyDescent="0.15">
      <c r="A70" s="137" t="s">
        <v>274</v>
      </c>
      <c r="B70" s="38">
        <f t="shared" si="5"/>
        <v>9.4044444448945145E-8</v>
      </c>
      <c r="C70" s="19" t="s">
        <v>275</v>
      </c>
      <c r="D70" s="38">
        <f t="shared" si="6"/>
        <v>2.3511111103520297E-8</v>
      </c>
      <c r="E70" s="19" t="s">
        <v>276</v>
      </c>
      <c r="F70" s="38">
        <f t="shared" si="7"/>
        <v>2.3511111103520297E-8</v>
      </c>
    </row>
    <row r="71" spans="1:10" x14ac:dyDescent="0.15">
      <c r="A71" s="137" t="s">
        <v>277</v>
      </c>
      <c r="B71" s="38">
        <f t="shared" si="5"/>
        <v>7.1111111017303804E-10</v>
      </c>
      <c r="C71" s="19" t="s">
        <v>278</v>
      </c>
      <c r="D71" s="38">
        <f t="shared" si="6"/>
        <v>1.7777777877486692E-10</v>
      </c>
      <c r="E71" s="19" t="s">
        <v>279</v>
      </c>
      <c r="F71" s="38">
        <f t="shared" si="7"/>
        <v>1.7777777877486692E-10</v>
      </c>
    </row>
    <row r="72" spans="1:10" x14ac:dyDescent="0.15">
      <c r="A72" s="137" t="s">
        <v>280</v>
      </c>
      <c r="B72" s="38">
        <f t="shared" si="5"/>
        <v>5.7600000005870606E-8</v>
      </c>
      <c r="C72" s="19" t="s">
        <v>281</v>
      </c>
      <c r="D72" s="38">
        <f t="shared" si="6"/>
        <v>1.4399999992088487E-8</v>
      </c>
      <c r="E72" s="19" t="s">
        <v>282</v>
      </c>
      <c r="F72" s="38">
        <f t="shared" si="7"/>
        <v>1.4399999992088487E-8</v>
      </c>
    </row>
    <row r="73" spans="1:10" x14ac:dyDescent="0.15">
      <c r="A73" s="137" t="s">
        <v>283</v>
      </c>
      <c r="B73" s="38">
        <f t="shared" si="5"/>
        <v>9.4044444448945145E-8</v>
      </c>
      <c r="C73" s="19" t="s">
        <v>284</v>
      </c>
      <c r="D73" s="38">
        <f t="shared" si="6"/>
        <v>2.3511111105699293E-8</v>
      </c>
      <c r="E73" s="19" t="s">
        <v>285</v>
      </c>
      <c r="F73" s="38">
        <f t="shared" si="7"/>
        <v>2.3511111105699293E-8</v>
      </c>
    </row>
    <row r="74" spans="1:10" x14ac:dyDescent="0.15">
      <c r="A74" s="137" t="s">
        <v>286</v>
      </c>
      <c r="B74" s="38">
        <f t="shared" si="5"/>
        <v>4.2105679010592051E-7</v>
      </c>
      <c r="C74" s="19" t="s">
        <v>287</v>
      </c>
      <c r="D74" s="38">
        <f t="shared" si="6"/>
        <v>1.0526419755414392E-7</v>
      </c>
      <c r="E74" s="19" t="s">
        <v>288</v>
      </c>
      <c r="F74" s="38">
        <f t="shared" si="7"/>
        <v>1.0526419755414392E-7</v>
      </c>
    </row>
    <row r="75" spans="1:10" x14ac:dyDescent="0.15">
      <c r="A75" s="137" t="s">
        <v>289</v>
      </c>
      <c r="B75" s="38">
        <f t="shared" si="5"/>
        <v>3.8716049378802172E-9</v>
      </c>
      <c r="C75" s="19" t="s">
        <v>290</v>
      </c>
      <c r="D75" s="38">
        <f t="shared" si="6"/>
        <v>9.6790123292265E-10</v>
      </c>
      <c r="E75" s="19" t="s">
        <v>291</v>
      </c>
      <c r="F75" s="38">
        <f t="shared" si="7"/>
        <v>9.6790123292265E-10</v>
      </c>
    </row>
    <row r="76" spans="1:10" x14ac:dyDescent="0.15">
      <c r="A76" s="137" t="s">
        <v>292</v>
      </c>
      <c r="B76" s="38">
        <f t="shared" si="5"/>
        <v>1.6000000004472895E-9</v>
      </c>
      <c r="C76" s="19" t="s">
        <v>293</v>
      </c>
      <c r="D76" s="38">
        <f t="shared" si="6"/>
        <v>3.9999999911706257E-10</v>
      </c>
      <c r="E76" s="19" t="s">
        <v>294</v>
      </c>
      <c r="F76" s="38">
        <f t="shared" si="7"/>
        <v>3.9999999911706257E-10</v>
      </c>
    </row>
    <row r="77" spans="1:10" x14ac:dyDescent="0.15">
      <c r="A77" s="137" t="s">
        <v>295</v>
      </c>
      <c r="B77" s="38">
        <f t="shared" si="5"/>
        <v>4.1797530866197846E-8</v>
      </c>
      <c r="C77" s="19" t="s">
        <v>296</v>
      </c>
      <c r="D77" s="38">
        <f t="shared" si="6"/>
        <v>1.0449382719454791E-8</v>
      </c>
      <c r="E77" s="19" t="s">
        <v>297</v>
      </c>
      <c r="F77" s="38">
        <f t="shared" si="7"/>
        <v>1.0449382719454791E-8</v>
      </c>
    </row>
    <row r="78" spans="1:10" x14ac:dyDescent="0.15">
      <c r="A78" s="137" t="s">
        <v>298</v>
      </c>
      <c r="B78" s="38" t="str">
        <f t="shared" si="5"/>
        <v/>
      </c>
      <c r="C78" s="19" t="s">
        <v>299</v>
      </c>
      <c r="D78" s="38" t="str">
        <f t="shared" si="6"/>
        <v/>
      </c>
      <c r="E78" s="19" t="s">
        <v>300</v>
      </c>
      <c r="F78" s="38" t="str">
        <f t="shared" si="7"/>
        <v/>
      </c>
    </row>
    <row r="79" spans="1:10" x14ac:dyDescent="0.15">
      <c r="A79" s="137" t="s">
        <v>301</v>
      </c>
      <c r="B79" s="38" t="str">
        <f t="shared" si="5"/>
        <v/>
      </c>
      <c r="C79" s="19" t="s">
        <v>302</v>
      </c>
      <c r="D79" s="38" t="str">
        <f t="shared" si="6"/>
        <v/>
      </c>
      <c r="E79" s="19" t="s">
        <v>303</v>
      </c>
      <c r="F79" s="38" t="str">
        <f t="shared" si="7"/>
        <v/>
      </c>
    </row>
    <row r="80" spans="1:10" x14ac:dyDescent="0.15">
      <c r="A80" s="137" t="s">
        <v>304</v>
      </c>
      <c r="B80" s="38" t="str">
        <f t="shared" si="5"/>
        <v/>
      </c>
      <c r="C80" s="19" t="s">
        <v>305</v>
      </c>
      <c r="D80" s="38" t="str">
        <f t="shared" si="6"/>
        <v/>
      </c>
      <c r="E80" s="19" t="s">
        <v>306</v>
      </c>
      <c r="F80" s="38" t="str">
        <f t="shared" si="7"/>
        <v/>
      </c>
    </row>
    <row r="81" spans="1:10" x14ac:dyDescent="0.15">
      <c r="A81" s="137" t="s">
        <v>307</v>
      </c>
      <c r="B81" s="38" t="str">
        <f t="shared" si="5"/>
        <v/>
      </c>
      <c r="C81" s="19" t="s">
        <v>308</v>
      </c>
      <c r="D81" s="38" t="str">
        <f t="shared" si="6"/>
        <v/>
      </c>
      <c r="E81" s="19" t="s">
        <v>309</v>
      </c>
      <c r="F81" s="38" t="str">
        <f t="shared" si="7"/>
        <v/>
      </c>
    </row>
    <row r="82" spans="1:10" x14ac:dyDescent="0.15">
      <c r="A82" s="137" t="s">
        <v>310</v>
      </c>
      <c r="B82" s="38" t="str">
        <f t="shared" si="5"/>
        <v/>
      </c>
      <c r="C82" s="19" t="s">
        <v>311</v>
      </c>
      <c r="D82" s="38" t="str">
        <f t="shared" si="6"/>
        <v/>
      </c>
      <c r="E82" s="19" t="s">
        <v>312</v>
      </c>
      <c r="F82" s="38" t="str">
        <f t="shared" si="7"/>
        <v/>
      </c>
    </row>
    <row r="83" spans="1:10" x14ac:dyDescent="0.15">
      <c r="A83" s="137" t="s">
        <v>313</v>
      </c>
      <c r="B83" s="38" t="str">
        <f t="shared" si="5"/>
        <v/>
      </c>
      <c r="C83" s="19" t="s">
        <v>314</v>
      </c>
      <c r="D83" s="38" t="str">
        <f t="shared" si="6"/>
        <v/>
      </c>
      <c r="E83" s="19" t="s">
        <v>315</v>
      </c>
      <c r="F83" s="38" t="str">
        <f t="shared" si="7"/>
        <v/>
      </c>
    </row>
    <row r="84" spans="1:10" x14ac:dyDescent="0.15">
      <c r="A84" s="137" t="s">
        <v>316</v>
      </c>
      <c r="B84" s="38" t="str">
        <f t="shared" si="5"/>
        <v/>
      </c>
      <c r="C84" s="19" t="s">
        <v>317</v>
      </c>
      <c r="D84" s="38" t="str">
        <f t="shared" si="6"/>
        <v/>
      </c>
      <c r="E84" s="19" t="s">
        <v>318</v>
      </c>
      <c r="F84" s="38" t="str">
        <f t="shared" si="7"/>
        <v/>
      </c>
    </row>
    <row r="85" spans="1:10" x14ac:dyDescent="0.15">
      <c r="A85" s="137" t="s">
        <v>319</v>
      </c>
      <c r="B85" s="38" t="str">
        <f t="shared" si="5"/>
        <v/>
      </c>
      <c r="C85" s="19" t="s">
        <v>320</v>
      </c>
      <c r="D85" s="38" t="str">
        <f t="shared" si="6"/>
        <v/>
      </c>
      <c r="E85" s="19" t="s">
        <v>321</v>
      </c>
      <c r="F85" s="38" t="str">
        <f t="shared" si="7"/>
        <v/>
      </c>
    </row>
    <row r="86" spans="1:10" x14ac:dyDescent="0.15">
      <c r="A86" s="137" t="s">
        <v>322</v>
      </c>
      <c r="B86" s="38" t="str">
        <f t="shared" si="5"/>
        <v/>
      </c>
      <c r="C86" s="19" t="s">
        <v>323</v>
      </c>
      <c r="D86" s="38" t="str">
        <f t="shared" si="6"/>
        <v/>
      </c>
      <c r="E86" s="19" t="s">
        <v>324</v>
      </c>
      <c r="F86" s="38" t="str">
        <f t="shared" si="7"/>
        <v/>
      </c>
    </row>
    <row r="87" spans="1:10" x14ac:dyDescent="0.15">
      <c r="A87" s="137" t="s">
        <v>325</v>
      </c>
      <c r="B87" s="38" t="str">
        <f t="shared" si="5"/>
        <v/>
      </c>
      <c r="C87" s="19" t="s">
        <v>326</v>
      </c>
      <c r="D87" s="38" t="str">
        <f t="shared" si="6"/>
        <v/>
      </c>
      <c r="E87" s="19" t="s">
        <v>327</v>
      </c>
      <c r="F87" s="38" t="str">
        <f t="shared" si="7"/>
        <v/>
      </c>
    </row>
    <row r="88" spans="1:10" x14ac:dyDescent="0.15">
      <c r="A88" s="137" t="s">
        <v>328</v>
      </c>
      <c r="B88" s="38" t="str">
        <f t="shared" si="5"/>
        <v/>
      </c>
      <c r="C88" s="19" t="s">
        <v>329</v>
      </c>
      <c r="D88" s="38" t="str">
        <f t="shared" si="6"/>
        <v/>
      </c>
      <c r="E88" s="19" t="s">
        <v>330</v>
      </c>
      <c r="F88" s="38" t="str">
        <f t="shared" si="7"/>
        <v/>
      </c>
    </row>
    <row r="89" spans="1:10" x14ac:dyDescent="0.15">
      <c r="A89" s="137" t="s">
        <v>331</v>
      </c>
      <c r="B89" s="38" t="str">
        <f t="shared" si="5"/>
        <v/>
      </c>
      <c r="C89" s="19" t="s">
        <v>332</v>
      </c>
      <c r="D89" s="38" t="str">
        <f t="shared" si="6"/>
        <v/>
      </c>
      <c r="E89" s="19" t="s">
        <v>333</v>
      </c>
      <c r="F89" s="38" t="str">
        <f t="shared" si="7"/>
        <v/>
      </c>
    </row>
    <row r="90" spans="1:10" x14ac:dyDescent="0.15">
      <c r="A90" s="137" t="s">
        <v>334</v>
      </c>
      <c r="B90" s="38" t="str">
        <f t="shared" si="5"/>
        <v/>
      </c>
      <c r="C90" s="19" t="s">
        <v>335</v>
      </c>
      <c r="D90" s="38" t="str">
        <f t="shared" si="6"/>
        <v/>
      </c>
      <c r="E90" s="19" t="s">
        <v>336</v>
      </c>
      <c r="F90" s="38" t="str">
        <f t="shared" si="7"/>
        <v/>
      </c>
    </row>
    <row r="91" spans="1:10" x14ac:dyDescent="0.15">
      <c r="A91" s="137" t="s">
        <v>337</v>
      </c>
      <c r="B91" s="38" t="str">
        <f t="shared" si="5"/>
        <v/>
      </c>
      <c r="C91" s="19" t="s">
        <v>338</v>
      </c>
      <c r="D91" s="38" t="str">
        <f t="shared" si="6"/>
        <v/>
      </c>
      <c r="E91" s="19" t="s">
        <v>339</v>
      </c>
      <c r="F91" s="38" t="str">
        <f t="shared" si="7"/>
        <v/>
      </c>
    </row>
    <row r="92" spans="1:10" x14ac:dyDescent="0.15">
      <c r="A92" s="137" t="s">
        <v>340</v>
      </c>
      <c r="B92" s="38" t="str">
        <f t="shared" si="5"/>
        <v/>
      </c>
      <c r="C92" s="19" t="s">
        <v>341</v>
      </c>
      <c r="D92" s="38" t="str">
        <f t="shared" si="6"/>
        <v/>
      </c>
      <c r="E92" s="19" t="s">
        <v>342</v>
      </c>
      <c r="F92" s="38" t="str">
        <f t="shared" si="7"/>
        <v/>
      </c>
    </row>
    <row r="95" spans="1:10" x14ac:dyDescent="0.15">
      <c r="B95" s="40">
        <f t="shared" ref="B95:D119" si="8">IFERROR(((B124-$F41)^2),"")</f>
        <v>2.500000000023874E-7</v>
      </c>
      <c r="C95" s="40">
        <f t="shared" si="8"/>
        <v>3.9999999999813554E-8</v>
      </c>
      <c r="D95" s="40">
        <f t="shared" si="8"/>
        <v>9.000000000171213E-8</v>
      </c>
      <c r="E95" s="40">
        <f t="shared" ref="E95:G119" si="9">IFERROR(((E124-$H41)^2),"")</f>
        <v>1.0000000000663932E-8</v>
      </c>
      <c r="F95" s="40">
        <f t="shared" si="9"/>
        <v>9.9999999992428454E-9</v>
      </c>
      <c r="G95" s="40">
        <f t="shared" si="9"/>
        <v>5.0487097934144756E-29</v>
      </c>
      <c r="H95" s="40">
        <f t="shared" ref="H95:J119" si="10">IFERROR(((H124-$J41)^2),"")</f>
        <v>1.0000000000663932E-8</v>
      </c>
      <c r="I95" s="40">
        <f t="shared" si="10"/>
        <v>9.9999999992428454E-9</v>
      </c>
      <c r="J95" s="40">
        <f t="shared" si="10"/>
        <v>5.0487097934144756E-29</v>
      </c>
    </row>
    <row r="96" spans="1:10" x14ac:dyDescent="0.15">
      <c r="B96" s="40">
        <f t="shared" si="8"/>
        <v>1.8777777777177083E-7</v>
      </c>
      <c r="C96" s="40">
        <f t="shared" si="8"/>
        <v>9.344444444515365E-7</v>
      </c>
      <c r="D96" s="40">
        <f t="shared" si="8"/>
        <v>2.8444444444059223E-7</v>
      </c>
      <c r="E96" s="40">
        <f t="shared" si="9"/>
        <v>8.9999999997448868E-8</v>
      </c>
      <c r="F96" s="40">
        <f t="shared" si="9"/>
        <v>1.0000000000663932E-8</v>
      </c>
      <c r="G96" s="40">
        <f t="shared" si="9"/>
        <v>4.0000000002655727E-8</v>
      </c>
      <c r="H96" s="40">
        <f t="shared" si="10"/>
        <v>8.9999999997448868E-8</v>
      </c>
      <c r="I96" s="40">
        <f t="shared" si="10"/>
        <v>1.0000000000663932E-8</v>
      </c>
      <c r="J96" s="40">
        <f t="shared" si="10"/>
        <v>4.0000000002655727E-8</v>
      </c>
    </row>
    <row r="97" spans="2:10" x14ac:dyDescent="0.15">
      <c r="B97" s="40">
        <f t="shared" si="8"/>
        <v>7.1111111112042844E-8</v>
      </c>
      <c r="C97" s="40">
        <f t="shared" si="8"/>
        <v>1.3444444444815998E-7</v>
      </c>
      <c r="D97" s="40">
        <f t="shared" si="8"/>
        <v>4.0111111111074149E-7</v>
      </c>
      <c r="E97" s="40">
        <f t="shared" si="9"/>
        <v>3.2111111111632505E-7</v>
      </c>
      <c r="F97" s="40">
        <f t="shared" si="9"/>
        <v>5.4444444441427445E-8</v>
      </c>
      <c r="G97" s="40">
        <f t="shared" si="9"/>
        <v>1.1111111110901423E-7</v>
      </c>
      <c r="H97" s="40">
        <f t="shared" si="10"/>
        <v>3.2111111111632505E-7</v>
      </c>
      <c r="I97" s="40">
        <f t="shared" si="10"/>
        <v>5.4444444441427445E-8</v>
      </c>
      <c r="J97" s="40">
        <f t="shared" si="10"/>
        <v>1.1111111110901423E-7</v>
      </c>
    </row>
    <row r="98" spans="2:10" x14ac:dyDescent="0.15">
      <c r="B98" s="40">
        <f t="shared" si="8"/>
        <v>1.1111111116585764E-9</v>
      </c>
      <c r="C98" s="40">
        <f t="shared" si="8"/>
        <v>1.877777777840869E-7</v>
      </c>
      <c r="D98" s="40">
        <f t="shared" si="8"/>
        <v>2.1777777777234152E-7</v>
      </c>
      <c r="E98" s="40">
        <f t="shared" si="9"/>
        <v>1.7777777780852881E-8</v>
      </c>
      <c r="F98" s="40">
        <f t="shared" si="9"/>
        <v>4.4444444437921346E-9</v>
      </c>
      <c r="G98" s="40">
        <f t="shared" si="9"/>
        <v>4.4444444437921346E-9</v>
      </c>
      <c r="H98" s="40">
        <f t="shared" si="10"/>
        <v>1.7777777780852881E-8</v>
      </c>
      <c r="I98" s="40">
        <f t="shared" si="10"/>
        <v>4.4444444437921346E-9</v>
      </c>
      <c r="J98" s="40">
        <f t="shared" si="10"/>
        <v>4.4444444437921346E-9</v>
      </c>
    </row>
    <row r="99" spans="2:10" x14ac:dyDescent="0.15">
      <c r="B99" s="40">
        <f t="shared" si="8"/>
        <v>0</v>
      </c>
      <c r="C99" s="40">
        <f t="shared" si="8"/>
        <v>3.9999999999813554E-8</v>
      </c>
      <c r="D99" s="40">
        <f t="shared" si="8"/>
        <v>3.9999999999813554E-8</v>
      </c>
      <c r="E99" s="40">
        <f t="shared" si="9"/>
        <v>2.500000000023874E-7</v>
      </c>
      <c r="F99" s="40">
        <f t="shared" si="9"/>
        <v>8.9999999997448868E-8</v>
      </c>
      <c r="G99" s="40">
        <f t="shared" si="9"/>
        <v>3.9999999999813554E-8</v>
      </c>
      <c r="H99" s="40">
        <f t="shared" si="10"/>
        <v>2.500000000023874E-7</v>
      </c>
      <c r="I99" s="40">
        <f t="shared" si="10"/>
        <v>8.9999999997448868E-8</v>
      </c>
      <c r="J99" s="40">
        <f t="shared" si="10"/>
        <v>3.9999999999813554E-8</v>
      </c>
    </row>
    <row r="100" spans="2:10" x14ac:dyDescent="0.15">
      <c r="B100" s="40">
        <f t="shared" si="8"/>
        <v>2.4999999999528202E-7</v>
      </c>
      <c r="C100" s="40">
        <f t="shared" si="8"/>
        <v>1.6000000000493855E-7</v>
      </c>
      <c r="D100" s="40">
        <f t="shared" si="8"/>
        <v>1.0000000000663932E-8</v>
      </c>
      <c r="E100" s="40">
        <f t="shared" si="9"/>
        <v>3.9999999996971382E-8</v>
      </c>
      <c r="F100" s="40">
        <f t="shared" si="9"/>
        <v>1.6000000000493855E-7</v>
      </c>
      <c r="G100" s="40">
        <f t="shared" si="9"/>
        <v>3.9999999996971382E-8</v>
      </c>
      <c r="H100" s="40">
        <f t="shared" si="10"/>
        <v>3.9999999996971382E-8</v>
      </c>
      <c r="I100" s="40">
        <f t="shared" si="10"/>
        <v>1.6000000000493855E-7</v>
      </c>
      <c r="J100" s="40">
        <f t="shared" si="10"/>
        <v>3.9999999996971382E-8</v>
      </c>
    </row>
    <row r="101" spans="2:10" x14ac:dyDescent="0.15">
      <c r="B101" s="40">
        <f t="shared" si="8"/>
        <v>0</v>
      </c>
      <c r="C101" s="40">
        <f t="shared" si="8"/>
        <v>3.9999999999813554E-8</v>
      </c>
      <c r="D101" s="40">
        <f t="shared" si="8"/>
        <v>3.9999999999813554E-8</v>
      </c>
      <c r="E101" s="40">
        <f t="shared" si="9"/>
        <v>2.8444444444817138E-7</v>
      </c>
      <c r="F101" s="40">
        <f t="shared" si="9"/>
        <v>1.7777777778958101E-8</v>
      </c>
      <c r="G101" s="40">
        <f t="shared" si="9"/>
        <v>4.444444444360569E-7</v>
      </c>
      <c r="H101" s="40">
        <f t="shared" si="10"/>
        <v>2.8444444444817138E-7</v>
      </c>
      <c r="I101" s="40">
        <f t="shared" si="10"/>
        <v>1.7777777778958101E-8</v>
      </c>
      <c r="J101" s="40">
        <f t="shared" si="10"/>
        <v>4.444444444360569E-7</v>
      </c>
    </row>
    <row r="102" spans="2:10" x14ac:dyDescent="0.15">
      <c r="B102" s="40">
        <f t="shared" si="8"/>
        <v>2.17777777785605E-7</v>
      </c>
      <c r="C102" s="40">
        <f t="shared" si="8"/>
        <v>2.8444444443301309E-7</v>
      </c>
      <c r="D102" s="40">
        <f t="shared" si="8"/>
        <v>4.444444445686915E-9</v>
      </c>
      <c r="E102" s="40">
        <f t="shared" si="9"/>
        <v>3.9999999999813554E-8</v>
      </c>
      <c r="F102" s="40">
        <f t="shared" si="9"/>
        <v>9.000000000171213E-8</v>
      </c>
      <c r="G102" s="40">
        <f t="shared" si="9"/>
        <v>9.9999999992428454E-9</v>
      </c>
      <c r="H102" s="40">
        <f t="shared" si="10"/>
        <v>3.9999999999813554E-8</v>
      </c>
      <c r="I102" s="40">
        <f t="shared" si="10"/>
        <v>9.000000000171213E-8</v>
      </c>
      <c r="J102" s="40">
        <f t="shared" si="10"/>
        <v>9.9999999992428454E-9</v>
      </c>
    </row>
    <row r="103" spans="2:10" x14ac:dyDescent="0.15">
      <c r="B103" s="40">
        <f t="shared" si="8"/>
        <v>2.500000000023874E-7</v>
      </c>
      <c r="C103" s="40">
        <f t="shared" si="8"/>
        <v>3.9999999999813554E-8</v>
      </c>
      <c r="D103" s="40">
        <f t="shared" si="8"/>
        <v>4.9000000000268983E-7</v>
      </c>
      <c r="E103" s="40">
        <f t="shared" si="9"/>
        <v>8.9999999997448868E-8</v>
      </c>
      <c r="F103" s="40">
        <f t="shared" si="9"/>
        <v>9.000000000171213E-8</v>
      </c>
      <c r="G103" s="40">
        <f t="shared" si="9"/>
        <v>0</v>
      </c>
      <c r="H103" s="40">
        <f t="shared" si="10"/>
        <v>8.9999999997448868E-8</v>
      </c>
      <c r="I103" s="40">
        <f t="shared" si="10"/>
        <v>9.000000000171213E-8</v>
      </c>
      <c r="J103" s="40">
        <f t="shared" si="10"/>
        <v>0</v>
      </c>
    </row>
    <row r="104" spans="2:10" x14ac:dyDescent="0.15">
      <c r="B104" s="40">
        <f t="shared" si="8"/>
        <v>1.1111111110901423E-7</v>
      </c>
      <c r="C104" s="40">
        <f t="shared" si="8"/>
        <v>2.7777777779622029E-8</v>
      </c>
      <c r="D104" s="40">
        <f t="shared" si="8"/>
        <v>2.7777777779622029E-8</v>
      </c>
      <c r="E104" s="40">
        <f t="shared" si="9"/>
        <v>1.0000000000663932E-8</v>
      </c>
      <c r="F104" s="40">
        <f t="shared" si="9"/>
        <v>9.9999999992428454E-9</v>
      </c>
      <c r="G104" s="40">
        <f t="shared" si="9"/>
        <v>0</v>
      </c>
      <c r="H104" s="40">
        <f t="shared" si="10"/>
        <v>1.0000000000663932E-8</v>
      </c>
      <c r="I104" s="40">
        <f t="shared" si="10"/>
        <v>9.9999999992428454E-9</v>
      </c>
      <c r="J104" s="40">
        <f t="shared" si="10"/>
        <v>0</v>
      </c>
    </row>
    <row r="105" spans="2:10" x14ac:dyDescent="0.15">
      <c r="B105" s="40" t="str">
        <f t="shared" si="8"/>
        <v/>
      </c>
      <c r="C105" s="40" t="str">
        <f t="shared" si="8"/>
        <v/>
      </c>
      <c r="D105" s="40" t="str">
        <f t="shared" si="8"/>
        <v/>
      </c>
      <c r="E105" s="40" t="str">
        <f t="shared" si="9"/>
        <v/>
      </c>
      <c r="F105" s="40" t="str">
        <f t="shared" si="9"/>
        <v/>
      </c>
      <c r="G105" s="40" t="str">
        <f t="shared" si="9"/>
        <v/>
      </c>
      <c r="H105" s="40" t="str">
        <f t="shared" si="10"/>
        <v/>
      </c>
      <c r="I105" s="40" t="str">
        <f t="shared" si="10"/>
        <v/>
      </c>
      <c r="J105" s="40" t="str">
        <f t="shared" si="10"/>
        <v/>
      </c>
    </row>
    <row r="106" spans="2:10" x14ac:dyDescent="0.15">
      <c r="B106" s="40" t="str">
        <f t="shared" si="8"/>
        <v/>
      </c>
      <c r="C106" s="40" t="str">
        <f t="shared" si="8"/>
        <v/>
      </c>
      <c r="D106" s="40" t="str">
        <f t="shared" si="8"/>
        <v/>
      </c>
      <c r="E106" s="40" t="str">
        <f t="shared" si="9"/>
        <v/>
      </c>
      <c r="F106" s="40" t="str">
        <f t="shared" si="9"/>
        <v/>
      </c>
      <c r="G106" s="40" t="str">
        <f t="shared" si="9"/>
        <v/>
      </c>
      <c r="H106" s="40" t="str">
        <f t="shared" si="10"/>
        <v/>
      </c>
      <c r="I106" s="40" t="str">
        <f t="shared" si="10"/>
        <v/>
      </c>
      <c r="J106" s="40" t="str">
        <f t="shared" si="10"/>
        <v/>
      </c>
    </row>
    <row r="107" spans="2:10" x14ac:dyDescent="0.15">
      <c r="B107" s="40" t="str">
        <f t="shared" si="8"/>
        <v/>
      </c>
      <c r="C107" s="40" t="str">
        <f t="shared" si="8"/>
        <v/>
      </c>
      <c r="D107" s="40" t="str">
        <f t="shared" si="8"/>
        <v/>
      </c>
      <c r="E107" s="40" t="str">
        <f t="shared" si="9"/>
        <v/>
      </c>
      <c r="F107" s="40" t="str">
        <f t="shared" si="9"/>
        <v/>
      </c>
      <c r="G107" s="40" t="str">
        <f t="shared" si="9"/>
        <v/>
      </c>
      <c r="H107" s="40" t="str">
        <f t="shared" si="10"/>
        <v/>
      </c>
      <c r="I107" s="40" t="str">
        <f t="shared" si="10"/>
        <v/>
      </c>
      <c r="J107" s="40" t="str">
        <f t="shared" si="10"/>
        <v/>
      </c>
    </row>
    <row r="108" spans="2:10" x14ac:dyDescent="0.15">
      <c r="B108" s="40" t="str">
        <f t="shared" si="8"/>
        <v/>
      </c>
      <c r="C108" s="40" t="str">
        <f t="shared" si="8"/>
        <v/>
      </c>
      <c r="D108" s="40" t="str">
        <f t="shared" si="8"/>
        <v/>
      </c>
      <c r="E108" s="40" t="str">
        <f t="shared" si="9"/>
        <v/>
      </c>
      <c r="F108" s="40" t="str">
        <f t="shared" si="9"/>
        <v/>
      </c>
      <c r="G108" s="40" t="str">
        <f t="shared" si="9"/>
        <v/>
      </c>
      <c r="H108" s="40" t="str">
        <f t="shared" si="10"/>
        <v/>
      </c>
      <c r="I108" s="40" t="str">
        <f t="shared" si="10"/>
        <v/>
      </c>
      <c r="J108" s="40" t="str">
        <f t="shared" si="10"/>
        <v/>
      </c>
    </row>
    <row r="109" spans="2:10" x14ac:dyDescent="0.15">
      <c r="B109" s="40" t="str">
        <f t="shared" si="8"/>
        <v/>
      </c>
      <c r="C109" s="40" t="str">
        <f t="shared" si="8"/>
        <v/>
      </c>
      <c r="D109" s="40" t="str">
        <f t="shared" si="8"/>
        <v/>
      </c>
      <c r="E109" s="40" t="str">
        <f t="shared" si="9"/>
        <v/>
      </c>
      <c r="F109" s="40" t="str">
        <f t="shared" si="9"/>
        <v/>
      </c>
      <c r="G109" s="40" t="str">
        <f t="shared" si="9"/>
        <v/>
      </c>
      <c r="H109" s="40" t="str">
        <f t="shared" si="10"/>
        <v/>
      </c>
      <c r="I109" s="40" t="str">
        <f t="shared" si="10"/>
        <v/>
      </c>
      <c r="J109" s="40" t="str">
        <f t="shared" si="10"/>
        <v/>
      </c>
    </row>
    <row r="110" spans="2:10" x14ac:dyDescent="0.15">
      <c r="B110" s="40" t="str">
        <f t="shared" si="8"/>
        <v/>
      </c>
      <c r="C110" s="40" t="str">
        <f t="shared" si="8"/>
        <v/>
      </c>
      <c r="D110" s="40" t="str">
        <f t="shared" si="8"/>
        <v/>
      </c>
      <c r="E110" s="40" t="str">
        <f t="shared" si="9"/>
        <v/>
      </c>
      <c r="F110" s="40" t="str">
        <f t="shared" si="9"/>
        <v/>
      </c>
      <c r="G110" s="40" t="str">
        <f t="shared" si="9"/>
        <v/>
      </c>
      <c r="H110" s="40" t="str">
        <f t="shared" si="10"/>
        <v/>
      </c>
      <c r="I110" s="40" t="str">
        <f t="shared" si="10"/>
        <v/>
      </c>
      <c r="J110" s="40" t="str">
        <f t="shared" si="10"/>
        <v/>
      </c>
    </row>
    <row r="111" spans="2:10" x14ac:dyDescent="0.15">
      <c r="B111" s="40" t="str">
        <f t="shared" si="8"/>
        <v/>
      </c>
      <c r="C111" s="40" t="str">
        <f t="shared" si="8"/>
        <v/>
      </c>
      <c r="D111" s="40" t="str">
        <f t="shared" si="8"/>
        <v/>
      </c>
      <c r="E111" s="40" t="str">
        <f t="shared" si="9"/>
        <v/>
      </c>
      <c r="F111" s="40" t="str">
        <f t="shared" si="9"/>
        <v/>
      </c>
      <c r="G111" s="40" t="str">
        <f t="shared" si="9"/>
        <v/>
      </c>
      <c r="H111" s="40" t="str">
        <f t="shared" si="10"/>
        <v/>
      </c>
      <c r="I111" s="40" t="str">
        <f t="shared" si="10"/>
        <v/>
      </c>
      <c r="J111" s="40" t="str">
        <f t="shared" si="10"/>
        <v/>
      </c>
    </row>
    <row r="112" spans="2:10" x14ac:dyDescent="0.15">
      <c r="B112" s="40" t="str">
        <f t="shared" si="8"/>
        <v/>
      </c>
      <c r="C112" s="40" t="str">
        <f t="shared" si="8"/>
        <v/>
      </c>
      <c r="D112" s="40" t="str">
        <f t="shared" si="8"/>
        <v/>
      </c>
      <c r="E112" s="40" t="str">
        <f t="shared" si="9"/>
        <v/>
      </c>
      <c r="F112" s="40" t="str">
        <f t="shared" si="9"/>
        <v/>
      </c>
      <c r="G112" s="40" t="str">
        <f t="shared" si="9"/>
        <v/>
      </c>
      <c r="H112" s="40" t="str">
        <f t="shared" si="10"/>
        <v/>
      </c>
      <c r="I112" s="40" t="str">
        <f t="shared" si="10"/>
        <v/>
      </c>
      <c r="J112" s="40" t="str">
        <f t="shared" si="10"/>
        <v/>
      </c>
    </row>
    <row r="113" spans="1:13" x14ac:dyDescent="0.15">
      <c r="B113" s="40" t="str">
        <f t="shared" si="8"/>
        <v/>
      </c>
      <c r="C113" s="40" t="str">
        <f t="shared" si="8"/>
        <v/>
      </c>
      <c r="D113" s="40" t="str">
        <f t="shared" si="8"/>
        <v/>
      </c>
      <c r="E113" s="40" t="str">
        <f t="shared" si="9"/>
        <v/>
      </c>
      <c r="F113" s="40" t="str">
        <f t="shared" si="9"/>
        <v/>
      </c>
      <c r="G113" s="40" t="str">
        <f t="shared" si="9"/>
        <v/>
      </c>
      <c r="H113" s="40" t="str">
        <f t="shared" si="10"/>
        <v/>
      </c>
      <c r="I113" s="40" t="str">
        <f t="shared" si="10"/>
        <v/>
      </c>
      <c r="J113" s="40" t="str">
        <f t="shared" si="10"/>
        <v/>
      </c>
    </row>
    <row r="114" spans="1:13" x14ac:dyDescent="0.15">
      <c r="B114" s="40" t="str">
        <f t="shared" si="8"/>
        <v/>
      </c>
      <c r="C114" s="40" t="str">
        <f t="shared" si="8"/>
        <v/>
      </c>
      <c r="D114" s="40" t="str">
        <f t="shared" si="8"/>
        <v/>
      </c>
      <c r="E114" s="40" t="str">
        <f t="shared" si="9"/>
        <v/>
      </c>
      <c r="F114" s="40" t="str">
        <f t="shared" si="9"/>
        <v/>
      </c>
      <c r="G114" s="40" t="str">
        <f t="shared" si="9"/>
        <v/>
      </c>
      <c r="H114" s="40" t="str">
        <f t="shared" si="10"/>
        <v/>
      </c>
      <c r="I114" s="40" t="str">
        <f t="shared" si="10"/>
        <v/>
      </c>
      <c r="J114" s="40" t="str">
        <f t="shared" si="10"/>
        <v/>
      </c>
    </row>
    <row r="115" spans="1:13" x14ac:dyDescent="0.15">
      <c r="B115" s="40" t="str">
        <f t="shared" si="8"/>
        <v/>
      </c>
      <c r="C115" s="40" t="str">
        <f t="shared" si="8"/>
        <v/>
      </c>
      <c r="D115" s="40" t="str">
        <f t="shared" si="8"/>
        <v/>
      </c>
      <c r="E115" s="40" t="str">
        <f t="shared" si="9"/>
        <v/>
      </c>
      <c r="F115" s="40" t="str">
        <f t="shared" si="9"/>
        <v/>
      </c>
      <c r="G115" s="40" t="str">
        <f t="shared" si="9"/>
        <v/>
      </c>
      <c r="H115" s="40" t="str">
        <f t="shared" si="10"/>
        <v/>
      </c>
      <c r="I115" s="40" t="str">
        <f t="shared" si="10"/>
        <v/>
      </c>
      <c r="J115" s="40" t="str">
        <f t="shared" si="10"/>
        <v/>
      </c>
    </row>
    <row r="116" spans="1:13" x14ac:dyDescent="0.15">
      <c r="B116" s="40" t="str">
        <f t="shared" si="8"/>
        <v/>
      </c>
      <c r="C116" s="40" t="str">
        <f t="shared" si="8"/>
        <v/>
      </c>
      <c r="D116" s="40" t="str">
        <f t="shared" si="8"/>
        <v/>
      </c>
      <c r="E116" s="40" t="str">
        <f t="shared" si="9"/>
        <v/>
      </c>
      <c r="F116" s="40" t="str">
        <f t="shared" si="9"/>
        <v/>
      </c>
      <c r="G116" s="40" t="str">
        <f t="shared" si="9"/>
        <v/>
      </c>
      <c r="H116" s="40" t="str">
        <f t="shared" si="10"/>
        <v/>
      </c>
      <c r="I116" s="40" t="str">
        <f t="shared" si="10"/>
        <v/>
      </c>
      <c r="J116" s="40" t="str">
        <f t="shared" si="10"/>
        <v/>
      </c>
    </row>
    <row r="117" spans="1:13" x14ac:dyDescent="0.15">
      <c r="B117" s="40" t="str">
        <f t="shared" si="8"/>
        <v/>
      </c>
      <c r="C117" s="40" t="str">
        <f t="shared" si="8"/>
        <v/>
      </c>
      <c r="D117" s="40" t="str">
        <f t="shared" si="8"/>
        <v/>
      </c>
      <c r="E117" s="40" t="str">
        <f t="shared" si="9"/>
        <v/>
      </c>
      <c r="F117" s="40" t="str">
        <f t="shared" si="9"/>
        <v/>
      </c>
      <c r="G117" s="40" t="str">
        <f t="shared" si="9"/>
        <v/>
      </c>
      <c r="H117" s="40" t="str">
        <f t="shared" si="10"/>
        <v/>
      </c>
      <c r="I117" s="40" t="str">
        <f t="shared" si="10"/>
        <v/>
      </c>
      <c r="J117" s="40" t="str">
        <f t="shared" si="10"/>
        <v/>
      </c>
    </row>
    <row r="118" spans="1:13" x14ac:dyDescent="0.15">
      <c r="B118" s="40" t="str">
        <f t="shared" si="8"/>
        <v/>
      </c>
      <c r="C118" s="40" t="str">
        <f t="shared" si="8"/>
        <v/>
      </c>
      <c r="D118" s="40" t="str">
        <f t="shared" si="8"/>
        <v/>
      </c>
      <c r="E118" s="40" t="str">
        <f t="shared" si="9"/>
        <v/>
      </c>
      <c r="F118" s="40" t="str">
        <f t="shared" si="9"/>
        <v/>
      </c>
      <c r="G118" s="40" t="str">
        <f t="shared" si="9"/>
        <v/>
      </c>
      <c r="H118" s="40" t="str">
        <f t="shared" si="10"/>
        <v/>
      </c>
      <c r="I118" s="40" t="str">
        <f t="shared" si="10"/>
        <v/>
      </c>
      <c r="J118" s="40" t="str">
        <f t="shared" si="10"/>
        <v/>
      </c>
    </row>
    <row r="119" spans="1:13" x14ac:dyDescent="0.15">
      <c r="B119" s="40" t="str">
        <f t="shared" si="8"/>
        <v/>
      </c>
      <c r="C119" s="40" t="str">
        <f t="shared" si="8"/>
        <v/>
      </c>
      <c r="D119" s="40" t="str">
        <f t="shared" si="8"/>
        <v/>
      </c>
      <c r="E119" s="40" t="str">
        <f t="shared" si="9"/>
        <v/>
      </c>
      <c r="F119" s="40" t="str">
        <f t="shared" si="9"/>
        <v/>
      </c>
      <c r="G119" s="40" t="str">
        <f t="shared" si="9"/>
        <v/>
      </c>
      <c r="H119" s="40" t="str">
        <f t="shared" si="10"/>
        <v/>
      </c>
      <c r="I119" s="40" t="str">
        <f t="shared" si="10"/>
        <v/>
      </c>
      <c r="J119" s="40" t="str">
        <f t="shared" si="10"/>
        <v/>
      </c>
    </row>
    <row r="121" spans="1:13" ht="12" thickBot="1" x14ac:dyDescent="0.2"/>
    <row r="122" spans="1:13" x14ac:dyDescent="0.15">
      <c r="B122" s="5" t="str">
        <f>IF(Datasheet!B28=0,"",Datasheet!B28)</f>
        <v>Appraiser</v>
      </c>
      <c r="C122" s="6" t="str">
        <f>IF(Datasheet!C28=0,"",Datasheet!C28)</f>
        <v>A</v>
      </c>
      <c r="D122" s="7"/>
      <c r="E122" s="5" t="str">
        <f>IF(Datasheet!E28=0,"",Datasheet!E28)</f>
        <v>Appraiser</v>
      </c>
      <c r="F122" s="6" t="str">
        <f>IF(Datasheet!F28=0,"",Datasheet!F28)</f>
        <v>B</v>
      </c>
      <c r="G122" s="7"/>
      <c r="H122" s="5" t="str">
        <f>IF(Datasheet!H28=0,"",Datasheet!H28)</f>
        <v>Appraiser</v>
      </c>
      <c r="I122" s="6" t="str">
        <f>IF(Datasheet!I28=0,"",Datasheet!I28)</f>
        <v>C</v>
      </c>
      <c r="J122" s="7"/>
    </row>
    <row r="123" spans="1:13" ht="15.75" thickBot="1" x14ac:dyDescent="0.3">
      <c r="B123" s="8">
        <f>IF(Datasheet!B30=0,"",Datasheet!B30)</f>
        <v>1</v>
      </c>
      <c r="C123" s="9">
        <f>IF(Datasheet!C30=0,"",Datasheet!C30)</f>
        <v>2</v>
      </c>
      <c r="D123" s="10">
        <f>IF(Datasheet!D30=0,"",Datasheet!D30)</f>
        <v>3</v>
      </c>
      <c r="E123" s="11">
        <f>IF(Datasheet!E30=0,"",Datasheet!E30)</f>
        <v>1</v>
      </c>
      <c r="F123" s="12">
        <f>IF(Datasheet!F30=0,"",Datasheet!F30)</f>
        <v>2</v>
      </c>
      <c r="G123" s="13">
        <f>IF(Datasheet!G30=0,"",Datasheet!G30)</f>
        <v>3</v>
      </c>
      <c r="H123" s="11">
        <f>IF(Datasheet!H30=0,"",Datasheet!H30)</f>
        <v>1</v>
      </c>
      <c r="I123" s="12">
        <f>IF(Datasheet!I30=0,"",Datasheet!I30)</f>
        <v>2</v>
      </c>
      <c r="J123" s="13">
        <f>IF(Datasheet!J30=0,"",Datasheet!J30)</f>
        <v>3</v>
      </c>
      <c r="L123" s="128" t="str">
        <f>Datasheet!$F$5</f>
        <v>USL</v>
      </c>
      <c r="M123" s="128" t="str">
        <f>Datasheet!$F$6</f>
        <v>LSL</v>
      </c>
    </row>
    <row r="124" spans="1:13" ht="15.75" thickBot="1" x14ac:dyDescent="0.3">
      <c r="A124" s="14" t="str">
        <f>IF(Datasheet!A31=0,"",Datasheet!A31)</f>
        <v>P1</v>
      </c>
      <c r="B124" s="39">
        <f>Datasheet!B31</f>
        <v>56.833599999999997</v>
      </c>
      <c r="C124" s="39">
        <f>Datasheet!C31</f>
        <v>56.834299999999999</v>
      </c>
      <c r="D124" s="39">
        <f>Datasheet!D31</f>
        <v>56.834400000000002</v>
      </c>
      <c r="E124" s="39">
        <f>Datasheet!E31</f>
        <v>56.834000000000003</v>
      </c>
      <c r="F124" s="39">
        <f>Datasheet!F31</f>
        <v>56.834200000000003</v>
      </c>
      <c r="G124" s="39">
        <f>Datasheet!G31</f>
        <v>56.834099999999999</v>
      </c>
      <c r="H124" s="39">
        <f>Datasheet!H31</f>
        <v>56.834000000000003</v>
      </c>
      <c r="I124" s="39">
        <f>Datasheet!I31</f>
        <v>56.834200000000003</v>
      </c>
      <c r="J124" s="39">
        <f>Datasheet!J31</f>
        <v>56.834099999999999</v>
      </c>
      <c r="L124" s="129">
        <f>Datasheet!$E$6+Datasheet!$G$5</f>
        <v>56.844999999999999</v>
      </c>
      <c r="M124" s="129">
        <f>Datasheet!$E$6+Datasheet!$G$6</f>
        <v>56.825000000000003</v>
      </c>
    </row>
    <row r="125" spans="1:13" ht="15.75" thickBot="1" x14ac:dyDescent="0.3">
      <c r="A125" s="14" t="str">
        <f>IF(Datasheet!A32=0,"",Datasheet!A32)</f>
        <v>P2</v>
      </c>
      <c r="B125" s="39">
        <f>Datasheet!B32</f>
        <v>56.832099999999997</v>
      </c>
      <c r="C125" s="39">
        <f>Datasheet!C32</f>
        <v>56.8307</v>
      </c>
      <c r="D125" s="39">
        <f>Datasheet!D32</f>
        <v>56.8322</v>
      </c>
      <c r="E125" s="39">
        <f>Datasheet!E32</f>
        <v>56.832000000000001</v>
      </c>
      <c r="F125" s="39">
        <f>Datasheet!F32</f>
        <v>56.831600000000002</v>
      </c>
      <c r="G125" s="39">
        <f>Datasheet!G32</f>
        <v>56.831499999999998</v>
      </c>
      <c r="H125" s="39">
        <f>Datasheet!H32</f>
        <v>56.832000000000001</v>
      </c>
      <c r="I125" s="39">
        <f>Datasheet!I32</f>
        <v>56.831600000000002</v>
      </c>
      <c r="J125" s="39">
        <f>Datasheet!J32</f>
        <v>56.831499999999998</v>
      </c>
      <c r="L125" s="129">
        <f>Datasheet!$E$6+Datasheet!$G$5</f>
        <v>56.844999999999999</v>
      </c>
      <c r="M125" s="129">
        <f>Datasheet!$E$6+Datasheet!$G$6</f>
        <v>56.825000000000003</v>
      </c>
    </row>
    <row r="126" spans="1:13" ht="15.75" thickBot="1" x14ac:dyDescent="0.3">
      <c r="A126" s="14" t="str">
        <f>IF(Datasheet!A33=0,"",Datasheet!A33)</f>
        <v>P3</v>
      </c>
      <c r="B126" s="39">
        <f>Datasheet!B33</f>
        <v>56.837699999999998</v>
      </c>
      <c r="C126" s="39">
        <f>Datasheet!C33</f>
        <v>56.837800000000001</v>
      </c>
      <c r="D126" s="39">
        <f>Datasheet!D33</f>
        <v>56.836799999999997</v>
      </c>
      <c r="E126" s="39">
        <f>Datasheet!E33</f>
        <v>56.837499999999999</v>
      </c>
      <c r="F126" s="39">
        <f>Datasheet!F33</f>
        <v>56.8367</v>
      </c>
      <c r="G126" s="39">
        <f>Datasheet!G33</f>
        <v>56.836599999999997</v>
      </c>
      <c r="H126" s="39">
        <f>Datasheet!H33</f>
        <v>56.837499999999999</v>
      </c>
      <c r="I126" s="39">
        <f>Datasheet!I33</f>
        <v>56.8367</v>
      </c>
      <c r="J126" s="39">
        <f>Datasheet!J33</f>
        <v>56.836599999999997</v>
      </c>
      <c r="L126" s="129">
        <f>Datasheet!$E$6+Datasheet!$G$5</f>
        <v>56.844999999999999</v>
      </c>
      <c r="M126" s="129">
        <f>Datasheet!$E$6+Datasheet!$G$6</f>
        <v>56.825000000000003</v>
      </c>
    </row>
    <row r="127" spans="1:13" ht="15.75" thickBot="1" x14ac:dyDescent="0.3">
      <c r="A127" s="14" t="str">
        <f>IF(Datasheet!A34=0,"",Datasheet!A34)</f>
        <v>P4</v>
      </c>
      <c r="B127" s="39">
        <f>Datasheet!B34</f>
        <v>56.8292</v>
      </c>
      <c r="C127" s="39">
        <f>Datasheet!C34</f>
        <v>56.828800000000001</v>
      </c>
      <c r="D127" s="39">
        <f>Datasheet!D34</f>
        <v>56.829700000000003</v>
      </c>
      <c r="E127" s="39">
        <f>Datasheet!E34</f>
        <v>56.829099999999997</v>
      </c>
      <c r="F127" s="39">
        <f>Datasheet!F34</f>
        <v>56.829300000000003</v>
      </c>
      <c r="G127" s="39">
        <f>Datasheet!G34</f>
        <v>56.829300000000003</v>
      </c>
      <c r="H127" s="39">
        <f>Datasheet!H34</f>
        <v>56.829099999999997</v>
      </c>
      <c r="I127" s="39">
        <f>Datasheet!I34</f>
        <v>56.829300000000003</v>
      </c>
      <c r="J127" s="39">
        <f>Datasheet!J34</f>
        <v>56.829300000000003</v>
      </c>
      <c r="L127" s="129">
        <f>Datasheet!$E$6+Datasheet!$G$5</f>
        <v>56.844999999999999</v>
      </c>
      <c r="M127" s="129">
        <f>Datasheet!$E$6+Datasheet!$G$6</f>
        <v>56.825000000000003</v>
      </c>
    </row>
    <row r="128" spans="1:13" ht="15.75" thickBot="1" x14ac:dyDescent="0.3">
      <c r="A128" s="14" t="str">
        <f>IF(Datasheet!A35=0,"",Datasheet!A35)</f>
        <v>P5</v>
      </c>
      <c r="B128" s="39">
        <f>Datasheet!B35</f>
        <v>56.828200000000002</v>
      </c>
      <c r="C128" s="39">
        <f>Datasheet!C35</f>
        <v>56.828000000000003</v>
      </c>
      <c r="D128" s="39">
        <f>Datasheet!D35</f>
        <v>56.828400000000002</v>
      </c>
      <c r="E128" s="39">
        <f>Datasheet!E35</f>
        <v>56.827300000000001</v>
      </c>
      <c r="F128" s="39">
        <f>Datasheet!F35</f>
        <v>56.828099999999999</v>
      </c>
      <c r="G128" s="39">
        <f>Datasheet!G35</f>
        <v>56.828000000000003</v>
      </c>
      <c r="H128" s="39">
        <f>Datasheet!H35</f>
        <v>56.827300000000001</v>
      </c>
      <c r="I128" s="39">
        <f>Datasheet!I35</f>
        <v>56.828099999999999</v>
      </c>
      <c r="J128" s="39">
        <f>Datasheet!J35</f>
        <v>56.828000000000003</v>
      </c>
      <c r="L128" s="129">
        <f>Datasheet!$E$6+Datasheet!$G$5</f>
        <v>56.844999999999999</v>
      </c>
      <c r="M128" s="129">
        <f>Datasheet!$E$6+Datasheet!$G$6</f>
        <v>56.825000000000003</v>
      </c>
    </row>
    <row r="129" spans="1:13" ht="15.75" thickBot="1" x14ac:dyDescent="0.3">
      <c r="A129" s="14" t="str">
        <f>IF(Datasheet!A36=0,"",Datasheet!A36)</f>
        <v>P6</v>
      </c>
      <c r="B129" s="39">
        <f>Datasheet!B36</f>
        <v>56.821899999999999</v>
      </c>
      <c r="C129" s="39">
        <f>Datasheet!C36</f>
        <v>56.820999999999998</v>
      </c>
      <c r="D129" s="39">
        <f>Datasheet!D36</f>
        <v>56.821300000000001</v>
      </c>
      <c r="E129" s="39">
        <f>Datasheet!E36</f>
        <v>56.820700000000002</v>
      </c>
      <c r="F129" s="39">
        <f>Datasheet!F36</f>
        <v>56.821300000000001</v>
      </c>
      <c r="G129" s="39">
        <f>Datasheet!G36</f>
        <v>56.820700000000002</v>
      </c>
      <c r="H129" s="39">
        <f>Datasheet!H36</f>
        <v>56.820700000000002</v>
      </c>
      <c r="I129" s="39">
        <f>Datasheet!I36</f>
        <v>56.821300000000001</v>
      </c>
      <c r="J129" s="39">
        <f>Datasheet!J36</f>
        <v>56.820700000000002</v>
      </c>
      <c r="L129" s="129">
        <f>Datasheet!$E$6+Datasheet!$G$5</f>
        <v>56.844999999999999</v>
      </c>
      <c r="M129" s="129">
        <f>Datasheet!$E$6+Datasheet!$G$6</f>
        <v>56.825000000000003</v>
      </c>
    </row>
    <row r="130" spans="1:13" ht="15.75" thickBot="1" x14ac:dyDescent="0.3">
      <c r="A130" s="14" t="str">
        <f>IF(Datasheet!A37=0,"",Datasheet!A37)</f>
        <v>P7</v>
      </c>
      <c r="B130" s="39">
        <f>Datasheet!B37</f>
        <v>56.839300000000001</v>
      </c>
      <c r="C130" s="39">
        <f>Datasheet!C37</f>
        <v>56.839100000000002</v>
      </c>
      <c r="D130" s="39">
        <f>Datasheet!D37</f>
        <v>56.839500000000001</v>
      </c>
      <c r="E130" s="39">
        <f>Datasheet!E37</f>
        <v>56.839700000000001</v>
      </c>
      <c r="F130" s="39">
        <f>Datasheet!F37</f>
        <v>56.8401</v>
      </c>
      <c r="G130" s="39">
        <f>Datasheet!G37</f>
        <v>56.840899999999998</v>
      </c>
      <c r="H130" s="39">
        <f>Datasheet!H37</f>
        <v>56.839700000000001</v>
      </c>
      <c r="I130" s="39">
        <f>Datasheet!I37</f>
        <v>56.8401</v>
      </c>
      <c r="J130" s="39">
        <f>Datasheet!J37</f>
        <v>56.840899999999998</v>
      </c>
      <c r="L130" s="129">
        <f>Datasheet!$E$6+Datasheet!$G$5</f>
        <v>56.844999999999999</v>
      </c>
      <c r="M130" s="129">
        <f>Datasheet!$E$6+Datasheet!$G$6</f>
        <v>56.825000000000003</v>
      </c>
    </row>
    <row r="131" spans="1:13" ht="15.75" thickBot="1" x14ac:dyDescent="0.3">
      <c r="A131" s="14" t="str">
        <f>IF(Datasheet!A38=0,"",Datasheet!A38)</f>
        <v>P8</v>
      </c>
      <c r="B131" s="39">
        <f>Datasheet!B38</f>
        <v>56.830500000000001</v>
      </c>
      <c r="C131" s="39">
        <f>Datasheet!C38</f>
        <v>56.829500000000003</v>
      </c>
      <c r="D131" s="39">
        <f>Datasheet!D38</f>
        <v>56.830100000000002</v>
      </c>
      <c r="E131" s="39">
        <f>Datasheet!E38</f>
        <v>56.830100000000002</v>
      </c>
      <c r="F131" s="39">
        <f>Datasheet!F38</f>
        <v>56.829599999999999</v>
      </c>
      <c r="G131" s="39">
        <f>Datasheet!G38</f>
        <v>56.83</v>
      </c>
      <c r="H131" s="39">
        <f>Datasheet!H38</f>
        <v>56.830100000000002</v>
      </c>
      <c r="I131" s="39">
        <f>Datasheet!I38</f>
        <v>56.829599999999999</v>
      </c>
      <c r="J131" s="39">
        <f>Datasheet!J38</f>
        <v>56.83</v>
      </c>
      <c r="L131" s="129">
        <f>Datasheet!$E$6+Datasheet!$G$5</f>
        <v>56.844999999999999</v>
      </c>
      <c r="M131" s="129">
        <f>Datasheet!$E$6+Datasheet!$G$6</f>
        <v>56.825000000000003</v>
      </c>
    </row>
    <row r="132" spans="1:13" ht="15.75" thickBot="1" x14ac:dyDescent="0.3">
      <c r="A132" s="14" t="str">
        <f>IF(Datasheet!A39=0,"",Datasheet!A39)</f>
        <v>P9</v>
      </c>
      <c r="B132" s="39">
        <f>Datasheet!B39</f>
        <v>56.826599999999999</v>
      </c>
      <c r="C132" s="39">
        <f>Datasheet!C39</f>
        <v>56.826900000000002</v>
      </c>
      <c r="D132" s="39">
        <f>Datasheet!D39</f>
        <v>56.827800000000003</v>
      </c>
      <c r="E132" s="39">
        <f>Datasheet!E39</f>
        <v>56.826700000000002</v>
      </c>
      <c r="F132" s="39">
        <f>Datasheet!F39</f>
        <v>56.827300000000001</v>
      </c>
      <c r="G132" s="39">
        <f>Datasheet!G39</f>
        <v>56.826999999999998</v>
      </c>
      <c r="H132" s="39">
        <f>Datasheet!H39</f>
        <v>56.826700000000002</v>
      </c>
      <c r="I132" s="39">
        <f>Datasheet!I39</f>
        <v>56.827300000000001</v>
      </c>
      <c r="J132" s="39">
        <f>Datasheet!J39</f>
        <v>56.826999999999998</v>
      </c>
      <c r="L132" s="129">
        <f>Datasheet!$E$6+Datasheet!$G$5</f>
        <v>56.844999999999999</v>
      </c>
      <c r="M132" s="129">
        <f>Datasheet!$E$6+Datasheet!$G$6</f>
        <v>56.825000000000003</v>
      </c>
    </row>
    <row r="133" spans="1:13" ht="15.75" thickBot="1" x14ac:dyDescent="0.3">
      <c r="A133" s="14" t="str">
        <f>IF(Datasheet!A40=0,"",Datasheet!A40)</f>
        <v>P10</v>
      </c>
      <c r="B133" s="39">
        <f>Datasheet!B40</f>
        <v>56.837499999999999</v>
      </c>
      <c r="C133" s="39">
        <f>Datasheet!C40</f>
        <v>56.838000000000001</v>
      </c>
      <c r="D133" s="39">
        <f>Datasheet!D40</f>
        <v>56.838000000000001</v>
      </c>
      <c r="E133" s="39">
        <f>Datasheet!E40</f>
        <v>56.838200000000001</v>
      </c>
      <c r="F133" s="39">
        <f>Datasheet!F40</f>
        <v>56.838000000000001</v>
      </c>
      <c r="G133" s="39">
        <f>Datasheet!G40</f>
        <v>56.838099999999997</v>
      </c>
      <c r="H133" s="39">
        <f>Datasheet!H40</f>
        <v>56.838200000000001</v>
      </c>
      <c r="I133" s="39">
        <f>Datasheet!I40</f>
        <v>56.838000000000001</v>
      </c>
      <c r="J133" s="39">
        <f>Datasheet!J40</f>
        <v>56.838099999999997</v>
      </c>
      <c r="L133" s="129">
        <f>Datasheet!$E$6+Datasheet!$G$5</f>
        <v>56.844999999999999</v>
      </c>
      <c r="M133" s="129">
        <f>Datasheet!$E$6+Datasheet!$G$6</f>
        <v>56.825000000000003</v>
      </c>
    </row>
    <row r="134" spans="1:13" ht="15.75" thickBot="1" x14ac:dyDescent="0.3">
      <c r="A134" s="14" t="str">
        <f>IF(Datasheet!A41=0,"",Datasheet!A41)</f>
        <v/>
      </c>
      <c r="B134" s="39" t="str">
        <f>Datasheet!B41</f>
        <v/>
      </c>
      <c r="C134" s="39" t="str">
        <f>Datasheet!C41</f>
        <v/>
      </c>
      <c r="D134" s="39" t="str">
        <f>Datasheet!D41</f>
        <v/>
      </c>
      <c r="E134" s="39" t="str">
        <f>Datasheet!E41</f>
        <v/>
      </c>
      <c r="F134" s="39" t="str">
        <f>Datasheet!F41</f>
        <v/>
      </c>
      <c r="G134" s="39" t="str">
        <f>Datasheet!G41</f>
        <v/>
      </c>
      <c r="H134" s="39" t="str">
        <f>Datasheet!H41</f>
        <v/>
      </c>
      <c r="I134" s="39" t="str">
        <f>Datasheet!I41</f>
        <v/>
      </c>
      <c r="J134" s="39" t="str">
        <f>Datasheet!J41</f>
        <v/>
      </c>
      <c r="L134" s="129">
        <f>Datasheet!$E$6+Datasheet!$G$5</f>
        <v>56.844999999999999</v>
      </c>
      <c r="M134" s="129">
        <f>Datasheet!$E$6+Datasheet!$G$6</f>
        <v>56.825000000000003</v>
      </c>
    </row>
    <row r="135" spans="1:13" ht="15.75" thickBot="1" x14ac:dyDescent="0.3">
      <c r="A135" s="14" t="str">
        <f>IF(Datasheet!A42=0,"",Datasheet!A42)</f>
        <v/>
      </c>
      <c r="B135" s="39" t="str">
        <f>Datasheet!B42</f>
        <v/>
      </c>
      <c r="C135" s="39" t="str">
        <f>Datasheet!C42</f>
        <v/>
      </c>
      <c r="D135" s="39" t="str">
        <f>Datasheet!D42</f>
        <v/>
      </c>
      <c r="E135" s="39" t="str">
        <f>Datasheet!E42</f>
        <v/>
      </c>
      <c r="F135" s="39" t="str">
        <f>Datasheet!F42</f>
        <v/>
      </c>
      <c r="G135" s="39" t="str">
        <f>Datasheet!G42</f>
        <v/>
      </c>
      <c r="H135" s="39" t="str">
        <f>Datasheet!H42</f>
        <v/>
      </c>
      <c r="I135" s="39" t="str">
        <f>Datasheet!I42</f>
        <v/>
      </c>
      <c r="J135" s="39" t="str">
        <f>Datasheet!J42</f>
        <v/>
      </c>
      <c r="L135" s="129">
        <f>Datasheet!$E$6+Datasheet!$G$5</f>
        <v>56.844999999999999</v>
      </c>
      <c r="M135" s="129">
        <f>Datasheet!$E$6+Datasheet!$G$6</f>
        <v>56.825000000000003</v>
      </c>
    </row>
    <row r="136" spans="1:13" ht="15.75" thickBot="1" x14ac:dyDescent="0.3">
      <c r="A136" s="14" t="str">
        <f>IF(Datasheet!A43=0,"",Datasheet!A43)</f>
        <v/>
      </c>
      <c r="B136" s="39" t="str">
        <f>Datasheet!B43</f>
        <v/>
      </c>
      <c r="C136" s="39" t="str">
        <f>Datasheet!C43</f>
        <v/>
      </c>
      <c r="D136" s="39" t="str">
        <f>Datasheet!D43</f>
        <v/>
      </c>
      <c r="E136" s="39" t="str">
        <f>Datasheet!E43</f>
        <v/>
      </c>
      <c r="F136" s="39" t="str">
        <f>Datasheet!F43</f>
        <v/>
      </c>
      <c r="G136" s="39" t="str">
        <f>Datasheet!G43</f>
        <v/>
      </c>
      <c r="H136" s="39" t="str">
        <f>Datasheet!H43</f>
        <v/>
      </c>
      <c r="I136" s="39" t="str">
        <f>Datasheet!I43</f>
        <v/>
      </c>
      <c r="J136" s="39" t="str">
        <f>Datasheet!J43</f>
        <v/>
      </c>
      <c r="L136" s="129">
        <f>Datasheet!$E$6+Datasheet!$G$5</f>
        <v>56.844999999999999</v>
      </c>
      <c r="M136" s="129">
        <f>Datasheet!$E$6+Datasheet!$G$6</f>
        <v>56.825000000000003</v>
      </c>
    </row>
    <row r="137" spans="1:13" ht="15.75" thickBot="1" x14ac:dyDescent="0.3">
      <c r="A137" s="14" t="str">
        <f>IF(Datasheet!A44=0,"",Datasheet!A44)</f>
        <v/>
      </c>
      <c r="B137" s="39" t="str">
        <f>Datasheet!B44</f>
        <v/>
      </c>
      <c r="C137" s="39" t="str">
        <f>Datasheet!C44</f>
        <v/>
      </c>
      <c r="D137" s="39" t="str">
        <f>Datasheet!D44</f>
        <v/>
      </c>
      <c r="E137" s="39" t="str">
        <f>Datasheet!E44</f>
        <v/>
      </c>
      <c r="F137" s="39" t="str">
        <f>Datasheet!F44</f>
        <v/>
      </c>
      <c r="G137" s="39" t="str">
        <f>Datasheet!G44</f>
        <v/>
      </c>
      <c r="H137" s="39" t="str">
        <f>Datasheet!H44</f>
        <v/>
      </c>
      <c r="I137" s="39" t="str">
        <f>Datasheet!I44</f>
        <v/>
      </c>
      <c r="J137" s="39" t="str">
        <f>Datasheet!J44</f>
        <v/>
      </c>
      <c r="L137" s="129">
        <f>Datasheet!$E$6+Datasheet!$G$5</f>
        <v>56.844999999999999</v>
      </c>
      <c r="M137" s="129">
        <f>Datasheet!$E$6+Datasheet!$G$6</f>
        <v>56.825000000000003</v>
      </c>
    </row>
    <row r="138" spans="1:13" ht="15.75" thickBot="1" x14ac:dyDescent="0.3">
      <c r="A138" s="14" t="str">
        <f>IF(Datasheet!A45=0,"",Datasheet!A45)</f>
        <v/>
      </c>
      <c r="B138" s="39" t="str">
        <f>Datasheet!B45</f>
        <v/>
      </c>
      <c r="C138" s="39" t="str">
        <f>Datasheet!C45</f>
        <v/>
      </c>
      <c r="D138" s="39" t="str">
        <f>Datasheet!D45</f>
        <v/>
      </c>
      <c r="E138" s="39" t="str">
        <f>Datasheet!E45</f>
        <v/>
      </c>
      <c r="F138" s="39" t="str">
        <f>Datasheet!F45</f>
        <v/>
      </c>
      <c r="G138" s="39" t="str">
        <f>Datasheet!G45</f>
        <v/>
      </c>
      <c r="H138" s="39" t="str">
        <f>Datasheet!H45</f>
        <v/>
      </c>
      <c r="I138" s="39" t="str">
        <f>Datasheet!I45</f>
        <v/>
      </c>
      <c r="J138" s="39" t="str">
        <f>Datasheet!J45</f>
        <v/>
      </c>
      <c r="L138" s="129">
        <f>Datasheet!$E$6+Datasheet!$G$5</f>
        <v>56.844999999999999</v>
      </c>
      <c r="M138" s="129">
        <f>Datasheet!$E$6+Datasheet!$G$6</f>
        <v>56.825000000000003</v>
      </c>
    </row>
    <row r="139" spans="1:13" ht="15.75" thickBot="1" x14ac:dyDescent="0.3">
      <c r="A139" s="14" t="str">
        <f>IF(Datasheet!A46=0,"",Datasheet!A46)</f>
        <v/>
      </c>
      <c r="B139" s="39" t="str">
        <f>Datasheet!B46</f>
        <v/>
      </c>
      <c r="C139" s="39" t="str">
        <f>Datasheet!C46</f>
        <v/>
      </c>
      <c r="D139" s="39" t="str">
        <f>Datasheet!D46</f>
        <v/>
      </c>
      <c r="E139" s="39" t="str">
        <f>Datasheet!E46</f>
        <v/>
      </c>
      <c r="F139" s="39" t="str">
        <f>Datasheet!F46</f>
        <v/>
      </c>
      <c r="G139" s="39" t="str">
        <f>Datasheet!G46</f>
        <v/>
      </c>
      <c r="H139" s="39" t="str">
        <f>Datasheet!H46</f>
        <v/>
      </c>
      <c r="I139" s="39" t="str">
        <f>Datasheet!I46</f>
        <v/>
      </c>
      <c r="J139" s="39" t="str">
        <f>Datasheet!J46</f>
        <v/>
      </c>
      <c r="L139" s="129">
        <f>Datasheet!$E$6+Datasheet!$G$5</f>
        <v>56.844999999999999</v>
      </c>
      <c r="M139" s="129">
        <f>Datasheet!$E$6+Datasheet!$G$6</f>
        <v>56.825000000000003</v>
      </c>
    </row>
    <row r="140" spans="1:13" ht="15.75" thickBot="1" x14ac:dyDescent="0.3">
      <c r="A140" s="14" t="str">
        <f>IF(Datasheet!A47=0,"",Datasheet!A47)</f>
        <v/>
      </c>
      <c r="B140" s="39" t="str">
        <f>Datasheet!B47</f>
        <v/>
      </c>
      <c r="C140" s="39" t="str">
        <f>Datasheet!C47</f>
        <v/>
      </c>
      <c r="D140" s="39" t="str">
        <f>Datasheet!D47</f>
        <v/>
      </c>
      <c r="E140" s="39" t="str">
        <f>Datasheet!E47</f>
        <v/>
      </c>
      <c r="F140" s="39" t="str">
        <f>Datasheet!F47</f>
        <v/>
      </c>
      <c r="G140" s="39" t="str">
        <f>Datasheet!G47</f>
        <v/>
      </c>
      <c r="H140" s="39" t="str">
        <f>Datasheet!H47</f>
        <v/>
      </c>
      <c r="I140" s="39" t="str">
        <f>Datasheet!I47</f>
        <v/>
      </c>
      <c r="J140" s="39" t="str">
        <f>Datasheet!J47</f>
        <v/>
      </c>
      <c r="L140" s="129">
        <f>Datasheet!$E$6+Datasheet!$G$5</f>
        <v>56.844999999999999</v>
      </c>
      <c r="M140" s="129">
        <f>Datasheet!$E$6+Datasheet!$G$6</f>
        <v>56.825000000000003</v>
      </c>
    </row>
    <row r="141" spans="1:13" ht="15.75" thickBot="1" x14ac:dyDescent="0.3">
      <c r="A141" s="14" t="str">
        <f>IF(Datasheet!A48=0,"",Datasheet!A48)</f>
        <v/>
      </c>
      <c r="B141" s="39" t="str">
        <f>Datasheet!B48</f>
        <v/>
      </c>
      <c r="C141" s="39" t="str">
        <f>Datasheet!C48</f>
        <v/>
      </c>
      <c r="D141" s="39" t="str">
        <f>Datasheet!D48</f>
        <v/>
      </c>
      <c r="E141" s="39" t="str">
        <f>Datasheet!E48</f>
        <v/>
      </c>
      <c r="F141" s="39" t="str">
        <f>Datasheet!F48</f>
        <v/>
      </c>
      <c r="G141" s="39" t="str">
        <f>Datasheet!G48</f>
        <v/>
      </c>
      <c r="H141" s="39" t="str">
        <f>Datasheet!H48</f>
        <v/>
      </c>
      <c r="I141" s="39" t="str">
        <f>Datasheet!I48</f>
        <v/>
      </c>
      <c r="J141" s="39" t="str">
        <f>Datasheet!J48</f>
        <v/>
      </c>
      <c r="L141" s="129">
        <f>Datasheet!$E$6+Datasheet!$G$5</f>
        <v>56.844999999999999</v>
      </c>
      <c r="M141" s="129">
        <f>Datasheet!$E$6+Datasheet!$G$6</f>
        <v>56.825000000000003</v>
      </c>
    </row>
    <row r="142" spans="1:13" ht="15.75" thickBot="1" x14ac:dyDescent="0.3">
      <c r="A142" s="14" t="str">
        <f>IF(Datasheet!A49=0,"",Datasheet!A49)</f>
        <v/>
      </c>
      <c r="B142" s="39" t="str">
        <f>Datasheet!B49</f>
        <v/>
      </c>
      <c r="C142" s="39" t="str">
        <f>Datasheet!C49</f>
        <v/>
      </c>
      <c r="D142" s="39" t="str">
        <f>Datasheet!D49</f>
        <v/>
      </c>
      <c r="E142" s="39" t="str">
        <f>Datasheet!E49</f>
        <v/>
      </c>
      <c r="F142" s="39" t="str">
        <f>Datasheet!F49</f>
        <v/>
      </c>
      <c r="G142" s="39" t="str">
        <f>Datasheet!G49</f>
        <v/>
      </c>
      <c r="H142" s="39" t="str">
        <f>Datasheet!H49</f>
        <v/>
      </c>
      <c r="I142" s="39" t="str">
        <f>Datasheet!I49</f>
        <v/>
      </c>
      <c r="J142" s="39" t="str">
        <f>Datasheet!J49</f>
        <v/>
      </c>
      <c r="L142" s="129">
        <f>Datasheet!$E$6+Datasheet!$G$5</f>
        <v>56.844999999999999</v>
      </c>
      <c r="M142" s="129">
        <f>Datasheet!$E$6+Datasheet!$G$6</f>
        <v>56.825000000000003</v>
      </c>
    </row>
    <row r="143" spans="1:13" ht="15.75" thickBot="1" x14ac:dyDescent="0.3">
      <c r="A143" s="14" t="str">
        <f>IF(Datasheet!A50=0,"",Datasheet!A50)</f>
        <v/>
      </c>
      <c r="B143" s="39" t="str">
        <f>Datasheet!B50</f>
        <v/>
      </c>
      <c r="C143" s="39" t="str">
        <f>Datasheet!C50</f>
        <v/>
      </c>
      <c r="D143" s="39" t="str">
        <f>Datasheet!D50</f>
        <v/>
      </c>
      <c r="E143" s="39" t="str">
        <f>Datasheet!E50</f>
        <v/>
      </c>
      <c r="F143" s="39" t="str">
        <f>Datasheet!F50</f>
        <v/>
      </c>
      <c r="G143" s="39" t="str">
        <f>Datasheet!G50</f>
        <v/>
      </c>
      <c r="H143" s="39" t="str">
        <f>Datasheet!H50</f>
        <v/>
      </c>
      <c r="I143" s="39" t="str">
        <f>Datasheet!I50</f>
        <v/>
      </c>
      <c r="J143" s="39" t="str">
        <f>Datasheet!J50</f>
        <v/>
      </c>
      <c r="L143" s="129">
        <f>Datasheet!$E$6+Datasheet!$G$5</f>
        <v>56.844999999999999</v>
      </c>
      <c r="M143" s="129">
        <f>Datasheet!$E$6+Datasheet!$G$6</f>
        <v>56.825000000000003</v>
      </c>
    </row>
    <row r="144" spans="1:13" ht="15.75" thickBot="1" x14ac:dyDescent="0.3">
      <c r="A144" s="14" t="str">
        <f>IF(Datasheet!A51=0,"",Datasheet!A51)</f>
        <v/>
      </c>
      <c r="B144" s="39" t="str">
        <f>Datasheet!B51</f>
        <v/>
      </c>
      <c r="C144" s="39" t="str">
        <f>Datasheet!C51</f>
        <v/>
      </c>
      <c r="D144" s="39" t="str">
        <f>Datasheet!D51</f>
        <v/>
      </c>
      <c r="E144" s="39" t="str">
        <f>Datasheet!E51</f>
        <v/>
      </c>
      <c r="F144" s="39" t="str">
        <f>Datasheet!F51</f>
        <v/>
      </c>
      <c r="G144" s="39" t="str">
        <f>Datasheet!G51</f>
        <v/>
      </c>
      <c r="H144" s="39" t="str">
        <f>Datasheet!H51</f>
        <v/>
      </c>
      <c r="I144" s="39" t="str">
        <f>Datasheet!I51</f>
        <v/>
      </c>
      <c r="J144" s="39" t="str">
        <f>Datasheet!J51</f>
        <v/>
      </c>
      <c r="L144" s="129">
        <f>Datasheet!$E$6+Datasheet!$G$5</f>
        <v>56.844999999999999</v>
      </c>
      <c r="M144" s="129">
        <f>Datasheet!$E$6+Datasheet!$G$6</f>
        <v>56.825000000000003</v>
      </c>
    </row>
    <row r="145" spans="1:13" ht="15.75" thickBot="1" x14ac:dyDescent="0.3">
      <c r="A145" s="14" t="str">
        <f>IF(Datasheet!A52=0,"",Datasheet!A52)</f>
        <v/>
      </c>
      <c r="B145" s="39" t="str">
        <f>Datasheet!B52</f>
        <v/>
      </c>
      <c r="C145" s="39" t="str">
        <f>Datasheet!C52</f>
        <v/>
      </c>
      <c r="D145" s="39" t="str">
        <f>Datasheet!D52</f>
        <v/>
      </c>
      <c r="E145" s="39" t="str">
        <f>Datasheet!E52</f>
        <v/>
      </c>
      <c r="F145" s="39" t="str">
        <f>Datasheet!F52</f>
        <v/>
      </c>
      <c r="G145" s="39" t="str">
        <f>Datasheet!G52</f>
        <v/>
      </c>
      <c r="H145" s="39" t="str">
        <f>Datasheet!H52</f>
        <v/>
      </c>
      <c r="I145" s="39" t="str">
        <f>Datasheet!I52</f>
        <v/>
      </c>
      <c r="J145" s="39" t="str">
        <f>Datasheet!J52</f>
        <v/>
      </c>
      <c r="L145" s="129">
        <f>Datasheet!$E$6+Datasheet!$G$5</f>
        <v>56.844999999999999</v>
      </c>
      <c r="M145" s="129">
        <f>Datasheet!$E$6+Datasheet!$G$6</f>
        <v>56.825000000000003</v>
      </c>
    </row>
    <row r="146" spans="1:13" ht="15.75" thickBot="1" x14ac:dyDescent="0.3">
      <c r="A146" s="14" t="str">
        <f>IF(Datasheet!A53=0,"",Datasheet!A53)</f>
        <v/>
      </c>
      <c r="B146" s="39" t="str">
        <f>Datasheet!B53</f>
        <v/>
      </c>
      <c r="C146" s="39" t="str">
        <f>Datasheet!C53</f>
        <v/>
      </c>
      <c r="D146" s="39" t="str">
        <f>Datasheet!D53</f>
        <v/>
      </c>
      <c r="E146" s="39" t="str">
        <f>Datasheet!E53</f>
        <v/>
      </c>
      <c r="F146" s="39" t="str">
        <f>Datasheet!F53</f>
        <v/>
      </c>
      <c r="G146" s="39" t="str">
        <f>Datasheet!G53</f>
        <v/>
      </c>
      <c r="H146" s="39" t="str">
        <f>Datasheet!H53</f>
        <v/>
      </c>
      <c r="I146" s="39" t="str">
        <f>Datasheet!I53</f>
        <v/>
      </c>
      <c r="J146" s="39" t="str">
        <f>Datasheet!J53</f>
        <v/>
      </c>
      <c r="L146" s="129">
        <f>Datasheet!$E$6+Datasheet!$G$5</f>
        <v>56.844999999999999</v>
      </c>
      <c r="M146" s="129">
        <f>Datasheet!$E$6+Datasheet!$G$6</f>
        <v>56.825000000000003</v>
      </c>
    </row>
    <row r="147" spans="1:13" ht="15.75" thickBot="1" x14ac:dyDescent="0.3">
      <c r="A147" s="14" t="str">
        <f>IF(Datasheet!A54=0,"",Datasheet!A54)</f>
        <v/>
      </c>
      <c r="B147" s="39" t="str">
        <f>Datasheet!B54</f>
        <v/>
      </c>
      <c r="C147" s="39" t="str">
        <f>Datasheet!C54</f>
        <v/>
      </c>
      <c r="D147" s="39" t="str">
        <f>Datasheet!D54</f>
        <v/>
      </c>
      <c r="E147" s="39" t="str">
        <f>Datasheet!E54</f>
        <v/>
      </c>
      <c r="F147" s="39" t="str">
        <f>Datasheet!F54</f>
        <v/>
      </c>
      <c r="G147" s="39" t="str">
        <f>Datasheet!G54</f>
        <v/>
      </c>
      <c r="H147" s="39" t="str">
        <f>Datasheet!H54</f>
        <v/>
      </c>
      <c r="I147" s="39" t="str">
        <f>Datasheet!I54</f>
        <v/>
      </c>
      <c r="J147" s="39" t="str">
        <f>Datasheet!J54</f>
        <v/>
      </c>
      <c r="L147" s="129">
        <f>Datasheet!$E$6+Datasheet!$G$5</f>
        <v>56.844999999999999</v>
      </c>
      <c r="M147" s="129">
        <f>Datasheet!$E$6+Datasheet!$G$6</f>
        <v>56.825000000000003</v>
      </c>
    </row>
    <row r="148" spans="1:13" ht="15" x14ac:dyDescent="0.25">
      <c r="A148" s="14" t="str">
        <f>IF(Datasheet!A55=0,"",Datasheet!A55)</f>
        <v/>
      </c>
      <c r="B148" s="39" t="str">
        <f>Datasheet!B55</f>
        <v/>
      </c>
      <c r="C148" s="39" t="str">
        <f>Datasheet!C55</f>
        <v/>
      </c>
      <c r="D148" s="39" t="str">
        <f>Datasheet!D55</f>
        <v/>
      </c>
      <c r="E148" s="39" t="str">
        <f>Datasheet!E55</f>
        <v/>
      </c>
      <c r="F148" s="39" t="str">
        <f>Datasheet!F55</f>
        <v/>
      </c>
      <c r="G148" s="39" t="str">
        <f>Datasheet!G55</f>
        <v/>
      </c>
      <c r="H148" s="39" t="str">
        <f>Datasheet!H55</f>
        <v/>
      </c>
      <c r="I148" s="39" t="str">
        <f>Datasheet!I55</f>
        <v/>
      </c>
      <c r="J148" s="39" t="str">
        <f>Datasheet!J55</f>
        <v/>
      </c>
      <c r="L148" s="129">
        <f>Datasheet!$E$6+Datasheet!$G$5</f>
        <v>56.844999999999999</v>
      </c>
      <c r="M148" s="129">
        <f>Datasheet!$E$6+Datasheet!$G$6</f>
        <v>56.825000000000003</v>
      </c>
    </row>
    <row r="153" spans="1:13" x14ac:dyDescent="0.15">
      <c r="A153" s="145"/>
      <c r="B153" s="146" t="s">
        <v>189</v>
      </c>
      <c r="C153" s="146" t="s">
        <v>169</v>
      </c>
      <c r="D153" s="146"/>
      <c r="E153" s="146" t="s">
        <v>189</v>
      </c>
      <c r="F153" s="146" t="s">
        <v>170</v>
      </c>
      <c r="G153" s="146"/>
      <c r="H153" s="146" t="s">
        <v>189</v>
      </c>
      <c r="I153" s="146" t="s">
        <v>171</v>
      </c>
      <c r="J153" s="146"/>
    </row>
    <row r="154" spans="1:13" x14ac:dyDescent="0.15">
      <c r="A154" s="145"/>
      <c r="B154" s="146" t="s">
        <v>219</v>
      </c>
      <c r="C154" s="146" t="s">
        <v>220</v>
      </c>
      <c r="D154" s="146" t="s">
        <v>221</v>
      </c>
      <c r="E154" s="146" t="s">
        <v>219</v>
      </c>
      <c r="F154" s="146" t="s">
        <v>220</v>
      </c>
      <c r="G154" s="146" t="s">
        <v>221</v>
      </c>
      <c r="H154" s="146" t="s">
        <v>219</v>
      </c>
      <c r="I154" s="146" t="s">
        <v>220</v>
      </c>
      <c r="J154" s="146" t="s">
        <v>221</v>
      </c>
    </row>
    <row r="155" spans="1:13" ht="15" x14ac:dyDescent="0.25">
      <c r="A155" s="144" t="str">
        <f>A124</f>
        <v>P1</v>
      </c>
      <c r="B155" s="143">
        <f>IF(B124="","",MIN(B124:D124))</f>
        <v>56.833599999999997</v>
      </c>
      <c r="C155" s="143">
        <f>IF(B124="","",MAX(B124:D124))</f>
        <v>56.834400000000002</v>
      </c>
      <c r="D155" s="143">
        <f>IF(B155="","",C155-B155)</f>
        <v>8.0000000000524096E-4</v>
      </c>
      <c r="E155" s="143">
        <f>IF(E124="","",MIN(E124:G124))</f>
        <v>56.834000000000003</v>
      </c>
      <c r="F155" s="143">
        <f>IF(E124="","",MAX(E124:G124))</f>
        <v>56.834200000000003</v>
      </c>
      <c r="G155" s="143">
        <f>IF(E155="","",F155-E155)</f>
        <v>1.9999999999953388E-4</v>
      </c>
      <c r="H155" s="143">
        <f>IF(H124="","",MIN(H124:J124))</f>
        <v>56.834000000000003</v>
      </c>
      <c r="I155" s="143">
        <f>IF(H124="","",MAX(H124:J124))</f>
        <v>56.834200000000003</v>
      </c>
      <c r="J155" s="143">
        <f>IF(H155="","",I155-H155)</f>
        <v>1.9999999999953388E-4</v>
      </c>
    </row>
    <row r="156" spans="1:13" ht="15" x14ac:dyDescent="0.25">
      <c r="A156" s="144" t="str">
        <f t="shared" ref="A156:A179" si="11">A125</f>
        <v>P2</v>
      </c>
      <c r="B156" s="143">
        <f t="shared" ref="B156:B179" si="12">IF(B125="","",MIN(B125:D125))</f>
        <v>56.8307</v>
      </c>
      <c r="C156" s="143">
        <f t="shared" ref="C156:C179" si="13">IF(B125="","",MAX(B125:D125))</f>
        <v>56.8322</v>
      </c>
      <c r="D156" s="143">
        <f t="shared" ref="D156:D179" si="14">IF(B156="","",C156-B156)</f>
        <v>1.5000000000000568E-3</v>
      </c>
      <c r="E156" s="143">
        <f t="shared" ref="E156:E179" si="15">IF(E125="","",MIN(E125:G125))</f>
        <v>56.831499999999998</v>
      </c>
      <c r="F156" s="143">
        <f t="shared" ref="F156:F179" si="16">IF(E125="","",MAX(E125:G125))</f>
        <v>56.832000000000001</v>
      </c>
      <c r="G156" s="143">
        <f t="shared" ref="G156:G179" si="17">IF(E156="","",F156-E156)</f>
        <v>5.0000000000238742E-4</v>
      </c>
      <c r="H156" s="143">
        <f t="shared" ref="H156:H179" si="18">IF(H125="","",MIN(H125:J125))</f>
        <v>56.831499999999998</v>
      </c>
      <c r="I156" s="143">
        <f t="shared" ref="I156:I179" si="19">IF(H125="","",MAX(H125:J125))</f>
        <v>56.832000000000001</v>
      </c>
      <c r="J156" s="143">
        <f t="shared" ref="J156:J179" si="20">IF(H156="","",I156-H156)</f>
        <v>5.0000000000238742E-4</v>
      </c>
    </row>
    <row r="157" spans="1:13" ht="15" x14ac:dyDescent="0.25">
      <c r="A157" s="144" t="str">
        <f t="shared" si="11"/>
        <v>P3</v>
      </c>
      <c r="B157" s="143">
        <f t="shared" si="12"/>
        <v>56.836799999999997</v>
      </c>
      <c r="C157" s="143">
        <f t="shared" si="13"/>
        <v>56.837800000000001</v>
      </c>
      <c r="D157" s="143">
        <f t="shared" si="14"/>
        <v>1.0000000000047748E-3</v>
      </c>
      <c r="E157" s="143">
        <f t="shared" si="15"/>
        <v>56.836599999999997</v>
      </c>
      <c r="F157" s="143">
        <f t="shared" si="16"/>
        <v>56.837499999999999</v>
      </c>
      <c r="G157" s="143">
        <f t="shared" si="17"/>
        <v>9.0000000000145519E-4</v>
      </c>
      <c r="H157" s="143">
        <f t="shared" si="18"/>
        <v>56.836599999999997</v>
      </c>
      <c r="I157" s="143">
        <f t="shared" si="19"/>
        <v>56.837499999999999</v>
      </c>
      <c r="J157" s="143">
        <f t="shared" si="20"/>
        <v>9.0000000000145519E-4</v>
      </c>
    </row>
    <row r="158" spans="1:13" ht="15" x14ac:dyDescent="0.25">
      <c r="A158" s="144" t="str">
        <f t="shared" si="11"/>
        <v>P4</v>
      </c>
      <c r="B158" s="143">
        <f t="shared" si="12"/>
        <v>56.828800000000001</v>
      </c>
      <c r="C158" s="143">
        <f t="shared" si="13"/>
        <v>56.829700000000003</v>
      </c>
      <c r="D158" s="143">
        <f t="shared" si="14"/>
        <v>9.0000000000145519E-4</v>
      </c>
      <c r="E158" s="143">
        <f t="shared" si="15"/>
        <v>56.829099999999997</v>
      </c>
      <c r="F158" s="143">
        <f t="shared" si="16"/>
        <v>56.829300000000003</v>
      </c>
      <c r="G158" s="143">
        <f t="shared" si="17"/>
        <v>2.0000000000663931E-4</v>
      </c>
      <c r="H158" s="143">
        <f t="shared" si="18"/>
        <v>56.829099999999997</v>
      </c>
      <c r="I158" s="143">
        <f t="shared" si="19"/>
        <v>56.829300000000003</v>
      </c>
      <c r="J158" s="143">
        <f t="shared" si="20"/>
        <v>2.0000000000663931E-4</v>
      </c>
    </row>
    <row r="159" spans="1:13" ht="15" x14ac:dyDescent="0.25">
      <c r="A159" s="144" t="str">
        <f t="shared" si="11"/>
        <v>P5</v>
      </c>
      <c r="B159" s="143">
        <f t="shared" si="12"/>
        <v>56.828000000000003</v>
      </c>
      <c r="C159" s="143">
        <f t="shared" si="13"/>
        <v>56.828400000000002</v>
      </c>
      <c r="D159" s="143">
        <f t="shared" si="14"/>
        <v>3.9999999999906777E-4</v>
      </c>
      <c r="E159" s="143">
        <f t="shared" si="15"/>
        <v>56.827300000000001</v>
      </c>
      <c r="F159" s="143">
        <f t="shared" si="16"/>
        <v>56.828099999999999</v>
      </c>
      <c r="G159" s="143">
        <f t="shared" si="17"/>
        <v>7.9999999999813554E-4</v>
      </c>
      <c r="H159" s="143">
        <f t="shared" si="18"/>
        <v>56.827300000000001</v>
      </c>
      <c r="I159" s="143">
        <f t="shared" si="19"/>
        <v>56.828099999999999</v>
      </c>
      <c r="J159" s="143">
        <f t="shared" si="20"/>
        <v>7.9999999999813554E-4</v>
      </c>
    </row>
    <row r="160" spans="1:13" ht="15" x14ac:dyDescent="0.25">
      <c r="A160" s="144" t="str">
        <f t="shared" si="11"/>
        <v>P6</v>
      </c>
      <c r="B160" s="143">
        <f t="shared" si="12"/>
        <v>56.820999999999998</v>
      </c>
      <c r="C160" s="143">
        <f t="shared" si="13"/>
        <v>56.821899999999999</v>
      </c>
      <c r="D160" s="143">
        <f t="shared" si="14"/>
        <v>9.0000000000145519E-4</v>
      </c>
      <c r="E160" s="143">
        <f t="shared" si="15"/>
        <v>56.820700000000002</v>
      </c>
      <c r="F160" s="143">
        <f t="shared" si="16"/>
        <v>56.821300000000001</v>
      </c>
      <c r="G160" s="143">
        <f t="shared" si="17"/>
        <v>5.9999999999860165E-4</v>
      </c>
      <c r="H160" s="143">
        <f t="shared" si="18"/>
        <v>56.820700000000002</v>
      </c>
      <c r="I160" s="143">
        <f t="shared" si="19"/>
        <v>56.821300000000001</v>
      </c>
      <c r="J160" s="143">
        <f t="shared" si="20"/>
        <v>5.9999999999860165E-4</v>
      </c>
    </row>
    <row r="161" spans="1:10" ht="15" x14ac:dyDescent="0.25">
      <c r="A161" s="144" t="str">
        <f t="shared" si="11"/>
        <v>P7</v>
      </c>
      <c r="B161" s="143">
        <f t="shared" si="12"/>
        <v>56.839100000000002</v>
      </c>
      <c r="C161" s="143">
        <f t="shared" si="13"/>
        <v>56.839500000000001</v>
      </c>
      <c r="D161" s="143">
        <f t="shared" si="14"/>
        <v>3.9999999999906777E-4</v>
      </c>
      <c r="E161" s="143">
        <f t="shared" si="15"/>
        <v>56.839700000000001</v>
      </c>
      <c r="F161" s="143">
        <f t="shared" si="16"/>
        <v>56.840899999999998</v>
      </c>
      <c r="G161" s="143">
        <f t="shared" si="17"/>
        <v>1.1999999999972033E-3</v>
      </c>
      <c r="H161" s="143">
        <f t="shared" si="18"/>
        <v>56.839700000000001</v>
      </c>
      <c r="I161" s="143">
        <f t="shared" si="19"/>
        <v>56.840899999999998</v>
      </c>
      <c r="J161" s="143">
        <f t="shared" si="20"/>
        <v>1.1999999999972033E-3</v>
      </c>
    </row>
    <row r="162" spans="1:10" ht="15" x14ac:dyDescent="0.25">
      <c r="A162" s="144" t="str">
        <f t="shared" si="11"/>
        <v>P8</v>
      </c>
      <c r="B162" s="143">
        <f t="shared" si="12"/>
        <v>56.829500000000003</v>
      </c>
      <c r="C162" s="143">
        <f t="shared" si="13"/>
        <v>56.830500000000001</v>
      </c>
      <c r="D162" s="143">
        <f t="shared" si="14"/>
        <v>9.9999999999766942E-4</v>
      </c>
      <c r="E162" s="143">
        <f t="shared" si="15"/>
        <v>56.829599999999999</v>
      </c>
      <c r="F162" s="143">
        <f t="shared" si="16"/>
        <v>56.830100000000002</v>
      </c>
      <c r="G162" s="143">
        <f t="shared" si="17"/>
        <v>5.0000000000238742E-4</v>
      </c>
      <c r="H162" s="143">
        <f t="shared" si="18"/>
        <v>56.829599999999999</v>
      </c>
      <c r="I162" s="143">
        <f t="shared" si="19"/>
        <v>56.830100000000002</v>
      </c>
      <c r="J162" s="143">
        <f t="shared" si="20"/>
        <v>5.0000000000238742E-4</v>
      </c>
    </row>
    <row r="163" spans="1:10" ht="15" x14ac:dyDescent="0.25">
      <c r="A163" s="144" t="str">
        <f t="shared" si="11"/>
        <v>P9</v>
      </c>
      <c r="B163" s="143">
        <f t="shared" si="12"/>
        <v>56.826599999999999</v>
      </c>
      <c r="C163" s="143">
        <f t="shared" si="13"/>
        <v>56.827800000000003</v>
      </c>
      <c r="D163" s="143">
        <f t="shared" si="14"/>
        <v>1.2000000000043087E-3</v>
      </c>
      <c r="E163" s="143">
        <f t="shared" si="15"/>
        <v>56.826700000000002</v>
      </c>
      <c r="F163" s="143">
        <f t="shared" si="16"/>
        <v>56.827300000000001</v>
      </c>
      <c r="G163" s="143">
        <f t="shared" si="17"/>
        <v>5.9999999999860165E-4</v>
      </c>
      <c r="H163" s="143">
        <f t="shared" si="18"/>
        <v>56.826700000000002</v>
      </c>
      <c r="I163" s="143">
        <f t="shared" si="19"/>
        <v>56.827300000000001</v>
      </c>
      <c r="J163" s="143">
        <f t="shared" si="20"/>
        <v>5.9999999999860165E-4</v>
      </c>
    </row>
    <row r="164" spans="1:10" ht="15" x14ac:dyDescent="0.25">
      <c r="A164" s="144" t="str">
        <f t="shared" si="11"/>
        <v>P10</v>
      </c>
      <c r="B164" s="143">
        <f t="shared" si="12"/>
        <v>56.837499999999999</v>
      </c>
      <c r="C164" s="143">
        <f t="shared" si="13"/>
        <v>56.838000000000001</v>
      </c>
      <c r="D164" s="143">
        <f t="shared" si="14"/>
        <v>5.0000000000238742E-4</v>
      </c>
      <c r="E164" s="143">
        <f t="shared" si="15"/>
        <v>56.838000000000001</v>
      </c>
      <c r="F164" s="143">
        <f t="shared" si="16"/>
        <v>56.838200000000001</v>
      </c>
      <c r="G164" s="143">
        <f t="shared" si="17"/>
        <v>1.9999999999953388E-4</v>
      </c>
      <c r="H164" s="143">
        <f t="shared" si="18"/>
        <v>56.838000000000001</v>
      </c>
      <c r="I164" s="143">
        <f t="shared" si="19"/>
        <v>56.838200000000001</v>
      </c>
      <c r="J164" s="143">
        <f t="shared" si="20"/>
        <v>1.9999999999953388E-4</v>
      </c>
    </row>
    <row r="165" spans="1:10" ht="15" x14ac:dyDescent="0.25">
      <c r="A165" s="144" t="str">
        <f t="shared" si="11"/>
        <v/>
      </c>
      <c r="B165" s="143" t="str">
        <f t="shared" si="12"/>
        <v/>
      </c>
      <c r="C165" s="143" t="str">
        <f t="shared" si="13"/>
        <v/>
      </c>
      <c r="D165" s="143" t="str">
        <f t="shared" si="14"/>
        <v/>
      </c>
      <c r="E165" s="143" t="str">
        <f t="shared" si="15"/>
        <v/>
      </c>
      <c r="F165" s="143" t="str">
        <f t="shared" si="16"/>
        <v/>
      </c>
      <c r="G165" s="143" t="str">
        <f t="shared" si="17"/>
        <v/>
      </c>
      <c r="H165" s="143" t="str">
        <f t="shared" si="18"/>
        <v/>
      </c>
      <c r="I165" s="143" t="str">
        <f t="shared" si="19"/>
        <v/>
      </c>
      <c r="J165" s="143" t="str">
        <f t="shared" si="20"/>
        <v/>
      </c>
    </row>
    <row r="166" spans="1:10" ht="15" x14ac:dyDescent="0.25">
      <c r="A166" s="144" t="str">
        <f t="shared" si="11"/>
        <v/>
      </c>
      <c r="B166" s="143" t="str">
        <f t="shared" si="12"/>
        <v/>
      </c>
      <c r="C166" s="143" t="str">
        <f t="shared" si="13"/>
        <v/>
      </c>
      <c r="D166" s="143" t="str">
        <f t="shared" si="14"/>
        <v/>
      </c>
      <c r="E166" s="143" t="str">
        <f t="shared" si="15"/>
        <v/>
      </c>
      <c r="F166" s="143" t="str">
        <f t="shared" si="16"/>
        <v/>
      </c>
      <c r="G166" s="143" t="str">
        <f t="shared" si="17"/>
        <v/>
      </c>
      <c r="H166" s="143" t="str">
        <f t="shared" si="18"/>
        <v/>
      </c>
      <c r="I166" s="143" t="str">
        <f t="shared" si="19"/>
        <v/>
      </c>
      <c r="J166" s="143" t="str">
        <f t="shared" si="20"/>
        <v/>
      </c>
    </row>
    <row r="167" spans="1:10" ht="15" x14ac:dyDescent="0.25">
      <c r="A167" s="144" t="str">
        <f t="shared" si="11"/>
        <v/>
      </c>
      <c r="B167" s="143" t="str">
        <f t="shared" si="12"/>
        <v/>
      </c>
      <c r="C167" s="143" t="str">
        <f t="shared" si="13"/>
        <v/>
      </c>
      <c r="D167" s="143" t="str">
        <f t="shared" si="14"/>
        <v/>
      </c>
      <c r="E167" s="143" t="str">
        <f t="shared" si="15"/>
        <v/>
      </c>
      <c r="F167" s="143" t="str">
        <f t="shared" si="16"/>
        <v/>
      </c>
      <c r="G167" s="143" t="str">
        <f t="shared" si="17"/>
        <v/>
      </c>
      <c r="H167" s="143" t="str">
        <f t="shared" si="18"/>
        <v/>
      </c>
      <c r="I167" s="143" t="str">
        <f t="shared" si="19"/>
        <v/>
      </c>
      <c r="J167" s="143" t="str">
        <f t="shared" si="20"/>
        <v/>
      </c>
    </row>
    <row r="168" spans="1:10" ht="15" x14ac:dyDescent="0.25">
      <c r="A168" s="144" t="str">
        <f t="shared" si="11"/>
        <v/>
      </c>
      <c r="B168" s="143" t="str">
        <f t="shared" si="12"/>
        <v/>
      </c>
      <c r="C168" s="143" t="str">
        <f t="shared" si="13"/>
        <v/>
      </c>
      <c r="D168" s="143" t="str">
        <f t="shared" si="14"/>
        <v/>
      </c>
      <c r="E168" s="143" t="str">
        <f t="shared" si="15"/>
        <v/>
      </c>
      <c r="F168" s="143" t="str">
        <f t="shared" si="16"/>
        <v/>
      </c>
      <c r="G168" s="143" t="str">
        <f t="shared" si="17"/>
        <v/>
      </c>
      <c r="H168" s="143" t="str">
        <f t="shared" si="18"/>
        <v/>
      </c>
      <c r="I168" s="143" t="str">
        <f t="shared" si="19"/>
        <v/>
      </c>
      <c r="J168" s="143" t="str">
        <f t="shared" si="20"/>
        <v/>
      </c>
    </row>
    <row r="169" spans="1:10" ht="15" x14ac:dyDescent="0.25">
      <c r="A169" s="144" t="str">
        <f t="shared" si="11"/>
        <v/>
      </c>
      <c r="B169" s="143" t="str">
        <f t="shared" si="12"/>
        <v/>
      </c>
      <c r="C169" s="143" t="str">
        <f t="shared" si="13"/>
        <v/>
      </c>
      <c r="D169" s="143" t="str">
        <f t="shared" si="14"/>
        <v/>
      </c>
      <c r="E169" s="143" t="str">
        <f t="shared" si="15"/>
        <v/>
      </c>
      <c r="F169" s="143" t="str">
        <f t="shared" si="16"/>
        <v/>
      </c>
      <c r="G169" s="143" t="str">
        <f t="shared" si="17"/>
        <v/>
      </c>
      <c r="H169" s="143" t="str">
        <f t="shared" si="18"/>
        <v/>
      </c>
      <c r="I169" s="143" t="str">
        <f t="shared" si="19"/>
        <v/>
      </c>
      <c r="J169" s="143" t="str">
        <f t="shared" si="20"/>
        <v/>
      </c>
    </row>
    <row r="170" spans="1:10" ht="15" x14ac:dyDescent="0.25">
      <c r="A170" s="144" t="str">
        <f t="shared" si="11"/>
        <v/>
      </c>
      <c r="B170" s="143" t="str">
        <f t="shared" si="12"/>
        <v/>
      </c>
      <c r="C170" s="143" t="str">
        <f t="shared" si="13"/>
        <v/>
      </c>
      <c r="D170" s="143" t="str">
        <f t="shared" si="14"/>
        <v/>
      </c>
      <c r="E170" s="143" t="str">
        <f t="shared" si="15"/>
        <v/>
      </c>
      <c r="F170" s="143" t="str">
        <f t="shared" si="16"/>
        <v/>
      </c>
      <c r="G170" s="143" t="str">
        <f t="shared" si="17"/>
        <v/>
      </c>
      <c r="H170" s="143" t="str">
        <f t="shared" si="18"/>
        <v/>
      </c>
      <c r="I170" s="143" t="str">
        <f t="shared" si="19"/>
        <v/>
      </c>
      <c r="J170" s="143" t="str">
        <f t="shared" si="20"/>
        <v/>
      </c>
    </row>
    <row r="171" spans="1:10" ht="15" x14ac:dyDescent="0.25">
      <c r="A171" s="144" t="str">
        <f t="shared" si="11"/>
        <v/>
      </c>
      <c r="B171" s="143" t="str">
        <f t="shared" si="12"/>
        <v/>
      </c>
      <c r="C171" s="143" t="str">
        <f t="shared" si="13"/>
        <v/>
      </c>
      <c r="D171" s="143" t="str">
        <f t="shared" si="14"/>
        <v/>
      </c>
      <c r="E171" s="143" t="str">
        <f t="shared" si="15"/>
        <v/>
      </c>
      <c r="F171" s="143" t="str">
        <f t="shared" si="16"/>
        <v/>
      </c>
      <c r="G171" s="143" t="str">
        <f t="shared" si="17"/>
        <v/>
      </c>
      <c r="H171" s="143" t="str">
        <f t="shared" si="18"/>
        <v/>
      </c>
      <c r="I171" s="143" t="str">
        <f t="shared" si="19"/>
        <v/>
      </c>
      <c r="J171" s="143" t="str">
        <f t="shared" si="20"/>
        <v/>
      </c>
    </row>
    <row r="172" spans="1:10" ht="15" x14ac:dyDescent="0.25">
      <c r="A172" s="144" t="str">
        <f t="shared" si="11"/>
        <v/>
      </c>
      <c r="B172" s="143" t="str">
        <f t="shared" si="12"/>
        <v/>
      </c>
      <c r="C172" s="143" t="str">
        <f t="shared" si="13"/>
        <v/>
      </c>
      <c r="D172" s="143" t="str">
        <f t="shared" si="14"/>
        <v/>
      </c>
      <c r="E172" s="143" t="str">
        <f t="shared" si="15"/>
        <v/>
      </c>
      <c r="F172" s="143" t="str">
        <f t="shared" si="16"/>
        <v/>
      </c>
      <c r="G172" s="143" t="str">
        <f t="shared" si="17"/>
        <v/>
      </c>
      <c r="H172" s="143" t="str">
        <f t="shared" si="18"/>
        <v/>
      </c>
      <c r="I172" s="143" t="str">
        <f t="shared" si="19"/>
        <v/>
      </c>
      <c r="J172" s="143" t="str">
        <f t="shared" si="20"/>
        <v/>
      </c>
    </row>
    <row r="173" spans="1:10" ht="15" x14ac:dyDescent="0.25">
      <c r="A173" s="144" t="str">
        <f t="shared" si="11"/>
        <v/>
      </c>
      <c r="B173" s="143" t="str">
        <f t="shared" si="12"/>
        <v/>
      </c>
      <c r="C173" s="143" t="str">
        <f t="shared" si="13"/>
        <v/>
      </c>
      <c r="D173" s="143" t="str">
        <f t="shared" si="14"/>
        <v/>
      </c>
      <c r="E173" s="143" t="str">
        <f t="shared" si="15"/>
        <v/>
      </c>
      <c r="F173" s="143" t="str">
        <f t="shared" si="16"/>
        <v/>
      </c>
      <c r="G173" s="143" t="str">
        <f t="shared" si="17"/>
        <v/>
      </c>
      <c r="H173" s="143" t="str">
        <f t="shared" si="18"/>
        <v/>
      </c>
      <c r="I173" s="143" t="str">
        <f t="shared" si="19"/>
        <v/>
      </c>
      <c r="J173" s="143" t="str">
        <f t="shared" si="20"/>
        <v/>
      </c>
    </row>
    <row r="174" spans="1:10" ht="15" x14ac:dyDescent="0.25">
      <c r="A174" s="144" t="str">
        <f t="shared" si="11"/>
        <v/>
      </c>
      <c r="B174" s="143" t="str">
        <f t="shared" si="12"/>
        <v/>
      </c>
      <c r="C174" s="143" t="str">
        <f t="shared" si="13"/>
        <v/>
      </c>
      <c r="D174" s="143" t="str">
        <f t="shared" si="14"/>
        <v/>
      </c>
      <c r="E174" s="143" t="str">
        <f t="shared" si="15"/>
        <v/>
      </c>
      <c r="F174" s="143" t="str">
        <f t="shared" si="16"/>
        <v/>
      </c>
      <c r="G174" s="143" t="str">
        <f t="shared" si="17"/>
        <v/>
      </c>
      <c r="H174" s="143" t="str">
        <f t="shared" si="18"/>
        <v/>
      </c>
      <c r="I174" s="143" t="str">
        <f t="shared" si="19"/>
        <v/>
      </c>
      <c r="J174" s="143" t="str">
        <f t="shared" si="20"/>
        <v/>
      </c>
    </row>
    <row r="175" spans="1:10" ht="15" x14ac:dyDescent="0.25">
      <c r="A175" s="144" t="str">
        <f t="shared" si="11"/>
        <v/>
      </c>
      <c r="B175" s="143" t="str">
        <f t="shared" si="12"/>
        <v/>
      </c>
      <c r="C175" s="143" t="str">
        <f t="shared" si="13"/>
        <v/>
      </c>
      <c r="D175" s="143" t="str">
        <f t="shared" si="14"/>
        <v/>
      </c>
      <c r="E175" s="143" t="str">
        <f t="shared" si="15"/>
        <v/>
      </c>
      <c r="F175" s="143" t="str">
        <f t="shared" si="16"/>
        <v/>
      </c>
      <c r="G175" s="143" t="str">
        <f t="shared" si="17"/>
        <v/>
      </c>
      <c r="H175" s="143" t="str">
        <f t="shared" si="18"/>
        <v/>
      </c>
      <c r="I175" s="143" t="str">
        <f t="shared" si="19"/>
        <v/>
      </c>
      <c r="J175" s="143" t="str">
        <f t="shared" si="20"/>
        <v/>
      </c>
    </row>
    <row r="176" spans="1:10" ht="15" x14ac:dyDescent="0.25">
      <c r="A176" s="144" t="str">
        <f t="shared" si="11"/>
        <v/>
      </c>
      <c r="B176" s="143" t="str">
        <f t="shared" si="12"/>
        <v/>
      </c>
      <c r="C176" s="143" t="str">
        <f t="shared" si="13"/>
        <v/>
      </c>
      <c r="D176" s="143" t="str">
        <f t="shared" si="14"/>
        <v/>
      </c>
      <c r="E176" s="143" t="str">
        <f t="shared" si="15"/>
        <v/>
      </c>
      <c r="F176" s="143" t="str">
        <f t="shared" si="16"/>
        <v/>
      </c>
      <c r="G176" s="143" t="str">
        <f t="shared" si="17"/>
        <v/>
      </c>
      <c r="H176" s="143" t="str">
        <f t="shared" si="18"/>
        <v/>
      </c>
      <c r="I176" s="143" t="str">
        <f t="shared" si="19"/>
        <v/>
      </c>
      <c r="J176" s="143" t="str">
        <f t="shared" si="20"/>
        <v/>
      </c>
    </row>
    <row r="177" spans="1:10" ht="15" x14ac:dyDescent="0.25">
      <c r="A177" s="144" t="str">
        <f t="shared" si="11"/>
        <v/>
      </c>
      <c r="B177" s="143" t="str">
        <f t="shared" si="12"/>
        <v/>
      </c>
      <c r="C177" s="143" t="str">
        <f t="shared" si="13"/>
        <v/>
      </c>
      <c r="D177" s="143" t="str">
        <f t="shared" si="14"/>
        <v/>
      </c>
      <c r="E177" s="143" t="str">
        <f t="shared" si="15"/>
        <v/>
      </c>
      <c r="F177" s="143" t="str">
        <f t="shared" si="16"/>
        <v/>
      </c>
      <c r="G177" s="143" t="str">
        <f t="shared" si="17"/>
        <v/>
      </c>
      <c r="H177" s="143" t="str">
        <f t="shared" si="18"/>
        <v/>
      </c>
      <c r="I177" s="143" t="str">
        <f t="shared" si="19"/>
        <v/>
      </c>
      <c r="J177" s="143" t="str">
        <f t="shared" si="20"/>
        <v/>
      </c>
    </row>
    <row r="178" spans="1:10" ht="15" x14ac:dyDescent="0.25">
      <c r="A178" s="144" t="str">
        <f t="shared" si="11"/>
        <v/>
      </c>
      <c r="B178" s="143" t="str">
        <f t="shared" si="12"/>
        <v/>
      </c>
      <c r="C178" s="143" t="str">
        <f t="shared" si="13"/>
        <v/>
      </c>
      <c r="D178" s="143" t="str">
        <f t="shared" si="14"/>
        <v/>
      </c>
      <c r="E178" s="143" t="str">
        <f t="shared" si="15"/>
        <v/>
      </c>
      <c r="F178" s="143" t="str">
        <f t="shared" si="16"/>
        <v/>
      </c>
      <c r="G178" s="143" t="str">
        <f t="shared" si="17"/>
        <v/>
      </c>
      <c r="H178" s="143" t="str">
        <f t="shared" si="18"/>
        <v/>
      </c>
      <c r="I178" s="143" t="str">
        <f t="shared" si="19"/>
        <v/>
      </c>
      <c r="J178" s="143" t="str">
        <f t="shared" si="20"/>
        <v/>
      </c>
    </row>
    <row r="179" spans="1:10" ht="15" x14ac:dyDescent="0.25">
      <c r="A179" s="144" t="str">
        <f t="shared" si="11"/>
        <v/>
      </c>
      <c r="B179" s="143" t="str">
        <f t="shared" si="12"/>
        <v/>
      </c>
      <c r="C179" s="143" t="str">
        <f t="shared" si="13"/>
        <v/>
      </c>
      <c r="D179" s="143" t="str">
        <f t="shared" si="14"/>
        <v/>
      </c>
      <c r="E179" s="143" t="str">
        <f t="shared" si="15"/>
        <v/>
      </c>
      <c r="F179" s="143" t="str">
        <f t="shared" si="16"/>
        <v/>
      </c>
      <c r="G179" s="143" t="str">
        <f t="shared" si="17"/>
        <v/>
      </c>
      <c r="H179" s="143" t="str">
        <f t="shared" si="18"/>
        <v/>
      </c>
      <c r="I179" s="143" t="str">
        <f t="shared" si="19"/>
        <v/>
      </c>
      <c r="J179" s="143" t="str">
        <f t="shared" si="20"/>
        <v/>
      </c>
    </row>
    <row r="180" spans="1:10" x14ac:dyDescent="0.15">
      <c r="B180" s="138"/>
      <c r="C180" s="138"/>
      <c r="D180" s="138"/>
      <c r="E180" s="138"/>
    </row>
    <row r="181" spans="1:10" x14ac:dyDescent="0.15">
      <c r="B181" s="138"/>
      <c r="C181" s="138"/>
    </row>
    <row r="182" spans="1:10" x14ac:dyDescent="0.15">
      <c r="B182" s="138"/>
      <c r="C182" s="138"/>
    </row>
    <row r="183" spans="1:10" x14ac:dyDescent="0.15">
      <c r="B183" s="138"/>
      <c r="C183" s="138"/>
    </row>
    <row r="184" spans="1:10" x14ac:dyDescent="0.15">
      <c r="B184" s="138"/>
      <c r="C184" s="138"/>
    </row>
    <row r="185" spans="1:10" x14ac:dyDescent="0.15">
      <c r="B185" s="138"/>
      <c r="C185" s="138"/>
    </row>
    <row r="186" spans="1:10" x14ac:dyDescent="0.15">
      <c r="B186" s="138"/>
      <c r="C186" s="138"/>
    </row>
    <row r="187" spans="1:10" x14ac:dyDescent="0.15">
      <c r="B187" s="138"/>
      <c r="C187" s="138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RowHeight="15" x14ac:dyDescent="0.25"/>
  <cols>
    <col min="1" max="1" width="14.5703125" bestFit="1" customWidth="1"/>
    <col min="2" max="4" width="15.140625" bestFit="1" customWidth="1"/>
    <col min="5" max="5" width="15.140625" customWidth="1"/>
    <col min="6" max="7" width="15.140625" bestFit="1" customWidth="1"/>
    <col min="8" max="8" width="15.140625" customWidth="1"/>
    <col min="9" max="10" width="15.140625" bestFit="1" customWidth="1"/>
  </cols>
  <sheetData>
    <row r="1" spans="1:10" x14ac:dyDescent="0.25">
      <c r="A1" t="s">
        <v>206</v>
      </c>
      <c r="B1" s="37">
        <v>56.835000000000001</v>
      </c>
      <c r="C1" t="s">
        <v>166</v>
      </c>
      <c r="D1" s="140">
        <v>0.01</v>
      </c>
      <c r="E1" s="140">
        <v>-0.01</v>
      </c>
      <c r="F1" t="s">
        <v>175</v>
      </c>
      <c r="G1" t="s">
        <v>176</v>
      </c>
      <c r="I1" t="s">
        <v>199</v>
      </c>
      <c r="J1">
        <v>6</v>
      </c>
    </row>
    <row r="2" spans="1:10" x14ac:dyDescent="0.25"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t="s">
        <v>16</v>
      </c>
      <c r="B3" t="s">
        <v>169</v>
      </c>
      <c r="C3" t="s">
        <v>169</v>
      </c>
      <c r="D3" t="s">
        <v>169</v>
      </c>
      <c r="E3" t="s">
        <v>170</v>
      </c>
      <c r="F3" t="s">
        <v>170</v>
      </c>
      <c r="G3" t="s">
        <v>170</v>
      </c>
      <c r="H3" s="43" t="s">
        <v>230</v>
      </c>
      <c r="I3" s="43" t="s">
        <v>230</v>
      </c>
      <c r="J3" s="43" t="s">
        <v>230</v>
      </c>
    </row>
    <row r="4" spans="1:10" x14ac:dyDescent="0.25">
      <c r="A4" t="s">
        <v>238</v>
      </c>
      <c r="B4" s="43" t="s">
        <v>203</v>
      </c>
      <c r="C4" s="43" t="s">
        <v>204</v>
      </c>
      <c r="D4" s="43" t="s">
        <v>205</v>
      </c>
      <c r="E4" s="43" t="s">
        <v>203</v>
      </c>
      <c r="F4" s="43" t="s">
        <v>204</v>
      </c>
      <c r="G4" s="43" t="s">
        <v>205</v>
      </c>
      <c r="H4" s="43" t="s">
        <v>203</v>
      </c>
      <c r="I4" s="43" t="s">
        <v>204</v>
      </c>
      <c r="J4" s="43" t="s">
        <v>205</v>
      </c>
    </row>
    <row r="5" spans="1:10" x14ac:dyDescent="0.25">
      <c r="A5" t="s">
        <v>18</v>
      </c>
      <c r="B5" s="37">
        <v>56.833599999999997</v>
      </c>
      <c r="C5" s="37">
        <v>56.834299999999999</v>
      </c>
      <c r="D5" s="37">
        <v>56.834400000000002</v>
      </c>
      <c r="E5" s="37">
        <v>56.834000000000003</v>
      </c>
      <c r="F5" s="37">
        <v>56.834200000000003</v>
      </c>
      <c r="G5" s="37">
        <v>56.834099999999999</v>
      </c>
      <c r="H5" s="37">
        <v>56.834000000000003</v>
      </c>
      <c r="I5" s="37">
        <v>56.834200000000003</v>
      </c>
      <c r="J5" s="37">
        <v>56.834099999999999</v>
      </c>
    </row>
    <row r="6" spans="1:10" x14ac:dyDescent="0.25">
      <c r="A6" t="s">
        <v>19</v>
      </c>
      <c r="B6" s="37">
        <v>56.832099999999997</v>
      </c>
      <c r="C6" s="37">
        <v>56.8307</v>
      </c>
      <c r="D6" s="37">
        <v>56.8322</v>
      </c>
      <c r="E6" s="37">
        <v>56.832000000000001</v>
      </c>
      <c r="F6" s="37">
        <v>56.831600000000002</v>
      </c>
      <c r="G6" s="37">
        <v>56.831499999999998</v>
      </c>
      <c r="H6" s="37">
        <v>56.832000000000001</v>
      </c>
      <c r="I6" s="37">
        <v>56.831600000000002</v>
      </c>
      <c r="J6" s="37">
        <v>56.831499999999998</v>
      </c>
    </row>
    <row r="7" spans="1:10" x14ac:dyDescent="0.25">
      <c r="A7" t="s">
        <v>20</v>
      </c>
      <c r="B7" s="37">
        <v>56.837699999999998</v>
      </c>
      <c r="C7" s="37">
        <v>56.837800000000001</v>
      </c>
      <c r="D7" s="37">
        <v>56.836799999999997</v>
      </c>
      <c r="E7" s="37">
        <v>56.837499999999999</v>
      </c>
      <c r="F7" s="37">
        <v>56.8367</v>
      </c>
      <c r="G7" s="37">
        <v>56.836599999999997</v>
      </c>
      <c r="H7" s="37">
        <v>56.837499999999999</v>
      </c>
      <c r="I7" s="37">
        <v>56.8367</v>
      </c>
      <c r="J7" s="37">
        <v>56.836599999999997</v>
      </c>
    </row>
    <row r="8" spans="1:10" x14ac:dyDescent="0.25">
      <c r="A8" t="s">
        <v>21</v>
      </c>
      <c r="B8" s="37">
        <v>56.8292</v>
      </c>
      <c r="C8" s="37">
        <v>56.828800000000001</v>
      </c>
      <c r="D8" s="37">
        <v>56.829700000000003</v>
      </c>
      <c r="E8" s="37">
        <v>56.829099999999997</v>
      </c>
      <c r="F8" s="37">
        <v>56.829300000000003</v>
      </c>
      <c r="G8" s="37">
        <v>56.829300000000003</v>
      </c>
      <c r="H8" s="37">
        <v>56.829099999999997</v>
      </c>
      <c r="I8" s="37">
        <v>56.829300000000003</v>
      </c>
      <c r="J8" s="37">
        <v>56.829300000000003</v>
      </c>
    </row>
    <row r="9" spans="1:10" x14ac:dyDescent="0.25">
      <c r="A9" t="s">
        <v>22</v>
      </c>
      <c r="B9" s="37">
        <v>56.828200000000002</v>
      </c>
      <c r="C9" s="37">
        <v>56.828000000000003</v>
      </c>
      <c r="D9" s="37">
        <v>56.828400000000002</v>
      </c>
      <c r="E9" s="37">
        <v>56.827300000000001</v>
      </c>
      <c r="F9" s="37">
        <v>56.828099999999999</v>
      </c>
      <c r="G9" s="37">
        <v>56.828000000000003</v>
      </c>
      <c r="H9" s="37">
        <v>56.827300000000001</v>
      </c>
      <c r="I9" s="37">
        <v>56.828099999999999</v>
      </c>
      <c r="J9" s="37">
        <v>56.828000000000003</v>
      </c>
    </row>
    <row r="10" spans="1:10" x14ac:dyDescent="0.25">
      <c r="A10" t="s">
        <v>178</v>
      </c>
      <c r="B10" s="37">
        <v>56.821899999999999</v>
      </c>
      <c r="C10" s="37">
        <v>56.820999999999998</v>
      </c>
      <c r="D10" s="37">
        <v>56.821300000000001</v>
      </c>
      <c r="E10" s="37">
        <v>56.820700000000002</v>
      </c>
      <c r="F10" s="37">
        <v>56.821300000000001</v>
      </c>
      <c r="G10" s="37">
        <v>56.820700000000002</v>
      </c>
      <c r="H10" s="37">
        <v>56.820700000000002</v>
      </c>
      <c r="I10" s="37">
        <v>56.821300000000001</v>
      </c>
      <c r="J10" s="37">
        <v>56.820700000000002</v>
      </c>
    </row>
    <row r="11" spans="1:10" x14ac:dyDescent="0.25">
      <c r="A11" t="s">
        <v>179</v>
      </c>
      <c r="B11" s="37">
        <v>56.839300000000001</v>
      </c>
      <c r="C11" s="37">
        <v>56.839100000000002</v>
      </c>
      <c r="D11" s="37">
        <v>56.839500000000001</v>
      </c>
      <c r="E11" s="37">
        <v>56.839700000000001</v>
      </c>
      <c r="F11" s="37">
        <v>56.8401</v>
      </c>
      <c r="G11" s="37">
        <v>56.840899999999998</v>
      </c>
      <c r="H11" s="37">
        <v>56.839700000000001</v>
      </c>
      <c r="I11" s="37">
        <v>56.8401</v>
      </c>
      <c r="J11" s="37">
        <v>56.840899999999998</v>
      </c>
    </row>
    <row r="12" spans="1:10" x14ac:dyDescent="0.25">
      <c r="A12" t="s">
        <v>180</v>
      </c>
      <c r="B12" s="37">
        <v>56.830500000000001</v>
      </c>
      <c r="C12" s="37">
        <v>56.829500000000003</v>
      </c>
      <c r="D12" s="37">
        <v>56.830100000000002</v>
      </c>
      <c r="E12" s="37">
        <v>56.830100000000002</v>
      </c>
      <c r="F12" s="37">
        <v>56.829599999999999</v>
      </c>
      <c r="G12" s="37">
        <v>56.83</v>
      </c>
      <c r="H12" s="37">
        <v>56.830100000000002</v>
      </c>
      <c r="I12" s="37">
        <v>56.829599999999999</v>
      </c>
      <c r="J12" s="37">
        <v>56.83</v>
      </c>
    </row>
    <row r="13" spans="1:10" x14ac:dyDescent="0.25">
      <c r="A13" t="s">
        <v>181</v>
      </c>
      <c r="B13" s="37">
        <v>56.826599999999999</v>
      </c>
      <c r="C13" s="37">
        <v>56.826900000000002</v>
      </c>
      <c r="D13" s="37">
        <v>56.827800000000003</v>
      </c>
      <c r="E13" s="37">
        <v>56.826700000000002</v>
      </c>
      <c r="F13" s="37">
        <v>56.827300000000001</v>
      </c>
      <c r="G13" s="37">
        <v>56.826999999999998</v>
      </c>
      <c r="H13" s="37">
        <v>56.826700000000002</v>
      </c>
      <c r="I13" s="37">
        <v>56.827300000000001</v>
      </c>
      <c r="J13" s="37">
        <v>56.826999999999998</v>
      </c>
    </row>
    <row r="14" spans="1:10" x14ac:dyDescent="0.25">
      <c r="A14" t="s">
        <v>182</v>
      </c>
      <c r="B14" s="37">
        <v>56.837499999999999</v>
      </c>
      <c r="C14" s="37">
        <v>56.838000000000001</v>
      </c>
      <c r="D14" s="37">
        <v>56.838000000000001</v>
      </c>
      <c r="E14" s="37">
        <v>56.838200000000001</v>
      </c>
      <c r="F14" s="37">
        <v>56.838000000000001</v>
      </c>
      <c r="G14" s="37">
        <v>56.838099999999997</v>
      </c>
      <c r="H14" s="37">
        <v>56.838200000000001</v>
      </c>
      <c r="I14" s="37">
        <v>56.838000000000001</v>
      </c>
      <c r="J14" s="37">
        <v>56.838099999999997</v>
      </c>
    </row>
    <row r="15" spans="1:10" x14ac:dyDescent="0.25">
      <c r="A15" s="43" t="s">
        <v>230</v>
      </c>
      <c r="B15" s="43" t="s">
        <v>230</v>
      </c>
      <c r="C15" s="43" t="s">
        <v>230</v>
      </c>
      <c r="D15" s="43" t="s">
        <v>230</v>
      </c>
      <c r="E15" s="43" t="s">
        <v>230</v>
      </c>
      <c r="F15" s="43" t="s">
        <v>230</v>
      </c>
      <c r="G15" s="43" t="s">
        <v>230</v>
      </c>
      <c r="H15" s="43" t="s">
        <v>230</v>
      </c>
      <c r="I15" s="43" t="s">
        <v>230</v>
      </c>
      <c r="J15" s="43" t="s">
        <v>230</v>
      </c>
    </row>
    <row r="16" spans="1:10" x14ac:dyDescent="0.25">
      <c r="A16" s="43" t="s">
        <v>230</v>
      </c>
      <c r="B16" s="43" t="s">
        <v>230</v>
      </c>
      <c r="C16" s="43" t="s">
        <v>230</v>
      </c>
      <c r="D16" s="43" t="s">
        <v>230</v>
      </c>
      <c r="E16" s="43" t="s">
        <v>230</v>
      </c>
      <c r="F16" s="43" t="s">
        <v>230</v>
      </c>
      <c r="G16" s="43" t="s">
        <v>230</v>
      </c>
      <c r="H16" s="43" t="s">
        <v>230</v>
      </c>
      <c r="I16" s="43" t="s">
        <v>230</v>
      </c>
      <c r="J16" s="43" t="s">
        <v>230</v>
      </c>
    </row>
    <row r="17" spans="1:10" x14ac:dyDescent="0.25">
      <c r="A17" s="43" t="s">
        <v>230</v>
      </c>
      <c r="B17" s="43" t="s">
        <v>230</v>
      </c>
      <c r="C17" s="43" t="s">
        <v>230</v>
      </c>
      <c r="D17" s="43" t="s">
        <v>230</v>
      </c>
      <c r="E17" s="43" t="s">
        <v>230</v>
      </c>
      <c r="F17" s="43" t="s">
        <v>230</v>
      </c>
      <c r="G17" s="43" t="s">
        <v>230</v>
      </c>
      <c r="H17" s="43" t="s">
        <v>230</v>
      </c>
      <c r="I17" s="43" t="s">
        <v>230</v>
      </c>
      <c r="J17" s="43" t="s">
        <v>230</v>
      </c>
    </row>
    <row r="18" spans="1:10" x14ac:dyDescent="0.25">
      <c r="A18" s="43" t="s">
        <v>230</v>
      </c>
      <c r="B18" s="43" t="s">
        <v>230</v>
      </c>
      <c r="C18" s="43" t="s">
        <v>230</v>
      </c>
      <c r="D18" s="43" t="s">
        <v>230</v>
      </c>
      <c r="E18" s="43" t="s">
        <v>230</v>
      </c>
      <c r="F18" s="43" t="s">
        <v>230</v>
      </c>
      <c r="G18" s="43" t="s">
        <v>230</v>
      </c>
      <c r="H18" s="43" t="s">
        <v>230</v>
      </c>
      <c r="I18" s="43" t="s">
        <v>230</v>
      </c>
      <c r="J18" s="43" t="s">
        <v>230</v>
      </c>
    </row>
    <row r="19" spans="1:10" x14ac:dyDescent="0.25">
      <c r="A19" s="43" t="s">
        <v>230</v>
      </c>
      <c r="B19" s="43" t="s">
        <v>230</v>
      </c>
      <c r="C19" s="43" t="s">
        <v>230</v>
      </c>
      <c r="D19" s="43" t="s">
        <v>230</v>
      </c>
      <c r="E19" s="43" t="s">
        <v>230</v>
      </c>
      <c r="F19" s="43" t="s">
        <v>230</v>
      </c>
      <c r="G19" s="43" t="s">
        <v>230</v>
      </c>
      <c r="H19" s="43" t="s">
        <v>230</v>
      </c>
      <c r="I19" s="43" t="s">
        <v>230</v>
      </c>
      <c r="J19" s="43" t="s">
        <v>230</v>
      </c>
    </row>
    <row r="20" spans="1:10" x14ac:dyDescent="0.25">
      <c r="A20" s="43" t="s">
        <v>230</v>
      </c>
      <c r="B20" s="43" t="s">
        <v>230</v>
      </c>
      <c r="C20" s="43" t="s">
        <v>230</v>
      </c>
      <c r="D20" s="43" t="s">
        <v>230</v>
      </c>
      <c r="E20" s="43" t="s">
        <v>230</v>
      </c>
      <c r="F20" s="43" t="s">
        <v>230</v>
      </c>
      <c r="G20" s="43" t="s">
        <v>230</v>
      </c>
      <c r="H20" s="43" t="s">
        <v>230</v>
      </c>
      <c r="I20" s="43" t="s">
        <v>230</v>
      </c>
      <c r="J20" s="43" t="s">
        <v>230</v>
      </c>
    </row>
    <row r="21" spans="1:10" x14ac:dyDescent="0.25">
      <c r="A21" s="43" t="s">
        <v>230</v>
      </c>
      <c r="B21" s="43" t="s">
        <v>230</v>
      </c>
      <c r="C21" s="43" t="s">
        <v>230</v>
      </c>
      <c r="D21" s="43" t="s">
        <v>230</v>
      </c>
      <c r="E21" s="43" t="s">
        <v>230</v>
      </c>
      <c r="F21" s="43" t="s">
        <v>230</v>
      </c>
      <c r="G21" s="43" t="s">
        <v>230</v>
      </c>
      <c r="H21" s="43" t="s">
        <v>230</v>
      </c>
      <c r="I21" s="43" t="s">
        <v>230</v>
      </c>
      <c r="J21" s="43" t="s">
        <v>230</v>
      </c>
    </row>
    <row r="22" spans="1:10" x14ac:dyDescent="0.25">
      <c r="A22" s="43" t="s">
        <v>230</v>
      </c>
      <c r="B22" s="43" t="s">
        <v>230</v>
      </c>
      <c r="C22" s="43" t="s">
        <v>230</v>
      </c>
      <c r="D22" s="43" t="s">
        <v>230</v>
      </c>
      <c r="E22" s="43" t="s">
        <v>230</v>
      </c>
      <c r="F22" s="43" t="s">
        <v>230</v>
      </c>
      <c r="G22" s="43" t="s">
        <v>230</v>
      </c>
      <c r="H22" s="43" t="s">
        <v>230</v>
      </c>
      <c r="I22" s="43" t="s">
        <v>230</v>
      </c>
      <c r="J22" s="43" t="s">
        <v>230</v>
      </c>
    </row>
    <row r="23" spans="1:10" x14ac:dyDescent="0.25">
      <c r="A23" s="43" t="s">
        <v>230</v>
      </c>
      <c r="B23" s="43" t="s">
        <v>230</v>
      </c>
      <c r="C23" s="43" t="s">
        <v>230</v>
      </c>
      <c r="D23" s="43" t="s">
        <v>230</v>
      </c>
      <c r="E23" s="43" t="s">
        <v>230</v>
      </c>
      <c r="F23" s="43" t="s">
        <v>230</v>
      </c>
      <c r="G23" s="43" t="s">
        <v>230</v>
      </c>
      <c r="H23" s="43" t="s">
        <v>230</v>
      </c>
      <c r="I23" s="43" t="s">
        <v>230</v>
      </c>
      <c r="J23" s="43" t="s">
        <v>230</v>
      </c>
    </row>
    <row r="24" spans="1:10" x14ac:dyDescent="0.25">
      <c r="A24" s="43" t="s">
        <v>230</v>
      </c>
      <c r="B24" s="43" t="s">
        <v>230</v>
      </c>
      <c r="C24" s="43" t="s">
        <v>230</v>
      </c>
      <c r="D24" s="43" t="s">
        <v>230</v>
      </c>
      <c r="E24" s="43" t="s">
        <v>230</v>
      </c>
      <c r="F24" s="43" t="s">
        <v>230</v>
      </c>
      <c r="G24" s="43" t="s">
        <v>230</v>
      </c>
      <c r="H24" s="43" t="s">
        <v>230</v>
      </c>
      <c r="I24" s="43" t="s">
        <v>230</v>
      </c>
      <c r="J24" s="43" t="s">
        <v>230</v>
      </c>
    </row>
    <row r="25" spans="1:10" x14ac:dyDescent="0.25">
      <c r="A25" s="43" t="s">
        <v>230</v>
      </c>
      <c r="B25" s="43" t="s">
        <v>230</v>
      </c>
      <c r="C25" s="43" t="s">
        <v>230</v>
      </c>
      <c r="D25" s="43" t="s">
        <v>230</v>
      </c>
      <c r="E25" s="43" t="s">
        <v>230</v>
      </c>
      <c r="F25" s="43" t="s">
        <v>230</v>
      </c>
      <c r="G25" s="43" t="s">
        <v>230</v>
      </c>
      <c r="H25" s="43" t="s">
        <v>230</v>
      </c>
      <c r="I25" s="43" t="s">
        <v>230</v>
      </c>
      <c r="J25" s="43" t="s">
        <v>230</v>
      </c>
    </row>
    <row r="26" spans="1:10" x14ac:dyDescent="0.25">
      <c r="A26" s="43" t="s">
        <v>230</v>
      </c>
      <c r="B26" s="43" t="s">
        <v>230</v>
      </c>
      <c r="C26" s="43" t="s">
        <v>230</v>
      </c>
      <c r="D26" s="43" t="s">
        <v>230</v>
      </c>
      <c r="E26" s="43" t="s">
        <v>230</v>
      </c>
      <c r="F26" s="43" t="s">
        <v>230</v>
      </c>
      <c r="G26" s="43" t="s">
        <v>230</v>
      </c>
      <c r="H26" s="43" t="s">
        <v>230</v>
      </c>
      <c r="I26" s="43" t="s">
        <v>230</v>
      </c>
      <c r="J26" s="43" t="s">
        <v>230</v>
      </c>
    </row>
    <row r="27" spans="1:10" x14ac:dyDescent="0.25">
      <c r="A27" s="43" t="s">
        <v>230</v>
      </c>
      <c r="B27" s="43" t="s">
        <v>230</v>
      </c>
      <c r="C27" s="43" t="s">
        <v>230</v>
      </c>
      <c r="D27" s="43" t="s">
        <v>230</v>
      </c>
      <c r="E27" s="43" t="s">
        <v>230</v>
      </c>
      <c r="F27" s="43" t="s">
        <v>230</v>
      </c>
      <c r="G27" s="43" t="s">
        <v>230</v>
      </c>
      <c r="H27" s="43" t="s">
        <v>230</v>
      </c>
      <c r="I27" s="43" t="s">
        <v>230</v>
      </c>
      <c r="J27" s="43" t="s">
        <v>230</v>
      </c>
    </row>
    <row r="28" spans="1:10" x14ac:dyDescent="0.25">
      <c r="A28" s="43" t="s">
        <v>230</v>
      </c>
      <c r="B28" s="43" t="s">
        <v>230</v>
      </c>
      <c r="C28" s="43" t="s">
        <v>230</v>
      </c>
      <c r="D28" s="43" t="s">
        <v>230</v>
      </c>
      <c r="E28" s="43" t="s">
        <v>230</v>
      </c>
      <c r="F28" s="43" t="s">
        <v>230</v>
      </c>
      <c r="G28" s="43" t="s">
        <v>230</v>
      </c>
      <c r="H28" s="43" t="s">
        <v>230</v>
      </c>
      <c r="I28" s="43" t="s">
        <v>230</v>
      </c>
      <c r="J28" s="43" t="s">
        <v>230</v>
      </c>
    </row>
    <row r="29" spans="1:10" x14ac:dyDescent="0.25">
      <c r="A29" s="43" t="s">
        <v>230</v>
      </c>
      <c r="B29" s="43" t="s">
        <v>230</v>
      </c>
      <c r="C29" s="43" t="s">
        <v>230</v>
      </c>
      <c r="D29" s="43" t="s">
        <v>230</v>
      </c>
      <c r="E29" s="43" t="s">
        <v>230</v>
      </c>
      <c r="F29" s="43" t="s">
        <v>230</v>
      </c>
      <c r="G29" s="43" t="s">
        <v>230</v>
      </c>
      <c r="H29" s="43" t="s">
        <v>230</v>
      </c>
      <c r="I29" s="43" t="s">
        <v>230</v>
      </c>
      <c r="J29" s="43" t="s">
        <v>230</v>
      </c>
    </row>
    <row r="31" spans="1:10" x14ac:dyDescent="0.25">
      <c r="A31" t="s">
        <v>231</v>
      </c>
      <c r="B31" s="43" t="s">
        <v>230</v>
      </c>
    </row>
    <row r="32" spans="1:10" x14ac:dyDescent="0.25">
      <c r="A32" t="s">
        <v>232</v>
      </c>
      <c r="B32" s="43" t="s">
        <v>230</v>
      </c>
    </row>
    <row r="33" spans="1:2" x14ac:dyDescent="0.25">
      <c r="A33" t="s">
        <v>233</v>
      </c>
      <c r="B33" s="43" t="s">
        <v>230</v>
      </c>
    </row>
    <row r="34" spans="1:2" x14ac:dyDescent="0.25">
      <c r="A34" t="s">
        <v>234</v>
      </c>
      <c r="B34" s="43" t="s">
        <v>230</v>
      </c>
    </row>
    <row r="35" spans="1:2" x14ac:dyDescent="0.25">
      <c r="A35" t="s">
        <v>235</v>
      </c>
      <c r="B35" s="43" t="s">
        <v>230</v>
      </c>
    </row>
    <row r="36" spans="1:2" x14ac:dyDescent="0.25">
      <c r="A36" t="s">
        <v>236</v>
      </c>
      <c r="B36" s="43" t="s">
        <v>230</v>
      </c>
    </row>
    <row r="37" spans="1:2" x14ac:dyDescent="0.25">
      <c r="A37" t="s">
        <v>237</v>
      </c>
      <c r="B37" s="43" t="s">
        <v>230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24</vt:i4>
      </vt:variant>
    </vt:vector>
  </HeadingPairs>
  <TitlesOfParts>
    <vt:vector size="27" baseType="lpstr">
      <vt:lpstr>Datasheet</vt:lpstr>
      <vt:lpstr>Calculation</vt:lpstr>
      <vt:lpstr>Import</vt:lpstr>
      <vt:lpstr>DF_A</vt:lpstr>
      <vt:lpstr>DF_AP</vt:lpstr>
      <vt:lpstr>DF_E</vt:lpstr>
      <vt:lpstr>DF_EE</vt:lpstr>
      <vt:lpstr>DF_P</vt:lpstr>
      <vt:lpstr>DFTSS</vt:lpstr>
      <vt:lpstr>IndicatorA</vt:lpstr>
      <vt:lpstr>IndicatorB</vt:lpstr>
      <vt:lpstr>IndicatorC</vt:lpstr>
      <vt:lpstr>MS_A</vt:lpstr>
      <vt:lpstr>MS_AP</vt:lpstr>
      <vt:lpstr>MS_E</vt:lpstr>
      <vt:lpstr>MS_P</vt:lpstr>
      <vt:lpstr>MS_TSS</vt:lpstr>
      <vt:lpstr>No_of_appraisers</vt:lpstr>
      <vt:lpstr>No_of_parts</vt:lpstr>
      <vt:lpstr>No_of_Trials</vt:lpstr>
      <vt:lpstr>Sigma_Factor</vt:lpstr>
      <vt:lpstr>SS_A</vt:lpstr>
      <vt:lpstr>SS_AP</vt:lpstr>
      <vt:lpstr>SS_E</vt:lpstr>
      <vt:lpstr>SS_P</vt:lpstr>
      <vt:lpstr>SS_T</vt:lpstr>
      <vt:lpstr>TOL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MSA</dc:subject>
  <dc:creator/>
  <cp:lastModifiedBy/>
  <dcterms:created xsi:type="dcterms:W3CDTF">2017-09-01T06:52:33Z</dcterms:created>
  <dcterms:modified xsi:type="dcterms:W3CDTF">2017-09-06T08:23:40Z</dcterms:modified>
</cp:coreProperties>
</file>