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i3516CV500\only to fae\RGB_MIPI屏幕时钟时序计算器\"/>
    </mc:Choice>
  </mc:AlternateContent>
  <bookViews>
    <workbookView xWindow="120" yWindow="15" windowWidth="14985" windowHeight="8580" activeTab="2"/>
  </bookViews>
  <sheets>
    <sheet name="修订记录" sheetId="4" r:id="rId1"/>
    <sheet name="RGB屏配置VDP时钟时序" sheetId="2" r:id="rId2"/>
    <sheet name="MIPI屏配置VDP时钟时序" sheetId="3" r:id="rId3"/>
    <sheet name="HI3516EV200系列 RGB屏配置VDP时钟时序" sheetId="5" r:id="rId4"/>
  </sheets>
  <calcPr calcId="152511" calcOnSave="0" concurrentCalc="0"/>
</workbook>
</file>

<file path=xl/calcChain.xml><?xml version="1.0" encoding="utf-8"?>
<calcChain xmlns="http://schemas.openxmlformats.org/spreadsheetml/2006/main">
  <c r="J15" i="3" l="1"/>
  <c r="H16" i="2"/>
  <c r="F12" i="2"/>
  <c r="H12" i="3"/>
  <c r="F21" i="3"/>
  <c r="F20" i="3"/>
  <c r="F19" i="3"/>
  <c r="F17" i="3"/>
  <c r="F18" i="3"/>
  <c r="F16" i="3"/>
  <c r="D22" i="2"/>
  <c r="D21" i="2"/>
  <c r="D20" i="2"/>
  <c r="D18" i="2"/>
  <c r="D19" i="2"/>
  <c r="D9" i="3"/>
  <c r="D12" i="3"/>
  <c r="D11" i="3"/>
  <c r="D10" i="3"/>
  <c r="F10" i="3"/>
  <c r="H11" i="3"/>
  <c r="I12" i="3"/>
  <c r="F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D10" i="2"/>
  <c r="F11" i="2"/>
  <c r="D17" i="2"/>
  <c r="E17" i="2"/>
  <c r="E16" i="2"/>
  <c r="G12" i="2"/>
  <c r="D9" i="2"/>
  <c r="D8" i="2"/>
  <c r="D7" i="2"/>
  <c r="D6" i="2"/>
  <c r="D5" i="2"/>
  <c r="D4" i="2"/>
  <c r="D3" i="2"/>
  <c r="D2" i="2"/>
  <c r="D10" i="5"/>
  <c r="D17" i="5"/>
  <c r="E17" i="5"/>
  <c r="E16" i="5"/>
  <c r="E15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<sst xmlns="http://schemas.openxmlformats.org/spreadsheetml/2006/main" count="168" uniqueCount="115">
  <si>
    <t>水平有效区          HACT（像素）</t>
    <phoneticPr fontId="1" type="noConversion"/>
  </si>
  <si>
    <t>水平后消隐          HBP（像素）</t>
    <phoneticPr fontId="1" type="noConversion"/>
  </si>
  <si>
    <t>水平前消隐          HFP（像素）</t>
    <phoneticPr fontId="1" type="noConversion"/>
  </si>
  <si>
    <t>水平同步时序        HSA（像素）</t>
    <phoneticPr fontId="1" type="noConversion"/>
  </si>
  <si>
    <t>垂直后消隐          VBP（行数）</t>
    <phoneticPr fontId="1" type="noConversion"/>
  </si>
  <si>
    <t>垂直前消隐          VFP（行数）</t>
    <phoneticPr fontId="1" type="noConversion"/>
  </si>
  <si>
    <t>垂直同步时序        VSA（行数）</t>
    <phoneticPr fontId="1" type="noConversion"/>
  </si>
  <si>
    <t>设备输出帧率        frame rate</t>
    <phoneticPr fontId="1" type="noConversion"/>
  </si>
  <si>
    <t>使用的lane个数</t>
    <phoneticPr fontId="1" type="noConversion"/>
  </si>
  <si>
    <r>
      <t>M</t>
    </r>
    <r>
      <rPr>
        <sz val="12"/>
        <rFont val="宋体"/>
        <family val="3"/>
        <charset val="134"/>
      </rPr>
      <t>IPI设备属性参数值</t>
    </r>
    <phoneticPr fontId="1" type="noConversion"/>
  </si>
  <si>
    <t>帧有效区行数        vid_active_lines</t>
    <phoneticPr fontId="1" type="noConversion"/>
  </si>
  <si>
    <t>帧前消隐区行数      vid_vfp_lines</t>
    <phoneticPr fontId="1" type="noConversion"/>
  </si>
  <si>
    <t>帧后消隐区行数      vid_vbp_lines</t>
    <phoneticPr fontId="1" type="noConversion"/>
  </si>
  <si>
    <t>帧同步区行数        vid_vsa_lines</t>
    <phoneticPr fontId="1" type="noConversion"/>
  </si>
  <si>
    <t>行同步区像素个数    vid_hbp_pixels</t>
    <phoneticPr fontId="1" type="noConversion"/>
  </si>
  <si>
    <t>发送包大小          vid_pkt_size</t>
    <phoneticPr fontId="1" type="noConversion"/>
  </si>
  <si>
    <t>水平消隐后肩        u16Hbb（像素）</t>
    <phoneticPr fontId="1" type="noConversion"/>
  </si>
  <si>
    <t>水平消隐前肩        u16Hfb（像素）</t>
    <phoneticPr fontId="1" type="noConversion"/>
  </si>
  <si>
    <t>水平同步信号        u16Hpw（像素）</t>
    <phoneticPr fontId="1" type="noConversion"/>
  </si>
  <si>
    <t>垂直有效区          u16Vact（行数）</t>
    <phoneticPr fontId="1" type="noConversion"/>
  </si>
  <si>
    <t>垂直消隐后肩        u16Vbb（行数）</t>
    <phoneticPr fontId="1" type="noConversion"/>
  </si>
  <si>
    <t>垂直消隐前肩        u16Vfb（行数）</t>
    <phoneticPr fontId="1" type="noConversion"/>
  </si>
  <si>
    <t>垂直同步信号        u16Vpw（行数）</t>
    <phoneticPr fontId="1" type="noConversion"/>
  </si>
  <si>
    <t>垂直有效区          VACT（行数）</t>
    <phoneticPr fontId="1" type="noConversion"/>
  </si>
  <si>
    <t>输出数据位</t>
    <phoneticPr fontId="1" type="noConversion"/>
  </si>
  <si>
    <t>output_format_t</t>
    <phoneticPr fontId="1" type="noConversion"/>
  </si>
  <si>
    <t>output format bits</t>
    <phoneticPr fontId="1" type="noConversion"/>
  </si>
  <si>
    <t>OUT_FORMAT_RGB_16_BIT</t>
    <phoneticPr fontId="1" type="noConversion"/>
  </si>
  <si>
    <t>OUT_FORMAT_RGB_18_BIT</t>
    <phoneticPr fontId="1" type="noConversion"/>
  </si>
  <si>
    <t>OUT_FORMAT_RGB_24_BIT</t>
    <phoneticPr fontId="1" type="noConversion"/>
  </si>
  <si>
    <t>OUT_FORMAT_YUV420_8_BIT_NORMAL</t>
    <phoneticPr fontId="1" type="noConversion"/>
  </si>
  <si>
    <t>OUT_FORMAT_YUV420_8_BIT_LEGACY</t>
    <phoneticPr fontId="1" type="noConversion"/>
  </si>
  <si>
    <t>OUT_FORMAT_YUV422_8_BIT</t>
    <phoneticPr fontId="1" type="noConversion"/>
  </si>
  <si>
    <r>
      <t xml:space="preserve"> </t>
    </r>
    <r>
      <rPr>
        <sz val="12"/>
        <rFont val="宋体"/>
        <family val="3"/>
        <charset val="134"/>
      </rPr>
      <t xml:space="preserve">                    </t>
    </r>
    <r>
      <rPr>
        <sz val="12"/>
        <rFont val="宋体"/>
        <family val="3"/>
        <charset val="134"/>
      </rPr>
      <t>u32Refdiv</t>
    </r>
    <phoneticPr fontId="1" type="noConversion"/>
  </si>
  <si>
    <r>
      <t xml:space="preserve"> </t>
    </r>
    <r>
      <rPr>
        <sz val="12"/>
        <rFont val="宋体"/>
        <family val="3"/>
        <charset val="134"/>
      </rPr>
      <t xml:space="preserve">                    </t>
    </r>
    <r>
      <rPr>
        <sz val="12"/>
        <rFont val="宋体"/>
        <family val="3"/>
        <charset val="134"/>
      </rPr>
      <t>u32Postdiv1</t>
    </r>
    <phoneticPr fontId="1" type="noConversion"/>
  </si>
  <si>
    <r>
      <t xml:space="preserve"> </t>
    </r>
    <r>
      <rPr>
        <sz val="12"/>
        <rFont val="宋体"/>
        <family val="3"/>
        <charset val="134"/>
      </rPr>
      <t xml:space="preserve">                    </t>
    </r>
    <r>
      <rPr>
        <sz val="12"/>
        <rFont val="宋体"/>
        <family val="3"/>
        <charset val="134"/>
      </rPr>
      <t>u32Postdiv2</t>
    </r>
    <phoneticPr fontId="1" type="noConversion"/>
  </si>
  <si>
    <r>
      <t xml:space="preserve"> </t>
    </r>
    <r>
      <rPr>
        <sz val="12"/>
        <rFont val="宋体"/>
        <family val="3"/>
        <charset val="134"/>
      </rPr>
      <t xml:space="preserve">                    </t>
    </r>
    <r>
      <rPr>
        <sz val="12"/>
        <rFont val="宋体"/>
        <family val="3"/>
        <charset val="134"/>
      </rPr>
      <t>FREF</t>
    </r>
    <phoneticPr fontId="1" type="noConversion"/>
  </si>
  <si>
    <t>整数部分</t>
    <phoneticPr fontId="1" type="noConversion"/>
  </si>
  <si>
    <t>输出值</t>
    <phoneticPr fontId="1" type="noConversion"/>
  </si>
  <si>
    <t>接口时钟           clk(MHz)</t>
    <phoneticPr fontId="1" type="noConversion"/>
  </si>
  <si>
    <t>前置分频系数         u32PreDiv[1,32]</t>
    <phoneticPr fontId="1" type="noConversion"/>
  </si>
  <si>
    <t>V0用户时钟参数值</t>
    <phoneticPr fontId="1" type="noConversion"/>
  </si>
  <si>
    <t>VO用户时序参数值</t>
    <phoneticPr fontId="1" type="noConversion"/>
  </si>
  <si>
    <t>屏的时序参数</t>
    <phoneticPr fontId="1" type="noConversion"/>
  </si>
  <si>
    <t>输入值</t>
    <phoneticPr fontId="1" type="noConversion"/>
  </si>
  <si>
    <t>设备时钟分频系数     u32DevDiv[1,4]</t>
    <phoneticPr fontId="1" type="noConversion"/>
  </si>
  <si>
    <t>输出数据类型</t>
    <phoneticPr fontId="1" type="noConversion"/>
  </si>
  <si>
    <t>输出数据类型   output_format_t</t>
    <phoneticPr fontId="1" type="noConversion"/>
  </si>
  <si>
    <t>行同步区像素个数    vid_hsa_pixels</t>
    <phoneticPr fontId="1" type="noConversion"/>
  </si>
  <si>
    <r>
      <rPr>
        <sz val="11"/>
        <rFont val="宋体"/>
        <family val="3"/>
        <charset val="134"/>
      </rPr>
      <t>产品名称</t>
    </r>
    <r>
      <rPr>
        <sz val="11"/>
        <rFont val="Arial"/>
        <family val="2"/>
      </rPr>
      <t>Product name</t>
    </r>
    <phoneticPr fontId="1" type="noConversion"/>
  </si>
  <si>
    <t>密级Confidentiality level</t>
    <phoneticPr fontId="1" type="noConversion"/>
  </si>
  <si>
    <t>产品版本Product version</t>
    <phoneticPr fontId="1" type="noConversion"/>
  </si>
  <si>
    <t>文档名称Document name</t>
    <phoneticPr fontId="1" type="noConversion"/>
  </si>
  <si>
    <t>拟制Prepared by</t>
    <phoneticPr fontId="1" type="noConversion"/>
  </si>
  <si>
    <t>日期Date</t>
    <phoneticPr fontId="1" type="noConversion"/>
  </si>
  <si>
    <t>审核Reviewed by</t>
    <phoneticPr fontId="1" type="noConversion"/>
  </si>
  <si>
    <r>
      <rPr>
        <sz val="11"/>
        <rFont val="宋体"/>
        <family val="3"/>
        <charset val="134"/>
      </rPr>
      <t>批准</t>
    </r>
    <r>
      <rPr>
        <sz val="11"/>
        <rFont val="Arial"/>
        <family val="2"/>
      </rPr>
      <t>Granted by</t>
    </r>
    <phoneticPr fontId="1" type="noConversion"/>
  </si>
  <si>
    <r>
      <t xml:space="preserve">Revision Record </t>
    </r>
    <r>
      <rPr>
        <sz val="11"/>
        <rFont val="宋体"/>
        <family val="3"/>
        <charset val="134"/>
      </rPr>
      <t>修订记录</t>
    </r>
    <phoneticPr fontId="1" type="noConversion"/>
  </si>
  <si>
    <r>
      <t xml:space="preserve">Date 
</t>
    </r>
    <r>
      <rPr>
        <sz val="11"/>
        <rFont val="宋体"/>
        <family val="3"/>
        <charset val="134"/>
      </rPr>
      <t>日期</t>
    </r>
    <phoneticPr fontId="1" type="noConversion"/>
  </si>
  <si>
    <r>
      <t xml:space="preserve">Revision Version
</t>
    </r>
    <r>
      <rPr>
        <sz val="11"/>
        <rFont val="宋体"/>
        <family val="3"/>
        <charset val="134"/>
      </rPr>
      <t>修订版本</t>
    </r>
    <phoneticPr fontId="1" type="noConversion"/>
  </si>
  <si>
    <r>
      <t xml:space="preserve">Change Description 
</t>
    </r>
    <r>
      <rPr>
        <sz val="11"/>
        <rFont val="宋体"/>
        <family val="3"/>
        <charset val="134"/>
      </rPr>
      <t>修改描述</t>
    </r>
    <phoneticPr fontId="1" type="noConversion"/>
  </si>
  <si>
    <r>
      <t xml:space="preserve">Author
</t>
    </r>
    <r>
      <rPr>
        <sz val="11"/>
        <rFont val="宋体"/>
        <family val="3"/>
        <charset val="134"/>
      </rPr>
      <t>作者</t>
    </r>
    <phoneticPr fontId="1" type="noConversion"/>
  </si>
  <si>
    <t>00B01</t>
    <phoneticPr fontId="1" type="noConversion"/>
  </si>
  <si>
    <r>
      <rPr>
        <sz val="11"/>
        <rFont val="宋体"/>
        <family val="3"/>
        <charset val="134"/>
      </rPr>
      <t>初稿完成</t>
    </r>
    <phoneticPr fontId="1" type="noConversion"/>
  </si>
  <si>
    <r>
      <t>RGB_MIPI</t>
    </r>
    <r>
      <rPr>
        <sz val="11"/>
        <rFont val="宋体"/>
        <family val="3"/>
        <charset val="134"/>
      </rPr>
      <t>屏幕时钟时序计算器</t>
    </r>
    <phoneticPr fontId="1" type="noConversion"/>
  </si>
  <si>
    <t>公开</t>
    <phoneticPr fontId="1" type="noConversion"/>
  </si>
  <si>
    <t>屏的时序参数</t>
    <phoneticPr fontId="1" type="noConversion"/>
  </si>
  <si>
    <t>VO用户时序参数值</t>
    <phoneticPr fontId="1" type="noConversion"/>
  </si>
  <si>
    <t>水平有效区          u16Hact（像素）</t>
    <phoneticPr fontId="1" type="noConversion"/>
  </si>
  <si>
    <t>水平消隐前肩        u16Hfb（像素）</t>
    <phoneticPr fontId="1" type="noConversion"/>
  </si>
  <si>
    <t>水平同步时序        HSA（像素）</t>
    <phoneticPr fontId="1" type="noConversion"/>
  </si>
  <si>
    <t>垂直有效区          VACT（行数）</t>
    <phoneticPr fontId="1" type="noConversion"/>
  </si>
  <si>
    <t>垂直有效区          u16Vact（行数）</t>
    <phoneticPr fontId="1" type="noConversion"/>
  </si>
  <si>
    <t>垂直消隐后肩        u16Vbb（行数）</t>
    <phoneticPr fontId="1" type="noConversion"/>
  </si>
  <si>
    <t>垂直前消隐          VFP（行数）</t>
    <phoneticPr fontId="1" type="noConversion"/>
  </si>
  <si>
    <t>垂直同步信号        u16Vpw（行数）</t>
    <phoneticPr fontId="1" type="noConversion"/>
  </si>
  <si>
    <t>接口时钟            clk(MHz)</t>
    <phoneticPr fontId="1" type="noConversion"/>
  </si>
  <si>
    <t>V0用户时钟参数值</t>
    <phoneticPr fontId="1" type="noConversion"/>
  </si>
  <si>
    <t>值合理性判断</t>
    <phoneticPr fontId="1" type="noConversion"/>
  </si>
  <si>
    <t>前置分频系数         u32PreDiv[1,32]</t>
    <phoneticPr fontId="1" type="noConversion"/>
  </si>
  <si>
    <t>设备时钟分频系数     u32DevDiv[1,4]</t>
    <phoneticPr fontId="1" type="noConversion"/>
  </si>
  <si>
    <t>LCD分频时钟（小于75M)u32LcdMClkDiv        0x</t>
    <phoneticPr fontId="1" type="noConversion"/>
  </si>
  <si>
    <t xml:space="preserve">RGB屏幕对接说明：
这表格用于客户对接RGB屏幕时，方便获取到需要配置的VDP用户时序和时钟接口配置属性。此表格仅适配Hi3516EV200，HI3516EV300,HI3518EV300,HI3516DV200，其它芯片请参照“RGB屏配置VDP时钟时序”。
表格说明：
表中黄绿色的为标题；蓝色的为属性说明；绿色的为需要用户输入的参数属性；红色的为自动生成的属性和判断；
灰色的为时钟计算的中间过程，不需要用户输入。
单元格B2-B10为用户需要设置属性参数，可以从屏幕手册中获取到。
单元格D2-D9为VO设置接口类型为用户时序时，需要配置的时序属性值。
单元格D16为VO设置用户时钟接口需要配置的参数，其中时钟源属性为LCD分频时钟，需要根据用户自己的选择进行属性配置。
使用说明：
用户根据屏幕手册配置B2-B10的参数，就可以得到VO的用户时序参数值。
根据RGB屏幕需要配置设备时钟分频系数，就可以得到配置时钟需要设置的参数。
</t>
    <phoneticPr fontId="1" type="noConversion"/>
  </si>
  <si>
    <t xml:space="preserve">设备时钟分频系数配置说明：
   LCD屏中，则可能需要多个时钟节拍来构造一个像素。
 如果是RGB串行输出，则需要看LCD屏的说明书；
   如果3个时钟节拍输出一个像素（R+G+B），则配置为“3分频”；
   若是4个时钟节拍输出一个像素（R+G+B+无效数据），则配置为“4分频”。
   如果是RGB并行输出，则一般选择“不分频”。
</t>
    <phoneticPr fontId="1" type="noConversion"/>
  </si>
  <si>
    <t>00B02</t>
    <phoneticPr fontId="1" type="noConversion"/>
  </si>
  <si>
    <t>增加“HI3516EV200系列 RGB屏配置VDP时钟时序”
修改PLL时钟系数计算公式</t>
    <phoneticPr fontId="1" type="noConversion"/>
  </si>
  <si>
    <t>Hi3559AV100/Hi3519AV100/Hi3556AV100/
Hi3516CV500/Hi3516DV300/Hi3516AV300/
Hi3559V200/Hi3556V200/Hi3516EV200/Hi3518EV300/Hi3516DV200/Hi3516EV300</t>
    <phoneticPr fontId="1" type="noConversion"/>
  </si>
  <si>
    <t>PLL时钟分频能够配置出的时钟范围在[16.33,3200]Mhz;LCD分频时钟范围[0,75]Mhz。请根据接口时钟范围合理选择时钟源。</t>
    <phoneticPr fontId="1" type="noConversion"/>
  </si>
  <si>
    <t>PLL时钟分频 (大于16.33M)u32Fbdiv</t>
    <phoneticPr fontId="1" type="noConversion"/>
  </si>
  <si>
    <t xml:space="preserve">                     u32Frac              0x</t>
    <phoneticPr fontId="1" type="noConversion"/>
  </si>
  <si>
    <t>水平有效区          u16Hact（像素）</t>
    <phoneticPr fontId="1" type="noConversion"/>
  </si>
  <si>
    <t>水平前消隐          HFP（像素）</t>
    <phoneticPr fontId="1" type="noConversion"/>
  </si>
  <si>
    <t>设备输出帧率        frame rate</t>
    <phoneticPr fontId="1" type="noConversion"/>
  </si>
  <si>
    <t>小数部分</t>
    <phoneticPr fontId="1" type="noConversion"/>
  </si>
  <si>
    <t>LCD分频时钟（小于75M)u32LcdMClkDiv        0x</t>
    <phoneticPr fontId="1" type="noConversion"/>
  </si>
  <si>
    <t xml:space="preserve">RGB屏幕对接说明：
这表格用于客户对接RGB屏幕时，方便获取到需要配置的VDP用户时序和时钟接口配置属性。此表格不适用于Hi3516EV200，HI3516EV300,HI3518EV300,HI3516DV200,请参照“HI3516EV200系列 RGB屏配置VDP时钟时序”。
表格说明：
表中黄绿色的为标题；蓝色的为属性说明；绿色的为需要用户输入的参数属性；红色的为自动生成的属性和判断；
灰色的为时钟计算的中间过程，不需要用户输入。
单元格B2-B10为用户需要设置属性参数，可以从屏幕手册中获取到。
单元格D2-D9为VO设置接口类型为用户时序时，需要配置的时序属性值。
单元格D15-D22为VO设置用户时钟接口需要配置的部分参数，其中时钟源属性分为LCD分频时钟和PLL时钟，需要根据用户自己的选择进行属性配置。
使用说明：
用户根据屏幕手册配置B2-B10的参数，就可以得到VO的用户时序参数值。
根据RGB屏幕需要配置设备时钟分频系数，就可以得到配置时钟需要设置的参数。
</t>
    <phoneticPr fontId="1" type="noConversion"/>
  </si>
  <si>
    <t xml:space="preserve">设备时钟分频系数配置说明：
   LCD屏中，则可能需要多个时钟节拍来构造一个像素。
 如果是RGB串行输出，则需要看LCD屏的说明书；
   如果3个时钟节拍输出一个像素（R+G+B），则配置为“3分频”；
   若是4个时钟节拍输出一个像素（R+G+B+无效数据），则配置为“4分频”。
   如果是RGB并行输出，则一般选择“不分频”。
</t>
    <phoneticPr fontId="1" type="noConversion"/>
  </si>
  <si>
    <t>MIPI屏幕属性</t>
    <phoneticPr fontId="1" type="noConversion"/>
  </si>
  <si>
    <t>每行总像素个数      vid_hline_pixels</t>
    <phoneticPr fontId="1" type="noConversion"/>
  </si>
  <si>
    <t>输入数据数率        phy_data_rate（Mbps）</t>
    <phoneticPr fontId="1" type="noConversion"/>
  </si>
  <si>
    <t xml:space="preserve">LCD分频时钟（小于75M)u32LcdMClkDiv0x        </t>
    <phoneticPr fontId="1" type="noConversion"/>
  </si>
  <si>
    <t xml:space="preserve">                     u32Frac     0x</t>
    <phoneticPr fontId="1" type="noConversion"/>
  </si>
  <si>
    <t>MIPI屏幕对接说明：
这表格用于客户对接MIPI屏幕时，方便获取到需要配置的MIPI设备属性参数以及VDP用户时序和时钟接口配置属性。此表格暂不适配Hi3516EV200。
表格说明：
表中黄绿色的为标题；蓝色的为属性说明；绿色的为需要用户输入的参数属性；红色的为自动生成的属性；灰色的为时钟计算的中间过程，不需要用户输入。
单元格B2-B12为用户需要设置属性参数，可以从屏幕手册中获取到，其中B11的值与类型之间的对应关系见右下角表格。
单元格D2-D10为MIPI设置的设备属性值。
单元格F2-F9为VO设置接口类型为用户时序时，需要配置的时序属性值。
单元格F14-F21为VO设置用户时钟接口需要配置的部分属性值，其中时钟源属性分为LCD分频时钟和PLL时钟，需要根据用户自己的选择进行属性配置。
使用说明：
用户根据屏幕手册配置B2-B12的参数，就可以得到MIPI设备属性参数值以及VO的用户时序参数值和用户时钟属性值。
其中MIPI输出数据类型output_format_t与值之间的关系见右下角。</t>
    <phoneticPr fontId="1" type="noConversion"/>
  </si>
  <si>
    <t>00B03</t>
    <phoneticPr fontId="1" type="noConversion"/>
  </si>
  <si>
    <r>
      <rPr>
        <sz val="11"/>
        <rFont val="宋体"/>
        <family val="3"/>
        <charset val="134"/>
      </rPr>
      <t>修改</t>
    </r>
    <r>
      <rPr>
        <sz val="11"/>
        <rFont val="Arial"/>
        <family val="2"/>
      </rPr>
      <t>PLL</t>
    </r>
    <r>
      <rPr>
        <sz val="11"/>
        <rFont val="宋体"/>
        <family val="3"/>
        <charset val="134"/>
      </rPr>
      <t>时钟系数计算公式</t>
    </r>
    <phoneticPr fontId="1" type="noConversion"/>
  </si>
  <si>
    <t>MIPI Tx输出模式</t>
    <phoneticPr fontId="1" type="noConversion"/>
  </si>
  <si>
    <t>写内存命令字节数    epdi_cmd_size</t>
    <phoneticPr fontId="1" type="noConversion"/>
  </si>
  <si>
    <t>像素时钟            pixel_clk(kHz)</t>
    <phoneticPr fontId="1" type="noConversion"/>
  </si>
  <si>
    <t>输出模式</t>
    <phoneticPr fontId="1" type="noConversion"/>
  </si>
  <si>
    <t>输出模式数据表示</t>
    <phoneticPr fontId="1" type="noConversion"/>
  </si>
  <si>
    <r>
      <t>o</t>
    </r>
    <r>
      <rPr>
        <sz val="12"/>
        <rFont val="宋体"/>
        <family val="3"/>
        <charset val="134"/>
      </rPr>
      <t>utput_mode_t</t>
    </r>
    <phoneticPr fontId="1" type="noConversion"/>
  </si>
  <si>
    <t>OUTPUT_MODE_CSI</t>
    <phoneticPr fontId="1" type="noConversion"/>
  </si>
  <si>
    <t>OUTPUT_MODE_DSI_VIDEO</t>
    <phoneticPr fontId="1" type="noConversion"/>
  </si>
  <si>
    <t>OUTPUT_MODE_DSI_CMD</t>
    <phoneticPr fontId="1" type="noConversion"/>
  </si>
  <si>
    <t>01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</si>
</sst>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_ "/>
  </numFmts>
  <fonts count="9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</font>
    <font>
      <sz val="12"/>
      <name val="FrutigerNext LT Regular"/>
      <family val="2"/>
    </font>
    <font>
      <sz val="1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 applyFill="0">
      <alignment vertical="center"/>
    </xf>
    <xf numFmtId="0" fontId="7" fillId="0" borderId="0">
      <alignment vertical="center"/>
    </xf>
  </cellStyleXfs>
  <cellXfs count="58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2" fillId="10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3" fillId="10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8" borderId="0" xfId="0" applyFont="1" applyFill="1">
      <alignment vertical="center"/>
    </xf>
    <xf numFmtId="176" fontId="0" fillId="9" borderId="1" xfId="0" applyNumberFormat="1" applyFill="1" applyBorder="1">
      <alignment vertical="center"/>
    </xf>
    <xf numFmtId="176" fontId="3" fillId="10" borderId="1" xfId="0" applyNumberFormat="1" applyFont="1" applyFill="1" applyBorder="1">
      <alignment vertical="center"/>
    </xf>
    <xf numFmtId="0" fontId="5" fillId="11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11" borderId="1" xfId="1" applyNumberFormat="1" applyFont="1" applyFill="1" applyBorder="1" applyAlignment="1" applyProtection="1">
      <alignment horizontal="left" vertical="center" wrapText="1"/>
      <protection locked="0"/>
    </xf>
    <xf numFmtId="14" fontId="5" fillId="11" borderId="1" xfId="1" applyNumberFormat="1" applyFont="1" applyFill="1" applyBorder="1" applyAlignment="1" applyProtection="1">
      <alignment horizontal="center" vertical="center" wrapText="1"/>
      <protection locked="0"/>
    </xf>
    <xf numFmtId="49" fontId="5" fillId="11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12" borderId="1" xfId="1" applyNumberFormat="1" applyFont="1" applyFill="1" applyBorder="1" applyAlignment="1" applyProtection="1">
      <alignment horizontal="center" wrapText="1"/>
    </xf>
    <xf numFmtId="0" fontId="5" fillId="12" borderId="1" xfId="1" applyFont="1" applyFill="1" applyBorder="1" applyAlignment="1" applyProtection="1">
      <alignment horizontal="center" wrapText="1"/>
    </xf>
    <xf numFmtId="0" fontId="5" fillId="0" borderId="0" xfId="2" applyFont="1">
      <alignment vertical="center"/>
    </xf>
    <xf numFmtId="0" fontId="5" fillId="12" borderId="1" xfId="1" applyFont="1" applyFill="1" applyBorder="1" applyAlignment="1" applyProtection="1">
      <alignment horizontal="center" vertical="center" wrapText="1"/>
    </xf>
    <xf numFmtId="177" fontId="5" fillId="11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11" borderId="1" xfId="1" applyNumberFormat="1" applyFont="1" applyFill="1" applyBorder="1" applyAlignment="1" applyProtection="1">
      <alignment horizontal="left" vertical="center" wrapText="1"/>
      <protection locked="0"/>
    </xf>
    <xf numFmtId="177" fontId="8" fillId="11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>
      <alignment vertical="center"/>
    </xf>
    <xf numFmtId="0" fontId="2" fillId="8" borderId="5" xfId="0" applyFont="1" applyFill="1" applyBorder="1">
      <alignment vertical="center"/>
    </xf>
    <xf numFmtId="0" fontId="0" fillId="0" borderId="0" xfId="0" applyFill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10" borderId="0" xfId="0" applyFill="1" applyBorder="1" applyAlignment="1">
      <alignment vertical="top" wrapText="1"/>
    </xf>
    <xf numFmtId="0" fontId="0" fillId="8" borderId="6" xfId="0" applyFill="1" applyBorder="1">
      <alignment vertical="center"/>
    </xf>
    <xf numFmtId="0" fontId="2" fillId="9" borderId="5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3" fillId="8" borderId="0" xfId="0" applyFont="1" applyFill="1">
      <alignment vertical="center"/>
    </xf>
    <xf numFmtId="49" fontId="5" fillId="0" borderId="0" xfId="2" applyNumberFormat="1" applyFont="1">
      <alignment vertical="center"/>
    </xf>
    <xf numFmtId="49" fontId="5" fillId="12" borderId="1" xfId="1" applyNumberFormat="1" applyFont="1" applyFill="1" applyBorder="1" applyAlignment="1" applyProtection="1">
      <alignment horizontal="center" wrapText="1"/>
    </xf>
    <xf numFmtId="49" fontId="0" fillId="0" borderId="0" xfId="0" applyNumberFormat="1">
      <alignment vertical="center"/>
    </xf>
    <xf numFmtId="0" fontId="5" fillId="12" borderId="5" xfId="1" applyNumberFormat="1" applyFont="1" applyFill="1" applyBorder="1" applyAlignment="1" applyProtection="1">
      <alignment horizontal="center"/>
    </xf>
    <xf numFmtId="0" fontId="5" fillId="12" borderId="4" xfId="1" applyFont="1" applyFill="1" applyBorder="1" applyAlignment="1">
      <alignment horizontal="center"/>
    </xf>
    <xf numFmtId="0" fontId="5" fillId="12" borderId="3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</cellXfs>
  <cellStyles count="3">
    <cellStyle name="常规" xfId="0" builtinId="0"/>
    <cellStyle name="常规_PCM03F01-Product Access Control List Form" xfId="1"/>
    <cellStyle name="常规_sheet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4E8C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0" workbookViewId="0">
      <selection activeCell="C32" sqref="C32"/>
    </sheetView>
  </sheetViews>
  <sheetFormatPr defaultRowHeight="14.25"/>
  <cols>
    <col min="1" max="1" width="27" customWidth="1"/>
    <col min="2" max="2" width="36.125" style="42" customWidth="1"/>
    <col min="3" max="3" width="27" customWidth="1"/>
    <col min="4" max="4" width="17.75" customWidth="1"/>
  </cols>
  <sheetData>
    <row r="1" spans="1:4" ht="57.75" customHeight="1">
      <c r="A1" s="24" t="s">
        <v>49</v>
      </c>
      <c r="B1" s="20" t="s">
        <v>86</v>
      </c>
      <c r="C1" s="24" t="s">
        <v>50</v>
      </c>
      <c r="D1" s="27" t="s">
        <v>65</v>
      </c>
    </row>
    <row r="2" spans="1:4" ht="26.25" customHeight="1">
      <c r="A2" s="24" t="s">
        <v>51</v>
      </c>
      <c r="B2" s="20"/>
      <c r="C2" s="24"/>
      <c r="D2" s="25"/>
    </row>
    <row r="3" spans="1:4" ht="36.75" customHeight="1">
      <c r="A3" s="24" t="s">
        <v>52</v>
      </c>
      <c r="B3" s="20" t="s">
        <v>64</v>
      </c>
      <c r="C3" s="24"/>
      <c r="D3" s="25"/>
    </row>
    <row r="4" spans="1:4" ht="23.25" customHeight="1">
      <c r="A4" s="24"/>
      <c r="B4" s="20"/>
      <c r="C4" s="24"/>
      <c r="D4" s="25"/>
    </row>
    <row r="5" spans="1:4" ht="17.25" customHeight="1">
      <c r="A5" s="24" t="s">
        <v>53</v>
      </c>
      <c r="B5" s="20"/>
      <c r="C5" s="24" t="s">
        <v>54</v>
      </c>
      <c r="D5" s="19">
        <v>43556</v>
      </c>
    </row>
    <row r="6" spans="1:4" ht="21.75" customHeight="1">
      <c r="A6" s="24" t="s">
        <v>55</v>
      </c>
      <c r="B6" s="20"/>
      <c r="C6" s="24" t="s">
        <v>54</v>
      </c>
      <c r="D6" s="19"/>
    </row>
    <row r="7" spans="1:4" ht="24" customHeight="1">
      <c r="A7" s="24" t="s">
        <v>56</v>
      </c>
      <c r="B7" s="20"/>
      <c r="C7" s="24" t="s">
        <v>54</v>
      </c>
      <c r="D7" s="19"/>
    </row>
    <row r="8" spans="1:4">
      <c r="A8" s="23"/>
      <c r="B8" s="40"/>
      <c r="C8" s="23"/>
      <c r="D8" s="23"/>
    </row>
    <row r="9" spans="1:4">
      <c r="A9" s="43" t="s">
        <v>57</v>
      </c>
      <c r="B9" s="44"/>
      <c r="C9" s="44"/>
      <c r="D9" s="45"/>
    </row>
    <row r="10" spans="1:4" ht="27" customHeight="1">
      <c r="A10" s="22" t="s">
        <v>58</v>
      </c>
      <c r="B10" s="41" t="s">
        <v>59</v>
      </c>
      <c r="C10" s="21" t="s">
        <v>60</v>
      </c>
      <c r="D10" s="21" t="s">
        <v>61</v>
      </c>
    </row>
    <row r="11" spans="1:4">
      <c r="A11" s="19">
        <v>43556</v>
      </c>
      <c r="B11" s="20" t="s">
        <v>62</v>
      </c>
      <c r="C11" s="17" t="s">
        <v>63</v>
      </c>
      <c r="D11" s="17"/>
    </row>
    <row r="12" spans="1:4" ht="40.5">
      <c r="A12" s="19">
        <v>43612</v>
      </c>
      <c r="B12" s="20" t="s">
        <v>84</v>
      </c>
      <c r="C12" s="26" t="s">
        <v>85</v>
      </c>
      <c r="D12" s="17"/>
    </row>
    <row r="13" spans="1:4">
      <c r="A13" s="19">
        <v>43638</v>
      </c>
      <c r="B13" s="20" t="s">
        <v>103</v>
      </c>
      <c r="C13" s="18" t="s">
        <v>104</v>
      </c>
      <c r="D13" s="17"/>
    </row>
    <row r="14" spans="1:4">
      <c r="A14" s="19">
        <v>43720</v>
      </c>
      <c r="B14" s="20" t="s">
        <v>114</v>
      </c>
      <c r="C14" s="18" t="s">
        <v>104</v>
      </c>
      <c r="D14" s="17"/>
    </row>
    <row r="15" spans="1:4">
      <c r="A15" s="19"/>
      <c r="B15" s="20"/>
      <c r="C15" s="18"/>
      <c r="D15" s="17"/>
    </row>
    <row r="16" spans="1:4">
      <c r="A16" s="19"/>
      <c r="B16" s="20"/>
      <c r="C16" s="18"/>
      <c r="D16" s="17"/>
    </row>
    <row r="17" spans="1:4">
      <c r="A17" s="19"/>
      <c r="B17" s="20"/>
      <c r="C17" s="18"/>
      <c r="D17" s="17"/>
    </row>
    <row r="18" spans="1:4">
      <c r="A18" s="19"/>
      <c r="B18" s="20"/>
      <c r="C18" s="18"/>
      <c r="D18" s="17"/>
    </row>
    <row r="19" spans="1:4">
      <c r="A19" s="19"/>
      <c r="B19" s="20"/>
      <c r="C19" s="18"/>
      <c r="D19" s="17"/>
    </row>
    <row r="20" spans="1:4">
      <c r="A20" s="19"/>
      <c r="B20" s="20"/>
      <c r="C20" s="18"/>
      <c r="D20" s="17"/>
    </row>
    <row r="21" spans="1:4">
      <c r="A21" s="19"/>
      <c r="B21" s="20"/>
      <c r="C21" s="18"/>
      <c r="D21" s="17"/>
    </row>
    <row r="22" spans="1:4">
      <c r="A22" s="19"/>
      <c r="B22" s="20"/>
      <c r="C22" s="18"/>
      <c r="D22" s="17"/>
    </row>
  </sheetData>
  <mergeCells count="1">
    <mergeCell ref="A9:D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H16" sqref="H16"/>
    </sheetView>
  </sheetViews>
  <sheetFormatPr defaultRowHeight="14.25"/>
  <cols>
    <col min="1" max="1" width="39.625" customWidth="1"/>
    <col min="2" max="2" width="9" customWidth="1"/>
    <col min="3" max="3" width="45.125" customWidth="1"/>
    <col min="5" max="5" width="12.75" customWidth="1"/>
    <col min="7" max="7" width="19.625" customWidth="1"/>
    <col min="9" max="9" width="14.625" customWidth="1"/>
  </cols>
  <sheetData>
    <row r="1" spans="1:10">
      <c r="A1" s="2" t="s">
        <v>43</v>
      </c>
      <c r="B1" s="2" t="s">
        <v>44</v>
      </c>
      <c r="C1" s="2" t="s">
        <v>42</v>
      </c>
      <c r="D1" s="2" t="s">
        <v>38</v>
      </c>
    </row>
    <row r="2" spans="1:10">
      <c r="A2" s="1" t="s">
        <v>0</v>
      </c>
      <c r="B2" s="4">
        <v>838</v>
      </c>
      <c r="C2" s="1" t="s">
        <v>90</v>
      </c>
      <c r="D2" s="6">
        <f>B2</f>
        <v>838</v>
      </c>
    </row>
    <row r="3" spans="1:10">
      <c r="A3" s="1" t="s">
        <v>1</v>
      </c>
      <c r="B3" s="4">
        <v>50</v>
      </c>
      <c r="C3" s="1" t="s">
        <v>16</v>
      </c>
      <c r="D3" s="6">
        <f>(B3+B5)</f>
        <v>100</v>
      </c>
    </row>
    <row r="4" spans="1:10">
      <c r="A4" s="1" t="s">
        <v>91</v>
      </c>
      <c r="B4" s="4">
        <v>54</v>
      </c>
      <c r="C4" s="1" t="s">
        <v>17</v>
      </c>
      <c r="D4" s="6">
        <f>B4</f>
        <v>54</v>
      </c>
    </row>
    <row r="5" spans="1:10">
      <c r="A5" s="1" t="s">
        <v>3</v>
      </c>
      <c r="B5" s="4">
        <v>50</v>
      </c>
      <c r="C5" s="1" t="s">
        <v>18</v>
      </c>
      <c r="D5" s="6">
        <f>B5</f>
        <v>50</v>
      </c>
    </row>
    <row r="6" spans="1:10">
      <c r="A6" s="1" t="s">
        <v>23</v>
      </c>
      <c r="B6" s="4">
        <v>240</v>
      </c>
      <c r="C6" s="1" t="s">
        <v>19</v>
      </c>
      <c r="D6" s="6">
        <f>B6</f>
        <v>240</v>
      </c>
    </row>
    <row r="7" spans="1:10">
      <c r="A7" s="1" t="s">
        <v>4</v>
      </c>
      <c r="B7" s="4">
        <v>15</v>
      </c>
      <c r="C7" s="1" t="s">
        <v>20</v>
      </c>
      <c r="D7" s="6">
        <f>(B7+B9)</f>
        <v>20</v>
      </c>
    </row>
    <row r="8" spans="1:10">
      <c r="A8" s="1" t="s">
        <v>5</v>
      </c>
      <c r="B8" s="4">
        <v>20</v>
      </c>
      <c r="C8" s="1" t="s">
        <v>21</v>
      </c>
      <c r="D8" s="6">
        <f>B8</f>
        <v>20</v>
      </c>
    </row>
    <row r="9" spans="1:10">
      <c r="A9" s="1" t="s">
        <v>6</v>
      </c>
      <c r="B9" s="4">
        <v>5</v>
      </c>
      <c r="C9" s="1" t="s">
        <v>22</v>
      </c>
      <c r="D9" s="6">
        <f>B9</f>
        <v>5</v>
      </c>
    </row>
    <row r="10" spans="1:10">
      <c r="A10" s="1" t="s">
        <v>92</v>
      </c>
      <c r="B10" s="4">
        <v>60</v>
      </c>
      <c r="C10" s="8" t="s">
        <v>76</v>
      </c>
      <c r="D10" s="9">
        <f>((B2+B3+B4+B5)*(B6+B7+B8+B9)*B10/(10^6))</f>
        <v>16.665600000000001</v>
      </c>
      <c r="E10" s="10" t="s">
        <v>39</v>
      </c>
      <c r="F10" s="10" t="s">
        <v>38</v>
      </c>
      <c r="G10" s="11"/>
      <c r="H10" s="32"/>
      <c r="I10" s="11">
        <v>0.12244898</v>
      </c>
      <c r="J10" s="30"/>
    </row>
    <row r="11" spans="1:10">
      <c r="E11" s="10" t="s">
        <v>37</v>
      </c>
      <c r="F11" s="12">
        <f>INT(D10*D15*D16)</f>
        <v>16</v>
      </c>
      <c r="G11" s="11"/>
      <c r="H11" s="30"/>
      <c r="I11" s="11">
        <v>1.4305114699999999</v>
      </c>
      <c r="J11" s="32"/>
    </row>
    <row r="12" spans="1:10">
      <c r="E12" s="10" t="s">
        <v>93</v>
      </c>
      <c r="F12" s="12">
        <f>MOD(D10*D15*D16,1)</f>
        <v>0.6656000000000013</v>
      </c>
      <c r="G12" s="11">
        <f>IF((F12&gt;0.5),0.5,F12)</f>
        <v>0.5</v>
      </c>
      <c r="H12" s="30"/>
      <c r="I12" s="32"/>
      <c r="J12" s="30"/>
    </row>
    <row r="14" spans="1:10">
      <c r="C14" s="2" t="s">
        <v>41</v>
      </c>
      <c r="D14" s="2" t="s">
        <v>38</v>
      </c>
      <c r="E14" s="2" t="s">
        <v>78</v>
      </c>
      <c r="F14" s="33"/>
      <c r="G14" s="34"/>
      <c r="H14" s="34"/>
    </row>
    <row r="15" spans="1:10">
      <c r="C15" s="1" t="s">
        <v>40</v>
      </c>
      <c r="D15" s="7">
        <v>1</v>
      </c>
      <c r="E15" s="30"/>
      <c r="F15" s="34"/>
      <c r="G15" s="34"/>
      <c r="H15" s="34"/>
    </row>
    <row r="16" spans="1:10">
      <c r="C16" s="1" t="s">
        <v>45</v>
      </c>
      <c r="D16" s="4">
        <v>1</v>
      </c>
      <c r="E16" s="6" t="str">
        <f>IF((D16=INT(D16)),IF((D16&lt;5),IF((D16&gt;0),"OK","ERROR"),"ERROR"))</f>
        <v>OK</v>
      </c>
      <c r="F16" s="34"/>
      <c r="G16" s="34"/>
      <c r="H16" s="35" t="str">
        <f>DEC2HEX(IF(AND((F11+F12)&gt;=16.33,F11&lt;=66),INT(((((B2+B3+B4+B5)*(B6+B7+B8+B9)*B10/(10^6))-24/4/49*D18)*4*49/(24/(2^24)))),IF(AND(F11&gt;66,F11&lt;=3200),F11*(2^24),"ERROR")))</f>
        <v>1A36E2</v>
      </c>
    </row>
    <row r="17" spans="1:9">
      <c r="C17" s="1" t="s">
        <v>94</v>
      </c>
      <c r="D17" s="7" t="str">
        <f>DEC2HEX(ROUNDUP((((D10*D16)/1188)*(2^27)),0))</f>
        <v>1CBADD</v>
      </c>
      <c r="E17" s="36" t="str">
        <f>IF(HEX2DEC(D17)&lt;8473341,"OK","ERROR")</f>
        <v>OK</v>
      </c>
      <c r="F17" s="46" t="s">
        <v>87</v>
      </c>
      <c r="G17" s="48"/>
      <c r="H17" s="48"/>
      <c r="I17" s="48"/>
    </row>
    <row r="18" spans="1:9">
      <c r="C18" s="1" t="s">
        <v>88</v>
      </c>
      <c r="D18" s="7">
        <f>IF(AND((F11+F12)&gt;=16.33,F11&lt;=66),ROUNDUP((D10-I10)/I10,0),IF(AND(F11&gt;66,F11&lt;=3200),F11,"ERROR"))</f>
        <v>136</v>
      </c>
      <c r="E18" s="30"/>
      <c r="F18" s="48"/>
      <c r="G18" s="48"/>
      <c r="H18" s="48"/>
      <c r="I18" s="48"/>
    </row>
    <row r="19" spans="1:9">
      <c r="C19" s="1" t="s">
        <v>89</v>
      </c>
      <c r="D19" s="7" t="str">
        <f>IF((HEX2DEC(H16) &gt; 16777215),DEC2HEX(16777215),H16)</f>
        <v>1A36E2</v>
      </c>
      <c r="E19" s="28"/>
      <c r="F19" s="48"/>
      <c r="G19" s="48"/>
      <c r="H19" s="48"/>
      <c r="I19" s="48"/>
    </row>
    <row r="20" spans="1:9">
      <c r="C20" s="1" t="s">
        <v>33</v>
      </c>
      <c r="D20" s="7" t="str">
        <f>IF(AND(F11&gt;=16.33,F11&lt;=66),1,IF(AND(F11&gt;66,F11&lt;=264),2,IF(AND(F11&gt;264,F11&lt;=792),8,IF(AND(F11&gt;792,F11&lt;=3200),24,"ERROR"))))</f>
        <v>ERROR</v>
      </c>
      <c r="E20" s="30"/>
      <c r="F20" s="48"/>
      <c r="G20" s="48"/>
      <c r="H20" s="48"/>
      <c r="I20" s="48"/>
    </row>
    <row r="21" spans="1:9">
      <c r="C21" s="1" t="s">
        <v>34</v>
      </c>
      <c r="D21" s="7" t="str">
        <f>IF(AND(F11&gt;=16.33,F11&lt;=66),7,IF(AND(F11&gt;66,F11&lt;=264),4,IF(AND(F11&gt;264,F11&lt;=792),3,IF(AND(F11&gt;792,F11&lt;=3200),1,"ERROR"))))</f>
        <v>ERROR</v>
      </c>
      <c r="E21" s="30"/>
      <c r="F21" s="48"/>
      <c r="G21" s="48"/>
      <c r="H21" s="48"/>
      <c r="I21" s="48"/>
    </row>
    <row r="22" spans="1:9">
      <c r="C22" s="1" t="s">
        <v>35</v>
      </c>
      <c r="D22" s="7" t="str">
        <f>IF(AND(F11&gt;=16.33,F11&lt;=66),7,IF(AND(F11&gt;66,F11&lt;=264),3,IF(AND(F11&gt;264,F11&lt;=792),1,IF(AND(F11&gt;792,F11&lt;=3200),1,"ERROR"))))</f>
        <v>ERROR</v>
      </c>
      <c r="E22" s="30"/>
      <c r="F22" s="48"/>
      <c r="G22" s="48"/>
      <c r="H22" s="48"/>
      <c r="I22" s="48"/>
    </row>
    <row r="23" spans="1:9">
      <c r="C23" s="8" t="s">
        <v>36</v>
      </c>
      <c r="D23" s="8">
        <v>24</v>
      </c>
      <c r="F23" s="48"/>
      <c r="G23" s="48"/>
      <c r="H23" s="48"/>
      <c r="I23" s="48"/>
    </row>
    <row r="24" spans="1:9">
      <c r="H24" s="5"/>
      <c r="I24" s="5"/>
    </row>
    <row r="27" spans="1:9" ht="14.25" customHeight="1">
      <c r="A27" s="46" t="s">
        <v>95</v>
      </c>
      <c r="B27" s="47"/>
      <c r="C27" s="47"/>
      <c r="D27" s="47"/>
      <c r="E27" s="46" t="s">
        <v>96</v>
      </c>
      <c r="F27" s="46"/>
      <c r="G27" s="46"/>
      <c r="H27" s="46"/>
      <c r="I27" s="46"/>
    </row>
    <row r="28" spans="1:9">
      <c r="A28" s="47"/>
      <c r="B28" s="47"/>
      <c r="C28" s="47"/>
      <c r="D28" s="47"/>
      <c r="E28" s="46"/>
      <c r="F28" s="46"/>
      <c r="G28" s="46"/>
      <c r="H28" s="46"/>
      <c r="I28" s="46"/>
    </row>
    <row r="29" spans="1:9">
      <c r="A29" s="47"/>
      <c r="B29" s="47"/>
      <c r="C29" s="47"/>
      <c r="D29" s="47"/>
      <c r="E29" s="46"/>
      <c r="F29" s="46"/>
      <c r="G29" s="46"/>
      <c r="H29" s="46"/>
      <c r="I29" s="46"/>
    </row>
    <row r="30" spans="1:9">
      <c r="A30" s="47"/>
      <c r="B30" s="47"/>
      <c r="C30" s="47"/>
      <c r="D30" s="47"/>
      <c r="E30" s="46"/>
      <c r="F30" s="46"/>
      <c r="G30" s="46"/>
      <c r="H30" s="46"/>
      <c r="I30" s="46"/>
    </row>
    <row r="31" spans="1:9">
      <c r="A31" s="47"/>
      <c r="B31" s="47"/>
      <c r="C31" s="47"/>
      <c r="D31" s="47"/>
      <c r="E31" s="46"/>
      <c r="F31" s="46"/>
      <c r="G31" s="46"/>
      <c r="H31" s="46"/>
      <c r="I31" s="46"/>
    </row>
    <row r="32" spans="1:9">
      <c r="A32" s="47"/>
      <c r="B32" s="47"/>
      <c r="C32" s="47"/>
      <c r="D32" s="47"/>
      <c r="E32" s="46"/>
      <c r="F32" s="46"/>
      <c r="G32" s="46"/>
      <c r="H32" s="46"/>
      <c r="I32" s="46"/>
    </row>
    <row r="33" spans="1:9">
      <c r="A33" s="47"/>
      <c r="B33" s="47"/>
      <c r="C33" s="47"/>
      <c r="D33" s="47"/>
      <c r="E33" s="46"/>
      <c r="F33" s="46"/>
      <c r="G33" s="46"/>
      <c r="H33" s="46"/>
      <c r="I33" s="46"/>
    </row>
    <row r="34" spans="1:9">
      <c r="A34" s="47"/>
      <c r="B34" s="47"/>
      <c r="C34" s="47"/>
      <c r="D34" s="47"/>
      <c r="E34" s="46"/>
      <c r="F34" s="46"/>
      <c r="G34" s="46"/>
      <c r="H34" s="46"/>
      <c r="I34" s="46"/>
    </row>
    <row r="35" spans="1:9">
      <c r="A35" s="47"/>
      <c r="B35" s="47"/>
      <c r="C35" s="47"/>
      <c r="D35" s="47"/>
      <c r="E35" s="46"/>
      <c r="F35" s="46"/>
      <c r="G35" s="46"/>
      <c r="H35" s="46"/>
      <c r="I35" s="46"/>
    </row>
    <row r="36" spans="1:9">
      <c r="A36" s="47"/>
      <c r="B36" s="47"/>
      <c r="C36" s="47"/>
      <c r="D36" s="47"/>
      <c r="E36" s="46"/>
      <c r="F36" s="46"/>
      <c r="G36" s="46"/>
      <c r="H36" s="46"/>
      <c r="I36" s="46"/>
    </row>
    <row r="37" spans="1:9">
      <c r="A37" s="47"/>
      <c r="B37" s="47"/>
      <c r="C37" s="47"/>
      <c r="D37" s="47"/>
      <c r="E37" s="46"/>
      <c r="F37" s="46"/>
      <c r="G37" s="46"/>
      <c r="H37" s="46"/>
      <c r="I37" s="46"/>
    </row>
    <row r="38" spans="1:9">
      <c r="A38" s="47"/>
      <c r="B38" s="47"/>
      <c r="C38" s="47"/>
      <c r="D38" s="47"/>
      <c r="E38" s="46"/>
      <c r="F38" s="46"/>
      <c r="G38" s="46"/>
      <c r="H38" s="46"/>
      <c r="I38" s="46"/>
    </row>
    <row r="39" spans="1:9">
      <c r="A39" s="47"/>
      <c r="B39" s="47"/>
      <c r="C39" s="47"/>
      <c r="D39" s="47"/>
      <c r="E39" s="46"/>
      <c r="F39" s="46"/>
      <c r="G39" s="46"/>
      <c r="H39" s="46"/>
      <c r="I39" s="46"/>
    </row>
    <row r="40" spans="1:9">
      <c r="A40" s="47"/>
      <c r="B40" s="47"/>
      <c r="C40" s="47"/>
      <c r="D40" s="47"/>
      <c r="E40" s="46"/>
      <c r="F40" s="46"/>
      <c r="G40" s="46"/>
      <c r="H40" s="46"/>
      <c r="I40" s="46"/>
    </row>
  </sheetData>
  <mergeCells count="3">
    <mergeCell ref="A27:D40"/>
    <mergeCell ref="F17:I23"/>
    <mergeCell ref="E27:I40"/>
  </mergeCells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K14" sqref="K14"/>
    </sheetView>
  </sheetViews>
  <sheetFormatPr defaultRowHeight="14.25"/>
  <cols>
    <col min="1" max="1" width="32" customWidth="1"/>
    <col min="2" max="2" width="6.75" customWidth="1"/>
    <col min="3" max="3" width="40.75" customWidth="1"/>
    <col min="4" max="4" width="12.125" customWidth="1"/>
    <col min="5" max="5" width="36.375" customWidth="1"/>
    <col min="6" max="6" width="10" customWidth="1"/>
    <col min="7" max="7" width="10.375" customWidth="1"/>
    <col min="8" max="8" width="11.5" customWidth="1"/>
    <col min="9" max="9" width="33.75" customWidth="1"/>
    <col min="11" max="11" width="17.125" customWidth="1"/>
  </cols>
  <sheetData>
    <row r="1" spans="1:11">
      <c r="A1" s="2" t="s">
        <v>97</v>
      </c>
      <c r="B1" s="2" t="s">
        <v>44</v>
      </c>
      <c r="C1" s="2" t="s">
        <v>9</v>
      </c>
      <c r="D1" s="3" t="s">
        <v>38</v>
      </c>
      <c r="E1" s="2" t="s">
        <v>42</v>
      </c>
      <c r="F1" s="2" t="s">
        <v>38</v>
      </c>
    </row>
    <row r="2" spans="1:11">
      <c r="A2" s="1" t="s">
        <v>0</v>
      </c>
      <c r="B2" s="4">
        <v>838</v>
      </c>
      <c r="C2" s="1" t="s">
        <v>15</v>
      </c>
      <c r="D2" s="6">
        <f>B2</f>
        <v>838</v>
      </c>
      <c r="E2" s="1" t="s">
        <v>90</v>
      </c>
      <c r="F2" s="6">
        <f>B2</f>
        <v>838</v>
      </c>
    </row>
    <row r="3" spans="1:11">
      <c r="A3" s="1" t="s">
        <v>1</v>
      </c>
      <c r="B3" s="4">
        <v>50</v>
      </c>
      <c r="C3" s="1" t="s">
        <v>14</v>
      </c>
      <c r="D3" s="6">
        <f>B3</f>
        <v>50</v>
      </c>
      <c r="E3" s="1" t="s">
        <v>16</v>
      </c>
      <c r="F3" s="6">
        <f>B3+B5</f>
        <v>100</v>
      </c>
    </row>
    <row r="4" spans="1:11">
      <c r="A4" s="1" t="s">
        <v>91</v>
      </c>
      <c r="B4" s="4">
        <v>54</v>
      </c>
      <c r="C4" s="13" t="s">
        <v>48</v>
      </c>
      <c r="D4" s="14">
        <f>B5</f>
        <v>50</v>
      </c>
      <c r="E4" s="1" t="s">
        <v>17</v>
      </c>
      <c r="F4" s="6">
        <f>B4</f>
        <v>54</v>
      </c>
    </row>
    <row r="5" spans="1:11">
      <c r="A5" s="1" t="s">
        <v>3</v>
      </c>
      <c r="B5" s="4">
        <v>50</v>
      </c>
      <c r="C5" s="1" t="s">
        <v>98</v>
      </c>
      <c r="D5" s="6">
        <f>B2+B3+B4+B5</f>
        <v>992</v>
      </c>
      <c r="E5" s="1" t="s">
        <v>18</v>
      </c>
      <c r="F5" s="6">
        <f>B5</f>
        <v>50</v>
      </c>
    </row>
    <row r="6" spans="1:11">
      <c r="A6" s="1" t="s">
        <v>23</v>
      </c>
      <c r="B6" s="4">
        <v>240</v>
      </c>
      <c r="C6" s="1" t="s">
        <v>13</v>
      </c>
      <c r="D6" s="6">
        <f>B9</f>
        <v>5</v>
      </c>
      <c r="E6" s="1" t="s">
        <v>19</v>
      </c>
      <c r="F6" s="6">
        <f>B6</f>
        <v>240</v>
      </c>
    </row>
    <row r="7" spans="1:11">
      <c r="A7" s="1" t="s">
        <v>4</v>
      </c>
      <c r="B7" s="4">
        <v>15</v>
      </c>
      <c r="C7" s="1" t="s">
        <v>12</v>
      </c>
      <c r="D7" s="6">
        <f>B7</f>
        <v>15</v>
      </c>
      <c r="E7" s="1" t="s">
        <v>20</v>
      </c>
      <c r="F7" s="6">
        <f>B7+B9</f>
        <v>20</v>
      </c>
    </row>
    <row r="8" spans="1:11">
      <c r="A8" s="1" t="s">
        <v>5</v>
      </c>
      <c r="B8" s="4">
        <v>20</v>
      </c>
      <c r="C8" s="1" t="s">
        <v>11</v>
      </c>
      <c r="D8" s="6">
        <f>B8</f>
        <v>20</v>
      </c>
      <c r="E8" s="1" t="s">
        <v>21</v>
      </c>
      <c r="F8" s="6">
        <f>B8</f>
        <v>20</v>
      </c>
    </row>
    <row r="9" spans="1:11">
      <c r="A9" s="1" t="s">
        <v>6</v>
      </c>
      <c r="B9" s="4">
        <v>5</v>
      </c>
      <c r="C9" s="1" t="s">
        <v>10</v>
      </c>
      <c r="D9" s="6">
        <f>B6</f>
        <v>240</v>
      </c>
      <c r="E9" s="1" t="s">
        <v>22</v>
      </c>
      <c r="F9" s="6">
        <f>B9</f>
        <v>5</v>
      </c>
    </row>
    <row r="10" spans="1:11">
      <c r="A10" s="1" t="s">
        <v>92</v>
      </c>
      <c r="B10" s="4">
        <v>60</v>
      </c>
      <c r="C10" s="38" t="s">
        <v>106</v>
      </c>
      <c r="D10" s="39">
        <f>IF((B13 = 2),B2,0)</f>
        <v>0</v>
      </c>
      <c r="E10" s="8" t="s">
        <v>76</v>
      </c>
      <c r="F10" s="15">
        <f>((B2+B3+B4+B5)*(B6+B7+B8+B9)*B10/(10^6))</f>
        <v>16.665600000000001</v>
      </c>
      <c r="G10" s="10" t="s">
        <v>39</v>
      </c>
      <c r="H10" s="10" t="s">
        <v>38</v>
      </c>
      <c r="I10" s="11"/>
      <c r="J10" s="5"/>
      <c r="K10" s="11">
        <v>0.12244898</v>
      </c>
    </row>
    <row r="11" spans="1:11">
      <c r="A11" s="1" t="s">
        <v>47</v>
      </c>
      <c r="B11" s="4">
        <v>24</v>
      </c>
      <c r="C11" s="1" t="s">
        <v>99</v>
      </c>
      <c r="D11" s="6">
        <f>ROUNDUP((B2+B3+B4+B5)*(B6+B7+B8+B9)*B10*B11/B12/(10^6),0)</f>
        <v>200</v>
      </c>
      <c r="G11" s="10" t="s">
        <v>37</v>
      </c>
      <c r="H11" s="12">
        <f>INT(F10)*F14*F15</f>
        <v>16</v>
      </c>
      <c r="I11" s="11"/>
      <c r="K11" s="11">
        <v>1.4305114699999999</v>
      </c>
    </row>
    <row r="12" spans="1:11">
      <c r="A12" s="1" t="s">
        <v>8</v>
      </c>
      <c r="B12" s="4">
        <v>2</v>
      </c>
      <c r="C12" s="1" t="s">
        <v>107</v>
      </c>
      <c r="D12" s="7">
        <f>ROUNDUP(((B2+B3+B4+B5)*(B6+B7+B8+B9)*B10/1000),0)</f>
        <v>16666</v>
      </c>
      <c r="G12" s="10" t="s">
        <v>93</v>
      </c>
      <c r="H12" s="16">
        <f>MOD(F10,1)*F14*F15</f>
        <v>0.6656000000000013</v>
      </c>
      <c r="I12" s="11">
        <f>IF((H12 &gt; 0.5),0.5,H12)</f>
        <v>0.5</v>
      </c>
    </row>
    <row r="13" spans="1:11">
      <c r="A13" s="1" t="s">
        <v>105</v>
      </c>
      <c r="B13" s="4">
        <v>1</v>
      </c>
      <c r="E13" s="2" t="s">
        <v>41</v>
      </c>
      <c r="F13" s="2" t="s">
        <v>38</v>
      </c>
      <c r="G13" s="30"/>
      <c r="H13" s="33"/>
      <c r="I13" s="34"/>
      <c r="J13" s="34"/>
    </row>
    <row r="14" spans="1:11">
      <c r="E14" s="1" t="s">
        <v>40</v>
      </c>
      <c r="F14" s="7">
        <v>1</v>
      </c>
      <c r="G14" s="30"/>
      <c r="H14" s="34"/>
      <c r="I14" s="34"/>
      <c r="J14" s="33"/>
    </row>
    <row r="15" spans="1:11">
      <c r="E15" s="1" t="s">
        <v>45</v>
      </c>
      <c r="F15" s="6">
        <v>1</v>
      </c>
      <c r="G15" s="30"/>
      <c r="H15" s="34"/>
      <c r="I15" s="34"/>
      <c r="J15" s="35" t="str">
        <f>DEC2HEX(IF(AND((H11+H12)&gt;=16.33,H11&lt;=66),INT(((((B2+B3+B4+B5)*(B6+B7+B8+B9)*B10/(10^6))-24/4/49*F17)*4*49/(24/(2^24)))),IF(AND(H11&gt;66,H11&lt;=3200),H12*(2^24),"ERROR")))</f>
        <v>1A36E2</v>
      </c>
    </row>
    <row r="16" spans="1:11">
      <c r="E16" s="1" t="s">
        <v>100</v>
      </c>
      <c r="F16" s="29" t="str">
        <f>DEC2HEX((ROUNDUP(((F10/1188)*(2^27)),0)))</f>
        <v>1CBADD</v>
      </c>
      <c r="G16" s="46" t="s">
        <v>87</v>
      </c>
      <c r="H16" s="48"/>
      <c r="I16" s="48"/>
      <c r="J16" s="48"/>
    </row>
    <row r="17" spans="1:10">
      <c r="E17" s="1" t="s">
        <v>88</v>
      </c>
      <c r="F17" s="29">
        <f>IF(AND((H11+H12)&gt;=16.33,H11&lt;=66),ROUNDUP((F10-K10)/K10,0),IF(AND(H11&gt;66,H11&lt;=3200),H11,"ERROR"))</f>
        <v>136</v>
      </c>
      <c r="G17" s="48"/>
      <c r="H17" s="48"/>
      <c r="I17" s="48"/>
      <c r="J17" s="48"/>
    </row>
    <row r="18" spans="1:10">
      <c r="E18" s="1" t="s">
        <v>101</v>
      </c>
      <c r="F18" s="29" t="str">
        <f>IF((HEX2DEC(J15) &gt; 16777215),DEC2HEX(16777215),J15)</f>
        <v>1A36E2</v>
      </c>
      <c r="G18" s="48"/>
      <c r="H18" s="48"/>
      <c r="I18" s="48"/>
      <c r="J18" s="48"/>
    </row>
    <row r="19" spans="1:10" ht="14.25" customHeight="1">
      <c r="A19" s="56" t="s">
        <v>102</v>
      </c>
      <c r="B19" s="56"/>
      <c r="C19" s="56"/>
      <c r="E19" s="1" t="s">
        <v>33</v>
      </c>
      <c r="F19" s="29">
        <f>IF(AND(H11&gt;=16,H11&lt;=66),4,IF(AND(H11&gt;66,H11&lt;=264),2,IF(AND(H11&gt;264,H11&lt;=792),8,IF(AND(H11&gt;792,H11&lt;=3200),24,"ERROR"))))</f>
        <v>4</v>
      </c>
      <c r="G19" s="48"/>
      <c r="H19" s="48"/>
      <c r="I19" s="48"/>
      <c r="J19" s="48"/>
    </row>
    <row r="20" spans="1:10">
      <c r="A20" s="56"/>
      <c r="B20" s="56"/>
      <c r="C20" s="56"/>
      <c r="E20" s="1" t="s">
        <v>34</v>
      </c>
      <c r="F20" s="29">
        <f>IF(AND(H11&gt;=16,H11&lt;=66),7,IF(AND(H11&gt;66,H11&lt;=264),4,IF(AND(H11&gt;264,H11&lt;=792),3,IF(AND(H11&gt;792,H11&lt;=3200),1,"ERROR"))))</f>
        <v>7</v>
      </c>
      <c r="G20" s="48"/>
      <c r="H20" s="48"/>
      <c r="I20" s="48"/>
      <c r="J20" s="48"/>
    </row>
    <row r="21" spans="1:10">
      <c r="A21" s="56"/>
      <c r="B21" s="56"/>
      <c r="C21" s="56"/>
      <c r="E21" s="1" t="s">
        <v>35</v>
      </c>
      <c r="F21" s="29">
        <f>IF(AND(H11&gt;=16,H11&lt;=66),7,IF(AND(H11&gt;66,H11&lt;=264),3,IF(AND(H11&gt;264,H11&lt;=792),1,IF(AND(H11&gt;792,H11&lt;=3200),1,"ERROR"))))</f>
        <v>7</v>
      </c>
      <c r="G21" s="48"/>
      <c r="H21" s="48"/>
      <c r="I21" s="48"/>
      <c r="J21" s="48"/>
    </row>
    <row r="22" spans="1:10">
      <c r="A22" s="56"/>
      <c r="B22" s="56"/>
      <c r="C22" s="56"/>
      <c r="E22" s="8" t="s">
        <v>36</v>
      </c>
      <c r="F22" s="37">
        <v>24</v>
      </c>
      <c r="G22" s="48"/>
      <c r="H22" s="48"/>
      <c r="I22" s="48"/>
      <c r="J22" s="48"/>
    </row>
    <row r="23" spans="1:10">
      <c r="A23" s="56"/>
      <c r="B23" s="56"/>
      <c r="C23" s="56"/>
    </row>
    <row r="24" spans="1:10">
      <c r="A24" s="56"/>
      <c r="B24" s="56"/>
      <c r="C24" s="56"/>
    </row>
    <row r="25" spans="1:10">
      <c r="A25" s="56"/>
      <c r="B25" s="56"/>
      <c r="C25" s="56"/>
      <c r="E25" s="53" t="s">
        <v>46</v>
      </c>
      <c r="F25" s="53"/>
      <c r="G25" s="53" t="s">
        <v>24</v>
      </c>
      <c r="H25" s="53"/>
    </row>
    <row r="26" spans="1:10">
      <c r="A26" s="56"/>
      <c r="B26" s="56"/>
      <c r="C26" s="56"/>
      <c r="E26" s="55" t="s">
        <v>25</v>
      </c>
      <c r="F26" s="57"/>
      <c r="G26" s="55" t="s">
        <v>26</v>
      </c>
      <c r="H26" s="55"/>
    </row>
    <row r="27" spans="1:10">
      <c r="A27" s="56"/>
      <c r="B27" s="56"/>
      <c r="C27" s="56"/>
      <c r="E27" s="49" t="s">
        <v>27</v>
      </c>
      <c r="F27" s="49"/>
      <c r="G27" s="51">
        <v>16</v>
      </c>
      <c r="H27" s="51"/>
    </row>
    <row r="28" spans="1:10">
      <c r="A28" s="56"/>
      <c r="B28" s="56"/>
      <c r="C28" s="56"/>
      <c r="E28" s="49" t="s">
        <v>28</v>
      </c>
      <c r="F28" s="49"/>
      <c r="G28" s="51">
        <v>18</v>
      </c>
      <c r="H28" s="51"/>
    </row>
    <row r="29" spans="1:10">
      <c r="A29" s="56"/>
      <c r="B29" s="56"/>
      <c r="C29" s="56"/>
      <c r="E29" s="49" t="s">
        <v>29</v>
      </c>
      <c r="F29" s="49"/>
      <c r="G29" s="51">
        <v>24</v>
      </c>
      <c r="H29" s="51"/>
    </row>
    <row r="30" spans="1:10">
      <c r="A30" s="56"/>
      <c r="B30" s="56"/>
      <c r="C30" s="56"/>
      <c r="E30" s="49" t="s">
        <v>30</v>
      </c>
      <c r="F30" s="49"/>
      <c r="G30" s="52">
        <v>16</v>
      </c>
      <c r="H30" s="52"/>
    </row>
    <row r="31" spans="1:10">
      <c r="A31" s="56"/>
      <c r="B31" s="56"/>
      <c r="C31" s="56"/>
      <c r="E31" s="49" t="s">
        <v>31</v>
      </c>
      <c r="F31" s="50"/>
      <c r="G31" s="52">
        <v>16</v>
      </c>
      <c r="H31" s="52"/>
    </row>
    <row r="32" spans="1:10" ht="15.75" customHeight="1">
      <c r="A32" s="56"/>
      <c r="B32" s="56"/>
      <c r="C32" s="56"/>
      <c r="E32" s="49" t="s">
        <v>32</v>
      </c>
      <c r="F32" s="50"/>
      <c r="G32" s="52">
        <v>16</v>
      </c>
      <c r="H32" s="52"/>
    </row>
    <row r="33" spans="1:8" ht="15" customHeight="1">
      <c r="A33" s="56"/>
      <c r="B33" s="56"/>
      <c r="C33" s="56"/>
    </row>
    <row r="34" spans="1:8">
      <c r="A34" s="56"/>
      <c r="B34" s="56"/>
      <c r="C34" s="56"/>
      <c r="E34" s="53" t="s">
        <v>108</v>
      </c>
      <c r="F34" s="53"/>
      <c r="G34" s="53" t="s">
        <v>109</v>
      </c>
      <c r="H34" s="54"/>
    </row>
    <row r="35" spans="1:8">
      <c r="E35" s="55" t="s">
        <v>110</v>
      </c>
      <c r="F35" s="55"/>
      <c r="G35" s="55" t="s">
        <v>110</v>
      </c>
      <c r="H35" s="55"/>
    </row>
    <row r="36" spans="1:8">
      <c r="E36" s="49" t="s">
        <v>111</v>
      </c>
      <c r="F36" s="50"/>
      <c r="G36" s="51">
        <v>0</v>
      </c>
      <c r="H36" s="51"/>
    </row>
    <row r="37" spans="1:8">
      <c r="E37" s="49" t="s">
        <v>112</v>
      </c>
      <c r="F37" s="50"/>
      <c r="G37" s="51">
        <v>1</v>
      </c>
      <c r="H37" s="51"/>
    </row>
    <row r="38" spans="1:8">
      <c r="E38" s="49" t="s">
        <v>113</v>
      </c>
      <c r="F38" s="50"/>
      <c r="G38" s="51">
        <v>2</v>
      </c>
      <c r="H38" s="51"/>
    </row>
  </sheetData>
  <mergeCells count="28">
    <mergeCell ref="A19:C34"/>
    <mergeCell ref="E28:F28"/>
    <mergeCell ref="G28:H28"/>
    <mergeCell ref="E29:F29"/>
    <mergeCell ref="G29:H29"/>
    <mergeCell ref="E30:F30"/>
    <mergeCell ref="G30:H30"/>
    <mergeCell ref="E25:F25"/>
    <mergeCell ref="G25:H25"/>
    <mergeCell ref="E26:F26"/>
    <mergeCell ref="G26:H26"/>
    <mergeCell ref="E27:F27"/>
    <mergeCell ref="G27:H27"/>
    <mergeCell ref="E31:F31"/>
    <mergeCell ref="G31:H31"/>
    <mergeCell ref="G16:J22"/>
    <mergeCell ref="E32:F32"/>
    <mergeCell ref="G32:H32"/>
    <mergeCell ref="E34:F34"/>
    <mergeCell ref="G34:H34"/>
    <mergeCell ref="E35:F35"/>
    <mergeCell ref="G35:H35"/>
    <mergeCell ref="E36:F36"/>
    <mergeCell ref="G36:H36"/>
    <mergeCell ref="E37:F37"/>
    <mergeCell ref="G37:H37"/>
    <mergeCell ref="E38:F38"/>
    <mergeCell ref="G38:H38"/>
  </mergeCells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31" workbookViewId="0">
      <selection activeCell="H18" sqref="H18"/>
    </sheetView>
  </sheetViews>
  <sheetFormatPr defaultRowHeight="14.25"/>
  <cols>
    <col min="1" max="1" width="39.625" customWidth="1"/>
    <col min="2" max="2" width="9" customWidth="1"/>
    <col min="3" max="3" width="45.125" customWidth="1"/>
    <col min="5" max="5" width="12.75" customWidth="1"/>
    <col min="7" max="7" width="5.375" customWidth="1"/>
    <col min="8" max="8" width="10.75" customWidth="1"/>
    <col min="9" max="9" width="24.375" customWidth="1"/>
    <col min="10" max="10" width="4.25" customWidth="1"/>
  </cols>
  <sheetData>
    <row r="1" spans="1:11">
      <c r="A1" s="2" t="s">
        <v>66</v>
      </c>
      <c r="B1" s="2" t="s">
        <v>44</v>
      </c>
      <c r="C1" s="2" t="s">
        <v>67</v>
      </c>
      <c r="D1" s="2" t="s">
        <v>38</v>
      </c>
    </row>
    <row r="2" spans="1:11">
      <c r="A2" s="1" t="s">
        <v>0</v>
      </c>
      <c r="B2" s="4"/>
      <c r="C2" s="1" t="s">
        <v>68</v>
      </c>
      <c r="D2" s="6">
        <f>B2</f>
        <v>0</v>
      </c>
    </row>
    <row r="3" spans="1:11">
      <c r="A3" s="1" t="s">
        <v>1</v>
      </c>
      <c r="B3" s="4"/>
      <c r="C3" s="1" t="s">
        <v>16</v>
      </c>
      <c r="D3" s="6">
        <f>(B3+B5)</f>
        <v>0</v>
      </c>
    </row>
    <row r="4" spans="1:11">
      <c r="A4" s="1" t="s">
        <v>2</v>
      </c>
      <c r="B4" s="4"/>
      <c r="C4" s="1" t="s">
        <v>69</v>
      </c>
      <c r="D4" s="6">
        <f>B4</f>
        <v>0</v>
      </c>
    </row>
    <row r="5" spans="1:11">
      <c r="A5" s="1" t="s">
        <v>70</v>
      </c>
      <c r="B5" s="4"/>
      <c r="C5" s="1" t="s">
        <v>18</v>
      </c>
      <c r="D5" s="6">
        <f>B5</f>
        <v>0</v>
      </c>
    </row>
    <row r="6" spans="1:11">
      <c r="A6" s="1" t="s">
        <v>71</v>
      </c>
      <c r="B6" s="4"/>
      <c r="C6" s="1" t="s">
        <v>72</v>
      </c>
      <c r="D6" s="6">
        <f>B6</f>
        <v>0</v>
      </c>
    </row>
    <row r="7" spans="1:11">
      <c r="A7" s="1" t="s">
        <v>4</v>
      </c>
      <c r="B7" s="4"/>
      <c r="C7" s="1" t="s">
        <v>73</v>
      </c>
      <c r="D7" s="6">
        <f>(B7+B9)</f>
        <v>0</v>
      </c>
    </row>
    <row r="8" spans="1:11">
      <c r="A8" s="1" t="s">
        <v>74</v>
      </c>
      <c r="B8" s="4"/>
      <c r="C8" s="1" t="s">
        <v>21</v>
      </c>
      <c r="D8" s="6">
        <f>B8</f>
        <v>0</v>
      </c>
    </row>
    <row r="9" spans="1:11">
      <c r="A9" s="1" t="s">
        <v>6</v>
      </c>
      <c r="B9" s="4"/>
      <c r="C9" s="1" t="s">
        <v>75</v>
      </c>
      <c r="D9" s="6">
        <f>B9</f>
        <v>0</v>
      </c>
      <c r="E9" s="5"/>
      <c r="F9" s="5"/>
      <c r="G9" s="5"/>
      <c r="H9" s="5"/>
      <c r="I9" s="5"/>
      <c r="J9" s="5"/>
      <c r="K9" s="5"/>
    </row>
    <row r="10" spans="1:11">
      <c r="A10" s="1" t="s">
        <v>7</v>
      </c>
      <c r="B10" s="4"/>
      <c r="C10" s="8" t="s">
        <v>76</v>
      </c>
      <c r="D10" s="9">
        <f>((B2+B3+B4+B5)*(B6+B7+B8+B9)*B10/(10^6))</f>
        <v>0</v>
      </c>
      <c r="E10" s="5"/>
      <c r="F10" s="5"/>
      <c r="G10" s="5"/>
      <c r="H10" s="5"/>
      <c r="I10" s="5"/>
      <c r="J10" s="5"/>
      <c r="K10" s="5"/>
    </row>
    <row r="11" spans="1:11">
      <c r="E11" s="5"/>
      <c r="F11" s="5"/>
      <c r="G11" s="5"/>
      <c r="H11" s="5"/>
      <c r="I11" s="5"/>
      <c r="J11" s="5"/>
      <c r="K11" s="5"/>
    </row>
    <row r="12" spans="1:11">
      <c r="E12" s="5"/>
      <c r="F12" s="5"/>
      <c r="G12" s="5"/>
      <c r="H12" s="5"/>
      <c r="I12" s="5"/>
      <c r="J12" s="5"/>
      <c r="K12" s="5"/>
    </row>
    <row r="14" spans="1:11">
      <c r="C14" s="2" t="s">
        <v>77</v>
      </c>
      <c r="E14" s="31" t="s">
        <v>78</v>
      </c>
      <c r="F14" s="5"/>
    </row>
    <row r="15" spans="1:11">
      <c r="C15" s="1" t="s">
        <v>79</v>
      </c>
      <c r="D15" s="7">
        <v>1</v>
      </c>
      <c r="E15" s="6" t="str">
        <f>IF((D15=INT(D15)),IF((D15&lt;33),IF((D15&gt;0),"OK","ERROR"),"ERROR"))</f>
        <v>OK</v>
      </c>
    </row>
    <row r="16" spans="1:11">
      <c r="C16" s="1" t="s">
        <v>80</v>
      </c>
      <c r="D16" s="4">
        <v>4</v>
      </c>
      <c r="E16" s="6" t="str">
        <f>IF((D16=INT(D16)),IF((D16&lt;5),IF((D16&gt;0),"OK","ERROR"),"ERROR"))</f>
        <v>OK</v>
      </c>
    </row>
    <row r="17" spans="1:9">
      <c r="C17" s="1" t="s">
        <v>81</v>
      </c>
      <c r="D17" s="7" t="str">
        <f>DEC2HEX(ROUNDUP((((D10*D16)/1800)*(2^27)),0))</f>
        <v>0</v>
      </c>
      <c r="E17" s="6" t="str">
        <f>IF(HEX2DEC(D17)&lt;5592405,"OK","ERROR")</f>
        <v>OK</v>
      </c>
      <c r="F17" s="5"/>
      <c r="G17" s="5"/>
    </row>
    <row r="18" spans="1:9">
      <c r="C18" s="5"/>
      <c r="D18" s="5"/>
    </row>
    <row r="19" spans="1:9">
      <c r="C19" s="5"/>
      <c r="D19" s="5"/>
    </row>
    <row r="20" spans="1:9">
      <c r="H20" s="5"/>
      <c r="I20" s="5"/>
    </row>
    <row r="21" spans="1:9">
      <c r="H21" s="5"/>
    </row>
    <row r="22" spans="1:9">
      <c r="D22" s="5"/>
      <c r="H22" s="5"/>
    </row>
    <row r="23" spans="1:9">
      <c r="H23" s="5"/>
      <c r="I23" s="5"/>
    </row>
    <row r="24" spans="1:9">
      <c r="H24" s="5"/>
      <c r="I24" s="5"/>
    </row>
    <row r="27" spans="1:9" ht="14.25" customHeight="1">
      <c r="A27" s="46" t="s">
        <v>82</v>
      </c>
      <c r="B27" s="47"/>
      <c r="C27" s="47"/>
      <c r="D27" s="47"/>
      <c r="E27" s="46" t="s">
        <v>83</v>
      </c>
      <c r="F27" s="46"/>
      <c r="G27" s="46"/>
      <c r="H27" s="46"/>
      <c r="I27" s="46"/>
    </row>
    <row r="28" spans="1:9">
      <c r="A28" s="47"/>
      <c r="B28" s="47"/>
      <c r="C28" s="47"/>
      <c r="D28" s="47"/>
      <c r="E28" s="46"/>
      <c r="F28" s="46"/>
      <c r="G28" s="46"/>
      <c r="H28" s="46"/>
      <c r="I28" s="46"/>
    </row>
    <row r="29" spans="1:9">
      <c r="A29" s="47"/>
      <c r="B29" s="47"/>
      <c r="C29" s="47"/>
      <c r="D29" s="47"/>
      <c r="E29" s="46"/>
      <c r="F29" s="46"/>
      <c r="G29" s="46"/>
      <c r="H29" s="46"/>
      <c r="I29" s="46"/>
    </row>
    <row r="30" spans="1:9">
      <c r="A30" s="47"/>
      <c r="B30" s="47"/>
      <c r="C30" s="47"/>
      <c r="D30" s="47"/>
      <c r="E30" s="46"/>
      <c r="F30" s="46"/>
      <c r="G30" s="46"/>
      <c r="H30" s="46"/>
      <c r="I30" s="46"/>
    </row>
    <row r="31" spans="1:9">
      <c r="A31" s="47"/>
      <c r="B31" s="47"/>
      <c r="C31" s="47"/>
      <c r="D31" s="47"/>
      <c r="E31" s="46"/>
      <c r="F31" s="46"/>
      <c r="G31" s="46"/>
      <c r="H31" s="46"/>
      <c r="I31" s="46"/>
    </row>
    <row r="32" spans="1:9">
      <c r="A32" s="47"/>
      <c r="B32" s="47"/>
      <c r="C32" s="47"/>
      <c r="D32" s="47"/>
      <c r="E32" s="46"/>
      <c r="F32" s="46"/>
      <c r="G32" s="46"/>
      <c r="H32" s="46"/>
      <c r="I32" s="46"/>
    </row>
    <row r="33" spans="1:9">
      <c r="A33" s="47"/>
      <c r="B33" s="47"/>
      <c r="C33" s="47"/>
      <c r="D33" s="47"/>
      <c r="E33" s="46"/>
      <c r="F33" s="46"/>
      <c r="G33" s="46"/>
      <c r="H33" s="46"/>
      <c r="I33" s="46"/>
    </row>
    <row r="34" spans="1:9">
      <c r="A34" s="47"/>
      <c r="B34" s="47"/>
      <c r="C34" s="47"/>
      <c r="D34" s="47"/>
      <c r="E34" s="46"/>
      <c r="F34" s="46"/>
      <c r="G34" s="46"/>
      <c r="H34" s="46"/>
      <c r="I34" s="46"/>
    </row>
    <row r="35" spans="1:9">
      <c r="A35" s="47"/>
      <c r="B35" s="47"/>
      <c r="C35" s="47"/>
      <c r="D35" s="47"/>
      <c r="E35" s="46"/>
      <c r="F35" s="46"/>
      <c r="G35" s="46"/>
      <c r="H35" s="46"/>
      <c r="I35" s="46"/>
    </row>
    <row r="36" spans="1:9">
      <c r="A36" s="47"/>
      <c r="B36" s="47"/>
      <c r="C36" s="47"/>
      <c r="D36" s="47"/>
      <c r="E36" s="46"/>
      <c r="F36" s="46"/>
      <c r="G36" s="46"/>
      <c r="H36" s="46"/>
      <c r="I36" s="46"/>
    </row>
    <row r="37" spans="1:9">
      <c r="A37" s="47"/>
      <c r="B37" s="47"/>
      <c r="C37" s="47"/>
      <c r="D37" s="47"/>
      <c r="E37" s="46"/>
      <c r="F37" s="46"/>
      <c r="G37" s="46"/>
      <c r="H37" s="46"/>
      <c r="I37" s="46"/>
    </row>
    <row r="38" spans="1:9">
      <c r="A38" s="47"/>
      <c r="B38" s="47"/>
      <c r="C38" s="47"/>
      <c r="D38" s="47"/>
      <c r="E38" s="46"/>
      <c r="F38" s="46"/>
      <c r="G38" s="46"/>
      <c r="H38" s="46"/>
      <c r="I38" s="46"/>
    </row>
    <row r="39" spans="1:9">
      <c r="A39" s="47"/>
      <c r="B39" s="47"/>
      <c r="C39" s="47"/>
      <c r="D39" s="47"/>
      <c r="E39" s="46"/>
      <c r="F39" s="46"/>
      <c r="G39" s="46"/>
      <c r="H39" s="46"/>
      <c r="I39" s="46"/>
    </row>
    <row r="40" spans="1:9">
      <c r="A40" s="47"/>
      <c r="B40" s="47"/>
      <c r="C40" s="47"/>
      <c r="D40" s="47"/>
      <c r="E40" s="46"/>
      <c r="F40" s="46"/>
      <c r="G40" s="46"/>
      <c r="H40" s="46"/>
      <c r="I40" s="46"/>
    </row>
  </sheetData>
  <mergeCells count="2">
    <mergeCell ref="A27:D40"/>
    <mergeCell ref="E27:I4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修订记录</vt:lpstr>
      <vt:lpstr>RGB屏配置VDP时钟时序</vt:lpstr>
      <vt:lpstr>MIPI屏配置VDP时钟时序</vt:lpstr>
      <vt:lpstr>HI3516EV200系列 RGB屏配置VDP时钟时序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wWX205131</cp:lastModifiedBy>
  <cp:lastPrinted>2006-01-19T03:50:08Z</cp:lastPrinted>
  <dcterms:created xsi:type="dcterms:W3CDTF">2003-11-11T03:59:45Z</dcterms:created>
  <dcterms:modified xsi:type="dcterms:W3CDTF">2019-09-17T07:02:37Z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(3)DFPqpf3GlPy+UVYBgpSdMCeG3d9P95tMzLNE0c/NZMuNrzwNhuKWWIVscB+OI5hQFspo6S7I
tE3BIVTcvwGalCnL3d98EUkw1TebxZE6MLzHOeA6Ib0ZOLkIA7EcGLPiiHxnPkRya/8/OlR7
SgBUHzyqD4oRufk06F+9LvoFeN4JsjDskCVIgflYYq077hPIPQOrcb2Hb81KtE/+pkp8gn5T
9JvuoUlwP7AXCXr+Ba</vt:lpwstr>
  </property>
  <property fmtid="{D5CDD505-2E9C-101B-9397-08002B2CF9AE}" pid="7" name="_2015_ms_pID_7253431">
    <vt:lpwstr>TD/s2uY4HMkHH2VS+6XPCXVC1INMaYdabksy/y5on3wEIx/XHuFeNc
zeRazHxZFVg+s4JVflBTLPMP3qHL+QrweZB6WqDkX2qN+PtTaeUB3VVeaY0IpYOtA8IjZ5+M
8EPBAkQrjGVNPXBsFWNxcK6K5I75OV0EMc98QJWsjhDDvJrCflXihHA1bjxuiZSaMZfAujHj
VOcpQjl2PipVVJZMM/Di0lzjQwNX0XsqVX66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1568250460</vt:lpwstr>
  </property>
  <property fmtid="{D5CDD505-2E9C-101B-9397-08002B2CF9AE}" pid="12" name="_2015_ms_pID_7253432">
    <vt:lpwstr>mA==</vt:lpwstr>
  </property>
</Properties>
</file>