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https://tuenl.sharepoint.com/sites/NEON/Shared Documents/WP10 - Integral models/Naud Loomans/Models/NEON Netherlands integral model Wind op Zee Groningen/Data/"/>
    </mc:Choice>
  </mc:AlternateContent>
  <xr:revisionPtr revIDLastSave="767" documentId="8_{7C556857-0604-41F3-8353-433FB9300646}" xr6:coauthVersionLast="46" xr6:coauthVersionMax="46" xr10:uidLastSave="{498C9E70-6B69-43D0-B5BF-55B38E799F16}"/>
  <bookViews>
    <workbookView xWindow="-108" yWindow="-108" windowWidth="23256" windowHeight="12576" activeTab="2" xr2:uid="{00000000-000D-0000-FFFF-FFFF00000000}"/>
  </bookViews>
  <sheets>
    <sheet name="Info" sheetId="2" r:id="rId1"/>
    <sheet name="energyDemandProv2017" sheetId="9" r:id="rId2"/>
    <sheet name="energyDemandInputProv2017" sheetId="6" r:id="rId3"/>
    <sheet name="EnergyDemandDataPerProvince" sheetId="5" r:id="rId4"/>
    <sheet name="ElectricityDemand_SecProv_Calc" sheetId="4" r:id="rId5"/>
    <sheet name="Totalen energieverbruik" sheetId="7" r:id="rId6"/>
    <sheet name="CBS aanbod en verbruik el" sheetId="3"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U32" i="9" l="1"/>
  <c r="AS32" i="9"/>
  <c r="AR32" i="9"/>
  <c r="AQ32" i="9"/>
  <c r="AP32" i="9"/>
  <c r="AO32" i="9"/>
  <c r="AL32" i="9"/>
  <c r="AK32" i="9"/>
  <c r="AJ32" i="9"/>
  <c r="AI32" i="9"/>
  <c r="AG32" i="9"/>
  <c r="AF32" i="9"/>
  <c r="AE32" i="9"/>
  <c r="AD32" i="9"/>
  <c r="AC32" i="9"/>
  <c r="Z32" i="9"/>
  <c r="Y32" i="9"/>
  <c r="X32" i="9"/>
  <c r="W32" i="9"/>
  <c r="U32" i="9"/>
  <c r="T32" i="9"/>
  <c r="S32" i="9"/>
  <c r="R32" i="9"/>
  <c r="Q32" i="9"/>
  <c r="N32" i="9"/>
  <c r="M32" i="9"/>
  <c r="L32" i="9"/>
  <c r="K32" i="9"/>
  <c r="I32" i="9"/>
  <c r="H32" i="9"/>
  <c r="G32" i="9"/>
  <c r="F32" i="9"/>
  <c r="E32" i="9"/>
  <c r="B32" i="9"/>
  <c r="AU31" i="9"/>
  <c r="AT31" i="9"/>
  <c r="AS31" i="9"/>
  <c r="AQ31" i="9"/>
  <c r="AP31" i="9"/>
  <c r="AO31" i="9"/>
  <c r="AN31" i="9"/>
  <c r="AM31" i="9"/>
  <c r="AJ31" i="9"/>
  <c r="AI31" i="9"/>
  <c r="AH31" i="9"/>
  <c r="AG31" i="9"/>
  <c r="AE31" i="9"/>
  <c r="AD31" i="9"/>
  <c r="AC31" i="9"/>
  <c r="AB31" i="9"/>
  <c r="AA31" i="9"/>
  <c r="X31" i="9"/>
  <c r="W31" i="9"/>
  <c r="V31" i="9"/>
  <c r="U31" i="9"/>
  <c r="S31" i="9"/>
  <c r="R31" i="9"/>
  <c r="Q31" i="9"/>
  <c r="P31" i="9"/>
  <c r="O31" i="9"/>
  <c r="L31" i="9"/>
  <c r="K31" i="9"/>
  <c r="J31" i="9"/>
  <c r="I31" i="9"/>
  <c r="G31" i="9"/>
  <c r="F31" i="9"/>
  <c r="E31" i="9"/>
  <c r="D31" i="9"/>
  <c r="C31" i="9"/>
  <c r="AT30" i="9"/>
  <c r="AS30" i="9"/>
  <c r="AR30" i="9"/>
  <c r="AQ30" i="9"/>
  <c r="AO30" i="9"/>
  <c r="AN30" i="9"/>
  <c r="AM30" i="9"/>
  <c r="AL30" i="9"/>
  <c r="AK30" i="9"/>
  <c r="AH30" i="9"/>
  <c r="AG30" i="9"/>
  <c r="AF30" i="9"/>
  <c r="AE30" i="9"/>
  <c r="AC30" i="9"/>
  <c r="AB30" i="9"/>
  <c r="AA30" i="9"/>
  <c r="Z30" i="9"/>
  <c r="Y30" i="9"/>
  <c r="V30" i="9"/>
  <c r="U30" i="9"/>
  <c r="T30" i="9"/>
  <c r="S30" i="9"/>
  <c r="Q30" i="9"/>
  <c r="P30" i="9"/>
  <c r="O30" i="9"/>
  <c r="N30" i="9"/>
  <c r="M30" i="9"/>
  <c r="J30" i="9"/>
  <c r="I30" i="9"/>
  <c r="H30" i="9"/>
  <c r="G30" i="9"/>
  <c r="E30" i="9"/>
  <c r="D30" i="9"/>
  <c r="C30" i="9"/>
  <c r="B30" i="9"/>
  <c r="AU29" i="9"/>
  <c r="AR29" i="9"/>
  <c r="AQ29" i="9"/>
  <c r="AP29" i="9"/>
  <c r="AO29" i="9"/>
  <c r="AM29" i="9"/>
  <c r="AL29" i="9"/>
  <c r="AK29" i="9"/>
  <c r="AJ29" i="9"/>
  <c r="AI29" i="9"/>
  <c r="AF29" i="9"/>
  <c r="AE29" i="9"/>
  <c r="AD29" i="9"/>
  <c r="AC29" i="9"/>
  <c r="AA29" i="9"/>
  <c r="Z29" i="9"/>
  <c r="Y29" i="9"/>
  <c r="X29" i="9"/>
  <c r="W29" i="9"/>
  <c r="T29" i="9"/>
  <c r="S29" i="9"/>
  <c r="R29" i="9"/>
  <c r="Q29" i="9"/>
  <c r="O29" i="9"/>
  <c r="N29" i="9"/>
  <c r="M29" i="9"/>
  <c r="L29" i="9"/>
  <c r="K29" i="9"/>
  <c r="H29" i="9"/>
  <c r="G29" i="9"/>
  <c r="F29" i="9"/>
  <c r="E29" i="9"/>
  <c r="C29" i="9"/>
  <c r="B29" i="9"/>
  <c r="AU28" i="9"/>
  <c r="AT28" i="9"/>
  <c r="AS28" i="9"/>
  <c r="AP28" i="9"/>
  <c r="AO28" i="9"/>
  <c r="AN28" i="9"/>
  <c r="AM28" i="9"/>
  <c r="AK28" i="9"/>
  <c r="AJ28" i="9"/>
  <c r="AI28" i="9"/>
  <c r="AH28" i="9"/>
  <c r="AG28" i="9"/>
  <c r="AD28" i="9"/>
  <c r="AC28" i="9"/>
  <c r="AB28" i="9"/>
  <c r="AA28" i="9"/>
  <c r="Y28" i="9"/>
  <c r="X28" i="9"/>
  <c r="W28" i="9"/>
  <c r="V28" i="9"/>
  <c r="U28" i="9"/>
  <c r="R28" i="9"/>
  <c r="Q28" i="9"/>
  <c r="P28" i="9"/>
  <c r="O28" i="9"/>
  <c r="M28" i="9"/>
  <c r="L28" i="9"/>
  <c r="K28" i="9"/>
  <c r="J28" i="9"/>
  <c r="I28" i="9"/>
  <c r="F28" i="9"/>
  <c r="E28" i="9"/>
  <c r="D28" i="9"/>
  <c r="C28" i="9"/>
  <c r="AU27" i="9"/>
  <c r="AT27" i="9"/>
  <c r="AS27" i="9"/>
  <c r="AR27" i="9"/>
  <c r="AQ27" i="9"/>
  <c r="AN27" i="9"/>
  <c r="AM27" i="9"/>
  <c r="AL27" i="9"/>
  <c r="AK27" i="9"/>
  <c r="AI27" i="9"/>
  <c r="AH27" i="9"/>
  <c r="AG27" i="9"/>
  <c r="AF27" i="9"/>
  <c r="AE27" i="9"/>
  <c r="AB27" i="9"/>
  <c r="AA27" i="9"/>
  <c r="Z27" i="9"/>
  <c r="Y27" i="9"/>
  <c r="W27" i="9"/>
  <c r="V27" i="9"/>
  <c r="U27" i="9"/>
  <c r="T27" i="9"/>
  <c r="S27" i="9"/>
  <c r="P27" i="9"/>
  <c r="O27" i="9"/>
  <c r="N27" i="9"/>
  <c r="M27" i="9"/>
  <c r="K27" i="9"/>
  <c r="J27" i="9"/>
  <c r="I27" i="9"/>
  <c r="H27" i="9"/>
  <c r="G27" i="9"/>
  <c r="D27" i="9"/>
  <c r="C27" i="9"/>
  <c r="B27" i="9"/>
  <c r="AU26" i="9"/>
  <c r="AS26" i="9"/>
  <c r="AR26" i="9"/>
  <c r="AQ26" i="9"/>
  <c r="AP26" i="9"/>
  <c r="AO26" i="9"/>
  <c r="AL26" i="9"/>
  <c r="AK26" i="9"/>
  <c r="AJ26" i="9"/>
  <c r="AI26" i="9"/>
  <c r="AG26" i="9"/>
  <c r="AF26" i="9"/>
  <c r="AE26" i="9"/>
  <c r="AD26" i="9"/>
  <c r="AC26" i="9"/>
  <c r="Z26" i="9"/>
  <c r="Y26" i="9"/>
  <c r="X26" i="9"/>
  <c r="W26" i="9"/>
  <c r="U26" i="9"/>
  <c r="T26" i="9"/>
  <c r="S26" i="9"/>
  <c r="R26" i="9"/>
  <c r="Q26" i="9"/>
  <c r="N26" i="9"/>
  <c r="M26" i="9"/>
  <c r="L26" i="9"/>
  <c r="K26" i="9"/>
  <c r="I26" i="9"/>
  <c r="H26" i="9"/>
  <c r="G26" i="9"/>
  <c r="F26" i="9"/>
  <c r="E26" i="9"/>
  <c r="B26" i="9"/>
  <c r="AU25" i="9"/>
  <c r="AT25" i="9"/>
  <c r="AS25" i="9"/>
  <c r="AQ25" i="9"/>
  <c r="AP25" i="9"/>
  <c r="AO25" i="9"/>
  <c r="AN25" i="9"/>
  <c r="AM25" i="9"/>
  <c r="AJ25" i="9"/>
  <c r="AI25" i="9"/>
  <c r="AH25" i="9"/>
  <c r="AG25" i="9"/>
  <c r="AE25" i="9"/>
  <c r="AD25" i="9"/>
  <c r="AC25" i="9"/>
  <c r="AB25" i="9"/>
  <c r="AA25" i="9"/>
  <c r="X25" i="9"/>
  <c r="W25" i="9"/>
  <c r="V25" i="9"/>
  <c r="U25" i="9"/>
  <c r="S25" i="9"/>
  <c r="R25" i="9"/>
  <c r="Q25" i="9"/>
  <c r="P25" i="9"/>
  <c r="O25" i="9"/>
  <c r="L25" i="9"/>
  <c r="K25" i="9"/>
  <c r="J25" i="9"/>
  <c r="I25" i="9"/>
  <c r="G25" i="9"/>
  <c r="F25" i="9"/>
  <c r="E25" i="9"/>
  <c r="D25" i="9"/>
  <c r="C25" i="9"/>
  <c r="AT24" i="9"/>
  <c r="AS24" i="9"/>
  <c r="AR24" i="9"/>
  <c r="AQ24" i="9"/>
  <c r="AO24" i="9"/>
  <c r="AN24" i="9"/>
  <c r="AM24" i="9"/>
  <c r="AL24" i="9"/>
  <c r="AK24" i="9"/>
  <c r="AH24" i="9"/>
  <c r="AG24" i="9"/>
  <c r="AF24" i="9"/>
  <c r="AE24" i="9"/>
  <c r="AC24" i="9"/>
  <c r="AB24" i="9"/>
  <c r="AA24" i="9"/>
  <c r="Z24" i="9"/>
  <c r="Y24" i="9"/>
  <c r="V24" i="9"/>
  <c r="U24" i="9"/>
  <c r="T24" i="9"/>
  <c r="S24" i="9"/>
  <c r="Q24" i="9"/>
  <c r="P24" i="9"/>
  <c r="O24" i="9"/>
  <c r="N24" i="9"/>
  <c r="M24" i="9"/>
  <c r="J24" i="9"/>
  <c r="I24" i="9"/>
  <c r="H24" i="9"/>
  <c r="G24" i="9"/>
  <c r="E24" i="9"/>
  <c r="D24" i="9"/>
  <c r="C24" i="9"/>
  <c r="B24" i="9"/>
  <c r="AU23" i="9"/>
  <c r="AR23" i="9"/>
  <c r="AQ23" i="9"/>
  <c r="AP23" i="9"/>
  <c r="AO23" i="9"/>
  <c r="AM23" i="9"/>
  <c r="AL23" i="9"/>
  <c r="AK23" i="9"/>
  <c r="AJ23" i="9"/>
  <c r="AI23" i="9"/>
  <c r="AF23" i="9"/>
  <c r="AE23" i="9"/>
  <c r="AD23" i="9"/>
  <c r="AC23" i="9"/>
  <c r="AA23" i="9"/>
  <c r="Z23" i="9"/>
  <c r="Y23" i="9"/>
  <c r="X23" i="9"/>
  <c r="W23" i="9"/>
  <c r="T23" i="9"/>
  <c r="S23" i="9"/>
  <c r="R23" i="9"/>
  <c r="Q23" i="9"/>
  <c r="O23" i="9"/>
  <c r="N23" i="9"/>
  <c r="M23" i="9"/>
  <c r="L23" i="9"/>
  <c r="K23" i="9"/>
  <c r="H23" i="9"/>
  <c r="G23" i="9"/>
  <c r="F23" i="9"/>
  <c r="E23" i="9"/>
  <c r="C23" i="9"/>
  <c r="B23" i="9"/>
  <c r="AU22" i="9"/>
  <c r="AT22" i="9"/>
  <c r="AS22" i="9"/>
  <c r="AP22" i="9"/>
  <c r="AO22" i="9"/>
  <c r="AN22" i="9"/>
  <c r="AM22" i="9"/>
  <c r="AK22" i="9"/>
  <c r="AJ22" i="9"/>
  <c r="AI22" i="9"/>
  <c r="AH22" i="9"/>
  <c r="AG22" i="9"/>
  <c r="AD22" i="9"/>
  <c r="AC22" i="9"/>
  <c r="AB22" i="9"/>
  <c r="AA22" i="9"/>
  <c r="Y22" i="9"/>
  <c r="X22" i="9"/>
  <c r="W22" i="9"/>
  <c r="V22" i="9"/>
  <c r="U22" i="9"/>
  <c r="R22" i="9"/>
  <c r="Q22" i="9"/>
  <c r="P22" i="9"/>
  <c r="O22" i="9"/>
  <c r="M22" i="9"/>
  <c r="L22" i="9"/>
  <c r="K22" i="9"/>
  <c r="J22" i="9"/>
  <c r="I22" i="9"/>
  <c r="F22" i="9"/>
  <c r="E22" i="9"/>
  <c r="D22" i="9"/>
  <c r="C22" i="9"/>
  <c r="AU21" i="9"/>
  <c r="AT21" i="9"/>
  <c r="AS21" i="9"/>
  <c r="AR21" i="9"/>
  <c r="AQ21" i="9"/>
  <c r="AN21" i="9"/>
  <c r="AM21" i="9"/>
  <c r="AL21" i="9"/>
  <c r="AK21" i="9"/>
  <c r="AI21" i="9"/>
  <c r="AH21" i="9"/>
  <c r="AG21" i="9"/>
  <c r="AF21" i="9"/>
  <c r="AE21" i="9"/>
  <c r="AB21" i="9"/>
  <c r="AA21" i="9"/>
  <c r="Z21" i="9"/>
  <c r="Y21" i="9"/>
  <c r="W21" i="9"/>
  <c r="V21" i="9"/>
  <c r="U21" i="9"/>
  <c r="T21" i="9"/>
  <c r="S21" i="9"/>
  <c r="P21" i="9"/>
  <c r="O21" i="9"/>
  <c r="N21" i="9"/>
  <c r="M21" i="9"/>
  <c r="K21" i="9"/>
  <c r="J21" i="9"/>
  <c r="I21" i="9"/>
  <c r="H21" i="9"/>
  <c r="G21" i="9"/>
  <c r="D21" i="9"/>
  <c r="C21" i="9"/>
  <c r="B21" i="9"/>
  <c r="AU16" i="9"/>
  <c r="AR16" i="9"/>
  <c r="AQ16" i="9"/>
  <c r="AL16" i="9"/>
  <c r="AK16" i="9"/>
  <c r="AJ16" i="9"/>
  <c r="AI16" i="9"/>
  <c r="AF16" i="9"/>
  <c r="AE16" i="9"/>
  <c r="Z16" i="9"/>
  <c r="Y16" i="9"/>
  <c r="X16" i="9"/>
  <c r="W16" i="9"/>
  <c r="T16" i="9"/>
  <c r="S16" i="9"/>
  <c r="N16" i="9"/>
  <c r="M16" i="9"/>
  <c r="L16" i="9"/>
  <c r="K16" i="9"/>
  <c r="H16" i="9"/>
  <c r="G16" i="9"/>
  <c r="B16" i="9"/>
  <c r="AU14" i="9"/>
  <c r="AT14" i="9"/>
  <c r="AT16" i="9" s="1"/>
  <c r="AS14" i="9"/>
  <c r="AS16" i="9" s="1"/>
  <c r="AR14" i="9"/>
  <c r="AQ14" i="9"/>
  <c r="AP14" i="9"/>
  <c r="AP16" i="9" s="1"/>
  <c r="AO14" i="9"/>
  <c r="AO16" i="9" s="1"/>
  <c r="AN14" i="9"/>
  <c r="AN16" i="9" s="1"/>
  <c r="AM14" i="9"/>
  <c r="AM16" i="9" s="1"/>
  <c r="AL14" i="9"/>
  <c r="AK14" i="9"/>
  <c r="AJ14" i="9"/>
  <c r="AI14" i="9"/>
  <c r="AH14" i="9"/>
  <c r="AH16" i="9" s="1"/>
  <c r="AG14" i="9"/>
  <c r="AG16" i="9" s="1"/>
  <c r="AF14" i="9"/>
  <c r="AE14" i="9"/>
  <c r="AD14" i="9"/>
  <c r="AD16" i="9" s="1"/>
  <c r="AC14" i="9"/>
  <c r="AC16" i="9" s="1"/>
  <c r="AB14" i="9"/>
  <c r="AB16" i="9" s="1"/>
  <c r="AA14" i="9"/>
  <c r="AA16" i="9" s="1"/>
  <c r="Z14" i="9"/>
  <c r="Y14" i="9"/>
  <c r="X14" i="9"/>
  <c r="W14" i="9"/>
  <c r="V14" i="9"/>
  <c r="V16" i="9" s="1"/>
  <c r="U14" i="9"/>
  <c r="U16" i="9" s="1"/>
  <c r="T14" i="9"/>
  <c r="S14" i="9"/>
  <c r="R14" i="9"/>
  <c r="R16" i="9" s="1"/>
  <c r="Q14" i="9"/>
  <c r="Q16" i="9" s="1"/>
  <c r="P14" i="9"/>
  <c r="P16" i="9" s="1"/>
  <c r="O14" i="9"/>
  <c r="O16" i="9" s="1"/>
  <c r="N14" i="9"/>
  <c r="M14" i="9"/>
  <c r="L14" i="9"/>
  <c r="K14" i="9"/>
  <c r="J14" i="9"/>
  <c r="J16" i="9" s="1"/>
  <c r="I14" i="9"/>
  <c r="I16" i="9" s="1"/>
  <c r="H14" i="9"/>
  <c r="G14" i="9"/>
  <c r="F14" i="9"/>
  <c r="F16" i="9" s="1"/>
  <c r="E14" i="9"/>
  <c r="E16" i="9" s="1"/>
  <c r="D14" i="9"/>
  <c r="D16" i="9" s="1"/>
  <c r="C14" i="9"/>
  <c r="C16" i="9" s="1"/>
  <c r="B14" i="9"/>
  <c r="AN32" i="9" s="1"/>
  <c r="AS33" i="9" l="1"/>
  <c r="AT33" i="9"/>
  <c r="AU33" i="9"/>
  <c r="AG33" i="9"/>
  <c r="B33" i="9"/>
  <c r="S33" i="9"/>
  <c r="U33" i="9"/>
  <c r="L21" i="9"/>
  <c r="X21" i="9"/>
  <c r="AJ21" i="9"/>
  <c r="AJ33" i="9" s="1"/>
  <c r="B22" i="9"/>
  <c r="N22" i="9"/>
  <c r="N33" i="9" s="1"/>
  <c r="Z22" i="9"/>
  <c r="Z33" i="9" s="1"/>
  <c r="AL22" i="9"/>
  <c r="D23" i="9"/>
  <c r="D33" i="9" s="1"/>
  <c r="P23" i="9"/>
  <c r="AB23" i="9"/>
  <c r="AB33" i="9" s="1"/>
  <c r="AN23" i="9"/>
  <c r="AN33" i="9" s="1"/>
  <c r="F24" i="9"/>
  <c r="R24" i="9"/>
  <c r="AD24" i="9"/>
  <c r="AP24" i="9"/>
  <c r="H25" i="9"/>
  <c r="H33" i="9" s="1"/>
  <c r="T25" i="9"/>
  <c r="AF25" i="9"/>
  <c r="AF33" i="9" s="1"/>
  <c r="AR25" i="9"/>
  <c r="J26" i="9"/>
  <c r="V26" i="9"/>
  <c r="AH26" i="9"/>
  <c r="AT26" i="9"/>
  <c r="L27" i="9"/>
  <c r="X27" i="9"/>
  <c r="AJ27" i="9"/>
  <c r="B28" i="9"/>
  <c r="N28" i="9"/>
  <c r="Z28" i="9"/>
  <c r="AL28" i="9"/>
  <c r="AL33" i="9" s="1"/>
  <c r="D29" i="9"/>
  <c r="P29" i="9"/>
  <c r="AB29" i="9"/>
  <c r="AN29" i="9"/>
  <c r="F30" i="9"/>
  <c r="R30" i="9"/>
  <c r="AD30" i="9"/>
  <c r="AP30" i="9"/>
  <c r="H31" i="9"/>
  <c r="T31" i="9"/>
  <c r="AF31" i="9"/>
  <c r="AR31" i="9"/>
  <c r="AR33" i="9" s="1"/>
  <c r="J32" i="9"/>
  <c r="V32" i="9"/>
  <c r="AH32" i="9"/>
  <c r="AT32" i="9"/>
  <c r="E21" i="9"/>
  <c r="E33" i="9" s="1"/>
  <c r="Q21" i="9"/>
  <c r="Q33" i="9" s="1"/>
  <c r="AC21" i="9"/>
  <c r="AO21" i="9"/>
  <c r="AO33" i="9" s="1"/>
  <c r="G22" i="9"/>
  <c r="G33" i="9" s="1"/>
  <c r="S22" i="9"/>
  <c r="AE22" i="9"/>
  <c r="AE33" i="9" s="1"/>
  <c r="AQ22" i="9"/>
  <c r="AQ33" i="9" s="1"/>
  <c r="I23" i="9"/>
  <c r="U23" i="9"/>
  <c r="AG23" i="9"/>
  <c r="AS23" i="9"/>
  <c r="K24" i="9"/>
  <c r="K33" i="9" s="1"/>
  <c r="W24" i="9"/>
  <c r="W33" i="9" s="1"/>
  <c r="AI24" i="9"/>
  <c r="AU24" i="9"/>
  <c r="M25" i="9"/>
  <c r="M33" i="9" s="1"/>
  <c r="Y25" i="9"/>
  <c r="Y33" i="9" s="1"/>
  <c r="AK25" i="9"/>
  <c r="AK33" i="9" s="1"/>
  <c r="C26" i="9"/>
  <c r="C33" i="9" s="1"/>
  <c r="O26" i="9"/>
  <c r="AA26" i="9"/>
  <c r="AA33" i="9" s="1"/>
  <c r="AM26" i="9"/>
  <c r="AM33" i="9" s="1"/>
  <c r="E27" i="9"/>
  <c r="Q27" i="9"/>
  <c r="AC27" i="9"/>
  <c r="AO27" i="9"/>
  <c r="G28" i="9"/>
  <c r="S28" i="9"/>
  <c r="AE28" i="9"/>
  <c r="AQ28" i="9"/>
  <c r="I29" i="9"/>
  <c r="I33" i="9" s="1"/>
  <c r="U29" i="9"/>
  <c r="AG29" i="9"/>
  <c r="AS29" i="9"/>
  <c r="K30" i="9"/>
  <c r="W30" i="9"/>
  <c r="AI30" i="9"/>
  <c r="AI33" i="9" s="1"/>
  <c r="AU30" i="9"/>
  <c r="M31" i="9"/>
  <c r="Y31" i="9"/>
  <c r="AK31" i="9"/>
  <c r="C32" i="9"/>
  <c r="O32" i="9"/>
  <c r="O33" i="9" s="1"/>
  <c r="AA32" i="9"/>
  <c r="AM32" i="9"/>
  <c r="F21" i="9"/>
  <c r="R21" i="9"/>
  <c r="AD21" i="9"/>
  <c r="AD33" i="9" s="1"/>
  <c r="AP21" i="9"/>
  <c r="AP33" i="9" s="1"/>
  <c r="H22" i="9"/>
  <c r="T22" i="9"/>
  <c r="T33" i="9" s="1"/>
  <c r="AF22" i="9"/>
  <c r="AR22" i="9"/>
  <c r="J23" i="9"/>
  <c r="J33" i="9" s="1"/>
  <c r="V23" i="9"/>
  <c r="V33" i="9" s="1"/>
  <c r="AH23" i="9"/>
  <c r="AH33" i="9" s="1"/>
  <c r="AT23" i="9"/>
  <c r="L24" i="9"/>
  <c r="X24" i="9"/>
  <c r="AJ24" i="9"/>
  <c r="B25" i="9"/>
  <c r="N25" i="9"/>
  <c r="Z25" i="9"/>
  <c r="AL25" i="9"/>
  <c r="D26" i="9"/>
  <c r="P26" i="9"/>
  <c r="P33" i="9" s="1"/>
  <c r="AB26" i="9"/>
  <c r="AN26" i="9"/>
  <c r="F27" i="9"/>
  <c r="R27" i="9"/>
  <c r="AD27" i="9"/>
  <c r="AP27" i="9"/>
  <c r="H28" i="9"/>
  <c r="T28" i="9"/>
  <c r="AF28" i="9"/>
  <c r="AR28" i="9"/>
  <c r="J29" i="9"/>
  <c r="V29" i="9"/>
  <c r="AH29" i="9"/>
  <c r="AT29" i="9"/>
  <c r="L30" i="9"/>
  <c r="X30" i="9"/>
  <c r="AJ30" i="9"/>
  <c r="B31" i="9"/>
  <c r="N31" i="9"/>
  <c r="Z31" i="9"/>
  <c r="AL31" i="9"/>
  <c r="D32" i="9"/>
  <c r="P32" i="9"/>
  <c r="AB32" i="9"/>
  <c r="E18" i="5"/>
  <c r="C18" i="5"/>
  <c r="G18" i="5"/>
  <c r="E19" i="5"/>
  <c r="E17" i="5"/>
  <c r="E15" i="5"/>
  <c r="E3" i="5"/>
  <c r="E4" i="5"/>
  <c r="E5" i="5"/>
  <c r="E6" i="5"/>
  <c r="E7" i="5"/>
  <c r="E8" i="5"/>
  <c r="E9" i="5"/>
  <c r="E10" i="5"/>
  <c r="E11" i="5"/>
  <c r="E12" i="5"/>
  <c r="E13" i="5"/>
  <c r="E14" i="5"/>
  <c r="E2" i="5"/>
  <c r="J6" i="5"/>
  <c r="X33" i="9" l="1"/>
  <c r="AC33" i="9"/>
  <c r="L33" i="9"/>
  <c r="R33" i="9"/>
  <c r="F33" i="9"/>
  <c r="AB21" i="5"/>
  <c r="AC21" i="5"/>
  <c r="AD21" i="5"/>
  <c r="AE21" i="5"/>
  <c r="AA21" i="5"/>
  <c r="Z29" i="5"/>
  <c r="Q21" i="5"/>
  <c r="C27" i="5" l="1"/>
  <c r="C26" i="5"/>
  <c r="C20" i="5"/>
  <c r="AE22" i="5"/>
  <c r="Z23" i="5" s="1"/>
  <c r="C15" i="5"/>
  <c r="D15" i="5"/>
  <c r="F15" i="5"/>
  <c r="G15" i="5"/>
  <c r="H15" i="5"/>
  <c r="I15" i="5"/>
  <c r="J15" i="5"/>
  <c r="K15" i="5"/>
  <c r="L15" i="5"/>
  <c r="M15" i="5"/>
  <c r="N15" i="5"/>
  <c r="O15" i="5"/>
  <c r="P15" i="5"/>
  <c r="Q15" i="5"/>
  <c r="Q20" i="5" s="1"/>
  <c r="R15" i="5"/>
  <c r="S15" i="5"/>
  <c r="T15" i="5"/>
  <c r="U15" i="5"/>
  <c r="V15" i="5"/>
  <c r="W15" i="5"/>
  <c r="X15" i="5"/>
  <c r="Y15" i="5"/>
  <c r="Z15" i="5"/>
  <c r="AA15" i="5"/>
  <c r="AB15" i="5"/>
  <c r="AB20" i="5" s="1"/>
  <c r="AC15" i="5"/>
  <c r="AC20" i="5" s="1"/>
  <c r="AD15" i="5"/>
  <c r="AE15" i="5"/>
  <c r="AF15" i="5"/>
  <c r="AG15" i="5"/>
  <c r="AH15" i="5"/>
  <c r="AI15" i="5"/>
  <c r="AJ15" i="5"/>
  <c r="AK15" i="5"/>
  <c r="AL15" i="5"/>
  <c r="AM15" i="5"/>
  <c r="AN15" i="5"/>
  <c r="AO15" i="5"/>
  <c r="AP15" i="5"/>
  <c r="AQ15" i="5"/>
  <c r="AR15" i="5"/>
  <c r="AS15" i="5"/>
  <c r="AT15" i="5"/>
  <c r="AU15" i="5"/>
  <c r="AV15" i="5"/>
  <c r="AW15" i="5"/>
  <c r="B15" i="5"/>
  <c r="B20" i="5" s="1"/>
  <c r="AD20" i="5"/>
  <c r="AE20" i="5"/>
  <c r="AA20" i="5"/>
  <c r="Q22" i="5" l="1"/>
  <c r="Z21" i="5" s="1"/>
  <c r="AD22" i="5"/>
  <c r="AC22" i="5"/>
  <c r="AB22" i="5"/>
  <c r="AA22" i="5"/>
  <c r="Z22" i="5" s="1"/>
  <c r="Z24" i="5" s="1"/>
  <c r="E17" i="7"/>
  <c r="D17" i="7"/>
  <c r="J14" i="5" l="1"/>
  <c r="J13" i="5"/>
  <c r="J12" i="5"/>
  <c r="J11" i="5"/>
  <c r="J10" i="5"/>
  <c r="J9" i="5"/>
  <c r="J8" i="5"/>
  <c r="J7" i="5"/>
  <c r="J5" i="5"/>
  <c r="J4" i="5"/>
  <c r="J3" i="5"/>
  <c r="J2" i="5"/>
  <c r="F22" i="4" l="1"/>
  <c r="F21" i="4"/>
  <c r="D18" i="4"/>
  <c r="L3" i="4" l="1"/>
  <c r="L4" i="4"/>
  <c r="L5" i="4"/>
  <c r="L6" i="4"/>
  <c r="L7" i="4"/>
  <c r="L8" i="4"/>
  <c r="L9" i="4"/>
  <c r="L10" i="4"/>
  <c r="L11" i="4"/>
  <c r="L12" i="4"/>
  <c r="L13" i="4"/>
  <c r="L2" i="4"/>
  <c r="M16" i="4"/>
  <c r="B15" i="4" l="1"/>
  <c r="H19" i="4" l="1"/>
  <c r="F18" i="4" l="1"/>
  <c r="F20" i="4" s="1"/>
  <c r="D16" i="4"/>
  <c r="C16" i="4"/>
  <c r="B16" i="4"/>
  <c r="F15" i="4"/>
  <c r="D15" i="4"/>
  <c r="C15" i="4"/>
  <c r="D19" i="4" l="1"/>
  <c r="D20" i="4" s="1"/>
  <c r="Q30" i="3"/>
  <c r="P30" i="3"/>
  <c r="AE19" i="3"/>
  <c r="AE30" i="3" s="1"/>
  <c r="AD19" i="3"/>
  <c r="AD30" i="3" s="1"/>
  <c r="AC19" i="3"/>
  <c r="AC30" i="3" s="1"/>
  <c r="AB19" i="3"/>
  <c r="AB30" i="3" s="1"/>
  <c r="AA19" i="3"/>
  <c r="AA30" i="3" s="1"/>
  <c r="Z19" i="3"/>
  <c r="Z30" i="3" s="1"/>
  <c r="Y19" i="3"/>
  <c r="Y30" i="3" s="1"/>
  <c r="X19" i="3"/>
  <c r="X30" i="3" s="1"/>
  <c r="W19" i="3"/>
  <c r="W30" i="3" s="1"/>
  <c r="V19" i="3"/>
  <c r="V30" i="3" s="1"/>
  <c r="U19" i="3"/>
  <c r="U30" i="3" s="1"/>
  <c r="T19" i="3"/>
  <c r="T30" i="3" s="1"/>
  <c r="S19" i="3"/>
  <c r="S30" i="3" s="1"/>
  <c r="R19" i="3"/>
  <c r="R30" i="3" s="1"/>
  <c r="Q19" i="3"/>
  <c r="P19" i="3"/>
  <c r="O19" i="3"/>
  <c r="O30" i="3" s="1"/>
  <c r="N19" i="3"/>
  <c r="N30" i="3" s="1"/>
  <c r="M19" i="3"/>
  <c r="M30" i="3" s="1"/>
  <c r="L19" i="3"/>
  <c r="L30" i="3" s="1"/>
  <c r="K19" i="3"/>
  <c r="K30" i="3" s="1"/>
  <c r="J19" i="3"/>
  <c r="J30" i="3" s="1"/>
  <c r="I19" i="3"/>
  <c r="I30" i="3" s="1"/>
  <c r="H19" i="3"/>
  <c r="H30" i="3" s="1"/>
  <c r="G19" i="3"/>
  <c r="G30" i="3" s="1"/>
  <c r="F19" i="3"/>
  <c r="F30" i="3" s="1"/>
  <c r="E19" i="3"/>
  <c r="E30" i="3" s="1"/>
  <c r="D19" i="3"/>
  <c r="D30" i="3" s="1"/>
  <c r="H21" i="4" l="1"/>
  <c r="H22" i="4" s="1"/>
  <c r="E9" i="4"/>
  <c r="E3" i="4"/>
  <c r="E10" i="4"/>
  <c r="E8" i="4"/>
  <c r="E6" i="4"/>
  <c r="E13" i="4"/>
  <c r="E5" i="4"/>
  <c r="E7" i="4"/>
  <c r="E12" i="4"/>
  <c r="E4" i="4"/>
  <c r="E11" i="4"/>
  <c r="E2" i="4"/>
  <c r="E15" i="4" l="1"/>
  <c r="G15" i="4" s="1"/>
  <c r="E16" i="4"/>
  <c r="G16"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tc={85212019-861C-4780-910B-805AFA9D2880}</author>
    <author>tc={41541349-CAA0-4626-8D66-AEDAE8B99543}</author>
  </authors>
  <commentList>
    <comment ref="AD1" authorId="0" shapeId="0" xr:uid="{85212019-861C-4780-910B-805AFA9D2880}">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 ref="AD20" authorId="1" shapeId="0" xr:uid="{41541349-CAA0-4626-8D66-AEDAE8B99543}">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tc={BC8AB07A-D714-443C-B783-69EA6E6DDF8C}</author>
  </authors>
  <commentList>
    <comment ref="AF1" authorId="0" shapeId="0" xr:uid="{BC8AB07A-D714-443C-B783-69EA6E6DDF8C}">
      <text>
        <t>[Threaded comment]
Your version of Excel allows you to read this threaded comment; however, any edits to it will get removed if the file is opened in a newer version of Excel. Learn more: https://go.microsoft.com/fwlink/?linkid=870924
Comment:
    Totaal bekend energiegebruik Verkeer en vervoer (incl. auto(snel)wegen, excl. elektr. railverkeer)</t>
      </text>
    </comment>
  </commentList>
</comments>
</file>

<file path=xl/sharedStrings.xml><?xml version="1.0" encoding="utf-8"?>
<sst xmlns="http://schemas.openxmlformats.org/spreadsheetml/2006/main" count="468" uniqueCount="197">
  <si>
    <t>Groningen</t>
  </si>
  <si>
    <t>Friesland</t>
  </si>
  <si>
    <t>Drenthe</t>
  </si>
  <si>
    <t>Overijssel</t>
  </si>
  <si>
    <t>Flevoland</t>
  </si>
  <si>
    <t>Gelderland</t>
  </si>
  <si>
    <t>Utrecht</t>
  </si>
  <si>
    <t>Zeeland</t>
  </si>
  <si>
    <t>Limburg</t>
  </si>
  <si>
    <t>lat</t>
  </si>
  <si>
    <t>lon</t>
  </si>
  <si>
    <t>Province</t>
  </si>
  <si>
    <t>Source:https://klimaatmonitor.databank.nl/Jive</t>
  </si>
  <si>
    <t>Nr of person cars</t>
  </si>
  <si>
    <t>perc_hm2agri</t>
  </si>
  <si>
    <t>hm2_agri</t>
  </si>
  <si>
    <t>https://www.cbs.nl/nl-nl/maatwerk/2019/20/landbouwgrond-naar-gebruikstitels-per-provincie</t>
  </si>
  <si>
    <t>Source surface agriculture</t>
  </si>
  <si>
    <t>NoordHolland</t>
  </si>
  <si>
    <t>ZuidHolland</t>
  </si>
  <si>
    <t>NoordBrabant</t>
  </si>
  <si>
    <t>Elektriciteitsgebruik Gebouwde Omgeving [kWh]</t>
  </si>
  <si>
    <t>Elektriciteit geleverd aan Industrie (SBI C) [kWh]</t>
  </si>
  <si>
    <t>Elektriciteit geleverd aan Landbouw, bosbouw en visserij (SBI A) [kWh]</t>
  </si>
  <si>
    <t>Built_environment_kwh-yr</t>
  </si>
  <si>
    <t>Industry_kwh-yr</t>
  </si>
  <si>
    <t>Agriculture_kwh-yr</t>
  </si>
  <si>
    <t>Transport_TJ</t>
  </si>
  <si>
    <t>GWh/yr</t>
  </si>
  <si>
    <t>kWh/day</t>
  </si>
  <si>
    <t>Other</t>
  </si>
  <si>
    <t>GWh/yr REAL</t>
  </si>
  <si>
    <t>Other per province</t>
  </si>
  <si>
    <t>kWh/yr</t>
  </si>
  <si>
    <t>kWh/yr Other per province</t>
  </si>
  <si>
    <t xml:space="preserve">kWh/yr Other  </t>
  </si>
  <si>
    <t>Other_kwh-yr</t>
  </si>
  <si>
    <t>Aanbod en verbruik van elektriciteit, 1990-2017</t>
  </si>
  <si>
    <t>2016**</t>
  </si>
  <si>
    <t>2017*</t>
  </si>
  <si>
    <t>miljard kWh</t>
  </si>
  <si>
    <t>Totaal aanbod</t>
  </si>
  <si>
    <t>w.v.</t>
  </si>
  <si>
    <t>Totale bruto productie</t>
  </si>
  <si>
    <t>Centrale productie</t>
  </si>
  <si>
    <r>
      <t xml:space="preserve">Decentrale productie </t>
    </r>
    <r>
      <rPr>
        <vertAlign val="superscript"/>
        <sz val="9"/>
        <rFont val="Arial"/>
        <family val="2"/>
      </rPr>
      <t>1)</t>
    </r>
  </si>
  <si>
    <t>Invoersaldo (= a-b)</t>
  </si>
  <si>
    <t>Invoer (a)</t>
  </si>
  <si>
    <t>Uitvoer (b)</t>
  </si>
  <si>
    <t>2017**</t>
  </si>
  <si>
    <t>Totaal verbruik</t>
  </si>
  <si>
    <r>
      <t>Energiesector</t>
    </r>
    <r>
      <rPr>
        <vertAlign val="superscript"/>
        <sz val="9"/>
        <rFont val="Arial"/>
        <family val="2"/>
      </rPr>
      <t xml:space="preserve"> 2)</t>
    </r>
  </si>
  <si>
    <r>
      <t xml:space="preserve">Nijverheid </t>
    </r>
    <r>
      <rPr>
        <vertAlign val="superscript"/>
        <sz val="9"/>
        <rFont val="Arial"/>
        <family val="2"/>
      </rPr>
      <t>3)</t>
    </r>
  </si>
  <si>
    <r>
      <t xml:space="preserve">Woningen </t>
    </r>
    <r>
      <rPr>
        <vertAlign val="superscript"/>
        <sz val="9"/>
        <rFont val="Arial"/>
        <family val="2"/>
      </rPr>
      <t>4)</t>
    </r>
  </si>
  <si>
    <r>
      <t xml:space="preserve">Vervoer </t>
    </r>
    <r>
      <rPr>
        <vertAlign val="superscript"/>
        <sz val="9"/>
        <rFont val="Arial"/>
        <family val="2"/>
      </rPr>
      <t>5)</t>
    </r>
  </si>
  <si>
    <r>
      <t xml:space="preserve">Dienstverlening, landbouw en visserij </t>
    </r>
    <r>
      <rPr>
        <vertAlign val="superscript"/>
        <sz val="9"/>
        <rFont val="Arial"/>
        <family val="2"/>
      </rPr>
      <t>6)</t>
    </r>
  </si>
  <si>
    <r>
      <t>Inzet voor omzettingen</t>
    </r>
    <r>
      <rPr>
        <vertAlign val="superscript"/>
        <sz val="9"/>
        <rFont val="Arial"/>
        <family val="2"/>
      </rPr>
      <t>7)</t>
    </r>
  </si>
  <si>
    <r>
      <t>Distributieverliezen en statististische verschillen</t>
    </r>
    <r>
      <rPr>
        <vertAlign val="superscript"/>
        <sz val="9"/>
        <rFont val="Arial"/>
        <family val="2"/>
      </rPr>
      <t>8)</t>
    </r>
  </si>
  <si>
    <t>PJ</t>
  </si>
  <si>
    <t>Bron: CBS 2018a (aanbod van elektriciteit), CBS 2018b (verbruik van elektriciteit)</t>
  </si>
  <si>
    <t>1) Decentrale productie is inclusief de winning van wind- en zonne-energie.</t>
  </si>
  <si>
    <t>2) Energiesector omvat winning van aardolie en gas, cokesfabrieken, aardolie-industrie en energiebedrijven.</t>
  </si>
  <si>
    <t>3) Nijverheid inclusief delfstoffenwinning (geen aardolie en gas) en bouwnijverheid.</t>
  </si>
  <si>
    <t>4) Woningen worden gedefinieerd als één of meer personen die samen een woonruimte bewonen en zichzelf daar niet-bedrijfsmatig voorzien in de dagelijkse levensbehoeften. Exclusief energieverbruik voor vervoer.</t>
  </si>
  <si>
    <t>5) Alle vervoer van personen en goederen over rail, weg, water en door de lucht. Excl. vervoer op het eigen bedrijfsterrein.</t>
  </si>
  <si>
    <t>6) Omvat landbouw, bosbouw en visserij; waterbedrijven en afvalbeheer; commerciële en niet-commerciële dienstverlening.</t>
  </si>
  <si>
    <t>7) De hoeveelheid elektriciteit die is gebruikt voor de productie van elektriciteit en waar van toepassing nuttig gebruikte warmte (ook bekend als warmtekrachtkoppeling), plus de productie van alleen warmte. Dit is het geval bij bedrijven die warmte afleveren aan een ander bedrijf. Warmte heeft de vorm van stoom of warm water.</t>
  </si>
  <si>
    <t>8) Distributieverliezen en statistische verschillen. Distributieverschillen van elektriciteit betreft de netverliezen (fysieke verlies door het transport van elektriciteit) en het administratieve verlies door fraude, meetfouten en onvolkomenheden in de administratie. Het verschil tussen het energieaanbod en het energieverbruik van een energiedrager wordt het statistisch verschil genoemd. Dit verschil ontstaat doordat de gegevens over aanbod en verbruik uit verschillende bronnen komen.</t>
  </si>
  <si>
    <t>** Cijfers aanbod 2016 en verbruik 2017 zijn nader voorlopig. Nader voorlopige cijfers hebben een meer definitieve status dan voorlopige cijfers.</t>
  </si>
  <si>
    <t>*  Cijfers aanbod 2017 zijn voorlopig.</t>
  </si>
  <si>
    <t>Referentiecode: CBS/jan19</t>
  </si>
  <si>
    <t>Indicatorcode: i-nl-0020</t>
  </si>
  <si>
    <t>Indicatorversie: 23</t>
  </si>
  <si>
    <t>GWh/yr Transport electricity 2017</t>
  </si>
  <si>
    <t>kWh/yr Total produced NL</t>
  </si>
  <si>
    <t xml:space="preserve"> </t>
  </si>
  <si>
    <t>kWh/day REAL</t>
  </si>
  <si>
    <t>Industry</t>
  </si>
  <si>
    <t>Built environment</t>
  </si>
  <si>
    <t>Agriculture</t>
  </si>
  <si>
    <t>Transport</t>
  </si>
  <si>
    <t>offshoreBorssele</t>
  </si>
  <si>
    <t>offshoreHoekvHolland</t>
  </si>
  <si>
    <t>offshoreIJmuiden</t>
  </si>
  <si>
    <t>buildings_solarPot</t>
  </si>
  <si>
    <t>perc_buildings_solarPot</t>
  </si>
  <si>
    <t>Residentialbuildings</t>
  </si>
  <si>
    <t>Perc_NonAppartment</t>
  </si>
  <si>
    <t>Perc_After1992</t>
  </si>
  <si>
    <t>OffshoreL9FF1</t>
  </si>
  <si>
    <t>Built_environment_elec_kwh_y</t>
  </si>
  <si>
    <t>Agriculture_elec_kwh-yr</t>
  </si>
  <si>
    <t>Elektriciteitsgebruik Winning van delfstoffen (SBI B) [kWh]</t>
  </si>
  <si>
    <t>Elektriciteitsgebruik Productie en distr. van elektriciteit, gas, stoom en gekoelde lucht (SBI D) [kWh]</t>
  </si>
  <si>
    <t>Elektriciteitsgebruik Winning en distr. van water; afval- en afvalwaterbeheer en sanering (SBI E) [kWh]</t>
  </si>
  <si>
    <t>Elektriciteitsgebruik Bouwnijverheid (SBI F) [kWh]</t>
  </si>
  <si>
    <t>Industry_elec_total</t>
  </si>
  <si>
    <t>Unknown</t>
  </si>
  <si>
    <t>?</t>
  </si>
  <si>
    <t>Elektriciteitsgebruik Commerciële Dienstverlening [kWh]</t>
  </si>
  <si>
    <t>Elektriciteitsgebruik Publieke Dienstverlening [kWh]</t>
  </si>
  <si>
    <t>Built_environment_elec_incl_behind_meter_solar_kwh_y</t>
  </si>
  <si>
    <t>Total</t>
  </si>
  <si>
    <t>Gasgebruik Gebouwde Omgeving [m3]</t>
  </si>
  <si>
    <t>Gasgebruik Commerciële Dienstverlening [m3]</t>
  </si>
  <si>
    <t>Gasgebruik Publieke Dienstverlening [m3]</t>
  </si>
  <si>
    <t>Gasgebruik Winning van delfstoffen (SBI B) [m3]</t>
  </si>
  <si>
    <t>Gas geleverd aan Industrie (SBI C) [m3]</t>
  </si>
  <si>
    <t>Gasgebruik Winning en distr. van water; afval- en afvalwaterbeheer en sanering (SBI E) [m3]</t>
  </si>
  <si>
    <t>Gasgebruik Bouwnijverheid (SBI F) [m3]</t>
  </si>
  <si>
    <t>Gas geleverd aan Landbouw, bosbouw en visserij (SBI A) [m3]</t>
  </si>
  <si>
    <t>Aandeel stadsverwarming [%]</t>
  </si>
  <si>
    <t>Stadswarmte woningen (schatting, tier 2) [GJ]</t>
  </si>
  <si>
    <t>Stadswarmte woningen temperatuurgecorrigeerd (schatting) [GJ]</t>
  </si>
  <si>
    <t>Aantal woningen met gasaansluiting (benadering) [aantal]</t>
  </si>
  <si>
    <t>Aantal woningen met stadsverwarming (benadering) [aantal]</t>
  </si>
  <si>
    <t>-</t>
  </si>
  <si>
    <t>Berekening o.b.v. gemiddelde alle woningen en aantal woningen</t>
  </si>
  <si>
    <t>woningen (miljoen m3)</t>
  </si>
  <si>
    <t>woningen (temperatuurgecorrigeerd) (miljoen m3)</t>
  </si>
  <si>
    <t>*Orginal data retrieved from klimaatmonitor 19/11/2020</t>
  </si>
  <si>
    <t>** transponded to input data by distributing unkown according to total to the provinces (see sheet input data)</t>
  </si>
  <si>
    <t>Year: 2017, missing values filles with closest available data source (usually 2018, or 2016) colored in yellow</t>
  </si>
  <si>
    <t>Energiegebruik (in TJ) 2017 - Provincies</t>
  </si>
  <si>
    <t>Totaal bekend energiegebruik (incl. hern. warmte, zonnestroom 'achter de meter' en auto(snel)wegen)</t>
  </si>
  <si>
    <t>Totaal bekend energiegebruik (incl. hernieuwbare warmte, excl. auto(snel)wegen)</t>
  </si>
  <si>
    <t>Totaal bekend warmtegebruik (aardgas en (hern.) warmte)</t>
  </si>
  <si>
    <t>Totaal bekend elektriciteitsgebruik, incl. zonnestroom 'achter de meter'</t>
  </si>
  <si>
    <t>Totaal bekend energiegebruik Gebouwde Omgeving</t>
  </si>
  <si>
    <t>Totaal bekend energiegebruik Verkeer en vervoer (incl. auto(snel)wegen, excl. elektr. railverkeer)</t>
  </si>
  <si>
    <t>Totaal bekend energiegebruik Verkeer en vervoer (excl. auto(snel)wegen en elektr. railverkeer)</t>
  </si>
  <si>
    <t>Totaal bekend energiegebruik Industrie, Energie, Afval en Water (excl. gasgebruik energieproductie)</t>
  </si>
  <si>
    <t>Totaal bekend energiegebruik Landbouw, bosbouw en visserij (gas en elektr.)</t>
  </si>
  <si>
    <t>Totaal gasgebruik bedrijven en instellingen excl. gasgebruik energieproductie op grondgebied (TJ)</t>
  </si>
  <si>
    <t>Totaal elektriciteitsgebruik bedrijven en instellingen op grondgebied (TJ)</t>
  </si>
  <si>
    <t>Zonnestroom: gebruik achter de meter (schatting)</t>
  </si>
  <si>
    <t>Noord-Holland</t>
  </si>
  <si>
    <t>Zuid-Holland</t>
  </si>
  <si>
    <t>Noord-Brabant</t>
  </si>
  <si>
    <t>Provincie onbekend</t>
  </si>
  <si>
    <t>Speciale waarden</t>
  </si>
  <si>
    <t>? Ontbreekt</t>
  </si>
  <si>
    <t>Eenheid</t>
  </si>
  <si>
    <t>TJ</t>
  </si>
  <si>
    <t>Bron</t>
  </si>
  <si>
    <t>Berekening (sub)totalen</t>
  </si>
  <si>
    <t>Berekening o.b.v. gegevens meerdere bronnen</t>
  </si>
  <si>
    <t>Berekening brandstof</t>
  </si>
  <si>
    <t>Optelling en waar nodig bijschatting o.b.v. CBS-gegevens</t>
  </si>
  <si>
    <t>Schatting zonnestroom achter de meter</t>
  </si>
  <si>
    <t>Woningen (sjv gas, elektr. en stadswarmte, excl. houtkachels)</t>
  </si>
  <si>
    <t>Commerciële dienstverlening (gas, elektr. incl elektr. railverkeer)</t>
  </si>
  <si>
    <t>Woningen (sjv gas, elektr., stadswarmte en zon achter de meter, excl. houtkachels)</t>
  </si>
  <si>
    <t>Publieke dienstverlening (gas en elektr.)</t>
  </si>
  <si>
    <t>wegverkeer totaal (diesel, benzine, LPG en aardgas)</t>
  </si>
  <si>
    <t>mobiele werktuigen (diesel, benzine en LPG)</t>
  </si>
  <si>
    <t>binnen- en recreatievaart (diesel en benzine)</t>
  </si>
  <si>
    <t>railverkeer (alleen diesel)</t>
  </si>
  <si>
    <t>zeescheepvaart en visserij (diesel en stookolie)</t>
  </si>
  <si>
    <t>wegverkeer excl. auto(snel)wegen (diesel, benzine, LPG en aardgas)</t>
  </si>
  <si>
    <t>wegverkeer auto(snel)wegen (&gt; 99 km/h, diesel, benzine, LPG en aardgas)</t>
  </si>
  <si>
    <t>Winning van delfstoffen (SBI B, gas en elektr.)</t>
  </si>
  <si>
    <t>Industrie (SBI C, gas en elektr.)</t>
  </si>
  <si>
    <t>Energieproductie (SBI D, alleen elektr.)</t>
  </si>
  <si>
    <t>Winning en distr. van water; afval(water)beheer en sanering (SBI E, gas en elektr.)</t>
  </si>
  <si>
    <t>Bouwnijverheid (SBI F, gas en elektr.)</t>
  </si>
  <si>
    <t>Energiegebruik  2017 - Provincies</t>
  </si>
  <si>
    <t>- Niet van toepassing</t>
  </si>
  <si>
    <t>Omrekening energiedragers naar TeraJoules (TJ)</t>
  </si>
  <si>
    <t>Totaal bekend warmtegebruik (TJ) (aardgas en (hern.) warmte)</t>
  </si>
  <si>
    <t>Totaal bekend elektriciteitsgebruik, incl. zonnestroom 'achter de meter' (TJ)</t>
  </si>
  <si>
    <t>m3</t>
  </si>
  <si>
    <t>kwh</t>
  </si>
  <si>
    <t>Industrie</t>
  </si>
  <si>
    <t>Land &amp; tuinbouw</t>
  </si>
  <si>
    <t>Gebouwde omgeving</t>
  </si>
  <si>
    <t>Hernieuwbare warmte</t>
  </si>
  <si>
    <t>Warmtevraag</t>
  </si>
  <si>
    <t>Energieinhoud gas</t>
  </si>
  <si>
    <t>Totaal elektriciteitsgebruik woningen (incl. zonnestroom achter de meter) [kWh]</t>
  </si>
  <si>
    <t>Totaal elektriciteitsgebruik woningen (bemeten) [kWh]</t>
  </si>
  <si>
    <t>TWh</t>
  </si>
  <si>
    <t>MWh</t>
  </si>
  <si>
    <t>Gasgebruik woningen (temperatuurgecorrigeerd) [m3]</t>
  </si>
  <si>
    <t>Gasgebruik woningen [m3]</t>
  </si>
  <si>
    <t>wegverkeer totaal (diesel, benzine, LPG en aardgas) (TJ)</t>
  </si>
  <si>
    <t>mobiele werktuigen (diesel, benzine en LPG) (TJ)</t>
  </si>
  <si>
    <t>binnen- en recreatievaart (diesel en benzine) (TJ)</t>
  </si>
  <si>
    <t>railverkeer (alleen diesel) (TJ)</t>
  </si>
  <si>
    <t>zeescheepvaart en visserij (diesel en stookolie) (TJ)</t>
  </si>
  <si>
    <t>wegverkeer excl. auto(snel)wegen (diesel, benzine, LPG en aardgas) (TJ)</t>
  </si>
  <si>
    <t>Unknown distributed to scale amongst provinces</t>
  </si>
  <si>
    <t>Bestelauto</t>
  </si>
  <si>
    <t>Vrachtauto (excl. trekker voor oplegger)</t>
  </si>
  <si>
    <t>Trekker voor oplegger</t>
  </si>
  <si>
    <t>Speciaal voertuig</t>
  </si>
  <si>
    <t>Bus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</si>
</sst>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 #,##0.00_ ;_ * \-#,##0.00_ ;_ * &quot;-&quot;??_ ;_ @_ "/>
    <numFmt numFmtId="164" formatCode="0.00000"/>
    <numFmt numFmtId="165" formatCode="0.000000"/>
    <numFmt numFmtId="166" formatCode="0.0000"/>
    <numFmt numFmtId="167" formatCode="0.0"/>
    <numFmt numFmtId="168" formatCode="0.000"/>
    <numFmt numFmtId="169" formatCode="_ * #,##0.0_ ;_ * \-#,##0.0_ ;_ * &quot;-&quot;??_ ;_ @_ "/>
    <numFmt numFmtId="170" formatCode="0.0%"/>
    <numFmt numFmtId="171" formatCode="##%"/>
    <numFmt numFmtId="172" formatCode="##.##%"/>
  </numFmts>
  <fonts count="23" x14ac:knownFonts="1">
    <font>
      <sz val="11"/>
      <color indexed="8"/>
      <name val="Calibri"/>
      <family val="2"/>
      <scheme val="minor"/>
    </font>
    <font>
      <sz val="11"/>
      <color theme="1"/>
      <name val="Calibri"/>
      <family val="2"/>
      <scheme val="minor"/>
    </font>
    <font>
      <sz val="11"/>
      <color theme="1"/>
      <name val="Calibri"/>
      <family val="2"/>
      <scheme val="minor"/>
    </font>
    <font>
      <b/>
      <sz val="10"/>
      <name val="Arial"/>
      <family val="2"/>
    </font>
    <font>
      <sz val="11"/>
      <color indexed="8"/>
      <name val="Calibri"/>
      <family val="2"/>
      <scheme val="minor"/>
    </font>
    <font>
      <sz val="10"/>
      <name val="Arial"/>
      <family val="2"/>
    </font>
    <font>
      <b/>
      <sz val="11"/>
      <color indexed="8"/>
      <name val="Calibri"/>
      <family val="2"/>
      <scheme val="minor"/>
    </font>
    <font>
      <u/>
      <sz val="11"/>
      <color theme="10"/>
      <name val="Calibri"/>
      <family val="2"/>
      <scheme val="minor"/>
    </font>
    <font>
      <b/>
      <sz val="10"/>
      <name val="Arial"/>
      <family val="2"/>
    </font>
    <font>
      <b/>
      <sz val="14"/>
      <name val="Arial"/>
      <family val="2"/>
    </font>
    <font>
      <b/>
      <sz val="10"/>
      <color indexed="10"/>
      <name val="Arial"/>
      <family val="2"/>
    </font>
    <font>
      <b/>
      <sz val="10"/>
      <color rgb="FFFF0000"/>
      <name val="Arial"/>
      <family val="2"/>
    </font>
    <font>
      <sz val="11"/>
      <name val="Arial"/>
      <family val="2"/>
    </font>
    <font>
      <sz val="9"/>
      <name val="Arial"/>
      <family val="2"/>
    </font>
    <font>
      <i/>
      <sz val="9"/>
      <name val="Arial"/>
      <family val="2"/>
    </font>
    <font>
      <b/>
      <sz val="9"/>
      <color rgb="FFFF0000"/>
      <name val="Arial"/>
      <family val="2"/>
    </font>
    <font>
      <b/>
      <sz val="9"/>
      <name val="Arial"/>
      <family val="2"/>
    </font>
    <font>
      <vertAlign val="superscript"/>
      <sz val="9"/>
      <name val="Arial"/>
      <family val="2"/>
    </font>
    <font>
      <sz val="8"/>
      <name val="Arial"/>
      <family val="2"/>
    </font>
    <font>
      <sz val="8"/>
      <name val="Helvetica"/>
      <family val="2"/>
    </font>
    <font>
      <sz val="11"/>
      <name val="Calibri"/>
      <family val="2"/>
      <scheme val="minor"/>
    </font>
    <font>
      <sz val="11"/>
      <color rgb="FF006100"/>
      <name val="Calibri"/>
      <family val="2"/>
      <scheme val="minor"/>
    </font>
    <font>
      <b/>
      <sz val="10"/>
      <name val="Arial"/>
    </font>
  </fonts>
  <fills count="10">
    <fill>
      <patternFill patternType="none"/>
    </fill>
    <fill>
      <patternFill patternType="gray125"/>
    </fill>
    <fill>
      <patternFill patternType="solid">
        <fgColor rgb="FFDCDCDC"/>
      </patternFill>
    </fill>
    <fill>
      <patternFill patternType="solid">
        <fgColor theme="0" tint="-0.14999847407452621"/>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2" tint="-9.9978637043366805E-2"/>
        <bgColor indexed="64"/>
      </patternFill>
    </fill>
    <fill>
      <patternFill patternType="solid">
        <fgColor rgb="FFC6EFCE"/>
      </patternFill>
    </fill>
    <fill>
      <patternFill patternType="solid">
        <fgColor theme="0" tint="-0.249977111117893"/>
        <bgColor indexed="64"/>
      </patternFill>
    </fill>
  </fills>
  <borders count="17">
    <border>
      <left/>
      <right/>
      <top/>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bottom style="thin">
        <color auto="1"/>
      </bottom>
      <diagonal/>
    </border>
    <border>
      <left/>
      <right/>
      <top style="medium">
        <color indexed="64"/>
      </top>
      <bottom style="medium">
        <color indexed="64"/>
      </bottom>
      <diagonal/>
    </border>
    <border>
      <left/>
      <right/>
      <top/>
      <bottom style="medium">
        <color indexed="64"/>
      </bottom>
      <diagonal/>
    </border>
    <border>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8">
    <xf numFmtId="0" fontId="0" fillId="0" borderId="0"/>
    <xf numFmtId="43" fontId="4" fillId="0" borderId="0" applyFont="0" applyFill="0" applyBorder="0" applyAlignment="0" applyProtection="0"/>
    <xf numFmtId="0" fontId="7" fillId="0" borderId="0" applyNumberFormat="0" applyFill="0" applyBorder="0" applyAlignment="0" applyProtection="0"/>
    <xf numFmtId="9" fontId="4" fillId="0" borderId="0" applyFont="0" applyFill="0" applyBorder="0" applyAlignment="0" applyProtection="0"/>
    <xf numFmtId="0" fontId="4" fillId="0" borderId="0"/>
    <xf numFmtId="0" fontId="5" fillId="0" borderId="0"/>
    <xf numFmtId="0" fontId="21" fillId="8" borderId="0" applyNumberFormat="0" applyBorder="0" applyAlignment="0" applyProtection="0"/>
    <xf numFmtId="0" fontId="4" fillId="0" borderId="0"/>
  </cellStyleXfs>
  <cellXfs count="128">
    <xf numFmtId="0" fontId="0" fillId="0" borderId="0" xfId="0"/>
    <xf numFmtId="1" fontId="0" fillId="0" borderId="0" xfId="0" applyNumberFormat="1"/>
    <xf numFmtId="1" fontId="0" fillId="0" borderId="1" xfId="1" applyNumberFormat="1" applyFont="1" applyBorder="1"/>
    <xf numFmtId="1" fontId="3" fillId="2" borderId="1" xfId="0" applyNumberFormat="1" applyFont="1" applyFill="1" applyBorder="1"/>
    <xf numFmtId="164" fontId="0" fillId="0" borderId="1" xfId="1" applyNumberFormat="1" applyFont="1" applyBorder="1"/>
    <xf numFmtId="164" fontId="0" fillId="0" borderId="1" xfId="0" applyNumberFormat="1" applyBorder="1"/>
    <xf numFmtId="1" fontId="5" fillId="2" borderId="1" xfId="0" applyNumberFormat="1" applyFont="1" applyFill="1" applyBorder="1"/>
    <xf numFmtId="1" fontId="6" fillId="3" borderId="1" xfId="0" applyNumberFormat="1" applyFont="1" applyFill="1" applyBorder="1"/>
    <xf numFmtId="1" fontId="0" fillId="0" borderId="1" xfId="0" applyNumberFormat="1" applyBorder="1"/>
    <xf numFmtId="165" fontId="0" fillId="0" borderId="1" xfId="0" applyNumberFormat="1" applyBorder="1"/>
    <xf numFmtId="0" fontId="7" fillId="0" borderId="0" xfId="2"/>
    <xf numFmtId="1" fontId="6" fillId="0" borderId="0" xfId="0" applyNumberFormat="1" applyFont="1"/>
    <xf numFmtId="164" fontId="0" fillId="0" borderId="0" xfId="0" applyNumberFormat="1"/>
    <xf numFmtId="166" fontId="6" fillId="0" borderId="0" xfId="0" applyNumberFormat="1" applyFont="1"/>
    <xf numFmtId="0" fontId="0" fillId="0" borderId="0" xfId="0"/>
    <xf numFmtId="0" fontId="0" fillId="0" borderId="1" xfId="0" applyBorder="1"/>
    <xf numFmtId="0" fontId="3" fillId="2" borderId="0" xfId="0" applyFont="1" applyFill="1" applyBorder="1"/>
    <xf numFmtId="0" fontId="9" fillId="0" borderId="0" xfId="0" applyFont="1"/>
    <xf numFmtId="0" fontId="10" fillId="0" borderId="0" xfId="0" applyFont="1"/>
    <xf numFmtId="0" fontId="11" fillId="0" borderId="0" xfId="0" applyFont="1"/>
    <xf numFmtId="0" fontId="12" fillId="0" borderId="0" xfId="0" applyFont="1"/>
    <xf numFmtId="0" fontId="13" fillId="0" borderId="4" xfId="0" applyFont="1" applyBorder="1" applyAlignment="1">
      <alignment vertical="top"/>
    </xf>
    <xf numFmtId="0" fontId="13" fillId="0" borderId="4" xfId="0" applyFont="1" applyBorder="1" applyAlignment="1">
      <alignment horizontal="left" vertical="top"/>
    </xf>
    <xf numFmtId="0" fontId="13" fillId="0" borderId="4" xfId="0" applyFont="1" applyBorder="1" applyAlignment="1">
      <alignment horizontal="left" vertical="top" wrapText="1"/>
    </xf>
    <xf numFmtId="0" fontId="13" fillId="0" borderId="4" xfId="0" applyFont="1" applyBorder="1" applyAlignment="1">
      <alignment horizontal="left"/>
    </xf>
    <xf numFmtId="0" fontId="13"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vertical="top" wrapText="1"/>
    </xf>
    <xf numFmtId="0" fontId="14" fillId="0" borderId="0" xfId="0" applyFont="1" applyAlignment="1">
      <alignment vertical="top"/>
    </xf>
    <xf numFmtId="167" fontId="13" fillId="0" borderId="0" xfId="4" applyNumberFormat="1" applyFont="1"/>
    <xf numFmtId="0" fontId="15" fillId="0" borderId="0" xfId="0" applyFont="1" applyAlignment="1">
      <alignment vertical="top"/>
    </xf>
    <xf numFmtId="167" fontId="15" fillId="0" borderId="0" xfId="4" applyNumberFormat="1" applyFont="1"/>
    <xf numFmtId="0" fontId="16" fillId="0" borderId="0" xfId="0" applyFont="1" applyAlignment="1">
      <alignment vertical="top"/>
    </xf>
    <xf numFmtId="0" fontId="16" fillId="0" borderId="0" xfId="0" applyFont="1" applyAlignment="1">
      <alignment vertical="top" wrapText="1"/>
    </xf>
    <xf numFmtId="167" fontId="16" fillId="0" borderId="0" xfId="0" applyNumberFormat="1" applyFont="1" applyAlignment="1">
      <alignment vertical="top" wrapText="1"/>
    </xf>
    <xf numFmtId="167" fontId="16" fillId="0" borderId="0" xfId="0" applyNumberFormat="1" applyFont="1" applyAlignment="1">
      <alignment horizontal="right" vertical="top" wrapText="1"/>
    </xf>
    <xf numFmtId="167" fontId="16" fillId="0" borderId="0" xfId="0" applyNumberFormat="1" applyFont="1" applyAlignment="1">
      <alignment horizontal="right" vertical="top"/>
    </xf>
    <xf numFmtId="167" fontId="16" fillId="0" borderId="0" xfId="0" applyNumberFormat="1" applyFont="1" applyAlignment="1">
      <alignment vertical="top"/>
    </xf>
    <xf numFmtId="0" fontId="13" fillId="0" borderId="0" xfId="0" applyFont="1" applyAlignment="1">
      <alignment vertical="top" wrapText="1"/>
    </xf>
    <xf numFmtId="167" fontId="13" fillId="0" borderId="0" xfId="0" applyNumberFormat="1" applyFont="1" applyAlignment="1">
      <alignment vertical="top"/>
    </xf>
    <xf numFmtId="167" fontId="13" fillId="0" borderId="0" xfId="0" applyNumberFormat="1" applyFont="1" applyAlignment="1">
      <alignment horizontal="right" vertical="top" wrapText="1"/>
    </xf>
    <xf numFmtId="167" fontId="13" fillId="0" borderId="0" xfId="0" applyNumberFormat="1" applyFont="1" applyAlignment="1">
      <alignment horizontal="right" vertical="top"/>
    </xf>
    <xf numFmtId="167" fontId="13" fillId="0" borderId="0" xfId="0" applyNumberFormat="1" applyFont="1" applyAlignment="1">
      <alignment vertical="top" wrapText="1"/>
    </xf>
    <xf numFmtId="0" fontId="0" fillId="0" borderId="0" xfId="0" applyAlignment="1">
      <alignment vertical="top"/>
    </xf>
    <xf numFmtId="169" fontId="0" fillId="0" borderId="0" xfId="1" applyNumberFormat="1" applyFont="1"/>
    <xf numFmtId="0" fontId="0" fillId="4" borderId="0" xfId="0" applyFill="1" applyAlignment="1">
      <alignment vertical="top"/>
    </xf>
    <xf numFmtId="169" fontId="11" fillId="0" borderId="0" xfId="1" applyNumberFormat="1" applyFont="1"/>
    <xf numFmtId="0" fontId="16" fillId="0" borderId="0" xfId="5" applyFont="1" applyAlignment="1">
      <alignment vertical="top"/>
    </xf>
    <xf numFmtId="0" fontId="16" fillId="0" borderId="0" xfId="5" applyFont="1" applyAlignment="1">
      <alignment vertical="top" wrapText="1"/>
    </xf>
    <xf numFmtId="0" fontId="13" fillId="0" borderId="0" xfId="5" applyFont="1" applyAlignment="1">
      <alignment vertical="top"/>
    </xf>
    <xf numFmtId="0" fontId="13" fillId="0" borderId="0" xfId="5" applyFont="1" applyAlignment="1">
      <alignment vertical="top" wrapText="1"/>
    </xf>
    <xf numFmtId="167" fontId="13" fillId="5" borderId="0" xfId="0" applyNumberFormat="1" applyFont="1" applyFill="1" applyAlignment="1">
      <alignment vertical="top"/>
    </xf>
    <xf numFmtId="0" fontId="14" fillId="0" borderId="0" xfId="5" applyFont="1" applyAlignment="1">
      <alignment vertical="top" wrapText="1"/>
    </xf>
    <xf numFmtId="170" fontId="13" fillId="0" borderId="0" xfId="3" applyNumberFormat="1" applyFont="1" applyAlignment="1">
      <alignment vertical="top"/>
    </xf>
    <xf numFmtId="0" fontId="13" fillId="0" borderId="5" xfId="0" applyFont="1" applyBorder="1" applyAlignment="1">
      <alignment vertical="top"/>
    </xf>
    <xf numFmtId="0" fontId="18" fillId="0" borderId="6" xfId="0" applyFont="1" applyBorder="1" applyAlignment="1">
      <alignment vertical="top"/>
    </xf>
    <xf numFmtId="0" fontId="18" fillId="0" borderId="0" xfId="0" applyFont="1" applyAlignment="1">
      <alignment vertical="top"/>
    </xf>
    <xf numFmtId="0" fontId="19" fillId="0" borderId="0" xfId="5" applyFont="1" applyAlignment="1">
      <alignment vertical="top"/>
    </xf>
    <xf numFmtId="0" fontId="5" fillId="0" borderId="0" xfId="5" applyAlignment="1">
      <alignment vertical="top"/>
    </xf>
    <xf numFmtId="0" fontId="18" fillId="0" borderId="5" xfId="0" applyFont="1" applyBorder="1" applyAlignment="1">
      <alignment vertical="top"/>
    </xf>
    <xf numFmtId="0" fontId="0" fillId="0" borderId="5" xfId="0" applyBorder="1"/>
    <xf numFmtId="0" fontId="18" fillId="0" borderId="6" xfId="0" applyFont="1" applyBorder="1"/>
    <xf numFmtId="167" fontId="18" fillId="0" borderId="6" xfId="0" applyNumberFormat="1" applyFont="1" applyBorder="1"/>
    <xf numFmtId="167" fontId="18" fillId="0" borderId="0" xfId="0" applyNumberFormat="1" applyFont="1"/>
    <xf numFmtId="0" fontId="18" fillId="0" borderId="0" xfId="0" applyFont="1"/>
    <xf numFmtId="0" fontId="18" fillId="0" borderId="5" xfId="0" applyFont="1" applyBorder="1"/>
    <xf numFmtId="167" fontId="18" fillId="0" borderId="5" xfId="0" applyNumberFormat="1" applyFont="1" applyBorder="1"/>
    <xf numFmtId="1" fontId="0" fillId="0" borderId="0" xfId="0" applyNumberFormat="1" applyBorder="1"/>
    <xf numFmtId="168" fontId="6" fillId="0" borderId="0" xfId="0" applyNumberFormat="1" applyFont="1" applyBorder="1"/>
    <xf numFmtId="1" fontId="6" fillId="0" borderId="0" xfId="0" applyNumberFormat="1" applyFont="1" applyBorder="1"/>
    <xf numFmtId="167" fontId="0" fillId="0" borderId="0" xfId="0" applyNumberFormat="1" applyBorder="1"/>
    <xf numFmtId="1" fontId="6" fillId="0" borderId="7" xfId="0" applyNumberFormat="1" applyFont="1" applyBorder="1"/>
    <xf numFmtId="1" fontId="6" fillId="0" borderId="2" xfId="0" applyNumberFormat="1" applyFont="1" applyBorder="1"/>
    <xf numFmtId="1" fontId="0" fillId="0" borderId="2" xfId="0" applyNumberFormat="1" applyBorder="1"/>
    <xf numFmtId="1" fontId="0" fillId="0" borderId="8" xfId="0" applyNumberFormat="1" applyBorder="1"/>
    <xf numFmtId="1" fontId="0" fillId="0" borderId="9" xfId="0" applyNumberFormat="1" applyBorder="1"/>
    <xf numFmtId="1" fontId="0" fillId="0" borderId="10" xfId="0" applyNumberFormat="1" applyBorder="1"/>
    <xf numFmtId="2" fontId="0" fillId="0" borderId="0" xfId="0" applyNumberFormat="1" applyBorder="1"/>
    <xf numFmtId="1" fontId="0" fillId="0" borderId="11" xfId="0" applyNumberFormat="1" applyBorder="1"/>
    <xf numFmtId="1" fontId="0" fillId="0" borderId="12" xfId="0" applyNumberFormat="1" applyBorder="1"/>
    <xf numFmtId="168" fontId="0" fillId="0" borderId="12" xfId="0" applyNumberFormat="1" applyBorder="1"/>
    <xf numFmtId="1" fontId="0" fillId="0" borderId="3" xfId="0" applyNumberFormat="1" applyBorder="1"/>
    <xf numFmtId="0" fontId="8" fillId="2" borderId="8" xfId="0" applyFont="1" applyFill="1" applyBorder="1"/>
    <xf numFmtId="0" fontId="8" fillId="2" borderId="10" xfId="0" applyFont="1" applyFill="1" applyBorder="1"/>
    <xf numFmtId="1" fontId="0" fillId="0" borderId="7" xfId="0" applyNumberFormat="1" applyBorder="1"/>
    <xf numFmtId="166" fontId="0" fillId="0" borderId="2" xfId="0" applyNumberFormat="1" applyBorder="1"/>
    <xf numFmtId="166" fontId="0" fillId="5" borderId="8" xfId="0" applyNumberFormat="1" applyFill="1" applyBorder="1"/>
    <xf numFmtId="166" fontId="0" fillId="0" borderId="11" xfId="0" applyNumberFormat="1" applyBorder="1"/>
    <xf numFmtId="166" fontId="0" fillId="0" borderId="12" xfId="0" applyNumberFormat="1" applyBorder="1"/>
    <xf numFmtId="167" fontId="0" fillId="0" borderId="12" xfId="0" applyNumberFormat="1" applyBorder="1"/>
    <xf numFmtId="166" fontId="0" fillId="5" borderId="3" xfId="0" applyNumberFormat="1" applyFill="1" applyBorder="1"/>
    <xf numFmtId="2" fontId="0" fillId="0" borderId="1" xfId="0" applyNumberFormat="1" applyBorder="1"/>
    <xf numFmtId="2" fontId="0" fillId="0" borderId="1" xfId="1" applyNumberFormat="1" applyFont="1" applyBorder="1"/>
    <xf numFmtId="0" fontId="3" fillId="2" borderId="1" xfId="0" applyNumberFormat="1" applyFont="1" applyFill="1" applyBorder="1"/>
    <xf numFmtId="0" fontId="6" fillId="3" borderId="1" xfId="0" applyNumberFormat="1" applyFont="1" applyFill="1" applyBorder="1"/>
    <xf numFmtId="0" fontId="5" fillId="2" borderId="1" xfId="0" applyNumberFormat="1" applyFont="1" applyFill="1" applyBorder="1"/>
    <xf numFmtId="0" fontId="2" fillId="0" borderId="1" xfId="0" applyFont="1" applyBorder="1"/>
    <xf numFmtId="0" fontId="0" fillId="0" borderId="1" xfId="0" applyFont="1" applyBorder="1"/>
    <xf numFmtId="0" fontId="20" fillId="6" borderId="1" xfId="0" applyFont="1" applyFill="1" applyBorder="1"/>
    <xf numFmtId="1" fontId="6" fillId="7" borderId="1" xfId="0" applyNumberFormat="1" applyFont="1" applyFill="1" applyBorder="1"/>
    <xf numFmtId="0" fontId="0" fillId="0" borderId="1" xfId="0" applyFill="1" applyBorder="1"/>
    <xf numFmtId="166" fontId="0" fillId="0" borderId="1" xfId="0" applyNumberFormat="1" applyBorder="1"/>
    <xf numFmtId="0" fontId="4" fillId="0" borderId="1" xfId="7" applyBorder="1"/>
    <xf numFmtId="0" fontId="0" fillId="5" borderId="1" xfId="0" applyFill="1" applyBorder="1"/>
    <xf numFmtId="1" fontId="0" fillId="0" borderId="1" xfId="0" applyNumberFormat="1" applyFill="1" applyBorder="1"/>
    <xf numFmtId="0" fontId="0" fillId="0" borderId="0" xfId="0" applyBorder="1"/>
    <xf numFmtId="0" fontId="22" fillId="2" borderId="1" xfId="0" applyFont="1" applyFill="1" applyBorder="1"/>
    <xf numFmtId="0" fontId="1" fillId="0" borderId="1" xfId="0" applyFont="1" applyBorder="1"/>
    <xf numFmtId="0" fontId="21" fillId="8" borderId="1" xfId="6" applyBorder="1"/>
    <xf numFmtId="0" fontId="21" fillId="5" borderId="1" xfId="6" applyFill="1" applyBorder="1"/>
    <xf numFmtId="171" fontId="0" fillId="0" borderId="1" xfId="0" applyNumberFormat="1" applyBorder="1"/>
    <xf numFmtId="172" fontId="0" fillId="0" borderId="1" xfId="0" applyNumberFormat="1" applyBorder="1"/>
    <xf numFmtId="0" fontId="0" fillId="0" borderId="0" xfId="0"/>
    <xf numFmtId="0" fontId="3" fillId="2" borderId="13" xfId="0" applyFont="1" applyFill="1" applyBorder="1"/>
    <xf numFmtId="0" fontId="0" fillId="0" borderId="1" xfId="0" applyBorder="1"/>
    <xf numFmtId="0" fontId="2" fillId="0" borderId="14" xfId="0" applyFont="1" applyBorder="1"/>
    <xf numFmtId="0" fontId="0" fillId="0" borderId="14" xfId="0" applyFont="1" applyBorder="1"/>
    <xf numFmtId="0" fontId="3" fillId="2" borderId="1" xfId="0" applyFont="1" applyFill="1" applyBorder="1"/>
    <xf numFmtId="0" fontId="6" fillId="9" borderId="1" xfId="0" applyFont="1" applyFill="1" applyBorder="1"/>
    <xf numFmtId="0" fontId="6" fillId="9" borderId="15" xfId="0" applyFont="1" applyFill="1" applyBorder="1"/>
    <xf numFmtId="0" fontId="0" fillId="0" borderId="2" xfId="0" applyBorder="1"/>
    <xf numFmtId="0" fontId="0" fillId="0" borderId="0" xfId="0" applyFill="1" applyBorder="1"/>
    <xf numFmtId="0" fontId="3" fillId="2" borderId="13" xfId="7" applyFont="1" applyFill="1" applyBorder="1"/>
    <xf numFmtId="0" fontId="4" fillId="0" borderId="0" xfId="7"/>
    <xf numFmtId="0" fontId="5" fillId="2" borderId="16" xfId="0" applyNumberFormat="1" applyFont="1" applyFill="1" applyBorder="1"/>
    <xf numFmtId="0" fontId="5" fillId="2" borderId="0" xfId="0" applyNumberFormat="1" applyFont="1" applyFill="1" applyBorder="1"/>
    <xf numFmtId="0" fontId="6" fillId="0" borderId="0" xfId="0" applyFont="1"/>
    <xf numFmtId="168" fontId="0" fillId="0" borderId="0" xfId="0" applyNumberFormat="1"/>
  </cellXfs>
  <cellStyles count="8">
    <cellStyle name="Comma" xfId="1" builtinId="3"/>
    <cellStyle name="Good" xfId="6" builtinId="26"/>
    <cellStyle name="Hyperlink" xfId="2" builtinId="8"/>
    <cellStyle name="Normal" xfId="0" builtinId="0"/>
    <cellStyle name="Normal 2" xfId="7" xr:uid="{CD226AA0-5428-4903-AC05-95FC1B4FA9B7}"/>
    <cellStyle name="Percent" xfId="3" builtinId="5"/>
    <cellStyle name="Standaard_Beschikbaarheid" xfId="4" xr:uid="{960713C1-B86D-4DFB-A540-A254F99BC23F}"/>
    <cellStyle name="Standaard_Blad1" xfId="5" xr:uid="{B653F46B-DF8F-4379-87CD-AFD5F2D652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oomans, N." id="{F7545C94-BBB3-44E5-B12C-72B0F1149A3A}" userId="S::n.loomans@tue.nl::b1f982a0-abfb-428d-a2b4-b1c79a794269"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D1" dT="2020-11-19T11:02:13.07" personId="{F7545C94-BBB3-44E5-B12C-72B0F1149A3A}" id="{85212019-861C-4780-910B-805AFA9D2880}">
    <text>Totaal bekend energiegebruik Verkeer en vervoer (incl. auto(snel)wegen, excl. elektr. railverkeer)</text>
  </threadedComment>
  <threadedComment ref="AD20" dT="2020-11-19T11:02:13.07" personId="{F7545C94-BBB3-44E5-B12C-72B0F1149A3A}" id="{41541349-CAA0-4626-8D66-AEDAE8B99543}">
    <text>Totaal bekend energiegebruik Verkeer en vervoer (incl. auto(snel)wegen, excl. elektr. railverkeer)</text>
  </threadedComment>
</ThreadedComments>
</file>

<file path=xl/threadedComments/threadedComment2.xml><?xml version="1.0" encoding="utf-8"?>
<ThreadedComments xmlns="http://schemas.microsoft.com/office/spreadsheetml/2018/threadedcomments" xmlns:x="http://schemas.openxmlformats.org/spreadsheetml/2006/main">
  <threadedComment ref="AF1" dT="2020-11-19T11:02:13.07" personId="{F7545C94-BBB3-44E5-B12C-72B0F1149A3A}" id="{BC8AB07A-D714-443C-B783-69EA6E6DDF8C}">
    <text>Totaal bekend energiegebruik Verkeer en vervoer (incl. auto(snel)wegen, excl. elektr. railverkeer)</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www.cbs.nl/nl-nl/maatwerk/2019/20/landbouwgrond-naar-gebruikstitels-per-provincie" TargetMode="Externa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E06B5-EAF0-4C46-8FF1-B350D4FA2D4F}">
  <dimension ref="A1:A5"/>
  <sheetViews>
    <sheetView workbookViewId="0">
      <selection activeCell="A3" sqref="A3"/>
    </sheetView>
  </sheetViews>
  <sheetFormatPr defaultRowHeight="14.4" x14ac:dyDescent="0.3"/>
  <sheetData>
    <row r="1" spans="1:1" x14ac:dyDescent="0.3">
      <c r="A1" t="s">
        <v>12</v>
      </c>
    </row>
    <row r="2" spans="1:1" x14ac:dyDescent="0.3">
      <c r="A2" t="s">
        <v>122</v>
      </c>
    </row>
    <row r="4" spans="1:1" x14ac:dyDescent="0.3">
      <c r="A4" t="s">
        <v>17</v>
      </c>
    </row>
    <row r="5" spans="1:1" x14ac:dyDescent="0.3">
      <c r="A5" s="10" t="s">
        <v>16</v>
      </c>
    </row>
  </sheetData>
  <hyperlinks>
    <hyperlink ref="A5" r:id="rId1" xr:uid="{3D3B7EEB-CEC5-44D8-9DD6-62C75A2CB0B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B48D53-A6D3-433B-A22A-2C7044018B44}">
  <dimension ref="A1:AU33"/>
  <sheetViews>
    <sheetView topLeftCell="Y13" workbookViewId="0">
      <selection activeCell="A20" sqref="A20:AU33"/>
    </sheetView>
  </sheetViews>
  <sheetFormatPr defaultRowHeight="14.4" x14ac:dyDescent="0.3"/>
  <cols>
    <col min="1" max="1" width="8.88671875" style="112"/>
    <col min="2" max="2" width="12" style="112" bestFit="1" customWidth="1"/>
    <col min="3" max="3" width="12.6640625" style="112" customWidth="1"/>
    <col min="4" max="17" width="8.88671875" style="112"/>
    <col min="18" max="18" width="10" style="112" bestFit="1" customWidth="1"/>
    <col min="19" max="16384" width="8.88671875" style="112"/>
  </cols>
  <sheetData>
    <row r="1" spans="1:47" x14ac:dyDescent="0.3">
      <c r="A1" s="93" t="s">
        <v>11</v>
      </c>
      <c r="B1" s="93" t="s">
        <v>90</v>
      </c>
      <c r="C1" s="93" t="s">
        <v>101</v>
      </c>
      <c r="D1" s="106" t="s">
        <v>99</v>
      </c>
      <c r="E1" s="106" t="s">
        <v>100</v>
      </c>
      <c r="F1" s="106" t="s">
        <v>180</v>
      </c>
      <c r="G1" s="106" t="s">
        <v>179</v>
      </c>
      <c r="H1" s="93" t="s">
        <v>96</v>
      </c>
      <c r="I1" s="106" t="s">
        <v>92</v>
      </c>
      <c r="J1" s="106" t="s">
        <v>22</v>
      </c>
      <c r="K1" s="106" t="s">
        <v>93</v>
      </c>
      <c r="L1" s="106" t="s">
        <v>94</v>
      </c>
      <c r="M1" s="106" t="s">
        <v>95</v>
      </c>
      <c r="N1" s="93" t="s">
        <v>91</v>
      </c>
      <c r="O1" s="117" t="s">
        <v>103</v>
      </c>
      <c r="P1" s="117" t="s">
        <v>104</v>
      </c>
      <c r="Q1" s="117" t="s">
        <v>105</v>
      </c>
      <c r="R1" s="117" t="s">
        <v>184</v>
      </c>
      <c r="S1" s="117" t="s">
        <v>183</v>
      </c>
      <c r="T1" s="117" t="s">
        <v>111</v>
      </c>
      <c r="U1" s="117" t="s">
        <v>112</v>
      </c>
      <c r="V1" s="117" t="s">
        <v>113</v>
      </c>
      <c r="W1" s="117" t="s">
        <v>114</v>
      </c>
      <c r="X1" s="117" t="s">
        <v>115</v>
      </c>
      <c r="Y1" s="117" t="s">
        <v>106</v>
      </c>
      <c r="Z1" s="117" t="s">
        <v>107</v>
      </c>
      <c r="AA1" s="117" t="s">
        <v>108</v>
      </c>
      <c r="AB1" s="117" t="s">
        <v>109</v>
      </c>
      <c r="AC1" s="117" t="s">
        <v>110</v>
      </c>
      <c r="AD1" s="93" t="s">
        <v>27</v>
      </c>
      <c r="AE1" s="113" t="s">
        <v>185</v>
      </c>
      <c r="AF1" s="113" t="s">
        <v>186</v>
      </c>
      <c r="AG1" s="113" t="s">
        <v>187</v>
      </c>
      <c r="AH1" s="113" t="s">
        <v>188</v>
      </c>
      <c r="AI1" s="113" t="s">
        <v>189</v>
      </c>
      <c r="AJ1" s="113" t="s">
        <v>190</v>
      </c>
      <c r="AK1" s="113" t="s">
        <v>160</v>
      </c>
      <c r="AL1" s="94" t="s">
        <v>13</v>
      </c>
      <c r="AM1" s="93" t="s">
        <v>10</v>
      </c>
      <c r="AN1" s="93" t="s">
        <v>9</v>
      </c>
      <c r="AO1" s="94" t="s">
        <v>14</v>
      </c>
      <c r="AP1" s="94" t="s">
        <v>15</v>
      </c>
      <c r="AQ1" s="99" t="s">
        <v>85</v>
      </c>
      <c r="AR1" s="99" t="s">
        <v>84</v>
      </c>
      <c r="AS1" s="7" t="s">
        <v>86</v>
      </c>
      <c r="AT1" s="7" t="s">
        <v>87</v>
      </c>
      <c r="AU1" s="7" t="s">
        <v>88</v>
      </c>
    </row>
    <row r="2" spans="1:47" x14ac:dyDescent="0.3">
      <c r="A2" s="95" t="s">
        <v>0</v>
      </c>
      <c r="B2" s="112">
        <v>1854367634</v>
      </c>
      <c r="C2" s="112">
        <v>1878281000</v>
      </c>
      <c r="D2" s="112">
        <v>740863000</v>
      </c>
      <c r="E2" s="112">
        <v>415818000</v>
      </c>
      <c r="F2" s="112">
        <v>697700000</v>
      </c>
      <c r="G2" s="112">
        <v>721600000</v>
      </c>
      <c r="H2" s="112">
        <v>3349979000</v>
      </c>
      <c r="I2" s="112">
        <v>1358249000</v>
      </c>
      <c r="J2" s="112">
        <v>1740193000</v>
      </c>
      <c r="K2" s="112">
        <v>165160000</v>
      </c>
      <c r="L2" s="112">
        <v>57309000</v>
      </c>
      <c r="M2" s="112">
        <v>29068000</v>
      </c>
      <c r="N2" s="112">
        <v>110696000</v>
      </c>
      <c r="O2" s="112">
        <v>558159405</v>
      </c>
      <c r="P2" s="112">
        <v>70400000</v>
      </c>
      <c r="Q2" s="112">
        <v>80877000</v>
      </c>
      <c r="R2" s="112">
        <v>385000000</v>
      </c>
      <c r="S2" s="112">
        <v>406900000</v>
      </c>
      <c r="T2" s="112">
        <v>0</v>
      </c>
      <c r="U2" s="112">
        <v>24000</v>
      </c>
      <c r="V2" s="112">
        <v>26000</v>
      </c>
      <c r="W2" s="112">
        <v>276728</v>
      </c>
      <c r="X2" s="112">
        <v>0</v>
      </c>
      <c r="Y2" s="112">
        <v>0</v>
      </c>
      <c r="Z2" s="112">
        <v>995009000</v>
      </c>
      <c r="AA2" s="112">
        <v>15177000</v>
      </c>
      <c r="AB2" s="112">
        <v>4327000</v>
      </c>
      <c r="AC2" s="112">
        <v>33490000</v>
      </c>
      <c r="AD2" s="112">
        <v>14569</v>
      </c>
      <c r="AE2" s="112">
        <v>11544</v>
      </c>
      <c r="AF2" s="112">
        <v>1734</v>
      </c>
      <c r="AG2" s="112">
        <v>461</v>
      </c>
      <c r="AH2" s="112">
        <v>99</v>
      </c>
      <c r="AI2" s="112">
        <v>730</v>
      </c>
      <c r="AJ2" s="112">
        <v>7363</v>
      </c>
      <c r="AK2" s="112">
        <v>4181</v>
      </c>
      <c r="AL2" s="112">
        <v>265895</v>
      </c>
      <c r="AM2" s="112">
        <v>6.5666700000000002</v>
      </c>
      <c r="AN2" s="112">
        <v>53.219169999999998</v>
      </c>
      <c r="AO2" s="112">
        <v>8.3622722707593466E-2</v>
      </c>
      <c r="AP2" s="112">
        <v>187007</v>
      </c>
      <c r="AQ2" s="112">
        <v>3.8083673694668287E-2</v>
      </c>
      <c r="AR2" s="112">
        <v>345000</v>
      </c>
      <c r="AS2" s="112">
        <v>277113</v>
      </c>
      <c r="AT2" s="112">
        <v>0.58792488732608494</v>
      </c>
      <c r="AU2" s="112">
        <v>0.21935490198963253</v>
      </c>
    </row>
    <row r="3" spans="1:47" x14ac:dyDescent="0.3">
      <c r="A3" s="95" t="s">
        <v>1</v>
      </c>
      <c r="B3" s="112">
        <v>1690885964</v>
      </c>
      <c r="C3" s="112">
        <v>1713262000</v>
      </c>
      <c r="D3" s="112">
        <v>638821000</v>
      </c>
      <c r="E3" s="112">
        <v>324441000</v>
      </c>
      <c r="F3" s="112">
        <v>727600000</v>
      </c>
      <c r="G3" s="112">
        <v>750000000</v>
      </c>
      <c r="H3" s="112">
        <v>948513000</v>
      </c>
      <c r="I3" s="112">
        <v>138702000</v>
      </c>
      <c r="J3" s="112">
        <v>688576000</v>
      </c>
      <c r="K3" s="112">
        <v>16345000</v>
      </c>
      <c r="L3" s="112">
        <v>75587000</v>
      </c>
      <c r="M3" s="112">
        <v>29303000</v>
      </c>
      <c r="N3" s="112">
        <v>182227000</v>
      </c>
      <c r="O3" s="112">
        <v>601779101</v>
      </c>
      <c r="P3" s="112">
        <v>105550000</v>
      </c>
      <c r="Q3" s="112">
        <v>75056000</v>
      </c>
      <c r="R3" s="112">
        <v>398500000</v>
      </c>
      <c r="S3" s="112">
        <v>421200000</v>
      </c>
      <c r="T3" s="112">
        <v>0</v>
      </c>
      <c r="U3" s="112">
        <v>4000</v>
      </c>
      <c r="V3" s="112">
        <v>4000</v>
      </c>
      <c r="W3" s="112">
        <v>296463</v>
      </c>
      <c r="X3" s="112">
        <v>0</v>
      </c>
      <c r="Y3" s="112">
        <v>114000</v>
      </c>
      <c r="Z3" s="112">
        <v>172721000</v>
      </c>
      <c r="AA3" s="112">
        <v>20062000</v>
      </c>
      <c r="AB3" s="112">
        <v>4891000</v>
      </c>
      <c r="AC3" s="112">
        <v>72713000</v>
      </c>
      <c r="AD3" s="112">
        <v>19906</v>
      </c>
      <c r="AE3" s="112">
        <v>15506</v>
      </c>
      <c r="AF3" s="112">
        <v>2803</v>
      </c>
      <c r="AG3" s="112">
        <v>857</v>
      </c>
      <c r="AH3" s="112">
        <v>68</v>
      </c>
      <c r="AI3" s="112">
        <v>673</v>
      </c>
      <c r="AJ3" s="112">
        <v>8547</v>
      </c>
      <c r="AK3" s="112">
        <v>6959</v>
      </c>
      <c r="AL3" s="112">
        <v>317330</v>
      </c>
      <c r="AM3" s="112">
        <v>5.8085899999999997</v>
      </c>
      <c r="AN3" s="112">
        <v>53.201390000000004</v>
      </c>
      <c r="AO3" s="112">
        <v>0.11520991200714746</v>
      </c>
      <c r="AP3" s="112">
        <v>257646</v>
      </c>
      <c r="AQ3" s="112">
        <v>4.6693895573462853E-2</v>
      </c>
      <c r="AR3" s="112">
        <v>423000</v>
      </c>
      <c r="AS3" s="112">
        <v>298425</v>
      </c>
      <c r="AT3" s="112">
        <v>0.79261199270385696</v>
      </c>
      <c r="AU3" s="112">
        <v>0.23730572694228891</v>
      </c>
    </row>
    <row r="4" spans="1:47" x14ac:dyDescent="0.3">
      <c r="A4" s="95" t="s">
        <v>2</v>
      </c>
      <c r="B4" s="112">
        <v>1414600116</v>
      </c>
      <c r="C4" s="112">
        <v>1439365000</v>
      </c>
      <c r="D4" s="112">
        <v>505689000</v>
      </c>
      <c r="E4" s="112">
        <v>284976000</v>
      </c>
      <c r="F4" s="112">
        <v>623900000</v>
      </c>
      <c r="G4" s="112">
        <v>648700000</v>
      </c>
      <c r="H4" s="112">
        <v>1214903000</v>
      </c>
      <c r="I4" s="112">
        <v>649523000</v>
      </c>
      <c r="J4" s="112">
        <v>449610000</v>
      </c>
      <c r="K4" s="112">
        <v>47494000</v>
      </c>
      <c r="L4" s="112">
        <v>49451000</v>
      </c>
      <c r="M4" s="112">
        <v>18825000</v>
      </c>
      <c r="N4" s="112">
        <v>136960000</v>
      </c>
      <c r="O4" s="112">
        <v>482086765</v>
      </c>
      <c r="P4" s="112">
        <v>69761000</v>
      </c>
      <c r="Q4" s="112">
        <v>66011000</v>
      </c>
      <c r="R4" s="112">
        <v>327700000</v>
      </c>
      <c r="S4" s="112">
        <v>346300000</v>
      </c>
      <c r="T4" s="112">
        <v>0</v>
      </c>
      <c r="U4" s="112">
        <v>12000</v>
      </c>
      <c r="V4" s="112">
        <v>12000</v>
      </c>
      <c r="W4" s="112">
        <v>219240</v>
      </c>
      <c r="X4" s="112">
        <v>0</v>
      </c>
      <c r="Y4" s="112">
        <v>0</v>
      </c>
      <c r="Z4" s="112">
        <v>135250000</v>
      </c>
      <c r="AA4" s="112">
        <v>6716000</v>
      </c>
      <c r="AB4" s="112">
        <v>3971000</v>
      </c>
      <c r="AC4" s="112">
        <v>72817000</v>
      </c>
      <c r="AD4" s="112">
        <v>14794</v>
      </c>
      <c r="AE4" s="112">
        <v>13110</v>
      </c>
      <c r="AF4" s="112">
        <v>1568</v>
      </c>
      <c r="AG4" s="112">
        <v>102</v>
      </c>
      <c r="AH4" s="112">
        <v>15</v>
      </c>
      <c r="AJ4" s="112">
        <v>6771</v>
      </c>
      <c r="AK4" s="112">
        <v>6338</v>
      </c>
      <c r="AL4" s="112">
        <v>256962</v>
      </c>
      <c r="AM4" s="112">
        <v>6.5625</v>
      </c>
      <c r="AN4" s="112">
        <v>52.996670000000002</v>
      </c>
      <c r="AO4" s="112">
        <v>8.3273487938656313E-2</v>
      </c>
      <c r="AP4" s="112">
        <v>186226</v>
      </c>
      <c r="AQ4" s="112">
        <v>3.7310961474776465E-2</v>
      </c>
      <c r="AR4" s="112">
        <v>338000</v>
      </c>
      <c r="AS4" s="112">
        <v>220818</v>
      </c>
      <c r="AT4" s="112">
        <v>0.82346744550892248</v>
      </c>
      <c r="AU4" s="112">
        <v>0.26403475854835134</v>
      </c>
    </row>
    <row r="5" spans="1:47" x14ac:dyDescent="0.3">
      <c r="A5" s="95" t="s">
        <v>3</v>
      </c>
      <c r="B5" s="112">
        <v>3472697063</v>
      </c>
      <c r="C5" s="112">
        <v>3509608000</v>
      </c>
      <c r="D5" s="112">
        <v>1391776000</v>
      </c>
      <c r="E5" s="112">
        <v>651232000</v>
      </c>
      <c r="F5" s="112">
        <v>1429700000</v>
      </c>
      <c r="G5" s="112">
        <v>1466600000</v>
      </c>
      <c r="H5" s="112">
        <v>1943301000</v>
      </c>
      <c r="I5" s="112">
        <v>26163000</v>
      </c>
      <c r="J5" s="112">
        <v>1690742000</v>
      </c>
      <c r="K5" s="112">
        <v>41479000</v>
      </c>
      <c r="L5" s="112">
        <v>115554000</v>
      </c>
      <c r="M5" s="112">
        <v>69363000</v>
      </c>
      <c r="N5" s="112">
        <v>280738000</v>
      </c>
      <c r="O5" s="112">
        <v>958755338</v>
      </c>
      <c r="P5" s="112">
        <v>146290000</v>
      </c>
      <c r="Q5" s="112">
        <v>125649000</v>
      </c>
      <c r="R5" s="112">
        <v>649900000</v>
      </c>
      <c r="S5" s="112">
        <v>686800000</v>
      </c>
      <c r="T5" s="112">
        <v>2.5999999999999999E-2</v>
      </c>
      <c r="U5" s="112">
        <v>462000</v>
      </c>
      <c r="V5" s="112">
        <v>488000</v>
      </c>
      <c r="W5" s="112">
        <v>484430</v>
      </c>
      <c r="X5" s="112">
        <v>12931</v>
      </c>
      <c r="Y5" s="112">
        <v>727000</v>
      </c>
      <c r="Z5" s="112">
        <v>376466000</v>
      </c>
      <c r="AA5" s="112">
        <v>3469000</v>
      </c>
      <c r="AB5" s="112">
        <v>15115000</v>
      </c>
      <c r="AC5" s="112">
        <v>69448000</v>
      </c>
      <c r="AD5" s="112">
        <v>30862</v>
      </c>
      <c r="AE5" s="112">
        <v>26955</v>
      </c>
      <c r="AF5" s="112">
        <v>3222</v>
      </c>
      <c r="AG5" s="112">
        <v>553</v>
      </c>
      <c r="AH5" s="112">
        <v>131</v>
      </c>
      <c r="AJ5" s="112">
        <v>16986</v>
      </c>
      <c r="AK5" s="112">
        <v>9969</v>
      </c>
      <c r="AL5" s="112">
        <v>555974</v>
      </c>
      <c r="AM5" s="112">
        <v>6.0944399999999996</v>
      </c>
      <c r="AN5" s="112">
        <v>52.512500000000003</v>
      </c>
      <c r="AO5" s="112">
        <v>0.106384691264838</v>
      </c>
      <c r="AP5" s="112">
        <v>237910</v>
      </c>
      <c r="AQ5" s="112">
        <v>7.6940059609228395E-2</v>
      </c>
      <c r="AR5" s="112">
        <v>697000</v>
      </c>
      <c r="AS5" s="112">
        <v>499951</v>
      </c>
      <c r="AT5" s="112">
        <v>0.75981319156190408</v>
      </c>
      <c r="AU5" s="112">
        <v>0.27839888676126023</v>
      </c>
    </row>
    <row r="6" spans="1:47" x14ac:dyDescent="0.3">
      <c r="A6" s="95" t="s">
        <v>4</v>
      </c>
      <c r="B6" s="112">
        <v>1333887020</v>
      </c>
      <c r="C6" s="112">
        <v>1346729000</v>
      </c>
      <c r="D6" s="112">
        <v>640332000</v>
      </c>
      <c r="E6" s="112">
        <v>215197000</v>
      </c>
      <c r="F6" s="112">
        <v>478400000</v>
      </c>
      <c r="G6" s="112">
        <v>491200000</v>
      </c>
      <c r="H6" s="112">
        <v>317289000</v>
      </c>
      <c r="I6" s="112">
        <v>154000</v>
      </c>
      <c r="J6" s="112">
        <v>219029000</v>
      </c>
      <c r="K6" s="112">
        <v>22249000</v>
      </c>
      <c r="L6" s="112">
        <v>58211000</v>
      </c>
      <c r="M6" s="112">
        <v>17646000</v>
      </c>
      <c r="N6" s="112">
        <v>221339000</v>
      </c>
      <c r="O6" s="112">
        <v>194905630</v>
      </c>
      <c r="P6" s="112">
        <v>39414000</v>
      </c>
      <c r="Q6" s="112">
        <v>23335000</v>
      </c>
      <c r="R6" s="112">
        <v>125000000</v>
      </c>
      <c r="S6" s="112">
        <v>132199999.99999999</v>
      </c>
      <c r="T6" s="112">
        <v>0.318</v>
      </c>
      <c r="U6" s="112">
        <v>1731000</v>
      </c>
      <c r="V6" s="112">
        <v>1830000</v>
      </c>
      <c r="W6" s="112">
        <v>112004</v>
      </c>
      <c r="X6" s="112">
        <v>52225</v>
      </c>
      <c r="Y6" s="112">
        <v>0</v>
      </c>
      <c r="Z6" s="112">
        <v>36315000</v>
      </c>
      <c r="AA6" s="112">
        <v>2227000</v>
      </c>
      <c r="AB6" s="112">
        <v>1677000</v>
      </c>
      <c r="AC6" s="112">
        <v>140212000</v>
      </c>
      <c r="AD6" s="112">
        <v>14848</v>
      </c>
      <c r="AE6" s="112">
        <v>11979</v>
      </c>
      <c r="AF6" s="112">
        <v>1484</v>
      </c>
      <c r="AG6" s="112">
        <v>1386</v>
      </c>
      <c r="AJ6" s="112">
        <v>5857</v>
      </c>
      <c r="AK6" s="112">
        <v>6122</v>
      </c>
      <c r="AL6" s="112">
        <v>341011</v>
      </c>
      <c r="AM6" s="112">
        <v>5.4749999999999996</v>
      </c>
      <c r="AN6" s="112">
        <v>52.508330000000001</v>
      </c>
      <c r="AO6" s="112">
        <v>4.4059029172058714E-2</v>
      </c>
      <c r="AP6" s="112">
        <v>98530</v>
      </c>
      <c r="AQ6" s="112">
        <v>2.3733303896677337E-2</v>
      </c>
      <c r="AR6" s="112">
        <v>215000</v>
      </c>
      <c r="AS6" s="112">
        <v>166487</v>
      </c>
      <c r="AT6" s="112">
        <v>0.82755594947928213</v>
      </c>
      <c r="AU6" s="112">
        <v>0.4064170175049856</v>
      </c>
    </row>
    <row r="7" spans="1:47" x14ac:dyDescent="0.3">
      <c r="A7" s="95" t="s">
        <v>5</v>
      </c>
      <c r="B7" s="112">
        <v>6312041670</v>
      </c>
      <c r="C7" s="112">
        <v>6369149000</v>
      </c>
      <c r="D7" s="112">
        <v>2573648000</v>
      </c>
      <c r="E7" s="112">
        <v>1236501000</v>
      </c>
      <c r="F7" s="112">
        <v>2501900000</v>
      </c>
      <c r="G7" s="112">
        <v>2559000000</v>
      </c>
      <c r="H7" s="112">
        <v>3015319000</v>
      </c>
      <c r="I7" s="112">
        <v>18141000</v>
      </c>
      <c r="J7" s="112">
        <v>2585599000</v>
      </c>
      <c r="K7" s="112">
        <v>105650000</v>
      </c>
      <c r="L7" s="112">
        <v>191093000</v>
      </c>
      <c r="M7" s="112">
        <v>114836000</v>
      </c>
      <c r="N7" s="112">
        <v>657329000</v>
      </c>
      <c r="O7" s="112">
        <v>1753449623</v>
      </c>
      <c r="P7" s="112">
        <v>273204000</v>
      </c>
      <c r="Q7" s="112">
        <v>232156000</v>
      </c>
      <c r="R7" s="112">
        <v>1160300000</v>
      </c>
      <c r="S7" s="112">
        <v>1226300000</v>
      </c>
      <c r="T7" s="112">
        <v>2.3E-2</v>
      </c>
      <c r="U7" s="112">
        <v>927000</v>
      </c>
      <c r="V7" s="112">
        <v>979000</v>
      </c>
      <c r="W7" s="112">
        <v>867637</v>
      </c>
      <c r="X7" s="112">
        <v>20425</v>
      </c>
      <c r="Y7" s="112">
        <v>317000</v>
      </c>
      <c r="Z7" s="112">
        <v>703425000</v>
      </c>
      <c r="AA7" s="112">
        <v>9372000</v>
      </c>
      <c r="AB7" s="112">
        <v>20936000</v>
      </c>
      <c r="AC7" s="112">
        <v>277413000</v>
      </c>
      <c r="AD7" s="112">
        <v>71643</v>
      </c>
      <c r="AE7" s="112">
        <v>60140</v>
      </c>
      <c r="AF7" s="112">
        <v>4716</v>
      </c>
      <c r="AG7" s="112">
        <v>6486</v>
      </c>
      <c r="AH7" s="112">
        <v>301</v>
      </c>
      <c r="AJ7" s="112">
        <v>27739</v>
      </c>
      <c r="AK7" s="112">
        <v>32401</v>
      </c>
      <c r="AL7" s="112">
        <v>992120</v>
      </c>
      <c r="AM7" s="112">
        <v>5.9111099999999999</v>
      </c>
      <c r="AN7" s="112">
        <v>51.98</v>
      </c>
      <c r="AO7" s="112">
        <v>0.13345284525724874</v>
      </c>
      <c r="AP7" s="112">
        <v>298443</v>
      </c>
      <c r="AQ7" s="112">
        <v>0.13975052434043492</v>
      </c>
      <c r="AR7" s="112">
        <v>1266000</v>
      </c>
      <c r="AS7" s="112">
        <v>893989</v>
      </c>
      <c r="AT7" s="112">
        <v>0.74488031153361589</v>
      </c>
      <c r="AU7" s="112">
        <v>0.26165502233421145</v>
      </c>
    </row>
    <row r="8" spans="1:47" x14ac:dyDescent="0.3">
      <c r="A8" s="95" t="s">
        <v>6</v>
      </c>
      <c r="B8" s="112">
        <v>4203649659</v>
      </c>
      <c r="C8" s="112">
        <v>4230574000</v>
      </c>
      <c r="D8" s="112">
        <v>1794496000</v>
      </c>
      <c r="E8" s="112">
        <v>818078000</v>
      </c>
      <c r="F8" s="112">
        <v>1591100000</v>
      </c>
      <c r="G8" s="112">
        <v>1618000000</v>
      </c>
      <c r="H8" s="112">
        <v>887487000</v>
      </c>
      <c r="I8" s="112">
        <v>324000</v>
      </c>
      <c r="J8" s="112">
        <v>638141000</v>
      </c>
      <c r="K8" s="112">
        <v>45172000</v>
      </c>
      <c r="L8" s="112">
        <v>114398000</v>
      </c>
      <c r="M8" s="112">
        <v>89452000</v>
      </c>
      <c r="N8" s="112">
        <v>120651000</v>
      </c>
      <c r="O8" s="112">
        <v>939835492</v>
      </c>
      <c r="P8" s="112">
        <v>151343000</v>
      </c>
      <c r="Q8" s="112">
        <v>144503000</v>
      </c>
      <c r="R8" s="112">
        <v>609300000</v>
      </c>
      <c r="S8" s="112">
        <v>644000000</v>
      </c>
      <c r="T8" s="112">
        <v>0.115</v>
      </c>
      <c r="U8" s="112">
        <v>2277000</v>
      </c>
      <c r="V8" s="112">
        <v>2406000</v>
      </c>
      <c r="W8" s="112">
        <v>503226</v>
      </c>
      <c r="X8" s="112">
        <v>65391</v>
      </c>
      <c r="Y8" s="112">
        <v>60000</v>
      </c>
      <c r="Z8" s="112">
        <v>91428000</v>
      </c>
      <c r="AA8" s="112">
        <v>1504000</v>
      </c>
      <c r="AB8" s="112">
        <v>11803000</v>
      </c>
      <c r="AC8" s="112">
        <v>56506000</v>
      </c>
      <c r="AD8" s="112">
        <v>43801</v>
      </c>
      <c r="AE8" s="112">
        <v>38589</v>
      </c>
      <c r="AF8" s="112">
        <v>2516</v>
      </c>
      <c r="AG8" s="112">
        <v>2643</v>
      </c>
      <c r="AH8" s="112">
        <v>53</v>
      </c>
      <c r="AJ8" s="112">
        <v>16061</v>
      </c>
      <c r="AK8" s="112">
        <v>22528</v>
      </c>
      <c r="AL8" s="112">
        <v>650069</v>
      </c>
      <c r="AM8" s="112">
        <v>5.1222200000000004</v>
      </c>
      <c r="AN8" s="112">
        <v>52.090829999999997</v>
      </c>
      <c r="AO8" s="112">
        <v>3.6028865304487109E-2</v>
      </c>
      <c r="AP8" s="112">
        <v>80572</v>
      </c>
      <c r="AQ8" s="112">
        <v>6.6563638370681091E-2</v>
      </c>
      <c r="AR8" s="112">
        <v>603000</v>
      </c>
      <c r="AS8" s="112">
        <v>557564</v>
      </c>
      <c r="AT8" s="112">
        <v>0.63734913760467615</v>
      </c>
      <c r="AU8" s="112">
        <v>0.27568067901328042</v>
      </c>
    </row>
    <row r="9" spans="1:47" x14ac:dyDescent="0.3">
      <c r="A9" s="95" t="s">
        <v>18</v>
      </c>
      <c r="B9" s="112">
        <v>10684765941</v>
      </c>
      <c r="C9" s="112">
        <v>10730438000</v>
      </c>
      <c r="D9" s="112">
        <v>5724482000</v>
      </c>
      <c r="E9" s="112">
        <v>1689156000</v>
      </c>
      <c r="F9" s="112">
        <v>3271100000</v>
      </c>
      <c r="G9" s="112">
        <v>3316800000</v>
      </c>
      <c r="H9" s="112">
        <v>4911756000</v>
      </c>
      <c r="I9" s="112">
        <v>223474000</v>
      </c>
      <c r="J9" s="112">
        <v>4208089000</v>
      </c>
      <c r="K9" s="112">
        <v>129744000</v>
      </c>
      <c r="L9" s="112">
        <v>202219000</v>
      </c>
      <c r="M9" s="112">
        <v>148230000</v>
      </c>
      <c r="N9" s="112">
        <v>615503000</v>
      </c>
      <c r="O9" s="112">
        <v>2185666807</v>
      </c>
      <c r="P9" s="112">
        <v>410880000</v>
      </c>
      <c r="Q9" s="112">
        <v>307127000</v>
      </c>
      <c r="R9" s="112">
        <v>1388700000</v>
      </c>
      <c r="S9" s="112">
        <v>1467700000</v>
      </c>
      <c r="T9" s="112">
        <v>6.0999999999999999E-2</v>
      </c>
      <c r="U9" s="112">
        <v>2719000</v>
      </c>
      <c r="V9" s="112">
        <v>2874000</v>
      </c>
      <c r="W9" s="112">
        <v>1227604</v>
      </c>
      <c r="X9" s="112">
        <v>79749</v>
      </c>
      <c r="Y9" s="112">
        <v>11917000</v>
      </c>
      <c r="Z9" s="112">
        <v>778498000</v>
      </c>
      <c r="AA9" s="112">
        <v>32496000</v>
      </c>
      <c r="AB9" s="112">
        <v>19022000</v>
      </c>
      <c r="AC9" s="112">
        <v>620194000</v>
      </c>
      <c r="AD9" s="112">
        <v>62533</v>
      </c>
      <c r="AE9" s="112">
        <v>52806</v>
      </c>
      <c r="AF9" s="112">
        <v>5281</v>
      </c>
      <c r="AG9" s="112">
        <v>1732</v>
      </c>
      <c r="AH9" s="112">
        <v>28</v>
      </c>
      <c r="AI9" s="112">
        <v>2685</v>
      </c>
      <c r="AJ9" s="112">
        <v>29971</v>
      </c>
      <c r="AK9" s="112">
        <v>22836</v>
      </c>
      <c r="AL9" s="112">
        <v>1181698</v>
      </c>
      <c r="AM9" s="112">
        <v>4.6368299999999998</v>
      </c>
      <c r="AN9" s="112">
        <v>52.380839999999999</v>
      </c>
      <c r="AO9" s="112">
        <v>7.0190375429612428E-2</v>
      </c>
      <c r="AP9" s="112">
        <v>156968</v>
      </c>
      <c r="AQ9" s="112">
        <v>0.12694557898222761</v>
      </c>
      <c r="AR9" s="112">
        <v>1150000</v>
      </c>
      <c r="AS9" s="112">
        <v>1318336</v>
      </c>
      <c r="AT9" s="112">
        <v>0.49752183339095257</v>
      </c>
      <c r="AU9" s="112">
        <v>0.22594853684778499</v>
      </c>
    </row>
    <row r="10" spans="1:47" x14ac:dyDescent="0.3">
      <c r="A10" s="95" t="s">
        <v>19</v>
      </c>
      <c r="B10" s="112">
        <v>12117827303</v>
      </c>
      <c r="C10" s="112">
        <v>12166530000</v>
      </c>
      <c r="D10" s="112">
        <v>5374445000</v>
      </c>
      <c r="E10" s="112">
        <v>2435385000</v>
      </c>
      <c r="F10" s="112">
        <v>4308000000</v>
      </c>
      <c r="G10" s="112">
        <v>4356700000</v>
      </c>
      <c r="H10" s="112">
        <v>6391744000</v>
      </c>
      <c r="I10" s="112">
        <v>181651000</v>
      </c>
      <c r="J10" s="112">
        <v>5376599000</v>
      </c>
      <c r="K10" s="112">
        <v>362772000</v>
      </c>
      <c r="L10" s="112">
        <v>281900000</v>
      </c>
      <c r="M10" s="112">
        <v>188822000</v>
      </c>
      <c r="N10" s="112">
        <v>2092760000</v>
      </c>
      <c r="O10" s="112">
        <v>2570068285</v>
      </c>
      <c r="P10" s="112">
        <v>473269000</v>
      </c>
      <c r="Q10" s="112">
        <v>323887000</v>
      </c>
      <c r="R10" s="112">
        <v>1677500000</v>
      </c>
      <c r="S10" s="112">
        <v>1772900000</v>
      </c>
      <c r="T10" s="112">
        <v>6.6000000000000003E-2</v>
      </c>
      <c r="U10" s="112">
        <v>3661000</v>
      </c>
      <c r="V10" s="112">
        <v>3869000</v>
      </c>
      <c r="W10" s="112">
        <v>1543321</v>
      </c>
      <c r="X10" s="112">
        <v>109057</v>
      </c>
      <c r="Y10" s="112">
        <v>1612000</v>
      </c>
      <c r="Z10" s="112">
        <v>3683848000</v>
      </c>
      <c r="AA10" s="112">
        <v>50315000</v>
      </c>
      <c r="AB10" s="112">
        <v>25490000</v>
      </c>
      <c r="AC10" s="112">
        <v>1853402000</v>
      </c>
      <c r="AD10" s="112">
        <v>87899</v>
      </c>
      <c r="AE10" s="112">
        <v>64289</v>
      </c>
      <c r="AF10" s="112">
        <v>8256</v>
      </c>
      <c r="AG10" s="112">
        <v>6583</v>
      </c>
      <c r="AH10" s="112">
        <v>222</v>
      </c>
      <c r="AI10" s="112">
        <v>8548</v>
      </c>
      <c r="AJ10" s="112">
        <v>34655</v>
      </c>
      <c r="AK10" s="112">
        <v>29634</v>
      </c>
      <c r="AL10" s="112">
        <v>1543009</v>
      </c>
      <c r="AM10" s="112">
        <v>4.2887880000000003</v>
      </c>
      <c r="AN10" s="112">
        <v>52.078662999999999</v>
      </c>
      <c r="AO10" s="112">
        <v>7.2824169013530268E-2</v>
      </c>
      <c r="AP10" s="112">
        <v>162858</v>
      </c>
      <c r="AQ10" s="112">
        <v>0.16237995363726682</v>
      </c>
      <c r="AR10" s="112">
        <v>1471000</v>
      </c>
      <c r="AS10" s="112">
        <v>1677634</v>
      </c>
      <c r="AT10" s="112">
        <v>0.47751302315697342</v>
      </c>
      <c r="AU10" s="112">
        <v>0.24323934043330017</v>
      </c>
    </row>
    <row r="11" spans="1:47" x14ac:dyDescent="0.3">
      <c r="A11" s="95" t="s">
        <v>7</v>
      </c>
      <c r="B11" s="112">
        <v>1258476047</v>
      </c>
      <c r="C11" s="112">
        <v>1275501000</v>
      </c>
      <c r="D11" s="112">
        <v>567790000</v>
      </c>
      <c r="E11" s="112">
        <v>220611000</v>
      </c>
      <c r="F11" s="112">
        <v>470100000</v>
      </c>
      <c r="G11" s="112">
        <v>487100000</v>
      </c>
      <c r="H11" s="112">
        <v>1494867000</v>
      </c>
      <c r="I11" s="112">
        <v>245000</v>
      </c>
      <c r="J11" s="112">
        <v>1262525000</v>
      </c>
      <c r="K11" s="112">
        <v>150004000</v>
      </c>
      <c r="L11" s="112">
        <v>54239000</v>
      </c>
      <c r="M11" s="112">
        <v>27854000</v>
      </c>
      <c r="N11" s="112">
        <v>235284000</v>
      </c>
      <c r="O11" s="112">
        <v>333762855</v>
      </c>
      <c r="P11" s="112">
        <v>63991000</v>
      </c>
      <c r="Q11" s="112">
        <v>35340000</v>
      </c>
      <c r="R11" s="112">
        <v>221800000</v>
      </c>
      <c r="S11" s="112">
        <v>234400000</v>
      </c>
      <c r="T11" s="112">
        <v>0</v>
      </c>
      <c r="U11" s="112">
        <v>27000</v>
      </c>
      <c r="V11" s="112">
        <v>28000</v>
      </c>
      <c r="W11" s="112">
        <v>184354</v>
      </c>
      <c r="X11" s="112">
        <v>0</v>
      </c>
      <c r="Y11" s="112">
        <v>9000</v>
      </c>
      <c r="Z11" s="112">
        <v>2812502000</v>
      </c>
      <c r="AA11" s="112">
        <v>5850000</v>
      </c>
      <c r="AB11" s="112">
        <v>3405000</v>
      </c>
      <c r="AC11" s="112">
        <v>131324000</v>
      </c>
      <c r="AD11" s="112">
        <v>21505</v>
      </c>
      <c r="AE11" s="112">
        <v>9112</v>
      </c>
      <c r="AF11" s="112">
        <v>1691</v>
      </c>
      <c r="AG11" s="112">
        <v>3446</v>
      </c>
      <c r="AH11" s="112">
        <v>12</v>
      </c>
      <c r="AI11" s="112">
        <v>7244</v>
      </c>
      <c r="AJ11" s="112">
        <v>5487</v>
      </c>
      <c r="AK11" s="112">
        <v>3624</v>
      </c>
      <c r="AL11" s="112">
        <v>197551</v>
      </c>
      <c r="AM11" s="112">
        <v>3.61389</v>
      </c>
      <c r="AN11" s="112">
        <v>51.5</v>
      </c>
      <c r="AO11" s="112">
        <v>6.0953764178439736E-2</v>
      </c>
      <c r="AP11" s="112">
        <v>136312</v>
      </c>
      <c r="AQ11" s="112">
        <v>3.2012363395518266E-2</v>
      </c>
      <c r="AR11" s="112">
        <v>290000</v>
      </c>
      <c r="AS11" s="112">
        <v>185264</v>
      </c>
      <c r="AT11" s="112">
        <v>0.8104381110599751</v>
      </c>
      <c r="AU11" s="112">
        <v>0.22993253785625287</v>
      </c>
    </row>
    <row r="12" spans="1:47" x14ac:dyDescent="0.3">
      <c r="A12" s="95" t="s">
        <v>20</v>
      </c>
      <c r="B12" s="112">
        <v>8447066549</v>
      </c>
      <c r="C12" s="112">
        <v>8507084000</v>
      </c>
      <c r="D12" s="112">
        <v>3509039000</v>
      </c>
      <c r="E12" s="112">
        <v>1573845000</v>
      </c>
      <c r="F12" s="112">
        <v>3364200000</v>
      </c>
      <c r="G12" s="112">
        <v>3424200000</v>
      </c>
      <c r="H12" s="112">
        <v>6732720000</v>
      </c>
      <c r="I12" s="112">
        <v>26086000</v>
      </c>
      <c r="J12" s="112">
        <v>6079798000</v>
      </c>
      <c r="K12" s="112">
        <v>108032000</v>
      </c>
      <c r="L12" s="112">
        <v>355988000</v>
      </c>
      <c r="M12" s="112">
        <v>162816000</v>
      </c>
      <c r="N12" s="112">
        <v>899528000</v>
      </c>
      <c r="O12" s="112">
        <v>2026062905</v>
      </c>
      <c r="P12" s="112">
        <v>331517000</v>
      </c>
      <c r="Q12" s="112">
        <v>246396000</v>
      </c>
      <c r="R12" s="112">
        <v>1370200000</v>
      </c>
      <c r="S12" s="112">
        <v>1448100000</v>
      </c>
      <c r="T12" s="112">
        <v>5.0999999999999997E-2</v>
      </c>
      <c r="U12" s="112">
        <v>2296000</v>
      </c>
      <c r="V12" s="112">
        <v>2427000</v>
      </c>
      <c r="W12" s="112">
        <v>1047977</v>
      </c>
      <c r="X12" s="112">
        <v>56319</v>
      </c>
      <c r="Y12" s="112">
        <v>1371000</v>
      </c>
      <c r="Z12" s="112">
        <v>1356975000</v>
      </c>
      <c r="AA12" s="112">
        <v>14059000</v>
      </c>
      <c r="AB12" s="112">
        <v>31870000</v>
      </c>
      <c r="AC12" s="112">
        <v>461760000</v>
      </c>
      <c r="AD12" s="112">
        <v>80946</v>
      </c>
      <c r="AE12" s="112">
        <v>72003</v>
      </c>
      <c r="AF12" s="112">
        <v>5542</v>
      </c>
      <c r="AG12" s="112">
        <v>3222</v>
      </c>
      <c r="AH12" s="112">
        <v>179</v>
      </c>
      <c r="AJ12" s="112">
        <v>34230</v>
      </c>
      <c r="AK12" s="112">
        <v>37774</v>
      </c>
      <c r="AL12" s="112">
        <v>1348054</v>
      </c>
      <c r="AM12" s="112">
        <v>5.3041700000000001</v>
      </c>
      <c r="AN12" s="112">
        <v>51.699170000000002</v>
      </c>
      <c r="AO12" s="112">
        <v>0.13616802261574606</v>
      </c>
      <c r="AP12" s="112">
        <v>304515</v>
      </c>
      <c r="AQ12" s="112">
        <v>0.1746329616955514</v>
      </c>
      <c r="AR12" s="112">
        <v>1582000</v>
      </c>
      <c r="AS12" s="112">
        <v>1116102</v>
      </c>
      <c r="AT12" s="112">
        <v>0.77025366800351491</v>
      </c>
      <c r="AU12" s="112">
        <v>0.2673165581778883</v>
      </c>
    </row>
    <row r="13" spans="1:47" x14ac:dyDescent="0.3">
      <c r="A13" s="95" t="s">
        <v>8</v>
      </c>
      <c r="B13" s="112">
        <v>3685726116</v>
      </c>
      <c r="C13" s="112">
        <v>3729823000</v>
      </c>
      <c r="D13" s="112">
        <v>1448785000</v>
      </c>
      <c r="E13" s="112">
        <v>686538000</v>
      </c>
      <c r="F13" s="112">
        <v>1550400000</v>
      </c>
      <c r="G13" s="112">
        <v>1594500000</v>
      </c>
      <c r="H13" s="112">
        <v>4407998000</v>
      </c>
      <c r="I13" s="112">
        <v>39151000</v>
      </c>
      <c r="J13" s="112">
        <v>4128818000</v>
      </c>
      <c r="K13" s="112">
        <v>35809000</v>
      </c>
      <c r="L13" s="112">
        <v>149909000</v>
      </c>
      <c r="M13" s="112">
        <v>54311000</v>
      </c>
      <c r="N13" s="112">
        <v>436355000</v>
      </c>
      <c r="O13" s="112">
        <v>1052039665</v>
      </c>
      <c r="P13" s="112">
        <v>162175000</v>
      </c>
      <c r="Q13" s="112">
        <v>130566000</v>
      </c>
      <c r="R13" s="112">
        <v>718400000</v>
      </c>
      <c r="S13" s="112">
        <v>759300000</v>
      </c>
      <c r="T13" s="112">
        <v>7.0000000000000001E-3</v>
      </c>
      <c r="U13" s="112">
        <v>170000</v>
      </c>
      <c r="V13" s="112">
        <v>179000</v>
      </c>
      <c r="W13" s="112">
        <v>523407</v>
      </c>
      <c r="X13" s="112">
        <v>3690</v>
      </c>
      <c r="Y13" s="112">
        <v>4992000</v>
      </c>
      <c r="Z13" s="112">
        <v>1765220000</v>
      </c>
      <c r="AA13" s="112">
        <v>6495000</v>
      </c>
      <c r="AB13" s="112">
        <v>9146000</v>
      </c>
      <c r="AC13" s="112">
        <v>327504000</v>
      </c>
      <c r="AD13" s="112">
        <v>32086</v>
      </c>
      <c r="AE13" s="112">
        <v>28164</v>
      </c>
      <c r="AF13" s="112">
        <v>2517</v>
      </c>
      <c r="AG13" s="112">
        <v>1354</v>
      </c>
      <c r="AH13" s="112">
        <v>51</v>
      </c>
      <c r="AJ13" s="112">
        <v>14403</v>
      </c>
      <c r="AK13" s="112">
        <v>13761</v>
      </c>
      <c r="AL13" s="112">
        <v>573301</v>
      </c>
      <c r="AM13" s="112">
        <v>5.6888899999999998</v>
      </c>
      <c r="AN13" s="112">
        <v>50.848329999999997</v>
      </c>
      <c r="AO13" s="112">
        <v>5.7832115110641687E-2</v>
      </c>
      <c r="AP13" s="112">
        <v>129331</v>
      </c>
      <c r="AQ13" s="112">
        <v>7.4953085329506564E-2</v>
      </c>
      <c r="AR13" s="112">
        <v>679000</v>
      </c>
      <c r="AS13" s="112">
        <v>529301</v>
      </c>
      <c r="AT13" s="112">
        <v>0.73369950665970429</v>
      </c>
      <c r="AU13" s="112">
        <v>0.19635021705414274</v>
      </c>
    </row>
    <row r="14" spans="1:47" x14ac:dyDescent="0.3">
      <c r="A14" s="124" t="s">
        <v>102</v>
      </c>
      <c r="B14" s="112">
        <f>SUM(B2:B13)</f>
        <v>56475991082</v>
      </c>
      <c r="C14" s="112">
        <f t="shared" ref="C14:AU14" si="0">SUM(C2:C13)</f>
        <v>56896344000</v>
      </c>
      <c r="D14" s="112">
        <f t="shared" si="0"/>
        <v>24910166000</v>
      </c>
      <c r="E14" s="112">
        <f t="shared" si="0"/>
        <v>10551778000</v>
      </c>
      <c r="F14" s="112">
        <f t="shared" si="0"/>
        <v>21014100000</v>
      </c>
      <c r="G14" s="112">
        <f t="shared" si="0"/>
        <v>21434400000</v>
      </c>
      <c r="H14" s="112">
        <f t="shared" si="0"/>
        <v>35615876000</v>
      </c>
      <c r="I14" s="112">
        <f t="shared" si="0"/>
        <v>2661863000</v>
      </c>
      <c r="J14" s="112">
        <f t="shared" si="0"/>
        <v>29067719000</v>
      </c>
      <c r="K14" s="112">
        <f t="shared" si="0"/>
        <v>1229910000</v>
      </c>
      <c r="L14" s="112">
        <f t="shared" si="0"/>
        <v>1705858000</v>
      </c>
      <c r="M14" s="112">
        <f t="shared" si="0"/>
        <v>950526000</v>
      </c>
      <c r="N14" s="112">
        <f t="shared" si="0"/>
        <v>5989370000</v>
      </c>
      <c r="O14" s="112">
        <f t="shared" si="0"/>
        <v>13656571871</v>
      </c>
      <c r="P14" s="112">
        <f t="shared" si="0"/>
        <v>2297794000</v>
      </c>
      <c r="Q14" s="112">
        <f t="shared" si="0"/>
        <v>1790903000</v>
      </c>
      <c r="R14" s="112">
        <f t="shared" si="0"/>
        <v>9032300000</v>
      </c>
      <c r="S14" s="112">
        <f t="shared" si="0"/>
        <v>9546100000</v>
      </c>
      <c r="T14" s="112">
        <f t="shared" si="0"/>
        <v>0.66700000000000004</v>
      </c>
      <c r="U14" s="112">
        <f t="shared" si="0"/>
        <v>14310000</v>
      </c>
      <c r="V14" s="112">
        <f t="shared" si="0"/>
        <v>15122000</v>
      </c>
      <c r="W14" s="112">
        <f t="shared" si="0"/>
        <v>7286391</v>
      </c>
      <c r="X14" s="112">
        <f t="shared" si="0"/>
        <v>399787</v>
      </c>
      <c r="Y14" s="112">
        <f t="shared" si="0"/>
        <v>21119000</v>
      </c>
      <c r="Z14" s="112">
        <f t="shared" si="0"/>
        <v>12907657000</v>
      </c>
      <c r="AA14" s="112">
        <f t="shared" si="0"/>
        <v>167742000</v>
      </c>
      <c r="AB14" s="112">
        <f t="shared" si="0"/>
        <v>151653000</v>
      </c>
      <c r="AC14" s="112">
        <f t="shared" si="0"/>
        <v>4116783000</v>
      </c>
      <c r="AD14" s="112">
        <f t="shared" si="0"/>
        <v>495392</v>
      </c>
      <c r="AE14" s="112">
        <f t="shared" si="0"/>
        <v>404197</v>
      </c>
      <c r="AF14" s="112">
        <f t="shared" si="0"/>
        <v>41330</v>
      </c>
      <c r="AG14" s="112">
        <f t="shared" si="0"/>
        <v>28825</v>
      </c>
      <c r="AH14" s="112">
        <f t="shared" si="0"/>
        <v>1159</v>
      </c>
      <c r="AI14" s="112">
        <f t="shared" si="0"/>
        <v>19880</v>
      </c>
      <c r="AJ14" s="112">
        <f t="shared" si="0"/>
        <v>208070</v>
      </c>
      <c r="AK14" s="112">
        <f t="shared" si="0"/>
        <v>196127</v>
      </c>
      <c r="AL14" s="112">
        <f t="shared" si="0"/>
        <v>8222974</v>
      </c>
      <c r="AM14" s="112">
        <f t="shared" si="0"/>
        <v>65.073097999999987</v>
      </c>
      <c r="AN14" s="112">
        <f t="shared" si="0"/>
        <v>627.01589300000001</v>
      </c>
      <c r="AO14" s="112">
        <f t="shared" si="0"/>
        <v>1.0000000000000002</v>
      </c>
      <c r="AP14" s="112">
        <f t="shared" si="0"/>
        <v>2236318</v>
      </c>
      <c r="AQ14" s="112">
        <f t="shared" si="0"/>
        <v>1</v>
      </c>
      <c r="AR14" s="112">
        <f t="shared" si="0"/>
        <v>9059000</v>
      </c>
      <c r="AS14" s="112">
        <f t="shared" si="0"/>
        <v>7740984</v>
      </c>
      <c r="AT14" s="112">
        <f t="shared" si="0"/>
        <v>8.4630290579894627</v>
      </c>
      <c r="AU14" s="112">
        <f t="shared" si="0"/>
        <v>3.1056341834633798</v>
      </c>
    </row>
    <row r="15" spans="1:47" x14ac:dyDescent="0.3">
      <c r="A15" s="124" t="s">
        <v>97</v>
      </c>
      <c r="B15" s="112">
        <v>99838000</v>
      </c>
      <c r="C15" s="112">
        <v>27833000</v>
      </c>
      <c r="D15" s="112">
        <v>4936000</v>
      </c>
      <c r="E15" s="112">
        <v>22897000</v>
      </c>
      <c r="F15" s="112">
        <v>0</v>
      </c>
      <c r="G15" s="112">
        <v>0</v>
      </c>
      <c r="H15" s="112">
        <v>3582000</v>
      </c>
      <c r="I15" s="112">
        <v>17000</v>
      </c>
      <c r="J15" s="112">
        <v>49000</v>
      </c>
      <c r="K15" s="112">
        <v>1489000</v>
      </c>
      <c r="L15" s="112">
        <v>1138000</v>
      </c>
      <c r="M15" s="112">
        <v>889000</v>
      </c>
      <c r="N15" s="112">
        <v>1093000</v>
      </c>
      <c r="O15" s="112">
        <v>805000</v>
      </c>
      <c r="P15" s="112">
        <v>467000</v>
      </c>
      <c r="Q15" s="112">
        <v>368000</v>
      </c>
      <c r="R15" s="112">
        <v>0</v>
      </c>
      <c r="S15" s="112">
        <v>0</v>
      </c>
      <c r="T15" s="112">
        <v>0</v>
      </c>
      <c r="U15" s="112">
        <v>0</v>
      </c>
      <c r="V15" s="112">
        <v>0</v>
      </c>
      <c r="W15" s="112">
        <v>0</v>
      </c>
      <c r="X15" s="112">
        <v>0</v>
      </c>
      <c r="Y15" s="112">
        <v>0</v>
      </c>
      <c r="Z15" s="112">
        <v>7000</v>
      </c>
      <c r="AA15" s="112">
        <v>0</v>
      </c>
      <c r="AB15" s="112">
        <v>37000</v>
      </c>
      <c r="AC15" s="112">
        <v>51000</v>
      </c>
      <c r="AD15" s="112">
        <v>47751</v>
      </c>
      <c r="AG15" s="112">
        <v>16</v>
      </c>
      <c r="AI15" s="112">
        <v>47735</v>
      </c>
    </row>
    <row r="16" spans="1:47" x14ac:dyDescent="0.3">
      <c r="A16" s="124" t="s">
        <v>102</v>
      </c>
      <c r="B16" s="112">
        <f>SUM(B14:B15)</f>
        <v>56575829082</v>
      </c>
      <c r="C16" s="112">
        <f t="shared" ref="C16:AU16" si="1">SUM(C14:C15)</f>
        <v>56924177000</v>
      </c>
      <c r="D16" s="112">
        <f t="shared" si="1"/>
        <v>24915102000</v>
      </c>
      <c r="E16" s="112">
        <f t="shared" si="1"/>
        <v>10574675000</v>
      </c>
      <c r="F16" s="112">
        <f t="shared" si="1"/>
        <v>21014100000</v>
      </c>
      <c r="G16" s="112">
        <f t="shared" si="1"/>
        <v>21434400000</v>
      </c>
      <c r="H16" s="112">
        <f t="shared" si="1"/>
        <v>35619458000</v>
      </c>
      <c r="I16" s="112">
        <f t="shared" si="1"/>
        <v>2661880000</v>
      </c>
      <c r="J16" s="112">
        <f t="shared" si="1"/>
        <v>29067768000</v>
      </c>
      <c r="K16" s="112">
        <f t="shared" si="1"/>
        <v>1231399000</v>
      </c>
      <c r="L16" s="112">
        <f t="shared" si="1"/>
        <v>1706996000</v>
      </c>
      <c r="M16" s="112">
        <f t="shared" si="1"/>
        <v>951415000</v>
      </c>
      <c r="N16" s="112">
        <f t="shared" si="1"/>
        <v>5990463000</v>
      </c>
      <c r="O16" s="112">
        <f t="shared" si="1"/>
        <v>13657376871</v>
      </c>
      <c r="P16" s="112">
        <f t="shared" si="1"/>
        <v>2298261000</v>
      </c>
      <c r="Q16" s="112">
        <f t="shared" si="1"/>
        <v>1791271000</v>
      </c>
      <c r="R16" s="112">
        <f t="shared" si="1"/>
        <v>9032300000</v>
      </c>
      <c r="S16" s="112">
        <f t="shared" si="1"/>
        <v>9546100000</v>
      </c>
      <c r="T16" s="112">
        <f t="shared" si="1"/>
        <v>0.66700000000000004</v>
      </c>
      <c r="U16" s="112">
        <f t="shared" si="1"/>
        <v>14310000</v>
      </c>
      <c r="V16" s="112">
        <f t="shared" si="1"/>
        <v>15122000</v>
      </c>
      <c r="W16" s="112">
        <f t="shared" si="1"/>
        <v>7286391</v>
      </c>
      <c r="X16" s="112">
        <f t="shared" si="1"/>
        <v>399787</v>
      </c>
      <c r="Y16" s="112">
        <f t="shared" si="1"/>
        <v>21119000</v>
      </c>
      <c r="Z16" s="112">
        <f t="shared" si="1"/>
        <v>12907664000</v>
      </c>
      <c r="AA16" s="112">
        <f t="shared" si="1"/>
        <v>167742000</v>
      </c>
      <c r="AB16" s="112">
        <f t="shared" si="1"/>
        <v>151690000</v>
      </c>
      <c r="AC16" s="112">
        <f t="shared" si="1"/>
        <v>4116834000</v>
      </c>
      <c r="AD16" s="112">
        <f t="shared" si="1"/>
        <v>543143</v>
      </c>
      <c r="AE16" s="112">
        <f t="shared" si="1"/>
        <v>404197</v>
      </c>
      <c r="AF16" s="112">
        <f t="shared" si="1"/>
        <v>41330</v>
      </c>
      <c r="AG16" s="112">
        <f t="shared" si="1"/>
        <v>28841</v>
      </c>
      <c r="AH16" s="112">
        <f t="shared" si="1"/>
        <v>1159</v>
      </c>
      <c r="AI16" s="112">
        <f t="shared" si="1"/>
        <v>67615</v>
      </c>
      <c r="AJ16" s="112">
        <f t="shared" si="1"/>
        <v>208070</v>
      </c>
      <c r="AK16" s="112">
        <f t="shared" si="1"/>
        <v>196127</v>
      </c>
      <c r="AL16" s="112">
        <f t="shared" si="1"/>
        <v>8222974</v>
      </c>
      <c r="AM16" s="112">
        <f t="shared" si="1"/>
        <v>65.073097999999987</v>
      </c>
      <c r="AN16" s="112">
        <f t="shared" si="1"/>
        <v>627.01589300000001</v>
      </c>
      <c r="AO16" s="112">
        <f t="shared" si="1"/>
        <v>1.0000000000000002</v>
      </c>
      <c r="AP16" s="112">
        <f t="shared" si="1"/>
        <v>2236318</v>
      </c>
      <c r="AQ16" s="112">
        <f t="shared" si="1"/>
        <v>1</v>
      </c>
      <c r="AR16" s="112">
        <f t="shared" si="1"/>
        <v>9059000</v>
      </c>
      <c r="AS16" s="112">
        <f t="shared" si="1"/>
        <v>7740984</v>
      </c>
      <c r="AT16" s="112">
        <f t="shared" si="1"/>
        <v>8.4630290579894627</v>
      </c>
      <c r="AU16" s="112">
        <f t="shared" si="1"/>
        <v>3.1056341834633798</v>
      </c>
    </row>
    <row r="18" spans="1:47" x14ac:dyDescent="0.3">
      <c r="A18" s="125" t="s">
        <v>191</v>
      </c>
    </row>
    <row r="20" spans="1:47" x14ac:dyDescent="0.3">
      <c r="A20" s="93" t="s">
        <v>11</v>
      </c>
      <c r="B20" s="93" t="s">
        <v>90</v>
      </c>
      <c r="C20" s="93" t="s">
        <v>101</v>
      </c>
      <c r="D20" s="106" t="s">
        <v>99</v>
      </c>
      <c r="E20" s="106" t="s">
        <v>100</v>
      </c>
      <c r="F20" s="106" t="s">
        <v>180</v>
      </c>
      <c r="G20" s="106" t="s">
        <v>179</v>
      </c>
      <c r="H20" s="93" t="s">
        <v>96</v>
      </c>
      <c r="I20" s="106" t="s">
        <v>92</v>
      </c>
      <c r="J20" s="106" t="s">
        <v>22</v>
      </c>
      <c r="K20" s="106" t="s">
        <v>93</v>
      </c>
      <c r="L20" s="106" t="s">
        <v>94</v>
      </c>
      <c r="M20" s="106" t="s">
        <v>95</v>
      </c>
      <c r="N20" s="93" t="s">
        <v>91</v>
      </c>
      <c r="O20" s="117" t="s">
        <v>103</v>
      </c>
      <c r="P20" s="117" t="s">
        <v>104</v>
      </c>
      <c r="Q20" s="117" t="s">
        <v>105</v>
      </c>
      <c r="R20" s="117" t="s">
        <v>184</v>
      </c>
      <c r="S20" s="117" t="s">
        <v>183</v>
      </c>
      <c r="T20" s="117" t="s">
        <v>111</v>
      </c>
      <c r="U20" s="117" t="s">
        <v>112</v>
      </c>
      <c r="V20" s="117" t="s">
        <v>113</v>
      </c>
      <c r="W20" s="117" t="s">
        <v>114</v>
      </c>
      <c r="X20" s="117" t="s">
        <v>115</v>
      </c>
      <c r="Y20" s="117" t="s">
        <v>106</v>
      </c>
      <c r="Z20" s="117" t="s">
        <v>107</v>
      </c>
      <c r="AA20" s="117" t="s">
        <v>108</v>
      </c>
      <c r="AB20" s="117" t="s">
        <v>109</v>
      </c>
      <c r="AC20" s="117" t="s">
        <v>110</v>
      </c>
      <c r="AD20" s="93" t="s">
        <v>27</v>
      </c>
      <c r="AE20" s="113" t="s">
        <v>185</v>
      </c>
      <c r="AF20" s="113" t="s">
        <v>186</v>
      </c>
      <c r="AG20" s="113" t="s">
        <v>187</v>
      </c>
      <c r="AH20" s="113" t="s">
        <v>188</v>
      </c>
      <c r="AI20" s="113" t="s">
        <v>189</v>
      </c>
      <c r="AJ20" s="113" t="s">
        <v>190</v>
      </c>
      <c r="AK20" s="113" t="s">
        <v>160</v>
      </c>
      <c r="AL20" s="94" t="s">
        <v>13</v>
      </c>
      <c r="AM20" s="93" t="s">
        <v>10</v>
      </c>
      <c r="AN20" s="93" t="s">
        <v>9</v>
      </c>
      <c r="AO20" s="94" t="s">
        <v>14</v>
      </c>
      <c r="AP20" s="94" t="s">
        <v>15</v>
      </c>
      <c r="AQ20" s="99" t="s">
        <v>85</v>
      </c>
      <c r="AR20" s="99" t="s">
        <v>84</v>
      </c>
      <c r="AS20" s="7" t="s">
        <v>86</v>
      </c>
      <c r="AT20" s="7" t="s">
        <v>87</v>
      </c>
      <c r="AU20" s="7" t="s">
        <v>88</v>
      </c>
    </row>
    <row r="21" spans="1:47" x14ac:dyDescent="0.3">
      <c r="A21" s="95" t="s">
        <v>0</v>
      </c>
      <c r="B21" s="112">
        <f>$B$15/$B$14*B2+B2</f>
        <v>1857645776.6637468</v>
      </c>
      <c r="C21" s="112">
        <f t="shared" ref="C21:AU26" si="2">$B$15/$B$14*C2+C2</f>
        <v>1881601416.6033266</v>
      </c>
      <c r="D21" s="112">
        <f t="shared" si="2"/>
        <v>742172694.23956823</v>
      </c>
      <c r="E21" s="112">
        <f t="shared" si="2"/>
        <v>416553081.16792005</v>
      </c>
      <c r="F21" s="112">
        <f t="shared" si="2"/>
        <v>698933390.88461256</v>
      </c>
      <c r="G21" s="112">
        <f t="shared" si="2"/>
        <v>722875641.19583833</v>
      </c>
      <c r="H21" s="112">
        <f t="shared" si="2"/>
        <v>3355901077.6297026</v>
      </c>
      <c r="I21" s="112">
        <f t="shared" si="2"/>
        <v>1360650106.4005077</v>
      </c>
      <c r="J21" s="112">
        <f t="shared" si="2"/>
        <v>1743269305.2653956</v>
      </c>
      <c r="K21" s="112">
        <f t="shared" si="2"/>
        <v>165451969.09632021</v>
      </c>
      <c r="L21" s="112">
        <f t="shared" si="2"/>
        <v>57410310.589374036</v>
      </c>
      <c r="M21" s="112">
        <f t="shared" si="2"/>
        <v>29119386.278105088</v>
      </c>
      <c r="N21" s="112">
        <f t="shared" si="2"/>
        <v>110891687.88499795</v>
      </c>
      <c r="O21" s="112">
        <f t="shared" si="2"/>
        <v>559146116.65585172</v>
      </c>
      <c r="P21" s="112">
        <f t="shared" si="2"/>
        <v>70524452.799593985</v>
      </c>
      <c r="Q21" s="112">
        <f t="shared" si="2"/>
        <v>81019973.99251084</v>
      </c>
      <c r="R21" s="112">
        <f t="shared" si="2"/>
        <v>385680601.24777961</v>
      </c>
      <c r="S21" s="112">
        <f t="shared" si="2"/>
        <v>407619315.96810788</v>
      </c>
      <c r="T21" s="112">
        <f t="shared" si="2"/>
        <v>0</v>
      </c>
      <c r="U21" s="112">
        <f t="shared" si="2"/>
        <v>24042.427090770678</v>
      </c>
      <c r="V21" s="112">
        <f t="shared" si="2"/>
        <v>26045.962681668236</v>
      </c>
      <c r="W21" s="112">
        <f t="shared" si="2"/>
        <v>277217.19849894952</v>
      </c>
      <c r="X21" s="112">
        <f t="shared" si="2"/>
        <v>0</v>
      </c>
      <c r="Y21" s="112">
        <f t="shared" si="2"/>
        <v>0</v>
      </c>
      <c r="Z21" s="112">
        <f t="shared" si="2"/>
        <v>996767972.38169336</v>
      </c>
      <c r="AA21" s="112">
        <f t="shared" si="2"/>
        <v>15203829.831526108</v>
      </c>
      <c r="AB21" s="112">
        <f t="shared" si="2"/>
        <v>4334649.2509068632</v>
      </c>
      <c r="AC21" s="112">
        <f t="shared" si="2"/>
        <v>33549203.469579585</v>
      </c>
      <c r="AD21" s="112">
        <f t="shared" si="2"/>
        <v>14594.75501189325</v>
      </c>
      <c r="AE21" s="112">
        <f t="shared" si="2"/>
        <v>11564.407430660696</v>
      </c>
      <c r="AF21" s="112">
        <f t="shared" si="2"/>
        <v>1737.0653573081815</v>
      </c>
      <c r="AG21" s="112">
        <f t="shared" si="2"/>
        <v>461.81495370188679</v>
      </c>
      <c r="AH21" s="112">
        <f t="shared" si="2"/>
        <v>99.175011749429046</v>
      </c>
      <c r="AI21" s="112">
        <f t="shared" si="2"/>
        <v>731.29049067760809</v>
      </c>
      <c r="AJ21" s="112">
        <f t="shared" si="2"/>
        <v>7376.0162778893546</v>
      </c>
      <c r="AK21" s="112">
        <f t="shared" si="2"/>
        <v>4188.3911527713417</v>
      </c>
      <c r="AL21" s="112">
        <f t="shared" si="2"/>
        <v>266365.04797085287</v>
      </c>
      <c r="AM21" s="112">
        <f t="shared" si="2"/>
        <v>6.5782785293396291</v>
      </c>
      <c r="AN21" s="112">
        <f t="shared" si="2"/>
        <v>53.313250606513755</v>
      </c>
      <c r="AO21" s="112">
        <f t="shared" si="2"/>
        <v>8.3770550576210398E-2</v>
      </c>
      <c r="AP21" s="112">
        <f t="shared" si="2"/>
        <v>187337.59012348967</v>
      </c>
      <c r="AQ21" s="112">
        <f t="shared" si="2"/>
        <v>3.8150997839698476E-2</v>
      </c>
      <c r="AR21" s="112">
        <f t="shared" si="2"/>
        <v>345609.8894298285</v>
      </c>
      <c r="AS21" s="112">
        <f t="shared" si="2"/>
        <v>277602.87910019729</v>
      </c>
      <c r="AT21" s="112">
        <f t="shared" si="2"/>
        <v>0.58896421826612344</v>
      </c>
      <c r="AU21" s="112">
        <f t="shared" si="2"/>
        <v>0.219742676587037</v>
      </c>
    </row>
    <row r="22" spans="1:47" x14ac:dyDescent="0.3">
      <c r="A22" s="95" t="s">
        <v>1</v>
      </c>
      <c r="B22" s="112">
        <f t="shared" ref="B22:Q32" si="3">$B$15/$B$14*B3+B3</f>
        <v>1693875104.5115621</v>
      </c>
      <c r="C22" s="112">
        <f t="shared" si="3"/>
        <v>1716290696.7661648</v>
      </c>
      <c r="D22" s="112">
        <f t="shared" si="3"/>
        <v>639950304.85638392</v>
      </c>
      <c r="E22" s="112">
        <f t="shared" si="3"/>
        <v>325014545.32319707</v>
      </c>
      <c r="F22" s="112">
        <f t="shared" si="3"/>
        <v>728886247.96853101</v>
      </c>
      <c r="G22" s="112">
        <f t="shared" si="3"/>
        <v>751325846.58658373</v>
      </c>
      <c r="H22" s="112">
        <f t="shared" si="3"/>
        <v>950189776.96450698</v>
      </c>
      <c r="I22" s="112">
        <f t="shared" si="3"/>
        <v>138947196.76433644</v>
      </c>
      <c r="J22" s="112">
        <f t="shared" si="3"/>
        <v>689793261.51893795</v>
      </c>
      <c r="K22" s="112">
        <f t="shared" si="3"/>
        <v>16373894.616610281</v>
      </c>
      <c r="L22" s="112">
        <f t="shared" si="3"/>
        <v>75720622.354586795</v>
      </c>
      <c r="M22" s="112">
        <f t="shared" si="3"/>
        <v>29354801.710035548</v>
      </c>
      <c r="N22" s="112">
        <f t="shared" si="3"/>
        <v>182549140.06124452</v>
      </c>
      <c r="O22" s="112">
        <f t="shared" si="3"/>
        <v>602842923.35591769</v>
      </c>
      <c r="P22" s="112">
        <f t="shared" si="3"/>
        <v>105736590.80961855</v>
      </c>
      <c r="Q22" s="112">
        <f t="shared" si="3"/>
        <v>75188683.655203506</v>
      </c>
      <c r="R22" s="112">
        <f t="shared" si="2"/>
        <v>399204466.48633814</v>
      </c>
      <c r="S22" s="112">
        <f t="shared" si="2"/>
        <v>421944595.44302541</v>
      </c>
      <c r="T22" s="112">
        <f t="shared" si="2"/>
        <v>0</v>
      </c>
      <c r="U22" s="112">
        <f t="shared" si="2"/>
        <v>4007.0711817951128</v>
      </c>
      <c r="V22" s="112">
        <f t="shared" si="2"/>
        <v>4007.0711817951128</v>
      </c>
      <c r="W22" s="112">
        <f t="shared" si="2"/>
        <v>296987.08594213112</v>
      </c>
      <c r="X22" s="112">
        <f t="shared" si="2"/>
        <v>0</v>
      </c>
      <c r="Y22" s="112">
        <f t="shared" si="2"/>
        <v>114201.52868116072</v>
      </c>
      <c r="Z22" s="112">
        <f t="shared" si="2"/>
        <v>173026335.39770842</v>
      </c>
      <c r="AA22" s="112">
        <f t="shared" si="2"/>
        <v>20097465.512293387</v>
      </c>
      <c r="AB22" s="112">
        <f t="shared" si="2"/>
        <v>4899646.2875399748</v>
      </c>
      <c r="AC22" s="112">
        <f t="shared" si="2"/>
        <v>72841541.710467011</v>
      </c>
      <c r="AD22" s="112">
        <f t="shared" si="2"/>
        <v>19941.189736203378</v>
      </c>
      <c r="AE22" s="112">
        <f t="shared" si="2"/>
        <v>15533.411436228755</v>
      </c>
      <c r="AF22" s="112">
        <f t="shared" si="2"/>
        <v>2807.9551306429253</v>
      </c>
      <c r="AG22" s="112">
        <f t="shared" si="2"/>
        <v>858.51500069960298</v>
      </c>
      <c r="AH22" s="112">
        <f t="shared" si="2"/>
        <v>68.12021009051692</v>
      </c>
      <c r="AI22" s="112">
        <f t="shared" si="2"/>
        <v>674.18972633702776</v>
      </c>
      <c r="AJ22" s="112">
        <f t="shared" si="2"/>
        <v>8562.1093477007071</v>
      </c>
      <c r="AK22" s="112">
        <f t="shared" si="2"/>
        <v>6971.3020885280475</v>
      </c>
      <c r="AL22" s="112">
        <f t="shared" si="2"/>
        <v>317890.97452976077</v>
      </c>
      <c r="AM22" s="112">
        <f t="shared" si="2"/>
        <v>5.8188583989658182</v>
      </c>
      <c r="AN22" s="112">
        <f t="shared" si="2"/>
        <v>53.29543917511068</v>
      </c>
      <c r="AO22" s="112">
        <f t="shared" si="2"/>
        <v>0.11541357956524784</v>
      </c>
      <c r="AP22" s="112">
        <f t="shared" si="2"/>
        <v>258101.46542619591</v>
      </c>
      <c r="AQ22" s="112">
        <f t="shared" si="2"/>
        <v>4.6776440829543346E-2</v>
      </c>
      <c r="AR22" s="112">
        <f t="shared" si="2"/>
        <v>423747.77747483319</v>
      </c>
      <c r="AS22" s="112">
        <f t="shared" si="2"/>
        <v>298952.55435680167</v>
      </c>
      <c r="AT22" s="112">
        <f t="shared" si="2"/>
        <v>0.79401316857720594</v>
      </c>
      <c r="AU22" s="112">
        <f t="shared" si="2"/>
        <v>0.23772523492634651</v>
      </c>
    </row>
    <row r="23" spans="1:47" x14ac:dyDescent="0.3">
      <c r="A23" s="95" t="s">
        <v>2</v>
      </c>
      <c r="B23" s="112">
        <f t="shared" si="3"/>
        <v>1417100839.6469059</v>
      </c>
      <c r="C23" s="112">
        <f t="shared" si="2"/>
        <v>1441909502.8961308</v>
      </c>
      <c r="D23" s="112">
        <f t="shared" si="2"/>
        <v>506582954.71269721</v>
      </c>
      <c r="E23" s="112">
        <f t="shared" si="2"/>
        <v>285479779.27581102</v>
      </c>
      <c r="F23" s="112">
        <f t="shared" si="2"/>
        <v>625002927.58049273</v>
      </c>
      <c r="G23" s="112">
        <f t="shared" si="2"/>
        <v>649846768.90762246</v>
      </c>
      <c r="H23" s="112">
        <f t="shared" si="2"/>
        <v>1217050699.994107</v>
      </c>
      <c r="I23" s="112">
        <f t="shared" si="2"/>
        <v>650671223.80327678</v>
      </c>
      <c r="J23" s="112">
        <f t="shared" si="2"/>
        <v>450404818.51172519</v>
      </c>
      <c r="K23" s="112">
        <f t="shared" si="2"/>
        <v>47577959.677044272</v>
      </c>
      <c r="L23" s="112">
        <f t="shared" si="2"/>
        <v>49538419.25273753</v>
      </c>
      <c r="M23" s="112">
        <f t="shared" si="2"/>
        <v>18858278.749323249</v>
      </c>
      <c r="N23" s="112">
        <f t="shared" si="2"/>
        <v>137202117.26466468</v>
      </c>
      <c r="O23" s="112">
        <f t="shared" si="2"/>
        <v>482938995.78908324</v>
      </c>
      <c r="P23" s="112">
        <f t="shared" si="2"/>
        <v>69884323.178302214</v>
      </c>
      <c r="Q23" s="112">
        <f t="shared" si="2"/>
        <v>66127693.945369303</v>
      </c>
      <c r="R23" s="112">
        <f t="shared" si="2"/>
        <v>328279306.56856465</v>
      </c>
      <c r="S23" s="112">
        <f t="shared" si="2"/>
        <v>346912187.56391191</v>
      </c>
      <c r="T23" s="112">
        <f t="shared" si="2"/>
        <v>0</v>
      </c>
      <c r="U23" s="112">
        <f t="shared" si="2"/>
        <v>12021.213545385339</v>
      </c>
      <c r="V23" s="112">
        <f t="shared" si="2"/>
        <v>12021.213545385339</v>
      </c>
      <c r="W23" s="112">
        <f t="shared" si="2"/>
        <v>219627.57147419013</v>
      </c>
      <c r="X23" s="112">
        <f t="shared" si="2"/>
        <v>0</v>
      </c>
      <c r="Y23" s="112">
        <f t="shared" si="2"/>
        <v>0</v>
      </c>
      <c r="Z23" s="112">
        <f t="shared" si="2"/>
        <v>135489094.33444726</v>
      </c>
      <c r="AA23" s="112">
        <f t="shared" si="2"/>
        <v>6727872.5142339943</v>
      </c>
      <c r="AB23" s="112">
        <f t="shared" si="2"/>
        <v>3978019.9157270985</v>
      </c>
      <c r="AC23" s="112">
        <f t="shared" si="2"/>
        <v>72945725.56119369</v>
      </c>
      <c r="AD23" s="112">
        <f t="shared" si="2"/>
        <v>14820.152765869225</v>
      </c>
      <c r="AE23" s="112">
        <f t="shared" si="2"/>
        <v>13133.175798333483</v>
      </c>
      <c r="AF23" s="112">
        <f t="shared" si="2"/>
        <v>1570.7719032636842</v>
      </c>
      <c r="AG23" s="112">
        <f t="shared" si="2"/>
        <v>102.18031513577537</v>
      </c>
      <c r="AH23" s="112">
        <f t="shared" si="2"/>
        <v>15.026516931731674</v>
      </c>
      <c r="AI23" s="112">
        <f t="shared" si="2"/>
        <v>0</v>
      </c>
      <c r="AJ23" s="112">
        <f t="shared" si="2"/>
        <v>6782.9697429836779</v>
      </c>
      <c r="AK23" s="112">
        <f t="shared" si="2"/>
        <v>6349.2042875543566</v>
      </c>
      <c r="AL23" s="112">
        <f t="shared" si="2"/>
        <v>257416.25625410894</v>
      </c>
      <c r="AM23" s="112">
        <f t="shared" si="2"/>
        <v>6.5741011576326072</v>
      </c>
      <c r="AN23" s="112">
        <f t="shared" si="2"/>
        <v>53.090357272026402</v>
      </c>
      <c r="AO23" s="112">
        <f t="shared" si="2"/>
        <v>8.3420698431638157E-2</v>
      </c>
      <c r="AP23" s="112">
        <f t="shared" si="2"/>
        <v>186555.20947524416</v>
      </c>
      <c r="AQ23" s="112">
        <f t="shared" si="2"/>
        <v>3.7376919622661112E-2</v>
      </c>
      <c r="AR23" s="112">
        <f t="shared" si="2"/>
        <v>338597.51486168703</v>
      </c>
      <c r="AS23" s="112">
        <f t="shared" si="2"/>
        <v>221208.36105540831</v>
      </c>
      <c r="AT23" s="112">
        <f t="shared" si="2"/>
        <v>0.82492316751131023</v>
      </c>
      <c r="AU23" s="112">
        <f t="shared" si="2"/>
        <v>0.26450151799283239</v>
      </c>
    </row>
    <row r="24" spans="1:47" x14ac:dyDescent="0.3">
      <c r="A24" s="95" t="s">
        <v>3</v>
      </c>
      <c r="B24" s="112">
        <f t="shared" si="3"/>
        <v>3478836081.0629568</v>
      </c>
      <c r="C24" s="112">
        <f t="shared" si="2"/>
        <v>3515812269.0493956</v>
      </c>
      <c r="D24" s="112">
        <f t="shared" si="2"/>
        <v>1394236375.2785187</v>
      </c>
      <c r="E24" s="112">
        <f t="shared" si="2"/>
        <v>652383244.96569872</v>
      </c>
      <c r="F24" s="112">
        <f t="shared" si="2"/>
        <v>1432227417.1531181</v>
      </c>
      <c r="G24" s="112">
        <f t="shared" si="2"/>
        <v>1469192648.8051782</v>
      </c>
      <c r="H24" s="112">
        <f t="shared" si="2"/>
        <v>1946736358.6634061</v>
      </c>
      <c r="I24" s="112">
        <f t="shared" si="2"/>
        <v>26209250.832326386</v>
      </c>
      <c r="J24" s="112">
        <f t="shared" si="2"/>
        <v>1693730886.0126581</v>
      </c>
      <c r="K24" s="112">
        <f t="shared" si="2"/>
        <v>41552326.387419872</v>
      </c>
      <c r="L24" s="112">
        <f t="shared" si="2"/>
        <v>115758275.83528812</v>
      </c>
      <c r="M24" s="112">
        <f t="shared" si="2"/>
        <v>69485619.595713601</v>
      </c>
      <c r="N24" s="112">
        <f t="shared" si="2"/>
        <v>281234287.35869908</v>
      </c>
      <c r="O24" s="112">
        <f t="shared" si="2"/>
        <v>960450221.3230083</v>
      </c>
      <c r="P24" s="112">
        <f t="shared" si="2"/>
        <v>146548610.79620177</v>
      </c>
      <c r="Q24" s="112">
        <f t="shared" si="2"/>
        <v>125871121.73034354</v>
      </c>
      <c r="R24" s="112">
        <f t="shared" si="2"/>
        <v>651048890.26216102</v>
      </c>
      <c r="S24" s="112">
        <f t="shared" si="2"/>
        <v>688014121.91422093</v>
      </c>
      <c r="T24" s="112">
        <f t="shared" si="2"/>
        <v>2.6045962681668235E-2</v>
      </c>
      <c r="U24" s="112">
        <f t="shared" si="2"/>
        <v>462816.72149733553</v>
      </c>
      <c r="V24" s="112">
        <f t="shared" si="2"/>
        <v>488862.68417900376</v>
      </c>
      <c r="W24" s="112">
        <f t="shared" si="2"/>
        <v>485286.37314925162</v>
      </c>
      <c r="X24" s="112">
        <f t="shared" si="2"/>
        <v>12953.859362948151</v>
      </c>
      <c r="Y24" s="112">
        <f t="shared" si="2"/>
        <v>728285.18729126174</v>
      </c>
      <c r="Z24" s="112">
        <f t="shared" si="2"/>
        <v>377131514.88141978</v>
      </c>
      <c r="AA24" s="112">
        <f t="shared" si="2"/>
        <v>3475132.4824118116</v>
      </c>
      <c r="AB24" s="112">
        <f t="shared" si="2"/>
        <v>15141720.228208283</v>
      </c>
      <c r="AC24" s="112">
        <f t="shared" si="2"/>
        <v>69570769.858326748</v>
      </c>
      <c r="AD24" s="112">
        <f t="shared" si="2"/>
        <v>30916.557703140195</v>
      </c>
      <c r="AE24" s="112">
        <f t="shared" si="2"/>
        <v>27002.650926321818</v>
      </c>
      <c r="AF24" s="112">
        <f t="shared" si="2"/>
        <v>3227.6958369359636</v>
      </c>
      <c r="AG24" s="112">
        <f t="shared" si="2"/>
        <v>553.97759088317434</v>
      </c>
      <c r="AH24" s="112">
        <f t="shared" si="2"/>
        <v>131.23158120378994</v>
      </c>
      <c r="AI24" s="112">
        <f t="shared" si="2"/>
        <v>0</v>
      </c>
      <c r="AJ24" s="112">
        <f t="shared" si="2"/>
        <v>17016.027773492948</v>
      </c>
      <c r="AK24" s="112">
        <f t="shared" si="2"/>
        <v>9986.6231528288699</v>
      </c>
      <c r="AL24" s="112">
        <f t="shared" si="2"/>
        <v>556956.84830683901</v>
      </c>
      <c r="AM24" s="112">
        <f t="shared" si="2"/>
        <v>6.1052137232948516</v>
      </c>
      <c r="AN24" s="112">
        <f t="shared" si="2"/>
        <v>52.605331358503967</v>
      </c>
      <c r="AO24" s="112">
        <f t="shared" si="2"/>
        <v>0.10657275763787566</v>
      </c>
      <c r="AP24" s="112">
        <f t="shared" si="2"/>
        <v>238330.57621521884</v>
      </c>
      <c r="AQ24" s="112">
        <f t="shared" si="2"/>
        <v>7.7076073896434311E-2</v>
      </c>
      <c r="AR24" s="112">
        <f t="shared" si="2"/>
        <v>698232.15342779842</v>
      </c>
      <c r="AS24" s="112">
        <f t="shared" si="2"/>
        <v>500834.81110241212</v>
      </c>
      <c r="AT24" s="112">
        <f t="shared" si="2"/>
        <v>0.76115638586386891</v>
      </c>
      <c r="AU24" s="112">
        <f t="shared" si="2"/>
        <v>0.2788910390462217</v>
      </c>
    </row>
    <row r="25" spans="1:47" x14ac:dyDescent="0.3">
      <c r="A25" s="95" t="s">
        <v>4</v>
      </c>
      <c r="B25" s="112">
        <f t="shared" si="3"/>
        <v>1336245059.4031403</v>
      </c>
      <c r="C25" s="112">
        <f t="shared" si="2"/>
        <v>1349109741.3969376</v>
      </c>
      <c r="D25" s="112">
        <f t="shared" si="2"/>
        <v>641463975.99530709</v>
      </c>
      <c r="E25" s="112">
        <f t="shared" si="2"/>
        <v>215577424.27719074</v>
      </c>
      <c r="F25" s="112">
        <f t="shared" si="2"/>
        <v>479245713.34269553</v>
      </c>
      <c r="G25" s="112">
        <f t="shared" si="2"/>
        <v>492068341.1244399</v>
      </c>
      <c r="H25" s="112">
        <f t="shared" si="2"/>
        <v>317849902.05014741</v>
      </c>
      <c r="I25" s="112">
        <f t="shared" si="2"/>
        <v>154272.24049911185</v>
      </c>
      <c r="J25" s="112">
        <f t="shared" si="2"/>
        <v>219416198.46935046</v>
      </c>
      <c r="K25" s="112">
        <f t="shared" si="2"/>
        <v>22288331.680939868</v>
      </c>
      <c r="L25" s="112">
        <f t="shared" si="2"/>
        <v>58313905.140868828</v>
      </c>
      <c r="M25" s="112">
        <f t="shared" si="2"/>
        <v>17677194.518489141</v>
      </c>
      <c r="N25" s="112">
        <f t="shared" si="2"/>
        <v>221730282.07683712</v>
      </c>
      <c r="O25" s="112">
        <f t="shared" si="2"/>
        <v>195250183.28565526</v>
      </c>
      <c r="P25" s="112">
        <f t="shared" si="2"/>
        <v>39483675.889818147</v>
      </c>
      <c r="Q25" s="112">
        <f t="shared" si="2"/>
        <v>23376251.506797239</v>
      </c>
      <c r="R25" s="112">
        <f t="shared" si="2"/>
        <v>125220974.43109728</v>
      </c>
      <c r="S25" s="112">
        <f t="shared" si="2"/>
        <v>132433702.55832846</v>
      </c>
      <c r="T25" s="112">
        <f t="shared" si="2"/>
        <v>0.3185621589527115</v>
      </c>
      <c r="U25" s="112">
        <f t="shared" si="2"/>
        <v>1734060.053921835</v>
      </c>
      <c r="V25" s="112">
        <f t="shared" si="2"/>
        <v>1833235.0656712642</v>
      </c>
      <c r="W25" s="112">
        <f t="shared" si="2"/>
        <v>112202.00016144496</v>
      </c>
      <c r="X25" s="112">
        <f t="shared" si="2"/>
        <v>52317.323117312444</v>
      </c>
      <c r="Y25" s="112">
        <f t="shared" si="2"/>
        <v>0</v>
      </c>
      <c r="Z25" s="112">
        <f t="shared" si="2"/>
        <v>36379197.491722383</v>
      </c>
      <c r="AA25" s="112">
        <f t="shared" si="2"/>
        <v>2230936.880464429</v>
      </c>
      <c r="AB25" s="112">
        <f t="shared" si="2"/>
        <v>1679964.592967601</v>
      </c>
      <c r="AC25" s="112">
        <f t="shared" si="2"/>
        <v>140459866.1354641</v>
      </c>
      <c r="AD25" s="112">
        <f t="shared" si="2"/>
        <v>14874.24822682346</v>
      </c>
      <c r="AE25" s="112">
        <f t="shared" si="2"/>
        <v>12000.176421680915</v>
      </c>
      <c r="AF25" s="112">
        <f t="shared" si="2"/>
        <v>1486.6234084459868</v>
      </c>
      <c r="AG25" s="112">
        <f t="shared" si="2"/>
        <v>1388.4501644920067</v>
      </c>
      <c r="AH25" s="112">
        <f t="shared" si="2"/>
        <v>0</v>
      </c>
      <c r="AI25" s="112">
        <f t="shared" si="2"/>
        <v>0</v>
      </c>
      <c r="AJ25" s="112">
        <f t="shared" si="2"/>
        <v>5867.3539779434941</v>
      </c>
      <c r="AK25" s="112">
        <f t="shared" si="2"/>
        <v>6132.8224437374201</v>
      </c>
      <c r="AL25" s="112">
        <f t="shared" si="2"/>
        <v>341613.83769378334</v>
      </c>
      <c r="AM25" s="112">
        <f t="shared" si="2"/>
        <v>5.4846786800820606</v>
      </c>
      <c r="AN25" s="112">
        <f t="shared" si="2"/>
        <v>52.601153986796945</v>
      </c>
      <c r="AO25" s="112">
        <f t="shared" si="2"/>
        <v>4.4136916523306667E-2</v>
      </c>
      <c r="AP25" s="112">
        <f t="shared" si="2"/>
        <v>98704.180885568116</v>
      </c>
      <c r="AQ25" s="112">
        <f t="shared" si="2"/>
        <v>2.3775259523290355E-2</v>
      </c>
      <c r="AR25" s="112">
        <f t="shared" si="2"/>
        <v>215380.07602148733</v>
      </c>
      <c r="AS25" s="112">
        <f t="shared" si="2"/>
        <v>166781.31496088073</v>
      </c>
      <c r="AT25" s="112">
        <f t="shared" si="2"/>
        <v>0.82901889912038096</v>
      </c>
      <c r="AU25" s="112">
        <f t="shared" si="2"/>
        <v>0.40713547965883695</v>
      </c>
    </row>
    <row r="26" spans="1:47" x14ac:dyDescent="0.3">
      <c r="A26" s="95" t="s">
        <v>5</v>
      </c>
      <c r="B26" s="112">
        <f t="shared" si="3"/>
        <v>6323200068.536725</v>
      </c>
      <c r="C26" s="112">
        <f t="shared" si="2"/>
        <v>6380408352.6147909</v>
      </c>
      <c r="D26" s="112">
        <f t="shared" si="2"/>
        <v>2578197683.2211571</v>
      </c>
      <c r="E26" s="112">
        <f t="shared" si="2"/>
        <v>1238686880.8402097</v>
      </c>
      <c r="F26" s="112">
        <f t="shared" si="2"/>
        <v>2506322847.4332981</v>
      </c>
      <c r="G26" s="112">
        <f t="shared" si="2"/>
        <v>2563523788.5534234</v>
      </c>
      <c r="H26" s="112">
        <f t="shared" si="2"/>
        <v>3020649467.2048144</v>
      </c>
      <c r="I26" s="112">
        <f t="shared" si="2"/>
        <v>18173069.577236287</v>
      </c>
      <c r="J26" s="112">
        <f t="shared" si="2"/>
        <v>2590169810.1445656</v>
      </c>
      <c r="K26" s="112">
        <f t="shared" si="2"/>
        <v>105836767.58916342</v>
      </c>
      <c r="L26" s="112">
        <f t="shared" si="2"/>
        <v>191430813.33569339</v>
      </c>
      <c r="M26" s="112">
        <f t="shared" si="2"/>
        <v>115039006.55815589</v>
      </c>
      <c r="N26" s="112">
        <f t="shared" si="2"/>
        <v>658491023.2145499</v>
      </c>
      <c r="O26" s="112">
        <f t="shared" si="2"/>
        <v>1756549363.2632012</v>
      </c>
      <c r="P26" s="112">
        <f t="shared" si="2"/>
        <v>273686968.78778803</v>
      </c>
      <c r="Q26" s="112">
        <f t="shared" si="2"/>
        <v>232566404.32020655</v>
      </c>
      <c r="R26" s="112">
        <f t="shared" si="2"/>
        <v>1162351173.0592175</v>
      </c>
      <c r="S26" s="112">
        <f t="shared" si="2"/>
        <v>1228467847.5588367</v>
      </c>
      <c r="T26" s="112">
        <f t="shared" si="2"/>
        <v>2.30406592953219E-2</v>
      </c>
      <c r="U26" s="112">
        <f t="shared" si="2"/>
        <v>928638.74638101738</v>
      </c>
      <c r="V26" s="112">
        <f t="shared" si="2"/>
        <v>980730.67174435395</v>
      </c>
      <c r="W26" s="112">
        <f t="shared" si="2"/>
        <v>869170.80473979155</v>
      </c>
      <c r="X26" s="112">
        <f t="shared" si="2"/>
        <v>20461.107222041297</v>
      </c>
      <c r="Y26" s="112">
        <f t="shared" si="2"/>
        <v>317560.39115726273</v>
      </c>
      <c r="Z26" s="112">
        <f t="shared" si="2"/>
        <v>704668511.51355684</v>
      </c>
      <c r="AA26" s="112">
        <f t="shared" si="2"/>
        <v>9388567.7789459489</v>
      </c>
      <c r="AB26" s="112">
        <f t="shared" si="2"/>
        <v>20973010.565515622</v>
      </c>
      <c r="AC26" s="112">
        <f t="shared" si="2"/>
        <v>277903409.43883193</v>
      </c>
      <c r="AD26" s="112">
        <f t="shared" si="2"/>
        <v>71769.650169336819</v>
      </c>
      <c r="AE26" s="112">
        <f t="shared" si="2"/>
        <v>60246.315218289521</v>
      </c>
      <c r="AF26" s="112">
        <f t="shared" si="2"/>
        <v>4724.3369233364383</v>
      </c>
      <c r="AG26" s="112">
        <f t="shared" si="2"/>
        <v>6497.4659212807755</v>
      </c>
      <c r="AH26" s="112">
        <f t="shared" si="2"/>
        <v>301.53210643008225</v>
      </c>
      <c r="AI26" s="112">
        <f t="shared" si="2"/>
        <v>0</v>
      </c>
      <c r="AJ26" s="112">
        <f t="shared" si="2"/>
        <v>27788.036877953658</v>
      </c>
      <c r="AK26" s="112">
        <f t="shared" si="2"/>
        <v>32458.278340335863</v>
      </c>
      <c r="AL26" s="112">
        <f t="shared" si="2"/>
        <v>993873.86522064183</v>
      </c>
      <c r="AM26" s="112">
        <f t="shared" si="2"/>
        <v>5.9215596333552272</v>
      </c>
      <c r="AN26" s="112">
        <f t="shared" si="2"/>
        <v>52.071890007427491</v>
      </c>
      <c r="AO26" s="112">
        <f t="shared" si="2"/>
        <v>0.13368876258972101</v>
      </c>
      <c r="AP26" s="112">
        <f t="shared" si="2"/>
        <v>298970.58617711975</v>
      </c>
      <c r="AQ26" s="112">
        <f t="shared" si="2"/>
        <v>0.13999757468132831</v>
      </c>
      <c r="AR26" s="112">
        <f t="shared" si="2"/>
        <v>1268238.0290381534</v>
      </c>
      <c r="AS26" s="112">
        <f t="shared" si="2"/>
        <v>895569.38968545781</v>
      </c>
      <c r="AT26" s="112">
        <f t="shared" si="2"/>
        <v>0.74619710755822954</v>
      </c>
      <c r="AU26" s="112">
        <f t="shared" si="2"/>
        <v>0.26211757489184384</v>
      </c>
    </row>
    <row r="27" spans="1:47" x14ac:dyDescent="0.3">
      <c r="A27" s="95" t="s">
        <v>6</v>
      </c>
      <c r="B27" s="112">
        <f t="shared" si="3"/>
        <v>4211080851.7354383</v>
      </c>
      <c r="C27" s="112">
        <f t="shared" si="3"/>
        <v>4238052789.4629197</v>
      </c>
      <c r="D27" s="112">
        <f t="shared" si="3"/>
        <v>1797668301.8616507</v>
      </c>
      <c r="E27" s="112">
        <f t="shared" si="3"/>
        <v>819524194.56514561</v>
      </c>
      <c r="F27" s="112">
        <f t="shared" si="3"/>
        <v>1593912739.338551</v>
      </c>
      <c r="G27" s="112">
        <f t="shared" si="3"/>
        <v>1620860293.0361233</v>
      </c>
      <c r="H27" s="112">
        <f t="shared" si="3"/>
        <v>889055895.47944987</v>
      </c>
      <c r="I27" s="112">
        <f t="shared" si="3"/>
        <v>324572.76572540414</v>
      </c>
      <c r="J27" s="112">
        <f t="shared" si="3"/>
        <v>639269102.75547874</v>
      </c>
      <c r="K27" s="112">
        <f t="shared" si="3"/>
        <v>45251854.85601221</v>
      </c>
      <c r="L27" s="112">
        <f t="shared" si="3"/>
        <v>114600232.26374933</v>
      </c>
      <c r="M27" s="112">
        <f t="shared" si="3"/>
        <v>89610132.838484108</v>
      </c>
      <c r="N27" s="112">
        <f t="shared" si="3"/>
        <v>120864286.28869054</v>
      </c>
      <c r="O27" s="112">
        <f t="shared" si="3"/>
        <v>941496928.90535784</v>
      </c>
      <c r="P27" s="112">
        <f t="shared" si="3"/>
        <v>151610543.46660444</v>
      </c>
      <c r="Q27" s="112">
        <f t="shared" si="3"/>
        <v>144758451.74573481</v>
      </c>
      <c r="R27" s="112">
        <f t="shared" ref="C27:AU32" si="4">$B$15/$B$14*R8+R8</f>
        <v>610377117.76694059</v>
      </c>
      <c r="S27" s="112">
        <f t="shared" si="4"/>
        <v>645138460.26901317</v>
      </c>
      <c r="T27" s="112">
        <f t="shared" si="4"/>
        <v>0.1152032964766095</v>
      </c>
      <c r="U27" s="112">
        <f t="shared" si="4"/>
        <v>2281025.2702368679</v>
      </c>
      <c r="V27" s="112">
        <f t="shared" si="4"/>
        <v>2410253.3158497605</v>
      </c>
      <c r="W27" s="112">
        <f t="shared" si="4"/>
        <v>504115.60063250689</v>
      </c>
      <c r="X27" s="112">
        <f t="shared" si="4"/>
        <v>65506.597912191057</v>
      </c>
      <c r="Y27" s="112">
        <f t="shared" si="4"/>
        <v>60106.067726926696</v>
      </c>
      <c r="Z27" s="112">
        <f t="shared" si="4"/>
        <v>91589626.00229089</v>
      </c>
      <c r="AA27" s="112">
        <f t="shared" si="4"/>
        <v>1506658.7643549624</v>
      </c>
      <c r="AB27" s="112">
        <f t="shared" si="4"/>
        <v>11823865.28968193</v>
      </c>
      <c r="AC27" s="112">
        <f t="shared" si="4"/>
        <v>56605891.04962866</v>
      </c>
      <c r="AD27" s="112">
        <f t="shared" si="4"/>
        <v>43878.431208451933</v>
      </c>
      <c r="AE27" s="112">
        <f t="shared" si="4"/>
        <v>38657.217458572901</v>
      </c>
      <c r="AF27" s="112">
        <f t="shared" si="4"/>
        <v>2520.4477733491262</v>
      </c>
      <c r="AG27" s="112">
        <f t="shared" si="4"/>
        <v>2647.672283371121</v>
      </c>
      <c r="AH27" s="112">
        <f t="shared" si="4"/>
        <v>53.09369315878525</v>
      </c>
      <c r="AI27" s="112">
        <f t="shared" si="4"/>
        <v>0</v>
      </c>
      <c r="AJ27" s="112">
        <f t="shared" si="4"/>
        <v>16089.392562702827</v>
      </c>
      <c r="AK27" s="112">
        <f t="shared" si="4"/>
        <v>22567.824895870075</v>
      </c>
      <c r="AL27" s="112">
        <f t="shared" si="4"/>
        <v>651218.18901959178</v>
      </c>
      <c r="AM27" s="112">
        <f t="shared" si="4"/>
        <v>5.1312750372036415</v>
      </c>
      <c r="AN27" s="112">
        <f t="shared" si="4"/>
        <v>52.182915932197076</v>
      </c>
      <c r="AO27" s="112">
        <f t="shared" si="4"/>
        <v>3.6092556968597027E-2</v>
      </c>
      <c r="AP27" s="112">
        <f t="shared" si="4"/>
        <v>80714.434814898967</v>
      </c>
      <c r="AQ27" s="112">
        <f t="shared" si="4"/>
        <v>6.6681309267646899E-2</v>
      </c>
      <c r="AR27" s="112">
        <f t="shared" si="4"/>
        <v>604065.98065561324</v>
      </c>
      <c r="AS27" s="112">
        <f t="shared" si="4"/>
        <v>558549.65910160262</v>
      </c>
      <c r="AT27" s="112">
        <f t="shared" si="4"/>
        <v>0.63847584050941641</v>
      </c>
      <c r="AU27" s="112">
        <f t="shared" si="4"/>
        <v>0.27616802606295621</v>
      </c>
    </row>
    <row r="28" spans="1:47" x14ac:dyDescent="0.3">
      <c r="A28" s="95" t="s">
        <v>18</v>
      </c>
      <c r="B28" s="112">
        <f t="shared" si="3"/>
        <v>10703654421.601761</v>
      </c>
      <c r="C28" s="112">
        <f t="shared" si="4"/>
        <v>10749407219.459797</v>
      </c>
      <c r="D28" s="112">
        <f t="shared" si="4"/>
        <v>5734601713.2262125</v>
      </c>
      <c r="E28" s="112">
        <f t="shared" si="4"/>
        <v>1692142082.2890766</v>
      </c>
      <c r="F28" s="112">
        <f t="shared" si="4"/>
        <v>3276882635.6924987</v>
      </c>
      <c r="G28" s="112">
        <f t="shared" si="4"/>
        <v>3322663423.9445076</v>
      </c>
      <c r="H28" s="112">
        <f t="shared" si="4"/>
        <v>4920438979.9023094</v>
      </c>
      <c r="I28" s="112">
        <f t="shared" si="4"/>
        <v>223869056.32012028</v>
      </c>
      <c r="J28" s="112">
        <f t="shared" si="4"/>
        <v>4215528040.5822539</v>
      </c>
      <c r="K28" s="112">
        <f t="shared" si="4"/>
        <v>129973360.85270628</v>
      </c>
      <c r="L28" s="112">
        <f t="shared" si="4"/>
        <v>202576481.82785648</v>
      </c>
      <c r="M28" s="112">
        <f t="shared" si="4"/>
        <v>148492040.31937239</v>
      </c>
      <c r="N28" s="112">
        <f t="shared" si="4"/>
        <v>616591083.40210938</v>
      </c>
      <c r="O28" s="112">
        <f t="shared" si="4"/>
        <v>2189530618.8339601</v>
      </c>
      <c r="P28" s="112">
        <f t="shared" si="4"/>
        <v>411606351.79399401</v>
      </c>
      <c r="Q28" s="112">
        <f t="shared" si="4"/>
        <v>307669937.71279693</v>
      </c>
      <c r="R28" s="112">
        <f t="shared" si="4"/>
        <v>1391154937.5397184</v>
      </c>
      <c r="S28" s="112">
        <f t="shared" si="4"/>
        <v>1470294593.3801718</v>
      </c>
      <c r="T28" s="112">
        <f t="shared" si="4"/>
        <v>6.1107835522375469E-2</v>
      </c>
      <c r="U28" s="112">
        <f t="shared" si="4"/>
        <v>2723806.6358252279</v>
      </c>
      <c r="V28" s="112">
        <f t="shared" si="4"/>
        <v>2879080.6441197884</v>
      </c>
      <c r="W28" s="112">
        <f t="shared" si="4"/>
        <v>1229774.152764102</v>
      </c>
      <c r="X28" s="112">
        <f t="shared" si="4"/>
        <v>79889.979919244623</v>
      </c>
      <c r="Y28" s="112">
        <f t="shared" si="4"/>
        <v>11938066.818363091</v>
      </c>
      <c r="Z28" s="112">
        <f t="shared" si="4"/>
        <v>779874225.22128296</v>
      </c>
      <c r="AA28" s="112">
        <f t="shared" si="4"/>
        <v>32553446.280903496</v>
      </c>
      <c r="AB28" s="112">
        <f t="shared" si="4"/>
        <v>19055627.005026661</v>
      </c>
      <c r="AC28" s="112">
        <f t="shared" si="4"/>
        <v>621290376.13055956</v>
      </c>
      <c r="AD28" s="112">
        <f t="shared" si="4"/>
        <v>62643.545552798452</v>
      </c>
      <c r="AE28" s="112">
        <f t="shared" si="4"/>
        <v>52899.350206468182</v>
      </c>
      <c r="AF28" s="112">
        <f t="shared" si="4"/>
        <v>5290.3357277649975</v>
      </c>
      <c r="AG28" s="112">
        <f t="shared" si="4"/>
        <v>1735.0618217172839</v>
      </c>
      <c r="AH28" s="112">
        <f t="shared" si="4"/>
        <v>28.049498272565792</v>
      </c>
      <c r="AI28" s="112">
        <f t="shared" si="4"/>
        <v>2689.7465307799694</v>
      </c>
      <c r="AJ28" s="112">
        <f t="shared" si="4"/>
        <v>30023.982597395334</v>
      </c>
      <c r="AK28" s="112">
        <f t="shared" si="4"/>
        <v>22876.369376868301</v>
      </c>
      <c r="AL28" s="112">
        <f t="shared" si="4"/>
        <v>1183787.0003462303</v>
      </c>
      <c r="AM28" s="112">
        <f t="shared" si="4"/>
        <v>4.6450269669707582</v>
      </c>
      <c r="AN28" s="112">
        <f t="shared" si="4"/>
        <v>52.473438610555178</v>
      </c>
      <c r="AO28" s="112">
        <f t="shared" si="4"/>
        <v>7.0314457655844931E-2</v>
      </c>
      <c r="AP28" s="112">
        <f t="shared" si="4"/>
        <v>157245.48731600383</v>
      </c>
      <c r="AQ28" s="112">
        <f t="shared" si="4"/>
        <v>0.12716999279899491</v>
      </c>
      <c r="AR28" s="112">
        <f t="shared" si="4"/>
        <v>1152032.9647660949</v>
      </c>
      <c r="AS28" s="112">
        <f t="shared" si="4"/>
        <v>1320666.5483807605</v>
      </c>
      <c r="AT28" s="112">
        <f t="shared" si="4"/>
        <v>0.49840135022368892</v>
      </c>
      <c r="AU28" s="112">
        <f t="shared" si="4"/>
        <v>0.22634796764288259</v>
      </c>
    </row>
    <row r="29" spans="1:47" x14ac:dyDescent="0.3">
      <c r="A29" s="95" t="s">
        <v>19</v>
      </c>
      <c r="B29" s="112">
        <f t="shared" si="3"/>
        <v>12139249142.955324</v>
      </c>
      <c r="C29" s="112">
        <f t="shared" si="4"/>
        <v>12188037936.361423</v>
      </c>
      <c r="D29" s="112">
        <f t="shared" si="4"/>
        <v>5383945919.4107094</v>
      </c>
      <c r="E29" s="112">
        <f t="shared" si="4"/>
        <v>2439690262.5190229</v>
      </c>
      <c r="F29" s="112">
        <f t="shared" si="4"/>
        <v>4315615662.7933369</v>
      </c>
      <c r="G29" s="112">
        <f t="shared" si="4"/>
        <v>4364401754.4316921</v>
      </c>
      <c r="H29" s="112">
        <f t="shared" si="4"/>
        <v>6403043295.9529552</v>
      </c>
      <c r="I29" s="112">
        <f t="shared" si="4"/>
        <v>181972121.811066</v>
      </c>
      <c r="J29" s="112">
        <f t="shared" si="4"/>
        <v>5386103727.2421055</v>
      </c>
      <c r="K29" s="112">
        <f t="shared" si="4"/>
        <v>363413306.69054419</v>
      </c>
      <c r="L29" s="112">
        <f t="shared" si="4"/>
        <v>282398341.53701061</v>
      </c>
      <c r="M29" s="112">
        <f t="shared" si="4"/>
        <v>189155798.6722292</v>
      </c>
      <c r="N29" s="112">
        <f t="shared" si="4"/>
        <v>2096459571.6033852</v>
      </c>
      <c r="O29" s="112">
        <f t="shared" si="4"/>
        <v>2574611640.0172725</v>
      </c>
      <c r="P29" s="112">
        <f t="shared" si="4"/>
        <v>474105642.78424782</v>
      </c>
      <c r="Q29" s="112">
        <f t="shared" si="4"/>
        <v>324459565.96451843</v>
      </c>
      <c r="R29" s="112">
        <f t="shared" si="4"/>
        <v>1680465476.8653255</v>
      </c>
      <c r="S29" s="112">
        <f t="shared" si="4"/>
        <v>1776034124.5511389</v>
      </c>
      <c r="T29" s="112">
        <f t="shared" si="4"/>
        <v>6.611667449961936E-2</v>
      </c>
      <c r="U29" s="112">
        <f t="shared" si="4"/>
        <v>3667471.899137977</v>
      </c>
      <c r="V29" s="112">
        <f t="shared" si="4"/>
        <v>3875839.6005913229</v>
      </c>
      <c r="W29" s="112">
        <f t="shared" si="4"/>
        <v>1546049.275839804</v>
      </c>
      <c r="X29" s="112">
        <f t="shared" si="4"/>
        <v>109249.79046825742</v>
      </c>
      <c r="Y29" s="112">
        <f t="shared" si="4"/>
        <v>1614849.6862634306</v>
      </c>
      <c r="Z29" s="112">
        <f t="shared" si="4"/>
        <v>3690360289.7283907</v>
      </c>
      <c r="AA29" s="112">
        <f t="shared" si="4"/>
        <v>50403946.628005274</v>
      </c>
      <c r="AB29" s="112">
        <f t="shared" si="4"/>
        <v>25535061.105989356</v>
      </c>
      <c r="AC29" s="112">
        <f t="shared" si="4"/>
        <v>1856678435.6203566</v>
      </c>
      <c r="AD29" s="112">
        <f t="shared" si="4"/>
        <v>88054.387452152165</v>
      </c>
      <c r="AE29" s="112">
        <f t="shared" si="4"/>
        <v>64402.649801606502</v>
      </c>
      <c r="AF29" s="112">
        <f t="shared" si="4"/>
        <v>8270.5949192251137</v>
      </c>
      <c r="AG29" s="112">
        <f t="shared" si="4"/>
        <v>6594.6373974393073</v>
      </c>
      <c r="AH29" s="112">
        <f t="shared" si="4"/>
        <v>222.39245058962877</v>
      </c>
      <c r="AI29" s="112">
        <f t="shared" si="4"/>
        <v>8563.1111154961563</v>
      </c>
      <c r="AJ29" s="112">
        <f t="shared" si="4"/>
        <v>34716.262951277407</v>
      </c>
      <c r="AK29" s="112">
        <f t="shared" si="4"/>
        <v>29686.386850329094</v>
      </c>
      <c r="AL29" s="112">
        <f t="shared" si="4"/>
        <v>1545736.7242876238</v>
      </c>
      <c r="AM29" s="112">
        <f t="shared" si="4"/>
        <v>4.2963696999071752</v>
      </c>
      <c r="AN29" s="112">
        <f t="shared" si="4"/>
        <v>52.170727423429852</v>
      </c>
      <c r="AO29" s="112">
        <f t="shared" si="4"/>
        <v>7.2952907248073448E-2</v>
      </c>
      <c r="AP29" s="112">
        <f t="shared" si="4"/>
        <v>163145.89963119713</v>
      </c>
      <c r="AQ29" s="112">
        <f t="shared" si="4"/>
        <v>0.1626670081802796</v>
      </c>
      <c r="AR29" s="112">
        <f t="shared" si="4"/>
        <v>1473600.4271051527</v>
      </c>
      <c r="AS29" s="112">
        <f t="shared" si="4"/>
        <v>1680599.7137499156</v>
      </c>
      <c r="AT29" s="112">
        <f t="shared" si="4"/>
        <v>0.47835716850604265</v>
      </c>
      <c r="AU29" s="112">
        <f t="shared" si="4"/>
        <v>0.24366933783228198</v>
      </c>
    </row>
    <row r="30" spans="1:47" x14ac:dyDescent="0.3">
      <c r="A30" s="95" t="s">
        <v>7</v>
      </c>
      <c r="B30" s="112">
        <f t="shared" si="3"/>
        <v>1260700775.2282829</v>
      </c>
      <c r="C30" s="112">
        <f t="shared" si="4"/>
        <v>1277755824.8627121</v>
      </c>
      <c r="D30" s="112">
        <f t="shared" si="4"/>
        <v>568793736.57786179</v>
      </c>
      <c r="E30" s="112">
        <f t="shared" si="4"/>
        <v>221000995.12175041</v>
      </c>
      <c r="F30" s="112">
        <f t="shared" si="4"/>
        <v>470931040.64047062</v>
      </c>
      <c r="G30" s="112">
        <f t="shared" si="4"/>
        <v>487961093.16309988</v>
      </c>
      <c r="H30" s="112">
        <f t="shared" si="4"/>
        <v>1497509619.0791287</v>
      </c>
      <c r="I30" s="112">
        <f t="shared" si="4"/>
        <v>245433.10988495068</v>
      </c>
      <c r="J30" s="112">
        <f t="shared" si="4"/>
        <v>1264756885.9489686</v>
      </c>
      <c r="K30" s="112">
        <f t="shared" si="4"/>
        <v>150269176.38849854</v>
      </c>
      <c r="L30" s="112">
        <f t="shared" si="4"/>
        <v>54334883.457346283</v>
      </c>
      <c r="M30" s="112">
        <f t="shared" si="4"/>
        <v>27903240.17443027</v>
      </c>
      <c r="N30" s="112">
        <f t="shared" si="4"/>
        <v>235699933.98437035</v>
      </c>
      <c r="O30" s="112">
        <f t="shared" si="4"/>
        <v>334352879.4560402</v>
      </c>
      <c r="P30" s="112">
        <f t="shared" si="4"/>
        <v>64104122.998562768</v>
      </c>
      <c r="Q30" s="112">
        <f t="shared" si="4"/>
        <v>35402473.891159825</v>
      </c>
      <c r="R30" s="112">
        <f t="shared" si="4"/>
        <v>222192097.03053901</v>
      </c>
      <c r="S30" s="112">
        <f t="shared" si="4"/>
        <v>234814371.25319362</v>
      </c>
      <c r="T30" s="112">
        <f t="shared" si="4"/>
        <v>0</v>
      </c>
      <c r="U30" s="112">
        <f t="shared" si="4"/>
        <v>27047.730477117013</v>
      </c>
      <c r="V30" s="112">
        <f t="shared" si="4"/>
        <v>28049.49827256579</v>
      </c>
      <c r="W30" s="112">
        <f t="shared" si="4"/>
        <v>184679.90016216406</v>
      </c>
      <c r="X30" s="112">
        <f t="shared" si="4"/>
        <v>0</v>
      </c>
      <c r="Y30" s="112">
        <f t="shared" si="4"/>
        <v>9015.9101590390037</v>
      </c>
      <c r="Z30" s="112">
        <f t="shared" si="4"/>
        <v>2817473928.2352796</v>
      </c>
      <c r="AA30" s="112">
        <f t="shared" si="4"/>
        <v>5860341.6033753529</v>
      </c>
      <c r="AB30" s="112">
        <f t="shared" si="4"/>
        <v>3411019.3435030901</v>
      </c>
      <c r="AC30" s="112">
        <f t="shared" si="4"/>
        <v>131556153.96951535</v>
      </c>
      <c r="AD30" s="112">
        <f t="shared" si="4"/>
        <v>21543.016441125976</v>
      </c>
      <c r="AE30" s="112">
        <f t="shared" si="4"/>
        <v>9128.1081521292672</v>
      </c>
      <c r="AF30" s="112">
        <f t="shared" si="4"/>
        <v>1693.9893421038839</v>
      </c>
      <c r="AG30" s="112">
        <f t="shared" si="4"/>
        <v>3452.0918231164896</v>
      </c>
      <c r="AH30" s="112">
        <f t="shared" si="4"/>
        <v>12.021213545385338</v>
      </c>
      <c r="AI30" s="112">
        <f t="shared" si="4"/>
        <v>7256.8059102309498</v>
      </c>
      <c r="AJ30" s="112">
        <f t="shared" si="4"/>
        <v>5496.6998936274458</v>
      </c>
      <c r="AK30" s="112">
        <f t="shared" si="4"/>
        <v>3630.4064907063726</v>
      </c>
      <c r="AL30" s="112">
        <f t="shared" si="4"/>
        <v>197900.22975870158</v>
      </c>
      <c r="AM30" s="112">
        <f t="shared" si="4"/>
        <v>3.6202786182943854</v>
      </c>
      <c r="AN30" s="112">
        <f t="shared" si="4"/>
        <v>51.591041465612079</v>
      </c>
      <c r="AO30" s="112">
        <f t="shared" si="4"/>
        <v>6.1061517965340283E-2</v>
      </c>
      <c r="AP30" s="112">
        <f t="shared" si="4"/>
        <v>136552.97173321387</v>
      </c>
      <c r="AQ30" s="112">
        <f t="shared" si="4"/>
        <v>3.2068954705833499E-2</v>
      </c>
      <c r="AR30" s="112">
        <f t="shared" si="4"/>
        <v>290512.66068014567</v>
      </c>
      <c r="AS30" s="112">
        <f t="shared" si="4"/>
        <v>185591.50885602244</v>
      </c>
      <c r="AT30" s="112">
        <f t="shared" si="4"/>
        <v>0.81187079986422339</v>
      </c>
      <c r="AU30" s="112">
        <f t="shared" si="4"/>
        <v>0.23033901155020117</v>
      </c>
    </row>
    <row r="31" spans="1:47" x14ac:dyDescent="0.3">
      <c r="A31" s="95" t="s">
        <v>20</v>
      </c>
      <c r="B31" s="112">
        <f t="shared" si="3"/>
        <v>8461999234.800849</v>
      </c>
      <c r="C31" s="112">
        <f t="shared" si="4"/>
        <v>8522122784.377574</v>
      </c>
      <c r="D31" s="112">
        <f t="shared" si="4"/>
        <v>3515242263.1737852</v>
      </c>
      <c r="E31" s="112">
        <f t="shared" si="4"/>
        <v>1576627236.0280824</v>
      </c>
      <c r="F31" s="112">
        <f t="shared" si="4"/>
        <v>3370147217.4487796</v>
      </c>
      <c r="G31" s="112">
        <f t="shared" si="4"/>
        <v>3430253285.1757064</v>
      </c>
      <c r="H31" s="112">
        <f t="shared" si="4"/>
        <v>6744622071.7738981</v>
      </c>
      <c r="I31" s="112">
        <f t="shared" si="4"/>
        <v>26132114.712076828</v>
      </c>
      <c r="J31" s="112">
        <f t="shared" si="4"/>
        <v>6090545839.2338915</v>
      </c>
      <c r="K31" s="112">
        <f t="shared" si="4"/>
        <v>108222978.47792241</v>
      </c>
      <c r="L31" s="112">
        <f t="shared" si="4"/>
        <v>356617313.96621966</v>
      </c>
      <c r="M31" s="112">
        <f t="shared" si="4"/>
        <v>163103825.38378829</v>
      </c>
      <c r="N31" s="112">
        <f t="shared" si="4"/>
        <v>901118181.50444853</v>
      </c>
      <c r="O31" s="112">
        <f t="shared" si="4"/>
        <v>2029644569.7823975</v>
      </c>
      <c r="P31" s="112">
        <f t="shared" si="4"/>
        <v>332103054.24379259</v>
      </c>
      <c r="Q31" s="112">
        <f t="shared" si="4"/>
        <v>246831577.72739717</v>
      </c>
      <c r="R31" s="112">
        <f t="shared" si="4"/>
        <v>1372622233.323916</v>
      </c>
      <c r="S31" s="112">
        <f t="shared" si="4"/>
        <v>1450659944.5893757</v>
      </c>
      <c r="T31" s="112">
        <f t="shared" si="4"/>
        <v>5.1090157567887685E-2</v>
      </c>
      <c r="U31" s="112">
        <f t="shared" si="4"/>
        <v>2300058.8583503948</v>
      </c>
      <c r="V31" s="112">
        <f t="shared" si="4"/>
        <v>2431290.4395541847</v>
      </c>
      <c r="W31" s="112">
        <f t="shared" si="4"/>
        <v>1049829.6089710242</v>
      </c>
      <c r="X31" s="112">
        <f t="shared" si="4"/>
        <v>56418.56047187974</v>
      </c>
      <c r="Y31" s="112">
        <f t="shared" si="4"/>
        <v>1373423.6475602749</v>
      </c>
      <c r="Z31" s="112">
        <f t="shared" si="4"/>
        <v>1359373854.2291059</v>
      </c>
      <c r="AA31" s="112">
        <f t="shared" si="4"/>
        <v>14083853.436214373</v>
      </c>
      <c r="AB31" s="112">
        <f t="shared" si="4"/>
        <v>31926339.640952561</v>
      </c>
      <c r="AC31" s="112">
        <f t="shared" si="4"/>
        <v>462576297.22642785</v>
      </c>
      <c r="AD31" s="112">
        <f t="shared" si="4"/>
        <v>81089.095970396796</v>
      </c>
      <c r="AE31" s="112">
        <f t="shared" si="4"/>
        <v>72130.286575698381</v>
      </c>
      <c r="AF31" s="112">
        <f t="shared" si="4"/>
        <v>5551.7971223771292</v>
      </c>
      <c r="AG31" s="112">
        <f t="shared" si="4"/>
        <v>3227.6958369359636</v>
      </c>
      <c r="AH31" s="112">
        <f t="shared" si="4"/>
        <v>179.31643538533132</v>
      </c>
      <c r="AI31" s="112">
        <f t="shared" si="4"/>
        <v>0</v>
      </c>
      <c r="AJ31" s="112">
        <f t="shared" si="4"/>
        <v>34290.511638211676</v>
      </c>
      <c r="AK31" s="112">
        <f t="shared" si="4"/>
        <v>37840.776705282151</v>
      </c>
      <c r="AL31" s="112">
        <f t="shared" si="4"/>
        <v>1350437.0837259074</v>
      </c>
      <c r="AM31" s="112">
        <f t="shared" si="4"/>
        <v>5.3135466875855464</v>
      </c>
      <c r="AN31" s="112">
        <f t="shared" si="4"/>
        <v>51.790563557431618</v>
      </c>
      <c r="AO31" s="112">
        <f t="shared" si="4"/>
        <v>0.13640873982639531</v>
      </c>
      <c r="AP31" s="112">
        <f t="shared" si="4"/>
        <v>305053.32023108471</v>
      </c>
      <c r="AQ31" s="112">
        <f t="shared" si="4"/>
        <v>0.17494167705044344</v>
      </c>
      <c r="AR31" s="112">
        <f t="shared" si="4"/>
        <v>1584796.6523999672</v>
      </c>
      <c r="AS31" s="112">
        <f t="shared" si="4"/>
        <v>1118075.0400359724</v>
      </c>
      <c r="AT31" s="112">
        <f t="shared" si="4"/>
        <v>0.77161531893221624</v>
      </c>
      <c r="AU31" s="112">
        <f t="shared" si="4"/>
        <v>0.26778911917281822</v>
      </c>
    </row>
    <row r="32" spans="1:47" x14ac:dyDescent="0.3">
      <c r="A32" s="95" t="s">
        <v>8</v>
      </c>
      <c r="B32" s="112">
        <f t="shared" si="3"/>
        <v>3692241725.8533077</v>
      </c>
      <c r="C32" s="112">
        <f t="shared" si="4"/>
        <v>3736416564.1241484</v>
      </c>
      <c r="D32" s="112">
        <f t="shared" si="4"/>
        <v>1451346155.5292583</v>
      </c>
      <c r="E32" s="112">
        <f t="shared" si="4"/>
        <v>687751658.75181329</v>
      </c>
      <c r="F32" s="112">
        <f t="shared" si="4"/>
        <v>1553140790.0637858</v>
      </c>
      <c r="G32" s="112">
        <f t="shared" si="4"/>
        <v>1597318749.8430769</v>
      </c>
      <c r="H32" s="112">
        <f t="shared" si="4"/>
        <v>4415790438.8026237</v>
      </c>
      <c r="I32" s="112">
        <f t="shared" si="4"/>
        <v>39220210.959615119</v>
      </c>
      <c r="J32" s="112">
        <f t="shared" si="4"/>
        <v>4136116905.6692338</v>
      </c>
      <c r="K32" s="112">
        <f t="shared" si="4"/>
        <v>35872302.987225302</v>
      </c>
      <c r="L32" s="112">
        <f t="shared" si="4"/>
        <v>150174008.4479309</v>
      </c>
      <c r="M32" s="112">
        <f t="shared" si="4"/>
        <v>54407010.738618597</v>
      </c>
      <c r="N32" s="112">
        <f t="shared" si="4"/>
        <v>437126386.38305163</v>
      </c>
      <c r="O32" s="112">
        <f t="shared" si="4"/>
        <v>1053899455.9317212</v>
      </c>
      <c r="P32" s="112">
        <f t="shared" si="4"/>
        <v>162461692.22690561</v>
      </c>
      <c r="Q32" s="112">
        <f t="shared" si="4"/>
        <v>130796813.98056518</v>
      </c>
      <c r="R32" s="112">
        <f t="shared" si="4"/>
        <v>719669984.25040233</v>
      </c>
      <c r="S32" s="112">
        <f t="shared" si="4"/>
        <v>760642287.08425736</v>
      </c>
      <c r="T32" s="112">
        <f t="shared" si="4"/>
        <v>7.012374568141448E-3</v>
      </c>
      <c r="U32" s="112">
        <f t="shared" si="4"/>
        <v>170300.52522629229</v>
      </c>
      <c r="V32" s="112">
        <f t="shared" si="4"/>
        <v>179316.43538533131</v>
      </c>
      <c r="W32" s="112">
        <f t="shared" si="4"/>
        <v>524332.27651245869</v>
      </c>
      <c r="X32" s="112">
        <f t="shared" si="4"/>
        <v>3696.5231652059915</v>
      </c>
      <c r="Y32" s="112">
        <f t="shared" si="4"/>
        <v>5000824.8348803008</v>
      </c>
      <c r="Z32" s="112">
        <f t="shared" si="4"/>
        <v>1768340547.8820922</v>
      </c>
      <c r="AA32" s="112">
        <f t="shared" si="4"/>
        <v>6506481.8314398145</v>
      </c>
      <c r="AB32" s="112">
        <f t="shared" si="4"/>
        <v>9162168.2571745254</v>
      </c>
      <c r="AC32" s="112">
        <f t="shared" si="4"/>
        <v>328082960.08065665</v>
      </c>
      <c r="AD32" s="112">
        <f t="shared" si="4"/>
        <v>32142.7214847695</v>
      </c>
      <c r="AE32" s="112">
        <f t="shared" si="4"/>
        <v>28213.78819101939</v>
      </c>
      <c r="AF32" s="112">
        <f t="shared" si="4"/>
        <v>2521.4495411445751</v>
      </c>
      <c r="AG32" s="112">
        <f t="shared" si="4"/>
        <v>1356.3935950376458</v>
      </c>
      <c r="AH32" s="112">
        <f t="shared" si="4"/>
        <v>51.090157567887687</v>
      </c>
      <c r="AI32" s="112">
        <f t="shared" si="4"/>
        <v>0</v>
      </c>
      <c r="AJ32" s="112">
        <f t="shared" si="4"/>
        <v>14428.461557848754</v>
      </c>
      <c r="AK32" s="112">
        <f t="shared" si="4"/>
        <v>13785.326633170638</v>
      </c>
      <c r="AL32" s="112">
        <f t="shared" si="4"/>
        <v>574314.47889858007</v>
      </c>
      <c r="AM32" s="112">
        <f t="shared" si="4"/>
        <v>5.6989467938505998</v>
      </c>
      <c r="AN32" s="112">
        <f t="shared" si="4"/>
        <v>50.938219446351972</v>
      </c>
      <c r="AO32" s="112">
        <f t="shared" si="4"/>
        <v>5.7934350460527501E-2</v>
      </c>
      <c r="AP32" s="112">
        <f t="shared" si="4"/>
        <v>129559.63075318593</v>
      </c>
      <c r="AQ32" s="112">
        <f t="shared" si="4"/>
        <v>7.5085587052623956E-2</v>
      </c>
      <c r="AR32" s="112">
        <f t="shared" si="4"/>
        <v>680200.33310972038</v>
      </c>
      <c r="AS32" s="112">
        <f t="shared" si="4"/>
        <v>530236.6958988338</v>
      </c>
      <c r="AT32" s="112">
        <f t="shared" si="4"/>
        <v>0.73499653730834813</v>
      </c>
      <c r="AU32" s="112">
        <f t="shared" si="4"/>
        <v>0.19669732407421767</v>
      </c>
    </row>
    <row r="33" spans="1:47" x14ac:dyDescent="0.3">
      <c r="A33" s="124" t="s">
        <v>102</v>
      </c>
      <c r="B33" s="112">
        <f>SUM(B21:B32)</f>
        <v>56575829082</v>
      </c>
      <c r="C33" s="112">
        <f t="shared" ref="C33:AU33" si="5">SUM(C21:C32)</f>
        <v>56996925097.975311</v>
      </c>
      <c r="D33" s="112">
        <f t="shared" si="5"/>
        <v>24954202078.083111</v>
      </c>
      <c r="E33" s="112">
        <f t="shared" si="5"/>
        <v>10570431385.12492</v>
      </c>
      <c r="F33" s="112">
        <f t="shared" si="5"/>
        <v>21051248630.340172</v>
      </c>
      <c r="G33" s="112">
        <f t="shared" si="5"/>
        <v>21472291634.767292</v>
      </c>
      <c r="H33" s="112">
        <f t="shared" si="5"/>
        <v>35678837583.497055</v>
      </c>
      <c r="I33" s="112">
        <f t="shared" si="5"/>
        <v>2666568629.2966709</v>
      </c>
      <c r="J33" s="112">
        <f t="shared" si="5"/>
        <v>29119104781.354565</v>
      </c>
      <c r="K33" s="112">
        <f t="shared" si="5"/>
        <v>1232084229.3004069</v>
      </c>
      <c r="L33" s="112">
        <f t="shared" si="5"/>
        <v>1708873608.008662</v>
      </c>
      <c r="M33" s="112">
        <f t="shared" si="5"/>
        <v>952206335.53674531</v>
      </c>
      <c r="N33" s="112">
        <f t="shared" si="5"/>
        <v>5999957981.0270491</v>
      </c>
      <c r="O33" s="112">
        <f t="shared" si="5"/>
        <v>13680713896.599466</v>
      </c>
      <c r="P33" s="112">
        <f t="shared" si="5"/>
        <v>2301856029.7754302</v>
      </c>
      <c r="Q33" s="112">
        <f t="shared" si="5"/>
        <v>1794068950.1726031</v>
      </c>
      <c r="R33" s="112">
        <f t="shared" si="5"/>
        <v>9048267258.8319988</v>
      </c>
      <c r="S33" s="112">
        <f t="shared" si="5"/>
        <v>9562975552.1335812</v>
      </c>
      <c r="T33" s="112">
        <f t="shared" si="5"/>
        <v>0.66817911956433507</v>
      </c>
      <c r="U33" s="112">
        <f t="shared" si="5"/>
        <v>14335297.152872017</v>
      </c>
      <c r="V33" s="112">
        <f t="shared" si="5"/>
        <v>15148732.602776425</v>
      </c>
      <c r="W33" s="112">
        <f t="shared" si="5"/>
        <v>7299271.8488478186</v>
      </c>
      <c r="X33" s="112">
        <f t="shared" si="5"/>
        <v>400493.74163908075</v>
      </c>
      <c r="Y33" s="112">
        <f t="shared" si="5"/>
        <v>21156334.072082747</v>
      </c>
      <c r="Z33" s="112">
        <f t="shared" si="5"/>
        <v>12930475097.298988</v>
      </c>
      <c r="AA33" s="112">
        <f t="shared" si="5"/>
        <v>168038533.54416892</v>
      </c>
      <c r="AB33" s="112">
        <f t="shared" si="5"/>
        <v>151921091.48319358</v>
      </c>
      <c r="AC33" s="112">
        <f t="shared" si="5"/>
        <v>4124060630.2510076</v>
      </c>
      <c r="AD33" s="112">
        <f t="shared" si="5"/>
        <v>496267.75172296108</v>
      </c>
      <c r="AE33" s="112">
        <f t="shared" si="5"/>
        <v>404911.53761700977</v>
      </c>
      <c r="AF33" s="112">
        <f t="shared" si="5"/>
        <v>41403.06298589801</v>
      </c>
      <c r="AG33" s="112">
        <f t="shared" si="5"/>
        <v>28875.956703811036</v>
      </c>
      <c r="AH33" s="112">
        <f t="shared" si="5"/>
        <v>1161.048874925134</v>
      </c>
      <c r="AI33" s="112">
        <f t="shared" si="5"/>
        <v>19915.143773521711</v>
      </c>
      <c r="AJ33" s="112">
        <f t="shared" si="5"/>
        <v>208437.82519902725</v>
      </c>
      <c r="AK33" s="112">
        <f t="shared" si="5"/>
        <v>196473.71241798252</v>
      </c>
      <c r="AL33" s="112">
        <f t="shared" si="5"/>
        <v>8237510.5360126207</v>
      </c>
      <c r="AM33" s="112">
        <f t="shared" si="5"/>
        <v>65.188133926482308</v>
      </c>
      <c r="AN33" s="112">
        <f t="shared" si="5"/>
        <v>628.12432884195698</v>
      </c>
      <c r="AO33" s="112">
        <f t="shared" si="5"/>
        <v>1.0017677954487785</v>
      </c>
      <c r="AP33" s="112">
        <f t="shared" si="5"/>
        <v>2240271.3527824213</v>
      </c>
      <c r="AQ33" s="112">
        <f t="shared" si="5"/>
        <v>1.001767795448778</v>
      </c>
      <c r="AR33" s="112">
        <f t="shared" si="5"/>
        <v>9075014.4589704815</v>
      </c>
      <c r="AS33" s="112">
        <f t="shared" si="5"/>
        <v>7754668.4762842655</v>
      </c>
      <c r="AT33" s="112">
        <f t="shared" si="5"/>
        <v>8.4779899622410557</v>
      </c>
      <c r="AU33" s="112">
        <f t="shared" si="5"/>
        <v>3.111124309438476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FA403-F95F-489F-8C4E-80197664AF3E}">
  <dimension ref="A1:AZ21"/>
  <sheetViews>
    <sheetView tabSelected="1" topLeftCell="Y1" workbookViewId="0">
      <selection activeCell="AN23" sqref="AN23"/>
    </sheetView>
  </sheetViews>
  <sheetFormatPr defaultRowHeight="14.4" x14ac:dyDescent="0.3"/>
  <cols>
    <col min="1" max="1" width="8.88671875" style="126"/>
    <col min="2" max="2" width="12" bestFit="1" customWidth="1"/>
    <col min="3" max="3" width="12.6640625" customWidth="1"/>
    <col min="4" max="4" width="12" bestFit="1" customWidth="1"/>
    <col min="9" max="9" width="11" bestFit="1" customWidth="1"/>
    <col min="18" max="18" width="10" bestFit="1" customWidth="1"/>
    <col min="39" max="40" width="8.88671875" style="112"/>
  </cols>
  <sheetData>
    <row r="1" spans="1:52" s="126" customFormat="1" x14ac:dyDescent="0.3">
      <c r="A1" s="126" t="s">
        <v>11</v>
      </c>
      <c r="B1" s="126" t="s">
        <v>90</v>
      </c>
      <c r="C1" s="126" t="s">
        <v>101</v>
      </c>
      <c r="D1" s="126" t="s">
        <v>99</v>
      </c>
      <c r="E1" s="126" t="s">
        <v>100</v>
      </c>
      <c r="F1" s="126" t="s">
        <v>180</v>
      </c>
      <c r="G1" s="126" t="s">
        <v>179</v>
      </c>
      <c r="H1" s="126" t="s">
        <v>96</v>
      </c>
      <c r="I1" s="126" t="s">
        <v>92</v>
      </c>
      <c r="J1" s="126" t="s">
        <v>22</v>
      </c>
      <c r="K1" s="126" t="s">
        <v>93</v>
      </c>
      <c r="L1" s="126" t="s">
        <v>94</v>
      </c>
      <c r="M1" s="126" t="s">
        <v>95</v>
      </c>
      <c r="N1" s="126" t="s">
        <v>91</v>
      </c>
      <c r="O1" s="126" t="s">
        <v>103</v>
      </c>
      <c r="P1" s="126" t="s">
        <v>104</v>
      </c>
      <c r="Q1" s="126" t="s">
        <v>105</v>
      </c>
      <c r="R1" s="126" t="s">
        <v>184</v>
      </c>
      <c r="S1" s="126" t="s">
        <v>183</v>
      </c>
      <c r="T1" s="126" t="s">
        <v>111</v>
      </c>
      <c r="U1" s="126" t="s">
        <v>112</v>
      </c>
      <c r="V1" s="126" t="s">
        <v>113</v>
      </c>
      <c r="W1" s="126" t="s">
        <v>114</v>
      </c>
      <c r="X1" s="126" t="s">
        <v>115</v>
      </c>
      <c r="Y1" s="126" t="s">
        <v>106</v>
      </c>
      <c r="Z1" s="126" t="s">
        <v>107</v>
      </c>
      <c r="AA1" s="126" t="s">
        <v>108</v>
      </c>
      <c r="AB1" s="126" t="s">
        <v>109</v>
      </c>
      <c r="AC1" s="126" t="s">
        <v>110</v>
      </c>
      <c r="AD1" s="126" t="s">
        <v>27</v>
      </c>
      <c r="AE1" s="126" t="s">
        <v>185</v>
      </c>
      <c r="AF1" s="126" t="s">
        <v>186</v>
      </c>
      <c r="AG1" s="126" t="s">
        <v>187</v>
      </c>
      <c r="AH1" s="126" t="s">
        <v>188</v>
      </c>
      <c r="AI1" s="126" t="s">
        <v>189</v>
      </c>
      <c r="AJ1" s="126" t="s">
        <v>190</v>
      </c>
      <c r="AK1" s="126" t="s">
        <v>160</v>
      </c>
      <c r="AL1" s="126" t="s">
        <v>13</v>
      </c>
      <c r="AM1" s="126" t="s">
        <v>192</v>
      </c>
      <c r="AN1" s="126" t="s">
        <v>193</v>
      </c>
      <c r="AO1" s="126" t="s">
        <v>194</v>
      </c>
      <c r="AP1" s="126" t="s">
        <v>195</v>
      </c>
      <c r="AQ1" s="126" t="s">
        <v>196</v>
      </c>
      <c r="AR1" s="126" t="s">
        <v>10</v>
      </c>
      <c r="AS1" s="126" t="s">
        <v>9</v>
      </c>
      <c r="AT1" s="126" t="s">
        <v>14</v>
      </c>
      <c r="AU1" s="126" t="s">
        <v>15</v>
      </c>
      <c r="AV1" s="126" t="s">
        <v>85</v>
      </c>
      <c r="AW1" s="126" t="s">
        <v>84</v>
      </c>
      <c r="AX1" s="126" t="s">
        <v>86</v>
      </c>
      <c r="AY1" s="126" t="s">
        <v>87</v>
      </c>
      <c r="AZ1" s="126" t="s">
        <v>88</v>
      </c>
    </row>
    <row r="2" spans="1:52" x14ac:dyDescent="0.3">
      <c r="A2" s="126" t="s">
        <v>0</v>
      </c>
      <c r="B2">
        <v>1857645776.6637468</v>
      </c>
      <c r="C2">
        <v>1881601416.6033266</v>
      </c>
      <c r="D2">
        <v>742172694.23956823</v>
      </c>
      <c r="E2">
        <v>416553081.16792005</v>
      </c>
      <c r="F2">
        <v>698933390.88461256</v>
      </c>
      <c r="G2">
        <v>722875641.19583833</v>
      </c>
      <c r="H2">
        <v>3355901077.6297026</v>
      </c>
      <c r="I2">
        <v>1360650106.4005077</v>
      </c>
      <c r="J2">
        <v>1743269305.2653956</v>
      </c>
      <c r="K2">
        <v>165451969.09632021</v>
      </c>
      <c r="L2">
        <v>57410310.589374036</v>
      </c>
      <c r="M2">
        <v>29119386.278105088</v>
      </c>
      <c r="N2">
        <v>110891687.88499795</v>
      </c>
      <c r="O2">
        <v>559146116.65585172</v>
      </c>
      <c r="P2">
        <v>70524452.799593985</v>
      </c>
      <c r="Q2">
        <v>81019973.99251084</v>
      </c>
      <c r="R2">
        <v>385680601.24777961</v>
      </c>
      <c r="S2">
        <v>407619315.96810788</v>
      </c>
      <c r="T2">
        <v>0</v>
      </c>
      <c r="U2">
        <v>24042.427090770678</v>
      </c>
      <c r="V2">
        <v>26045.962681668236</v>
      </c>
      <c r="W2">
        <v>277217.19849894952</v>
      </c>
      <c r="X2">
        <v>0</v>
      </c>
      <c r="Y2">
        <v>0</v>
      </c>
      <c r="Z2">
        <v>996767972.38169336</v>
      </c>
      <c r="AA2">
        <v>15203829.831526108</v>
      </c>
      <c r="AB2">
        <v>4334649.2509068632</v>
      </c>
      <c r="AC2">
        <v>33549203.469579585</v>
      </c>
      <c r="AD2">
        <v>14594.75501189325</v>
      </c>
      <c r="AE2">
        <v>11564.407430660696</v>
      </c>
      <c r="AF2">
        <v>1737.0653573081815</v>
      </c>
      <c r="AG2">
        <v>461.81495370188679</v>
      </c>
      <c r="AH2">
        <v>99.175011749429046</v>
      </c>
      <c r="AI2">
        <v>731.29049067760809</v>
      </c>
      <c r="AJ2">
        <v>7376.0162778893546</v>
      </c>
      <c r="AK2">
        <v>4188.3911527713417</v>
      </c>
      <c r="AL2">
        <v>266365.04797085287</v>
      </c>
      <c r="AM2" s="112">
        <v>29264</v>
      </c>
      <c r="AN2" s="112">
        <v>1578</v>
      </c>
      <c r="AO2" s="112">
        <v>1819</v>
      </c>
      <c r="AP2" s="112">
        <v>2734</v>
      </c>
      <c r="AQ2" s="112">
        <v>113</v>
      </c>
      <c r="AR2">
        <v>6.5782785293396291</v>
      </c>
      <c r="AS2">
        <v>53.313250606513755</v>
      </c>
      <c r="AT2">
        <v>8.3770550576210398E-2</v>
      </c>
      <c r="AU2">
        <v>187337.59012348967</v>
      </c>
      <c r="AV2">
        <v>3.8150997839698476E-2</v>
      </c>
      <c r="AW2">
        <v>345609.8894298285</v>
      </c>
      <c r="AX2">
        <v>277602.87910019729</v>
      </c>
      <c r="AY2">
        <v>0.58896421826612344</v>
      </c>
      <c r="AZ2">
        <v>0.219742676587037</v>
      </c>
    </row>
    <row r="3" spans="1:52" x14ac:dyDescent="0.3">
      <c r="A3" s="126" t="s">
        <v>1</v>
      </c>
      <c r="B3">
        <v>1693875104.5115621</v>
      </c>
      <c r="C3">
        <v>1716290696.7661648</v>
      </c>
      <c r="D3">
        <v>639950304.85638392</v>
      </c>
      <c r="E3">
        <v>325014545.32319707</v>
      </c>
      <c r="F3">
        <v>728886247.96853101</v>
      </c>
      <c r="G3">
        <v>751325846.58658373</v>
      </c>
      <c r="H3">
        <v>950189776.96450698</v>
      </c>
      <c r="I3">
        <v>138947196.76433644</v>
      </c>
      <c r="J3">
        <v>689793261.51893795</v>
      </c>
      <c r="K3">
        <v>16373894.616610281</v>
      </c>
      <c r="L3">
        <v>75720622.354586795</v>
      </c>
      <c r="M3">
        <v>29354801.710035548</v>
      </c>
      <c r="N3">
        <v>182549140.06124452</v>
      </c>
      <c r="O3">
        <v>602842923.35591769</v>
      </c>
      <c r="P3">
        <v>105736590.80961855</v>
      </c>
      <c r="Q3">
        <v>75188683.655203506</v>
      </c>
      <c r="R3">
        <v>399204466.48633814</v>
      </c>
      <c r="S3">
        <v>421944595.44302541</v>
      </c>
      <c r="T3">
        <v>0</v>
      </c>
      <c r="U3">
        <v>4007.0711817951128</v>
      </c>
      <c r="V3">
        <v>4007.0711817951128</v>
      </c>
      <c r="W3">
        <v>296987.08594213112</v>
      </c>
      <c r="X3">
        <v>0</v>
      </c>
      <c r="Y3">
        <v>114201.52868116072</v>
      </c>
      <c r="Z3">
        <v>173026335.39770842</v>
      </c>
      <c r="AA3">
        <v>20097465.512293387</v>
      </c>
      <c r="AB3">
        <v>4899646.2875399748</v>
      </c>
      <c r="AC3">
        <v>72841541.710467011</v>
      </c>
      <c r="AD3">
        <v>19941.189736203378</v>
      </c>
      <c r="AE3">
        <v>15533.411436228755</v>
      </c>
      <c r="AF3">
        <v>2807.9551306429253</v>
      </c>
      <c r="AG3">
        <v>858.51500069960298</v>
      </c>
      <c r="AH3">
        <v>68.12021009051692</v>
      </c>
      <c r="AI3">
        <v>674.18972633702776</v>
      </c>
      <c r="AJ3">
        <v>8562.1093477007071</v>
      </c>
      <c r="AK3">
        <v>6971.3020885280475</v>
      </c>
      <c r="AL3">
        <v>317890.97452976077</v>
      </c>
      <c r="AM3" s="112">
        <v>41679</v>
      </c>
      <c r="AN3" s="112">
        <v>2763</v>
      </c>
      <c r="AO3" s="112">
        <v>2902</v>
      </c>
      <c r="AP3" s="112">
        <v>3448</v>
      </c>
      <c r="AQ3" s="112">
        <v>1459</v>
      </c>
      <c r="AR3">
        <v>5.8188583989658182</v>
      </c>
      <c r="AS3">
        <v>53.29543917511068</v>
      </c>
      <c r="AT3">
        <v>0.11541357956524784</v>
      </c>
      <c r="AU3">
        <v>258101.46542619591</v>
      </c>
      <c r="AV3">
        <v>4.6776440829543346E-2</v>
      </c>
      <c r="AW3">
        <v>423747.77747483319</v>
      </c>
      <c r="AX3">
        <v>298952.55435680167</v>
      </c>
      <c r="AY3">
        <v>0.79401316857720594</v>
      </c>
      <c r="AZ3">
        <v>0.23772523492634651</v>
      </c>
    </row>
    <row r="4" spans="1:52" x14ac:dyDescent="0.3">
      <c r="A4" s="126" t="s">
        <v>2</v>
      </c>
      <c r="B4">
        <v>1417100839.6469059</v>
      </c>
      <c r="C4">
        <v>1441909502.8961308</v>
      </c>
      <c r="D4">
        <v>506582954.71269721</v>
      </c>
      <c r="E4">
        <v>285479779.27581102</v>
      </c>
      <c r="F4">
        <v>625002927.58049273</v>
      </c>
      <c r="G4">
        <v>649846768.90762246</v>
      </c>
      <c r="H4">
        <v>1217050699.994107</v>
      </c>
      <c r="I4">
        <v>650671223.80327678</v>
      </c>
      <c r="J4">
        <v>450404818.51172519</v>
      </c>
      <c r="K4">
        <v>47577959.677044272</v>
      </c>
      <c r="L4">
        <v>49538419.25273753</v>
      </c>
      <c r="M4">
        <v>18858278.749323249</v>
      </c>
      <c r="N4">
        <v>137202117.26466468</v>
      </c>
      <c r="O4">
        <v>482938995.78908324</v>
      </c>
      <c r="P4">
        <v>69884323.178302214</v>
      </c>
      <c r="Q4">
        <v>66127693.945369303</v>
      </c>
      <c r="R4">
        <v>328279306.56856465</v>
      </c>
      <c r="S4">
        <v>346912187.56391191</v>
      </c>
      <c r="T4">
        <v>0</v>
      </c>
      <c r="U4">
        <v>12021.213545385339</v>
      </c>
      <c r="V4">
        <v>12021.213545385339</v>
      </c>
      <c r="W4">
        <v>219627.57147419013</v>
      </c>
      <c r="X4">
        <v>0</v>
      </c>
      <c r="Y4">
        <v>0</v>
      </c>
      <c r="Z4">
        <v>135489094.33444726</v>
      </c>
      <c r="AA4">
        <v>6727872.5142339943</v>
      </c>
      <c r="AB4">
        <v>3978019.9157270985</v>
      </c>
      <c r="AC4">
        <v>72945725.56119369</v>
      </c>
      <c r="AD4">
        <v>14820.152765869225</v>
      </c>
      <c r="AE4">
        <v>13133.175798333483</v>
      </c>
      <c r="AF4">
        <v>1570.7719032636842</v>
      </c>
      <c r="AG4">
        <v>102.18031513577537</v>
      </c>
      <c r="AH4">
        <v>15.026516931731674</v>
      </c>
      <c r="AI4">
        <v>0</v>
      </c>
      <c r="AJ4">
        <v>6782.9697429836779</v>
      </c>
      <c r="AK4">
        <v>6349.2042875543566</v>
      </c>
      <c r="AL4">
        <v>257416.25625410894</v>
      </c>
      <c r="AM4" s="112">
        <v>28534</v>
      </c>
      <c r="AN4" s="112">
        <v>1659</v>
      </c>
      <c r="AO4" s="112">
        <v>2152</v>
      </c>
      <c r="AP4" s="112">
        <v>2329</v>
      </c>
      <c r="AQ4" s="112">
        <v>147</v>
      </c>
      <c r="AR4">
        <v>6.5741011576326072</v>
      </c>
      <c r="AS4">
        <v>53.090357272026402</v>
      </c>
      <c r="AT4">
        <v>8.3420698431638157E-2</v>
      </c>
      <c r="AU4">
        <v>186555.20947524416</v>
      </c>
      <c r="AV4">
        <v>3.7376919622661112E-2</v>
      </c>
      <c r="AW4">
        <v>338597.51486168703</v>
      </c>
      <c r="AX4">
        <v>221208.36105540831</v>
      </c>
      <c r="AY4">
        <v>0.82492316751131023</v>
      </c>
      <c r="AZ4">
        <v>0.26450151799283239</v>
      </c>
    </row>
    <row r="5" spans="1:52" x14ac:dyDescent="0.3">
      <c r="A5" s="126" t="s">
        <v>3</v>
      </c>
      <c r="B5">
        <v>3478836081.0629568</v>
      </c>
      <c r="C5">
        <v>3515812269.0493956</v>
      </c>
      <c r="D5">
        <v>1394236375.2785187</v>
      </c>
      <c r="E5">
        <v>652383244.96569872</v>
      </c>
      <c r="F5">
        <v>1432227417.1531181</v>
      </c>
      <c r="G5">
        <v>1469192648.8051782</v>
      </c>
      <c r="H5">
        <v>1946736358.6634061</v>
      </c>
      <c r="I5">
        <v>26209250.832326386</v>
      </c>
      <c r="J5">
        <v>1693730886.0126581</v>
      </c>
      <c r="K5">
        <v>41552326.387419872</v>
      </c>
      <c r="L5">
        <v>115758275.83528812</v>
      </c>
      <c r="M5">
        <v>69485619.595713601</v>
      </c>
      <c r="N5">
        <v>281234287.35869908</v>
      </c>
      <c r="O5">
        <v>960450221.3230083</v>
      </c>
      <c r="P5">
        <v>146548610.79620177</v>
      </c>
      <c r="Q5">
        <v>125871121.73034354</v>
      </c>
      <c r="R5">
        <v>651048890.26216102</v>
      </c>
      <c r="S5">
        <v>688014121.91422093</v>
      </c>
      <c r="T5">
        <v>2.6045962681668235E-2</v>
      </c>
      <c r="U5">
        <v>462816.72149733553</v>
      </c>
      <c r="V5">
        <v>488862.68417900376</v>
      </c>
      <c r="W5">
        <v>485286.37314925162</v>
      </c>
      <c r="X5">
        <v>12953.859362948151</v>
      </c>
      <c r="Y5">
        <v>728285.18729126174</v>
      </c>
      <c r="Z5">
        <v>377131514.88141978</v>
      </c>
      <c r="AA5">
        <v>3475132.4824118116</v>
      </c>
      <c r="AB5">
        <v>15141720.228208283</v>
      </c>
      <c r="AC5">
        <v>69570769.858326748</v>
      </c>
      <c r="AD5">
        <v>30916.557703140195</v>
      </c>
      <c r="AE5">
        <v>27002.650926321818</v>
      </c>
      <c r="AF5">
        <v>3227.6958369359636</v>
      </c>
      <c r="AG5">
        <v>553.97759088317434</v>
      </c>
      <c r="AH5">
        <v>131.23158120378994</v>
      </c>
      <c r="AI5">
        <v>0</v>
      </c>
      <c r="AJ5">
        <v>17016.027773492948</v>
      </c>
      <c r="AK5">
        <v>9986.6231528288699</v>
      </c>
      <c r="AL5">
        <v>556956.84830683901</v>
      </c>
      <c r="AM5" s="112">
        <v>59692</v>
      </c>
      <c r="AN5" s="112">
        <v>4300</v>
      </c>
      <c r="AO5" s="112">
        <v>6171</v>
      </c>
      <c r="AP5" s="112">
        <v>4422</v>
      </c>
      <c r="AQ5" s="112">
        <v>999</v>
      </c>
      <c r="AR5">
        <v>6.1052137232948516</v>
      </c>
      <c r="AS5">
        <v>52.605331358503967</v>
      </c>
      <c r="AT5">
        <v>0.10657275763787566</v>
      </c>
      <c r="AU5">
        <v>238330.57621521884</v>
      </c>
      <c r="AV5">
        <v>7.7076073896434311E-2</v>
      </c>
      <c r="AW5">
        <v>698232.15342779842</v>
      </c>
      <c r="AX5">
        <v>500834.81110241212</v>
      </c>
      <c r="AY5">
        <v>0.76115638586386891</v>
      </c>
      <c r="AZ5">
        <v>0.2788910390462217</v>
      </c>
    </row>
    <row r="6" spans="1:52" x14ac:dyDescent="0.3">
      <c r="A6" s="126" t="s">
        <v>4</v>
      </c>
      <c r="B6">
        <v>1336245059.4031403</v>
      </c>
      <c r="C6">
        <v>1349109741.3969376</v>
      </c>
      <c r="D6">
        <v>641463975.99530709</v>
      </c>
      <c r="E6">
        <v>215577424.27719074</v>
      </c>
      <c r="F6">
        <v>479245713.34269553</v>
      </c>
      <c r="G6">
        <v>492068341.1244399</v>
      </c>
      <c r="H6">
        <v>317849902.05014741</v>
      </c>
      <c r="I6">
        <v>154272.24049911185</v>
      </c>
      <c r="J6">
        <v>219416198.46935046</v>
      </c>
      <c r="K6">
        <v>22288331.680939868</v>
      </c>
      <c r="L6">
        <v>58313905.140868828</v>
      </c>
      <c r="M6">
        <v>17677194.518489141</v>
      </c>
      <c r="N6">
        <v>221730282.07683712</v>
      </c>
      <c r="O6">
        <v>195250183.28565526</v>
      </c>
      <c r="P6">
        <v>39483675.889818147</v>
      </c>
      <c r="Q6">
        <v>23376251.506797239</v>
      </c>
      <c r="R6">
        <v>125220974.43109728</v>
      </c>
      <c r="S6">
        <v>132433702.55832846</v>
      </c>
      <c r="T6">
        <v>0.3185621589527115</v>
      </c>
      <c r="U6">
        <v>1734060.053921835</v>
      </c>
      <c r="V6">
        <v>1833235.0656712642</v>
      </c>
      <c r="W6">
        <v>112202.00016144496</v>
      </c>
      <c r="X6">
        <v>52317.323117312444</v>
      </c>
      <c r="Y6">
        <v>0</v>
      </c>
      <c r="Z6">
        <v>36379197.491722383</v>
      </c>
      <c r="AA6">
        <v>2230936.880464429</v>
      </c>
      <c r="AB6">
        <v>1679964.592967601</v>
      </c>
      <c r="AC6">
        <v>140459866.1354641</v>
      </c>
      <c r="AD6">
        <v>14874.24822682346</v>
      </c>
      <c r="AE6">
        <v>12000.176421680915</v>
      </c>
      <c r="AF6">
        <v>1486.6234084459868</v>
      </c>
      <c r="AG6">
        <v>1388.4501644920067</v>
      </c>
      <c r="AH6">
        <v>0</v>
      </c>
      <c r="AI6">
        <v>0</v>
      </c>
      <c r="AJ6">
        <v>5867.3539779434941</v>
      </c>
      <c r="AK6">
        <v>6132.8224437374201</v>
      </c>
      <c r="AL6">
        <v>341613.83769378334</v>
      </c>
      <c r="AM6" s="112">
        <v>42203</v>
      </c>
      <c r="AN6" s="112">
        <v>1201</v>
      </c>
      <c r="AO6" s="112">
        <v>1402</v>
      </c>
      <c r="AP6" s="112">
        <v>1175</v>
      </c>
      <c r="AQ6" s="112">
        <v>55</v>
      </c>
      <c r="AR6">
        <v>5.4846786800820606</v>
      </c>
      <c r="AS6">
        <v>52.601153986796945</v>
      </c>
      <c r="AT6">
        <v>4.4136916523306667E-2</v>
      </c>
      <c r="AU6">
        <v>98704.180885568116</v>
      </c>
      <c r="AV6">
        <v>2.3775259523290355E-2</v>
      </c>
      <c r="AW6">
        <v>215380.07602148733</v>
      </c>
      <c r="AX6">
        <v>166781.31496088073</v>
      </c>
      <c r="AY6">
        <v>0.82901889912038096</v>
      </c>
      <c r="AZ6">
        <v>0.40713547965883695</v>
      </c>
    </row>
    <row r="7" spans="1:52" x14ac:dyDescent="0.3">
      <c r="A7" s="126" t="s">
        <v>5</v>
      </c>
      <c r="B7">
        <v>6323200068.536725</v>
      </c>
      <c r="C7">
        <v>6380408352.6147909</v>
      </c>
      <c r="D7">
        <v>2578197683.2211571</v>
      </c>
      <c r="E7">
        <v>1238686880.8402097</v>
      </c>
      <c r="F7">
        <v>2506322847.4332981</v>
      </c>
      <c r="G7">
        <v>2563523788.5534234</v>
      </c>
      <c r="H7">
        <v>3020649467.2048144</v>
      </c>
      <c r="I7">
        <v>18173069.577236287</v>
      </c>
      <c r="J7">
        <v>2590169810.1445656</v>
      </c>
      <c r="K7">
        <v>105836767.58916342</v>
      </c>
      <c r="L7">
        <v>191430813.33569339</v>
      </c>
      <c r="M7">
        <v>115039006.55815589</v>
      </c>
      <c r="N7">
        <v>658491023.2145499</v>
      </c>
      <c r="O7">
        <v>1756549363.2632012</v>
      </c>
      <c r="P7">
        <v>273686968.78778803</v>
      </c>
      <c r="Q7">
        <v>232566404.32020655</v>
      </c>
      <c r="R7">
        <v>1162351173.0592175</v>
      </c>
      <c r="S7">
        <v>1228467847.5588367</v>
      </c>
      <c r="T7">
        <v>2.30406592953219E-2</v>
      </c>
      <c r="U7">
        <v>928638.74638101738</v>
      </c>
      <c r="V7">
        <v>980730.67174435395</v>
      </c>
      <c r="W7">
        <v>869170.80473979155</v>
      </c>
      <c r="X7">
        <v>20461.107222041297</v>
      </c>
      <c r="Y7">
        <v>317560.39115726273</v>
      </c>
      <c r="Z7">
        <v>704668511.51355684</v>
      </c>
      <c r="AA7">
        <v>9388567.7789459489</v>
      </c>
      <c r="AB7">
        <v>20973010.565515622</v>
      </c>
      <c r="AC7">
        <v>277903409.43883193</v>
      </c>
      <c r="AD7">
        <v>71769.650169336819</v>
      </c>
      <c r="AE7">
        <v>60246.315218289521</v>
      </c>
      <c r="AF7">
        <v>4724.3369233364383</v>
      </c>
      <c r="AG7">
        <v>6497.4659212807755</v>
      </c>
      <c r="AH7">
        <v>301.53210643008225</v>
      </c>
      <c r="AI7">
        <v>0</v>
      </c>
      <c r="AJ7">
        <v>27788.036877953658</v>
      </c>
      <c r="AK7">
        <v>32458.278340335863</v>
      </c>
      <c r="AL7">
        <v>993873.86522064183</v>
      </c>
      <c r="AM7" s="112">
        <v>104734</v>
      </c>
      <c r="AN7" s="112">
        <v>9983</v>
      </c>
      <c r="AO7" s="112">
        <v>10973</v>
      </c>
      <c r="AP7" s="112">
        <v>8478</v>
      </c>
      <c r="AQ7" s="112">
        <v>485</v>
      </c>
      <c r="AR7">
        <v>5.9215596333552272</v>
      </c>
      <c r="AS7">
        <v>52.071890007427491</v>
      </c>
      <c r="AT7">
        <v>0.13368876258972101</v>
      </c>
      <c r="AU7">
        <v>298970.58617711975</v>
      </c>
      <c r="AV7">
        <v>0.13999757468132831</v>
      </c>
      <c r="AW7">
        <v>1268238.0290381534</v>
      </c>
      <c r="AX7">
        <v>895569.38968545781</v>
      </c>
      <c r="AY7">
        <v>0.74619710755822954</v>
      </c>
      <c r="AZ7">
        <v>0.26211757489184384</v>
      </c>
    </row>
    <row r="8" spans="1:52" x14ac:dyDescent="0.3">
      <c r="A8" s="126" t="s">
        <v>6</v>
      </c>
      <c r="B8">
        <v>4211080851.7354383</v>
      </c>
      <c r="C8">
        <v>4238052789.4629197</v>
      </c>
      <c r="D8">
        <v>1797668301.8616507</v>
      </c>
      <c r="E8">
        <v>819524194.56514561</v>
      </c>
      <c r="F8">
        <v>1593912739.338551</v>
      </c>
      <c r="G8">
        <v>1620860293.0361233</v>
      </c>
      <c r="H8">
        <v>889055895.47944987</v>
      </c>
      <c r="I8">
        <v>324572.76572540414</v>
      </c>
      <c r="J8">
        <v>639269102.75547874</v>
      </c>
      <c r="K8">
        <v>45251854.85601221</v>
      </c>
      <c r="L8">
        <v>114600232.26374933</v>
      </c>
      <c r="M8">
        <v>89610132.838484108</v>
      </c>
      <c r="N8">
        <v>120864286.28869054</v>
      </c>
      <c r="O8">
        <v>941496928.90535784</v>
      </c>
      <c r="P8">
        <v>151610543.46660444</v>
      </c>
      <c r="Q8">
        <v>144758451.74573481</v>
      </c>
      <c r="R8">
        <v>610377117.76694059</v>
      </c>
      <c r="S8">
        <v>645138460.26901317</v>
      </c>
      <c r="T8">
        <v>0.1152032964766095</v>
      </c>
      <c r="U8">
        <v>2281025.2702368679</v>
      </c>
      <c r="V8">
        <v>2410253.3158497605</v>
      </c>
      <c r="W8">
        <v>504115.60063250689</v>
      </c>
      <c r="X8">
        <v>65506.597912191057</v>
      </c>
      <c r="Y8">
        <v>60106.067726926696</v>
      </c>
      <c r="Z8">
        <v>91589626.00229089</v>
      </c>
      <c r="AA8">
        <v>1506658.7643549624</v>
      </c>
      <c r="AB8">
        <v>11823865.28968193</v>
      </c>
      <c r="AC8">
        <v>56605891.04962866</v>
      </c>
      <c r="AD8">
        <v>43878.431208451933</v>
      </c>
      <c r="AE8">
        <v>38657.217458572901</v>
      </c>
      <c r="AF8">
        <v>2520.4477733491262</v>
      </c>
      <c r="AG8">
        <v>2647.672283371121</v>
      </c>
      <c r="AH8">
        <v>53.09369315878525</v>
      </c>
      <c r="AI8">
        <v>0</v>
      </c>
      <c r="AJ8">
        <v>16089.392562702827</v>
      </c>
      <c r="AK8">
        <v>22567.824895870075</v>
      </c>
      <c r="AL8">
        <v>651218.18901959178</v>
      </c>
      <c r="AM8" s="112">
        <v>67869</v>
      </c>
      <c r="AN8" s="112">
        <v>4567</v>
      </c>
      <c r="AO8" s="112">
        <v>3968</v>
      </c>
      <c r="AP8" s="112">
        <v>3649</v>
      </c>
      <c r="AQ8" s="112">
        <v>916</v>
      </c>
      <c r="AR8">
        <v>5.1312750372036415</v>
      </c>
      <c r="AS8">
        <v>52.182915932197076</v>
      </c>
      <c r="AT8">
        <v>3.6092556968597027E-2</v>
      </c>
      <c r="AU8">
        <v>80714.434814898967</v>
      </c>
      <c r="AV8">
        <v>6.6681309267646899E-2</v>
      </c>
      <c r="AW8">
        <v>604065.98065561324</v>
      </c>
      <c r="AX8">
        <v>558549.65910160262</v>
      </c>
      <c r="AY8">
        <v>0.63847584050941641</v>
      </c>
      <c r="AZ8">
        <v>0.27616802606295621</v>
      </c>
    </row>
    <row r="9" spans="1:52" x14ac:dyDescent="0.3">
      <c r="A9" s="126" t="s">
        <v>18</v>
      </c>
      <c r="B9">
        <v>10703654421.601761</v>
      </c>
      <c r="C9">
        <v>10749407219.459797</v>
      </c>
      <c r="D9">
        <v>5734601713.2262125</v>
      </c>
      <c r="E9">
        <v>1692142082.2890766</v>
      </c>
      <c r="F9">
        <v>3276882635.6924987</v>
      </c>
      <c r="G9">
        <v>3322663423.9445076</v>
      </c>
      <c r="H9">
        <v>4920438979.9023094</v>
      </c>
      <c r="I9">
        <v>223869056.32012028</v>
      </c>
      <c r="J9">
        <v>4215528040.5822539</v>
      </c>
      <c r="K9">
        <v>129973360.85270628</v>
      </c>
      <c r="L9">
        <v>202576481.82785648</v>
      </c>
      <c r="M9">
        <v>148492040.31937239</v>
      </c>
      <c r="N9">
        <v>616591083.40210938</v>
      </c>
      <c r="O9">
        <v>2189530618.8339601</v>
      </c>
      <c r="P9">
        <v>411606351.79399401</v>
      </c>
      <c r="Q9">
        <v>307669937.71279693</v>
      </c>
      <c r="R9">
        <v>1391154937.5397184</v>
      </c>
      <c r="S9">
        <v>1470294593.3801718</v>
      </c>
      <c r="T9">
        <v>6.1107835522375469E-2</v>
      </c>
      <c r="U9">
        <v>2723806.6358252279</v>
      </c>
      <c r="V9">
        <v>2879080.6441197884</v>
      </c>
      <c r="W9">
        <v>1229774.152764102</v>
      </c>
      <c r="X9">
        <v>79889.979919244623</v>
      </c>
      <c r="Y9">
        <v>11938066.818363091</v>
      </c>
      <c r="Z9">
        <v>779874225.22128296</v>
      </c>
      <c r="AA9">
        <v>32553446.280903496</v>
      </c>
      <c r="AB9">
        <v>19055627.005026661</v>
      </c>
      <c r="AC9">
        <v>621290376.13055956</v>
      </c>
      <c r="AD9">
        <v>62643.545552798452</v>
      </c>
      <c r="AE9">
        <v>52899.350206468182</v>
      </c>
      <c r="AF9">
        <v>5290.3357277649975</v>
      </c>
      <c r="AG9">
        <v>1735.0618217172839</v>
      </c>
      <c r="AH9">
        <v>28.049498272565792</v>
      </c>
      <c r="AI9">
        <v>2689.7465307799694</v>
      </c>
      <c r="AJ9">
        <v>30023.982597395334</v>
      </c>
      <c r="AK9">
        <v>22876.369376868301</v>
      </c>
      <c r="AL9">
        <v>1183787.0003462303</v>
      </c>
      <c r="AM9" s="112">
        <v>119400</v>
      </c>
      <c r="AN9" s="112">
        <v>7730</v>
      </c>
      <c r="AO9" s="112">
        <v>8021</v>
      </c>
      <c r="AP9" s="112">
        <v>8245</v>
      </c>
      <c r="AQ9" s="112">
        <v>2761</v>
      </c>
      <c r="AR9">
        <v>4.6450269669707582</v>
      </c>
      <c r="AS9">
        <v>52.473438610555178</v>
      </c>
      <c r="AT9">
        <v>7.0314457655844931E-2</v>
      </c>
      <c r="AU9">
        <v>157245.48731600383</v>
      </c>
      <c r="AV9">
        <v>0.12716999279899491</v>
      </c>
      <c r="AW9">
        <v>1152032.9647660949</v>
      </c>
      <c r="AX9">
        <v>1320666.5483807605</v>
      </c>
      <c r="AY9">
        <v>0.49840135022368892</v>
      </c>
      <c r="AZ9">
        <v>0.22634796764288259</v>
      </c>
    </row>
    <row r="10" spans="1:52" x14ac:dyDescent="0.3">
      <c r="A10" s="126" t="s">
        <v>19</v>
      </c>
      <c r="B10">
        <v>12139249142.955324</v>
      </c>
      <c r="C10">
        <v>12188037936.361423</v>
      </c>
      <c r="D10">
        <v>5383945919.4107094</v>
      </c>
      <c r="E10">
        <v>2439690262.5190229</v>
      </c>
      <c r="F10">
        <v>4315615662.7933369</v>
      </c>
      <c r="G10">
        <v>4364401754.4316921</v>
      </c>
      <c r="H10">
        <v>6403043295.9529552</v>
      </c>
      <c r="I10">
        <v>181972121.811066</v>
      </c>
      <c r="J10">
        <v>5386103727.2421055</v>
      </c>
      <c r="K10">
        <v>363413306.69054419</v>
      </c>
      <c r="L10">
        <v>282398341.53701061</v>
      </c>
      <c r="M10">
        <v>189155798.6722292</v>
      </c>
      <c r="N10">
        <v>2096459571.6033852</v>
      </c>
      <c r="O10">
        <v>2574611640.0172725</v>
      </c>
      <c r="P10">
        <v>474105642.78424782</v>
      </c>
      <c r="Q10">
        <v>324459565.96451843</v>
      </c>
      <c r="R10">
        <v>1680465476.8653255</v>
      </c>
      <c r="S10">
        <v>1776034124.5511389</v>
      </c>
      <c r="T10">
        <v>6.611667449961936E-2</v>
      </c>
      <c r="U10">
        <v>3667471.899137977</v>
      </c>
      <c r="V10">
        <v>3875839.6005913229</v>
      </c>
      <c r="W10">
        <v>1546049.275839804</v>
      </c>
      <c r="X10">
        <v>109249.79046825742</v>
      </c>
      <c r="Y10">
        <v>1614849.6862634306</v>
      </c>
      <c r="Z10">
        <v>3690360289.7283907</v>
      </c>
      <c r="AA10">
        <v>50403946.628005274</v>
      </c>
      <c r="AB10">
        <v>25535061.105989356</v>
      </c>
      <c r="AC10">
        <v>1856678435.6203566</v>
      </c>
      <c r="AD10">
        <v>88054.387452152165</v>
      </c>
      <c r="AE10">
        <v>64402.649801606502</v>
      </c>
      <c r="AF10">
        <v>8270.5949192251137</v>
      </c>
      <c r="AG10">
        <v>6594.6373974393073</v>
      </c>
      <c r="AH10">
        <v>222.39245058962877</v>
      </c>
      <c r="AI10">
        <v>8563.1111154961563</v>
      </c>
      <c r="AJ10">
        <v>34716.262951277407</v>
      </c>
      <c r="AK10">
        <v>29686.386850329094</v>
      </c>
      <c r="AL10">
        <v>1545736.7242876238</v>
      </c>
      <c r="AM10" s="112">
        <v>146160</v>
      </c>
      <c r="AN10" s="112">
        <v>10955</v>
      </c>
      <c r="AO10" s="112">
        <v>14673</v>
      </c>
      <c r="AP10" s="112">
        <v>8731</v>
      </c>
      <c r="AQ10" s="112">
        <v>1320</v>
      </c>
      <c r="AR10">
        <v>4.2963696999071752</v>
      </c>
      <c r="AS10">
        <v>52.170727423429852</v>
      </c>
      <c r="AT10">
        <v>7.2952907248073448E-2</v>
      </c>
      <c r="AU10">
        <v>163145.89963119713</v>
      </c>
      <c r="AV10">
        <v>0.1626670081802796</v>
      </c>
      <c r="AW10">
        <v>1473600.4271051527</v>
      </c>
      <c r="AX10">
        <v>1680599.7137499156</v>
      </c>
      <c r="AY10">
        <v>0.47835716850604265</v>
      </c>
      <c r="AZ10">
        <v>0.24366933783228198</v>
      </c>
    </row>
    <row r="11" spans="1:52" x14ac:dyDescent="0.3">
      <c r="A11" s="126" t="s">
        <v>7</v>
      </c>
      <c r="B11">
        <v>1260700775.2282829</v>
      </c>
      <c r="C11">
        <v>1277755824.8627121</v>
      </c>
      <c r="D11">
        <v>568793736.57786179</v>
      </c>
      <c r="E11">
        <v>221000995.12175041</v>
      </c>
      <c r="F11">
        <v>470931040.64047062</v>
      </c>
      <c r="G11">
        <v>487961093.16309988</v>
      </c>
      <c r="H11">
        <v>1497509619.0791287</v>
      </c>
      <c r="I11">
        <v>245433.10988495068</v>
      </c>
      <c r="J11">
        <v>1264756885.9489686</v>
      </c>
      <c r="K11">
        <v>150269176.38849854</v>
      </c>
      <c r="L11">
        <v>54334883.457346283</v>
      </c>
      <c r="M11">
        <v>27903240.17443027</v>
      </c>
      <c r="N11">
        <v>235699933.98437035</v>
      </c>
      <c r="O11">
        <v>334352879.4560402</v>
      </c>
      <c r="P11">
        <v>64104122.998562768</v>
      </c>
      <c r="Q11">
        <v>35402473.891159825</v>
      </c>
      <c r="R11">
        <v>222192097.03053901</v>
      </c>
      <c r="S11">
        <v>234814371.25319362</v>
      </c>
      <c r="T11">
        <v>0</v>
      </c>
      <c r="U11">
        <v>27047.730477117013</v>
      </c>
      <c r="V11">
        <v>28049.49827256579</v>
      </c>
      <c r="W11">
        <v>184679.90016216406</v>
      </c>
      <c r="X11">
        <v>0</v>
      </c>
      <c r="Y11">
        <v>9015.9101590390037</v>
      </c>
      <c r="Z11">
        <v>2817473928.2352796</v>
      </c>
      <c r="AA11">
        <v>5860341.6033753529</v>
      </c>
      <c r="AB11">
        <v>3411019.3435030901</v>
      </c>
      <c r="AC11">
        <v>131556153.96951535</v>
      </c>
      <c r="AD11">
        <v>21543.016441125976</v>
      </c>
      <c r="AE11">
        <v>9128.1081521292672</v>
      </c>
      <c r="AF11">
        <v>1693.9893421038839</v>
      </c>
      <c r="AG11">
        <v>3452.0918231164896</v>
      </c>
      <c r="AH11">
        <v>12.021213545385338</v>
      </c>
      <c r="AI11">
        <v>7256.8059102309498</v>
      </c>
      <c r="AJ11">
        <v>5496.6998936274458</v>
      </c>
      <c r="AK11">
        <v>3630.4064907063726</v>
      </c>
      <c r="AL11">
        <v>197900.22975870158</v>
      </c>
      <c r="AM11" s="112">
        <v>22600</v>
      </c>
      <c r="AN11" s="112">
        <v>1407</v>
      </c>
      <c r="AO11" s="112">
        <v>2038</v>
      </c>
      <c r="AP11" s="112">
        <v>1826</v>
      </c>
      <c r="AQ11" s="112">
        <v>366</v>
      </c>
      <c r="AR11">
        <v>3.6202786182943854</v>
      </c>
      <c r="AS11">
        <v>51.591041465612079</v>
      </c>
      <c r="AT11">
        <v>6.1061517965340283E-2</v>
      </c>
      <c r="AU11">
        <v>136552.97173321387</v>
      </c>
      <c r="AV11">
        <v>3.2068954705833499E-2</v>
      </c>
      <c r="AW11">
        <v>290512.66068014567</v>
      </c>
      <c r="AX11">
        <v>185591.50885602244</v>
      </c>
      <c r="AY11">
        <v>0.81187079986422339</v>
      </c>
      <c r="AZ11">
        <v>0.23033901155020117</v>
      </c>
    </row>
    <row r="12" spans="1:52" x14ac:dyDescent="0.3">
      <c r="A12" s="126" t="s">
        <v>20</v>
      </c>
      <c r="B12">
        <v>8461999234.800849</v>
      </c>
      <c r="C12">
        <v>8522122784.377574</v>
      </c>
      <c r="D12">
        <v>3515242263.1737852</v>
      </c>
      <c r="E12">
        <v>1576627236.0280824</v>
      </c>
      <c r="F12">
        <v>3370147217.4487796</v>
      </c>
      <c r="G12">
        <v>3430253285.1757064</v>
      </c>
      <c r="H12">
        <v>6744622071.7738981</v>
      </c>
      <c r="I12">
        <v>26132114.712076828</v>
      </c>
      <c r="J12">
        <v>6090545839.2338915</v>
      </c>
      <c r="K12">
        <v>108222978.47792241</v>
      </c>
      <c r="L12">
        <v>356617313.96621966</v>
      </c>
      <c r="M12">
        <v>163103825.38378829</v>
      </c>
      <c r="N12">
        <v>901118181.50444853</v>
      </c>
      <c r="O12">
        <v>2029644569.7823975</v>
      </c>
      <c r="P12">
        <v>332103054.24379259</v>
      </c>
      <c r="Q12">
        <v>246831577.72739717</v>
      </c>
      <c r="R12">
        <v>1372622233.323916</v>
      </c>
      <c r="S12">
        <v>1450659944.5893757</v>
      </c>
      <c r="T12">
        <v>5.1090157567887685E-2</v>
      </c>
      <c r="U12">
        <v>2300058.8583503948</v>
      </c>
      <c r="V12">
        <v>2431290.4395541847</v>
      </c>
      <c r="W12">
        <v>1049829.6089710242</v>
      </c>
      <c r="X12">
        <v>56418.56047187974</v>
      </c>
      <c r="Y12">
        <v>1373423.6475602749</v>
      </c>
      <c r="Z12">
        <v>1359373854.2291059</v>
      </c>
      <c r="AA12">
        <v>14083853.436214373</v>
      </c>
      <c r="AB12">
        <v>31926339.640952561</v>
      </c>
      <c r="AC12">
        <v>462576297.22642785</v>
      </c>
      <c r="AD12">
        <v>81089.095970396796</v>
      </c>
      <c r="AE12">
        <v>72130.286575698381</v>
      </c>
      <c r="AF12">
        <v>5551.7971223771292</v>
      </c>
      <c r="AG12">
        <v>3227.6958369359636</v>
      </c>
      <c r="AH12">
        <v>179.31643538533132</v>
      </c>
      <c r="AI12">
        <v>0</v>
      </c>
      <c r="AJ12">
        <v>34290.511638211676</v>
      </c>
      <c r="AK12">
        <v>37840.776705282151</v>
      </c>
      <c r="AL12">
        <v>1350437.0837259074</v>
      </c>
      <c r="AM12" s="112">
        <v>141085</v>
      </c>
      <c r="AN12" s="112">
        <v>11835</v>
      </c>
      <c r="AO12" s="112">
        <v>14546</v>
      </c>
      <c r="AP12" s="112">
        <v>10579</v>
      </c>
      <c r="AQ12" s="112">
        <v>651</v>
      </c>
      <c r="AR12">
        <v>5.3135466875855464</v>
      </c>
      <c r="AS12">
        <v>51.790563557431618</v>
      </c>
      <c r="AT12">
        <v>0.13640873982639531</v>
      </c>
      <c r="AU12">
        <v>305053.32023108471</v>
      </c>
      <c r="AV12">
        <v>0.17494167705044344</v>
      </c>
      <c r="AW12">
        <v>1584796.6523999672</v>
      </c>
      <c r="AX12">
        <v>1118075.0400359724</v>
      </c>
      <c r="AY12">
        <v>0.77161531893221624</v>
      </c>
      <c r="AZ12">
        <v>0.26778911917281822</v>
      </c>
    </row>
    <row r="13" spans="1:52" x14ac:dyDescent="0.3">
      <c r="A13" s="126" t="s">
        <v>8</v>
      </c>
      <c r="B13">
        <v>3692241725.8533077</v>
      </c>
      <c r="C13">
        <v>3736416564.1241484</v>
      </c>
      <c r="D13">
        <v>1451346155.5292583</v>
      </c>
      <c r="E13">
        <v>687751658.75181329</v>
      </c>
      <c r="F13">
        <v>1553140790.0637858</v>
      </c>
      <c r="G13">
        <v>1597318749.8430769</v>
      </c>
      <c r="H13">
        <v>4415790438.8026237</v>
      </c>
      <c r="I13">
        <v>39220210.959615119</v>
      </c>
      <c r="J13">
        <v>4136116905.6692338</v>
      </c>
      <c r="K13">
        <v>35872302.987225302</v>
      </c>
      <c r="L13">
        <v>150174008.4479309</v>
      </c>
      <c r="M13">
        <v>54407010.738618597</v>
      </c>
      <c r="N13">
        <v>437126386.38305163</v>
      </c>
      <c r="O13">
        <v>1053899455.9317212</v>
      </c>
      <c r="P13">
        <v>162461692.22690561</v>
      </c>
      <c r="Q13">
        <v>130796813.98056518</v>
      </c>
      <c r="R13">
        <v>719669984.25040233</v>
      </c>
      <c r="S13">
        <v>760642287.08425736</v>
      </c>
      <c r="T13">
        <v>7.012374568141448E-3</v>
      </c>
      <c r="U13">
        <v>170300.52522629229</v>
      </c>
      <c r="V13">
        <v>179316.43538533131</v>
      </c>
      <c r="W13">
        <v>524332.27651245869</v>
      </c>
      <c r="X13">
        <v>3696.5231652059915</v>
      </c>
      <c r="Y13">
        <v>5000824.8348803008</v>
      </c>
      <c r="Z13">
        <v>1768340547.8820922</v>
      </c>
      <c r="AA13">
        <v>6506481.8314398145</v>
      </c>
      <c r="AB13">
        <v>9162168.2571745254</v>
      </c>
      <c r="AC13">
        <v>328082960.08065665</v>
      </c>
      <c r="AD13">
        <v>32142.7214847695</v>
      </c>
      <c r="AE13">
        <v>28213.78819101939</v>
      </c>
      <c r="AF13">
        <v>2521.4495411445751</v>
      </c>
      <c r="AG13">
        <v>1356.3935950376458</v>
      </c>
      <c r="AH13">
        <v>51.090157567887687</v>
      </c>
      <c r="AI13">
        <v>0</v>
      </c>
      <c r="AJ13">
        <v>14428.461557848754</v>
      </c>
      <c r="AK13">
        <v>13785.326633170638</v>
      </c>
      <c r="AL13">
        <v>574314.47889858007</v>
      </c>
      <c r="AM13" s="112">
        <v>49412</v>
      </c>
      <c r="AN13" s="112">
        <v>4177</v>
      </c>
      <c r="AO13" s="112">
        <v>5553</v>
      </c>
      <c r="AP13" s="112">
        <v>4324</v>
      </c>
      <c r="AQ13" s="112">
        <v>550</v>
      </c>
      <c r="AR13">
        <v>5.6989467938505998</v>
      </c>
      <c r="AS13">
        <v>50.938219446351972</v>
      </c>
      <c r="AT13">
        <v>5.7934350460527501E-2</v>
      </c>
      <c r="AU13">
        <v>129559.63075318593</v>
      </c>
      <c r="AV13">
        <v>7.5085587052623956E-2</v>
      </c>
      <c r="AW13">
        <v>680200.33310972038</v>
      </c>
      <c r="AX13">
        <v>530236.6958988338</v>
      </c>
      <c r="AY13">
        <v>0.73499653730834813</v>
      </c>
      <c r="AZ13">
        <v>0.19669732407421767</v>
      </c>
    </row>
    <row r="17" spans="4:14" x14ac:dyDescent="0.3">
      <c r="D17" s="112"/>
      <c r="E17" s="112"/>
      <c r="F17" s="112"/>
      <c r="G17" s="112"/>
      <c r="H17" s="112"/>
      <c r="I17" s="112"/>
      <c r="J17" s="112"/>
      <c r="K17" s="112"/>
      <c r="L17" s="112"/>
      <c r="M17" s="112"/>
      <c r="N17" s="112"/>
    </row>
    <row r="21" spans="4:14" x14ac:dyDescent="0.3">
      <c r="D21" s="127"/>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B241D6-3561-4BF7-AEF9-4DBA4B7FA95B}">
  <dimension ref="A1:AW30"/>
  <sheetViews>
    <sheetView workbookViewId="0">
      <selection activeCell="AW1" sqref="A1:AW1"/>
    </sheetView>
  </sheetViews>
  <sheetFormatPr defaultRowHeight="14.4" x14ac:dyDescent="0.3"/>
  <cols>
    <col min="1" max="1" width="19.5546875" style="112" bestFit="1" customWidth="1"/>
    <col min="2" max="14" width="11.109375" customWidth="1"/>
    <col min="15" max="15" width="11.109375" style="14" customWidth="1"/>
    <col min="16" max="47" width="11.109375" customWidth="1"/>
  </cols>
  <sheetData>
    <row r="1" spans="1:49" x14ac:dyDescent="0.3">
      <c r="A1" s="93" t="s">
        <v>11</v>
      </c>
      <c r="B1" s="122" t="s">
        <v>169</v>
      </c>
      <c r="C1" s="122" t="s">
        <v>170</v>
      </c>
      <c r="D1" s="93" t="s">
        <v>90</v>
      </c>
      <c r="E1" s="93" t="s">
        <v>101</v>
      </c>
      <c r="F1" s="106" t="s">
        <v>99</v>
      </c>
      <c r="G1" s="106" t="s">
        <v>100</v>
      </c>
      <c r="H1" s="106" t="s">
        <v>180</v>
      </c>
      <c r="I1" s="106" t="s">
        <v>179</v>
      </c>
      <c r="J1" s="93" t="s">
        <v>96</v>
      </c>
      <c r="K1" s="106" t="s">
        <v>92</v>
      </c>
      <c r="L1" s="106" t="s">
        <v>22</v>
      </c>
      <c r="M1" s="106" t="s">
        <v>93</v>
      </c>
      <c r="N1" s="106" t="s">
        <v>94</v>
      </c>
      <c r="O1" s="106" t="s">
        <v>95</v>
      </c>
      <c r="P1" s="93" t="s">
        <v>91</v>
      </c>
      <c r="Q1" s="117" t="s">
        <v>103</v>
      </c>
      <c r="R1" s="117" t="s">
        <v>104</v>
      </c>
      <c r="S1" s="117" t="s">
        <v>105</v>
      </c>
      <c r="T1" s="117" t="s">
        <v>118</v>
      </c>
      <c r="U1" s="117" t="s">
        <v>119</v>
      </c>
      <c r="V1" s="117" t="s">
        <v>111</v>
      </c>
      <c r="W1" s="117" t="s">
        <v>112</v>
      </c>
      <c r="X1" s="117" t="s">
        <v>113</v>
      </c>
      <c r="Y1" s="117" t="s">
        <v>114</v>
      </c>
      <c r="Z1" s="117" t="s">
        <v>115</v>
      </c>
      <c r="AA1" s="117" t="s">
        <v>106</v>
      </c>
      <c r="AB1" s="117" t="s">
        <v>107</v>
      </c>
      <c r="AC1" s="117" t="s">
        <v>108</v>
      </c>
      <c r="AD1" s="117" t="s">
        <v>109</v>
      </c>
      <c r="AE1" s="117" t="s">
        <v>110</v>
      </c>
      <c r="AF1" s="93" t="s">
        <v>27</v>
      </c>
      <c r="AG1" s="113" t="s">
        <v>154</v>
      </c>
      <c r="AH1" s="113" t="s">
        <v>155</v>
      </c>
      <c r="AI1" s="113" t="s">
        <v>156</v>
      </c>
      <c r="AJ1" s="113" t="s">
        <v>157</v>
      </c>
      <c r="AK1" s="113" t="s">
        <v>158</v>
      </c>
      <c r="AL1" s="113" t="s">
        <v>159</v>
      </c>
      <c r="AM1" s="113" t="s">
        <v>160</v>
      </c>
      <c r="AN1" s="94" t="s">
        <v>13</v>
      </c>
      <c r="AO1" s="93" t="s">
        <v>10</v>
      </c>
      <c r="AP1" s="93" t="s">
        <v>9</v>
      </c>
      <c r="AQ1" s="94" t="s">
        <v>14</v>
      </c>
      <c r="AR1" s="94" t="s">
        <v>15</v>
      </c>
      <c r="AS1" s="99" t="s">
        <v>85</v>
      </c>
      <c r="AT1" s="99" t="s">
        <v>84</v>
      </c>
      <c r="AU1" s="7" t="s">
        <v>86</v>
      </c>
      <c r="AV1" s="7" t="s">
        <v>87</v>
      </c>
      <c r="AW1" s="7" t="s">
        <v>88</v>
      </c>
    </row>
    <row r="2" spans="1:49" x14ac:dyDescent="0.3">
      <c r="A2" s="95" t="s">
        <v>0</v>
      </c>
      <c r="B2" s="102">
        <v>58454</v>
      </c>
      <c r="C2" s="102">
        <v>19273</v>
      </c>
      <c r="D2" s="114">
        <v>1854367634</v>
      </c>
      <c r="E2" s="114">
        <f>F2+G2+I2</f>
        <v>1878281000</v>
      </c>
      <c r="F2" s="114">
        <v>740863000</v>
      </c>
      <c r="G2" s="114">
        <v>415818000</v>
      </c>
      <c r="H2" s="114">
        <v>697700000</v>
      </c>
      <c r="I2" s="114">
        <v>721600000</v>
      </c>
      <c r="J2" s="104">
        <f>SUM(K2:O2)</f>
        <v>3349979000</v>
      </c>
      <c r="K2" s="114">
        <v>1358249000</v>
      </c>
      <c r="L2" s="114">
        <v>1740193000</v>
      </c>
      <c r="M2" s="114">
        <v>165160000</v>
      </c>
      <c r="N2" s="114">
        <v>57309000</v>
      </c>
      <c r="O2" s="114">
        <v>29068000</v>
      </c>
      <c r="P2" s="114">
        <v>110696000</v>
      </c>
      <c r="Q2" s="108">
        <v>558159405</v>
      </c>
      <c r="R2" s="114">
        <v>70400000</v>
      </c>
      <c r="S2" s="114">
        <v>80877000</v>
      </c>
      <c r="T2" s="114">
        <v>385</v>
      </c>
      <c r="U2" s="114">
        <v>406.9</v>
      </c>
      <c r="V2" s="110">
        <v>0</v>
      </c>
      <c r="W2" s="114">
        <v>24000</v>
      </c>
      <c r="X2" s="114">
        <v>26000</v>
      </c>
      <c r="Y2" s="114">
        <v>276728</v>
      </c>
      <c r="Z2" s="114">
        <v>0</v>
      </c>
      <c r="AA2" s="109">
        <v>0</v>
      </c>
      <c r="AB2" s="108">
        <v>995009000</v>
      </c>
      <c r="AC2" s="108">
        <v>15177000</v>
      </c>
      <c r="AD2" s="108">
        <v>4327000</v>
      </c>
      <c r="AE2" s="108">
        <v>33490000</v>
      </c>
      <c r="AF2" s="102">
        <v>14569</v>
      </c>
      <c r="AG2" s="114">
        <v>11544</v>
      </c>
      <c r="AH2" s="114">
        <v>1734</v>
      </c>
      <c r="AI2" s="114">
        <v>461</v>
      </c>
      <c r="AJ2" s="114">
        <v>99</v>
      </c>
      <c r="AK2" s="114">
        <v>730</v>
      </c>
      <c r="AL2" s="114">
        <v>7363</v>
      </c>
      <c r="AM2" s="114">
        <v>4181</v>
      </c>
      <c r="AN2" s="91">
        <v>265895</v>
      </c>
      <c r="AO2" s="92">
        <v>6.5666700000000002</v>
      </c>
      <c r="AP2" s="92">
        <v>53.219169999999998</v>
      </c>
      <c r="AQ2" s="91">
        <v>8.3622722707593466E-2</v>
      </c>
      <c r="AR2" s="91">
        <v>187007</v>
      </c>
      <c r="AS2" s="5">
        <v>3.8083673694668287E-2</v>
      </c>
      <c r="AT2" s="8">
        <v>345000</v>
      </c>
      <c r="AU2" s="114">
        <v>277113</v>
      </c>
      <c r="AV2" s="101">
        <v>0.58792488732608494</v>
      </c>
      <c r="AW2" s="101">
        <v>0.21935490198963253</v>
      </c>
    </row>
    <row r="3" spans="1:49" x14ac:dyDescent="0.3">
      <c r="A3" s="95" t="s">
        <v>1</v>
      </c>
      <c r="B3" s="102">
        <v>32039</v>
      </c>
      <c r="C3" s="102">
        <v>10301</v>
      </c>
      <c r="D3" s="114">
        <v>1690885964</v>
      </c>
      <c r="E3" s="114">
        <f t="shared" ref="E3:E14" si="0">F3+G3+I3</f>
        <v>1713262000</v>
      </c>
      <c r="F3" s="114">
        <v>638821000</v>
      </c>
      <c r="G3" s="114">
        <v>324441000</v>
      </c>
      <c r="H3" s="114">
        <v>727600000</v>
      </c>
      <c r="I3" s="114">
        <v>750000000</v>
      </c>
      <c r="J3" s="104">
        <f t="shared" ref="J3:J13" si="1">SUM(K3:O3)</f>
        <v>948513000</v>
      </c>
      <c r="K3" s="114">
        <v>138702000</v>
      </c>
      <c r="L3" s="114">
        <v>688576000</v>
      </c>
      <c r="M3" s="114">
        <v>16345000</v>
      </c>
      <c r="N3" s="114">
        <v>75587000</v>
      </c>
      <c r="O3" s="114">
        <v>29303000</v>
      </c>
      <c r="P3" s="114">
        <v>182227000</v>
      </c>
      <c r="Q3" s="108">
        <v>601779101</v>
      </c>
      <c r="R3" s="114">
        <v>105550000</v>
      </c>
      <c r="S3" s="114">
        <v>75056000</v>
      </c>
      <c r="T3" s="114">
        <v>398.5</v>
      </c>
      <c r="U3" s="114">
        <v>421.2</v>
      </c>
      <c r="V3" s="110">
        <v>0</v>
      </c>
      <c r="W3" s="114">
        <v>4000</v>
      </c>
      <c r="X3" s="114">
        <v>4000</v>
      </c>
      <c r="Y3" s="114">
        <v>296463</v>
      </c>
      <c r="Z3" s="114">
        <v>0</v>
      </c>
      <c r="AA3" s="108">
        <v>114000</v>
      </c>
      <c r="AB3" s="108">
        <v>172721000</v>
      </c>
      <c r="AC3" s="108">
        <v>20062000</v>
      </c>
      <c r="AD3" s="108">
        <v>4891000</v>
      </c>
      <c r="AE3" s="108">
        <v>72713000</v>
      </c>
      <c r="AF3" s="102">
        <v>19906</v>
      </c>
      <c r="AG3" s="114">
        <v>15506</v>
      </c>
      <c r="AH3" s="114">
        <v>2803</v>
      </c>
      <c r="AI3" s="114">
        <v>857</v>
      </c>
      <c r="AJ3" s="114">
        <v>68</v>
      </c>
      <c r="AK3" s="114">
        <v>673</v>
      </c>
      <c r="AL3" s="114">
        <v>8547</v>
      </c>
      <c r="AM3" s="114">
        <v>6959</v>
      </c>
      <c r="AN3" s="91">
        <v>317330</v>
      </c>
      <c r="AO3" s="92">
        <v>5.8085899999999997</v>
      </c>
      <c r="AP3" s="92">
        <v>53.201390000000004</v>
      </c>
      <c r="AQ3" s="91">
        <v>0.11520991200714746</v>
      </c>
      <c r="AR3" s="91">
        <v>257646</v>
      </c>
      <c r="AS3" s="5">
        <v>4.6693895573462853E-2</v>
      </c>
      <c r="AT3" s="8">
        <v>423000</v>
      </c>
      <c r="AU3" s="114">
        <v>298425</v>
      </c>
      <c r="AV3" s="101">
        <v>0.79261199270385696</v>
      </c>
      <c r="AW3" s="101">
        <v>0.23730572694228891</v>
      </c>
    </row>
    <row r="4" spans="1:49" x14ac:dyDescent="0.3">
      <c r="A4" s="95" t="s">
        <v>2</v>
      </c>
      <c r="B4" s="102">
        <v>25606</v>
      </c>
      <c r="C4" s="102">
        <v>10104</v>
      </c>
      <c r="D4" s="114">
        <v>1414600116</v>
      </c>
      <c r="E4" s="114">
        <f t="shared" si="0"/>
        <v>1439365000</v>
      </c>
      <c r="F4" s="114">
        <v>505689000</v>
      </c>
      <c r="G4" s="114">
        <v>284976000</v>
      </c>
      <c r="H4" s="114">
        <v>623900000</v>
      </c>
      <c r="I4" s="114">
        <v>648700000</v>
      </c>
      <c r="J4" s="104">
        <f t="shared" si="1"/>
        <v>1214903000</v>
      </c>
      <c r="K4" s="114">
        <v>649523000</v>
      </c>
      <c r="L4" s="114">
        <v>449610000</v>
      </c>
      <c r="M4" s="114">
        <v>47494000</v>
      </c>
      <c r="N4" s="114">
        <v>49451000</v>
      </c>
      <c r="O4" s="114">
        <v>18825000</v>
      </c>
      <c r="P4" s="114">
        <v>136960000</v>
      </c>
      <c r="Q4" s="108">
        <v>482086765</v>
      </c>
      <c r="R4" s="114">
        <v>69761000</v>
      </c>
      <c r="S4" s="114">
        <v>66011000</v>
      </c>
      <c r="T4" s="114">
        <v>327.7</v>
      </c>
      <c r="U4" s="114">
        <v>346.3</v>
      </c>
      <c r="V4" s="110">
        <v>0</v>
      </c>
      <c r="W4" s="114">
        <v>12000</v>
      </c>
      <c r="X4" s="114">
        <v>12000</v>
      </c>
      <c r="Y4" s="114">
        <v>219240</v>
      </c>
      <c r="Z4" s="114">
        <v>0</v>
      </c>
      <c r="AA4" s="109">
        <v>0</v>
      </c>
      <c r="AB4" s="108">
        <v>135250000</v>
      </c>
      <c r="AC4" s="108">
        <v>6716000</v>
      </c>
      <c r="AD4" s="108">
        <v>3971000</v>
      </c>
      <c r="AE4" s="108">
        <v>72817000</v>
      </c>
      <c r="AF4" s="102">
        <v>14794</v>
      </c>
      <c r="AG4" s="114">
        <v>13110</v>
      </c>
      <c r="AH4" s="114">
        <v>1568</v>
      </c>
      <c r="AI4" s="114">
        <v>102</v>
      </c>
      <c r="AJ4" s="114">
        <v>15</v>
      </c>
      <c r="AK4" s="114"/>
      <c r="AL4" s="114">
        <v>6771</v>
      </c>
      <c r="AM4" s="114">
        <v>6338</v>
      </c>
      <c r="AN4" s="91">
        <v>256962</v>
      </c>
      <c r="AO4" s="92">
        <v>6.5625</v>
      </c>
      <c r="AP4" s="92">
        <v>52.996670000000002</v>
      </c>
      <c r="AQ4" s="91">
        <v>8.3273487938656313E-2</v>
      </c>
      <c r="AR4" s="91">
        <v>186226</v>
      </c>
      <c r="AS4" s="5">
        <v>3.7310961474776465E-2</v>
      </c>
      <c r="AT4" s="8">
        <v>338000</v>
      </c>
      <c r="AU4" s="114">
        <v>220818</v>
      </c>
      <c r="AV4" s="101">
        <v>0.82346744550892248</v>
      </c>
      <c r="AW4" s="101">
        <v>0.26403475854835134</v>
      </c>
    </row>
    <row r="5" spans="1:49" x14ac:dyDescent="0.3">
      <c r="A5" s="95" t="s">
        <v>3</v>
      </c>
      <c r="B5" s="102">
        <v>50656</v>
      </c>
      <c r="C5" s="102">
        <v>21685</v>
      </c>
      <c r="D5" s="114">
        <v>3472697063</v>
      </c>
      <c r="E5" s="114">
        <f t="shared" si="0"/>
        <v>3509608000</v>
      </c>
      <c r="F5" s="114">
        <v>1391776000</v>
      </c>
      <c r="G5" s="114">
        <v>651232000</v>
      </c>
      <c r="H5" s="114">
        <v>1429700000</v>
      </c>
      <c r="I5" s="114">
        <v>1466600000</v>
      </c>
      <c r="J5" s="104">
        <f t="shared" si="1"/>
        <v>1943301000</v>
      </c>
      <c r="K5" s="103">
        <v>26163000</v>
      </c>
      <c r="L5" s="114">
        <v>1690742000</v>
      </c>
      <c r="M5" s="114">
        <v>41479000</v>
      </c>
      <c r="N5" s="114">
        <v>115554000</v>
      </c>
      <c r="O5" s="114">
        <v>69363000</v>
      </c>
      <c r="P5" s="114">
        <v>280738000</v>
      </c>
      <c r="Q5" s="108">
        <v>958755338</v>
      </c>
      <c r="R5" s="114">
        <v>146290000</v>
      </c>
      <c r="S5" s="114">
        <v>125649000</v>
      </c>
      <c r="T5" s="114">
        <v>649.9</v>
      </c>
      <c r="U5" s="114">
        <v>686.8</v>
      </c>
      <c r="V5" s="111">
        <v>2.5999999999999999E-2</v>
      </c>
      <c r="W5" s="114">
        <v>462000</v>
      </c>
      <c r="X5" s="114">
        <v>488000</v>
      </c>
      <c r="Y5" s="114">
        <v>484430</v>
      </c>
      <c r="Z5" s="114">
        <v>12931</v>
      </c>
      <c r="AA5" s="108">
        <v>727000</v>
      </c>
      <c r="AB5" s="108">
        <v>376466000</v>
      </c>
      <c r="AC5" s="108">
        <v>3469000</v>
      </c>
      <c r="AD5" s="108">
        <v>15115000</v>
      </c>
      <c r="AE5" s="108">
        <v>69448000</v>
      </c>
      <c r="AF5" s="102">
        <v>30862</v>
      </c>
      <c r="AG5" s="114">
        <v>26955</v>
      </c>
      <c r="AH5" s="114">
        <v>3222</v>
      </c>
      <c r="AI5" s="114">
        <v>553</v>
      </c>
      <c r="AJ5" s="114">
        <v>131</v>
      </c>
      <c r="AK5" s="114"/>
      <c r="AL5" s="114">
        <v>16986</v>
      </c>
      <c r="AM5" s="114">
        <v>9969</v>
      </c>
      <c r="AN5" s="91">
        <v>555974</v>
      </c>
      <c r="AO5" s="92">
        <v>6.0944399999999996</v>
      </c>
      <c r="AP5" s="92">
        <v>52.512500000000003</v>
      </c>
      <c r="AQ5" s="91">
        <v>0.106384691264838</v>
      </c>
      <c r="AR5" s="91">
        <v>237910</v>
      </c>
      <c r="AS5" s="5">
        <v>7.6940059609228395E-2</v>
      </c>
      <c r="AT5" s="8">
        <v>697000</v>
      </c>
      <c r="AU5" s="114">
        <v>499951</v>
      </c>
      <c r="AV5" s="101">
        <v>0.75981319156190408</v>
      </c>
      <c r="AW5" s="101">
        <v>0.27839888676126023</v>
      </c>
    </row>
    <row r="6" spans="1:49" x14ac:dyDescent="0.3">
      <c r="A6" s="95" t="s">
        <v>4</v>
      </c>
      <c r="B6" s="102">
        <v>14498</v>
      </c>
      <c r="C6" s="102">
        <v>6861</v>
      </c>
      <c r="D6" s="114">
        <v>1333887020</v>
      </c>
      <c r="E6" s="114">
        <f t="shared" si="0"/>
        <v>1346729000</v>
      </c>
      <c r="F6" s="114">
        <v>640332000</v>
      </c>
      <c r="G6" s="114">
        <v>215197000</v>
      </c>
      <c r="H6" s="114">
        <v>478400000</v>
      </c>
      <c r="I6" s="114">
        <v>491200000</v>
      </c>
      <c r="J6" s="104">
        <f>SUM(K6:O6)</f>
        <v>317289000</v>
      </c>
      <c r="K6" s="114">
        <v>154000</v>
      </c>
      <c r="L6" s="114">
        <v>219029000</v>
      </c>
      <c r="M6" s="114">
        <v>22249000</v>
      </c>
      <c r="N6" s="114">
        <v>58211000</v>
      </c>
      <c r="O6" s="114">
        <v>17646000</v>
      </c>
      <c r="P6" s="114">
        <v>221339000</v>
      </c>
      <c r="Q6" s="108">
        <v>194905630</v>
      </c>
      <c r="R6" s="114">
        <v>39414000</v>
      </c>
      <c r="S6" s="114">
        <v>23335000</v>
      </c>
      <c r="T6" s="114">
        <v>125</v>
      </c>
      <c r="U6" s="114">
        <v>132.19999999999999</v>
      </c>
      <c r="V6" s="111">
        <v>0.318</v>
      </c>
      <c r="W6" s="114">
        <v>1731000</v>
      </c>
      <c r="X6" s="114">
        <v>1830000</v>
      </c>
      <c r="Y6" s="114">
        <v>112004</v>
      </c>
      <c r="Z6" s="114">
        <v>52225</v>
      </c>
      <c r="AA6" s="109">
        <v>0</v>
      </c>
      <c r="AB6" s="109">
        <v>36315000</v>
      </c>
      <c r="AC6" s="108">
        <v>2227000</v>
      </c>
      <c r="AD6" s="108">
        <v>1677000</v>
      </c>
      <c r="AE6" s="108">
        <v>140212000</v>
      </c>
      <c r="AF6" s="102">
        <v>14848</v>
      </c>
      <c r="AG6" s="114">
        <v>11979</v>
      </c>
      <c r="AH6" s="114">
        <v>1484</v>
      </c>
      <c r="AI6" s="114">
        <v>1386</v>
      </c>
      <c r="AJ6" s="114"/>
      <c r="AK6" s="114"/>
      <c r="AL6" s="114">
        <v>5857</v>
      </c>
      <c r="AM6" s="114">
        <v>6122</v>
      </c>
      <c r="AN6" s="91">
        <v>341011</v>
      </c>
      <c r="AO6" s="92">
        <v>5.4749999999999996</v>
      </c>
      <c r="AP6" s="92">
        <v>52.508330000000001</v>
      </c>
      <c r="AQ6" s="91">
        <v>4.4059029172058714E-2</v>
      </c>
      <c r="AR6" s="91">
        <v>98530</v>
      </c>
      <c r="AS6" s="5">
        <v>2.3733303896677337E-2</v>
      </c>
      <c r="AT6" s="8">
        <v>215000</v>
      </c>
      <c r="AU6" s="114">
        <v>166487</v>
      </c>
      <c r="AV6" s="101">
        <v>0.82755594947928213</v>
      </c>
      <c r="AW6" s="101">
        <v>0.4064170175049856</v>
      </c>
    </row>
    <row r="7" spans="1:49" s="1" customFormat="1" x14ac:dyDescent="0.3">
      <c r="A7" s="95" t="s">
        <v>5</v>
      </c>
      <c r="B7" s="102">
        <v>95797</v>
      </c>
      <c r="C7" s="102">
        <v>36273</v>
      </c>
      <c r="D7" s="114">
        <v>6312041670</v>
      </c>
      <c r="E7" s="114">
        <f t="shared" si="0"/>
        <v>6369149000</v>
      </c>
      <c r="F7" s="114">
        <v>2573648000</v>
      </c>
      <c r="G7" s="114">
        <v>1236501000</v>
      </c>
      <c r="H7" s="114">
        <v>2501900000</v>
      </c>
      <c r="I7" s="114">
        <v>2559000000</v>
      </c>
      <c r="J7" s="104">
        <f t="shared" si="1"/>
        <v>3015319000</v>
      </c>
      <c r="K7" s="114">
        <v>18141000</v>
      </c>
      <c r="L7" s="114">
        <v>2585599000</v>
      </c>
      <c r="M7" s="114">
        <v>105650000</v>
      </c>
      <c r="N7" s="114">
        <v>191093000</v>
      </c>
      <c r="O7" s="114">
        <v>114836000</v>
      </c>
      <c r="P7" s="114">
        <v>657329000</v>
      </c>
      <c r="Q7" s="108">
        <v>1753449623</v>
      </c>
      <c r="R7" s="114">
        <v>273204000</v>
      </c>
      <c r="S7" s="114">
        <v>232156000</v>
      </c>
      <c r="T7" s="114">
        <v>1160.3</v>
      </c>
      <c r="U7" s="114">
        <v>1226.3</v>
      </c>
      <c r="V7" s="111">
        <v>2.3E-2</v>
      </c>
      <c r="W7" s="114">
        <v>927000</v>
      </c>
      <c r="X7" s="114">
        <v>979000</v>
      </c>
      <c r="Y7" s="114">
        <v>867637</v>
      </c>
      <c r="Z7" s="114">
        <v>20425</v>
      </c>
      <c r="AA7" s="109">
        <v>317000</v>
      </c>
      <c r="AB7" s="108">
        <v>703425000</v>
      </c>
      <c r="AC7" s="108">
        <v>9372000</v>
      </c>
      <c r="AD7" s="108">
        <v>20936000</v>
      </c>
      <c r="AE7" s="108">
        <v>277413000</v>
      </c>
      <c r="AF7" s="102">
        <v>71643</v>
      </c>
      <c r="AG7" s="114">
        <v>60140</v>
      </c>
      <c r="AH7" s="114">
        <v>4716</v>
      </c>
      <c r="AI7" s="114">
        <v>6486</v>
      </c>
      <c r="AJ7" s="114">
        <v>301</v>
      </c>
      <c r="AK7" s="114"/>
      <c r="AL7" s="114">
        <v>27739</v>
      </c>
      <c r="AM7" s="114">
        <v>32401</v>
      </c>
      <c r="AN7" s="91">
        <v>992120</v>
      </c>
      <c r="AO7" s="92">
        <v>5.9111099999999999</v>
      </c>
      <c r="AP7" s="92">
        <v>51.98</v>
      </c>
      <c r="AQ7" s="91">
        <v>0.13345284525724874</v>
      </c>
      <c r="AR7" s="91">
        <v>298443</v>
      </c>
      <c r="AS7" s="5">
        <v>0.13975052434043492</v>
      </c>
      <c r="AT7" s="8">
        <v>1266000</v>
      </c>
      <c r="AU7" s="114">
        <v>893989</v>
      </c>
      <c r="AV7" s="101">
        <v>0.74488031153361589</v>
      </c>
      <c r="AW7" s="101">
        <v>0.26165502233421145</v>
      </c>
    </row>
    <row r="8" spans="1:49" s="1" customFormat="1" x14ac:dyDescent="0.3">
      <c r="A8" s="95" t="s">
        <v>6</v>
      </c>
      <c r="B8" s="102">
        <v>39988</v>
      </c>
      <c r="C8" s="102">
        <v>18867</v>
      </c>
      <c r="D8" s="114">
        <v>4203649659</v>
      </c>
      <c r="E8" s="114">
        <f t="shared" si="0"/>
        <v>4230574000</v>
      </c>
      <c r="F8" s="114">
        <v>1794496000</v>
      </c>
      <c r="G8" s="114">
        <v>818078000</v>
      </c>
      <c r="H8" s="114">
        <v>1591100000</v>
      </c>
      <c r="I8" s="114">
        <v>1618000000</v>
      </c>
      <c r="J8" s="104">
        <f t="shared" si="1"/>
        <v>887487000</v>
      </c>
      <c r="K8" s="114">
        <v>324000</v>
      </c>
      <c r="L8" s="114">
        <v>638141000</v>
      </c>
      <c r="M8" s="114">
        <v>45172000</v>
      </c>
      <c r="N8" s="103">
        <v>114398000</v>
      </c>
      <c r="O8" s="114">
        <v>89452000</v>
      </c>
      <c r="P8" s="114">
        <v>120651000</v>
      </c>
      <c r="Q8" s="108">
        <v>939835492</v>
      </c>
      <c r="R8" s="114">
        <v>151343000</v>
      </c>
      <c r="S8" s="114">
        <v>144503000</v>
      </c>
      <c r="T8" s="114">
        <v>609.29999999999995</v>
      </c>
      <c r="U8" s="114">
        <v>644</v>
      </c>
      <c r="V8" s="111">
        <v>0.115</v>
      </c>
      <c r="W8" s="114">
        <v>2277000</v>
      </c>
      <c r="X8" s="114">
        <v>2406000</v>
      </c>
      <c r="Y8" s="114">
        <v>503226</v>
      </c>
      <c r="Z8" s="114">
        <v>65391</v>
      </c>
      <c r="AA8" s="108">
        <v>60000</v>
      </c>
      <c r="AB8" s="108">
        <v>91428000</v>
      </c>
      <c r="AC8" s="108">
        <v>1504000</v>
      </c>
      <c r="AD8" s="108">
        <v>11803000</v>
      </c>
      <c r="AE8" s="109">
        <v>56506000</v>
      </c>
      <c r="AF8" s="102">
        <v>43801</v>
      </c>
      <c r="AG8" s="114">
        <v>38589</v>
      </c>
      <c r="AH8" s="114">
        <v>2516</v>
      </c>
      <c r="AI8" s="114">
        <v>2643</v>
      </c>
      <c r="AJ8" s="114">
        <v>53</v>
      </c>
      <c r="AK8" s="114"/>
      <c r="AL8" s="114">
        <v>16061</v>
      </c>
      <c r="AM8" s="114">
        <v>22528</v>
      </c>
      <c r="AN8" s="91">
        <v>650069</v>
      </c>
      <c r="AO8" s="92">
        <v>5.1222200000000004</v>
      </c>
      <c r="AP8" s="92">
        <v>52.090829999999997</v>
      </c>
      <c r="AQ8" s="91">
        <v>3.6028865304487109E-2</v>
      </c>
      <c r="AR8" s="91">
        <v>80572</v>
      </c>
      <c r="AS8" s="5">
        <v>6.6563638370681091E-2</v>
      </c>
      <c r="AT8" s="8">
        <v>603000</v>
      </c>
      <c r="AU8" s="114">
        <v>557564</v>
      </c>
      <c r="AV8" s="101">
        <v>0.63734913760467615</v>
      </c>
      <c r="AW8" s="101">
        <v>0.27568067901328042</v>
      </c>
    </row>
    <row r="9" spans="1:49" s="1" customFormat="1" x14ac:dyDescent="0.3">
      <c r="A9" s="95" t="s">
        <v>18</v>
      </c>
      <c r="B9" s="102">
        <v>124080</v>
      </c>
      <c r="C9" s="102">
        <v>58639</v>
      </c>
      <c r="D9" s="114">
        <v>10684765941</v>
      </c>
      <c r="E9" s="114">
        <f t="shared" si="0"/>
        <v>10730438000</v>
      </c>
      <c r="F9" s="114">
        <v>5724482000</v>
      </c>
      <c r="G9" s="114">
        <v>1689156000</v>
      </c>
      <c r="H9" s="114">
        <v>3271100000</v>
      </c>
      <c r="I9" s="114">
        <v>3316800000</v>
      </c>
      <c r="J9" s="104">
        <f t="shared" si="1"/>
        <v>4911756000</v>
      </c>
      <c r="K9" s="114">
        <v>223474000</v>
      </c>
      <c r="L9" s="114">
        <v>4208089000</v>
      </c>
      <c r="M9" s="114">
        <v>129744000</v>
      </c>
      <c r="N9" s="114">
        <v>202219000</v>
      </c>
      <c r="O9" s="114">
        <v>148230000</v>
      </c>
      <c r="P9" s="114">
        <v>615503000</v>
      </c>
      <c r="Q9" s="108">
        <v>2185666807</v>
      </c>
      <c r="R9" s="114">
        <v>410880000</v>
      </c>
      <c r="S9" s="114">
        <v>307127000</v>
      </c>
      <c r="T9" s="114">
        <v>1388.7</v>
      </c>
      <c r="U9" s="114">
        <v>1467.7</v>
      </c>
      <c r="V9" s="111">
        <v>6.0999999999999999E-2</v>
      </c>
      <c r="W9" s="114">
        <v>2719000</v>
      </c>
      <c r="X9" s="114">
        <v>2874000</v>
      </c>
      <c r="Y9" s="114">
        <v>1227604</v>
      </c>
      <c r="Z9" s="114">
        <v>79749</v>
      </c>
      <c r="AA9" s="108">
        <v>11917000</v>
      </c>
      <c r="AB9" s="108">
        <v>778498000</v>
      </c>
      <c r="AC9" s="108">
        <v>32496000</v>
      </c>
      <c r="AD9" s="108">
        <v>19022000</v>
      </c>
      <c r="AE9" s="108">
        <v>620194000</v>
      </c>
      <c r="AF9" s="102">
        <v>62533</v>
      </c>
      <c r="AG9" s="114">
        <v>52806</v>
      </c>
      <c r="AH9" s="114">
        <v>5281</v>
      </c>
      <c r="AI9" s="114">
        <v>1732</v>
      </c>
      <c r="AJ9" s="114">
        <v>28</v>
      </c>
      <c r="AK9" s="114">
        <v>2685</v>
      </c>
      <c r="AL9" s="114">
        <v>29971</v>
      </c>
      <c r="AM9" s="114">
        <v>22836</v>
      </c>
      <c r="AN9" s="91">
        <v>1181698</v>
      </c>
      <c r="AO9" s="92">
        <v>4.6368299999999998</v>
      </c>
      <c r="AP9" s="92">
        <v>52.380839999999999</v>
      </c>
      <c r="AQ9" s="91">
        <v>7.0190375429612428E-2</v>
      </c>
      <c r="AR9" s="91">
        <v>156968</v>
      </c>
      <c r="AS9" s="5">
        <v>0.12694557898222761</v>
      </c>
      <c r="AT9" s="8">
        <v>1150000</v>
      </c>
      <c r="AU9" s="114">
        <v>1318336</v>
      </c>
      <c r="AV9" s="101">
        <v>0.49752183339095257</v>
      </c>
      <c r="AW9" s="101">
        <v>0.22594853684778499</v>
      </c>
    </row>
    <row r="10" spans="1:49" s="1" customFormat="1" x14ac:dyDescent="0.3">
      <c r="A10" s="95" t="s">
        <v>19</v>
      </c>
      <c r="B10" s="102">
        <v>272859</v>
      </c>
      <c r="C10" s="102">
        <v>74370</v>
      </c>
      <c r="D10" s="114">
        <v>12117827303</v>
      </c>
      <c r="E10" s="114">
        <f t="shared" si="0"/>
        <v>12166530000</v>
      </c>
      <c r="F10" s="114">
        <v>5374445000</v>
      </c>
      <c r="G10" s="114">
        <v>2435385000</v>
      </c>
      <c r="H10" s="114">
        <v>4308000000</v>
      </c>
      <c r="I10" s="114">
        <v>4356700000</v>
      </c>
      <c r="J10" s="104">
        <f t="shared" si="1"/>
        <v>6391744000</v>
      </c>
      <c r="K10" s="114">
        <v>181651000</v>
      </c>
      <c r="L10" s="114">
        <v>5376599000</v>
      </c>
      <c r="M10" s="114">
        <v>362772000</v>
      </c>
      <c r="N10" s="103">
        <v>281900000</v>
      </c>
      <c r="O10" s="114">
        <v>188822000</v>
      </c>
      <c r="P10" s="114">
        <v>2092760000</v>
      </c>
      <c r="Q10" s="108">
        <v>2570068285</v>
      </c>
      <c r="R10" s="114">
        <v>473269000</v>
      </c>
      <c r="S10" s="114">
        <v>323887000</v>
      </c>
      <c r="T10" s="114">
        <v>1677.5</v>
      </c>
      <c r="U10" s="114">
        <v>1772.9</v>
      </c>
      <c r="V10" s="111">
        <v>6.6000000000000003E-2</v>
      </c>
      <c r="W10" s="114">
        <v>3661000</v>
      </c>
      <c r="X10" s="114">
        <v>3869000</v>
      </c>
      <c r="Y10" s="114">
        <v>1543321</v>
      </c>
      <c r="Z10" s="114">
        <v>109057</v>
      </c>
      <c r="AA10" s="109">
        <v>1612000</v>
      </c>
      <c r="AB10" s="108">
        <v>3683848000</v>
      </c>
      <c r="AC10" s="108">
        <v>50315000</v>
      </c>
      <c r="AD10" s="108">
        <v>25490000</v>
      </c>
      <c r="AE10" s="108">
        <v>1853402000</v>
      </c>
      <c r="AF10" s="102">
        <v>87899</v>
      </c>
      <c r="AG10" s="114">
        <v>64289</v>
      </c>
      <c r="AH10" s="114">
        <v>8256</v>
      </c>
      <c r="AI10" s="114">
        <v>6583</v>
      </c>
      <c r="AJ10" s="114">
        <v>222</v>
      </c>
      <c r="AK10" s="114">
        <v>8548</v>
      </c>
      <c r="AL10" s="114">
        <v>34655</v>
      </c>
      <c r="AM10" s="114">
        <v>29634</v>
      </c>
      <c r="AN10" s="91">
        <v>1543009</v>
      </c>
      <c r="AO10" s="91">
        <v>4.2887880000000003</v>
      </c>
      <c r="AP10" s="91">
        <v>52.078662999999999</v>
      </c>
      <c r="AQ10" s="91">
        <v>7.2824169013530268E-2</v>
      </c>
      <c r="AR10" s="91">
        <v>162858</v>
      </c>
      <c r="AS10" s="5">
        <v>0.16237995363726682</v>
      </c>
      <c r="AT10" s="8">
        <v>1471000</v>
      </c>
      <c r="AU10" s="114">
        <v>1677634</v>
      </c>
      <c r="AV10" s="101">
        <v>0.47751302315697342</v>
      </c>
      <c r="AW10" s="101">
        <v>0.24323934043330017</v>
      </c>
    </row>
    <row r="11" spans="1:49" x14ac:dyDescent="0.3">
      <c r="A11" s="95" t="s">
        <v>7</v>
      </c>
      <c r="B11" s="102">
        <v>102538</v>
      </c>
      <c r="C11" s="102">
        <v>10852</v>
      </c>
      <c r="D11" s="114">
        <v>1258476047</v>
      </c>
      <c r="E11" s="114">
        <f t="shared" si="0"/>
        <v>1275501000</v>
      </c>
      <c r="F11" s="114">
        <v>567790000</v>
      </c>
      <c r="G11" s="114">
        <v>220611000</v>
      </c>
      <c r="H11" s="114">
        <v>470100000</v>
      </c>
      <c r="I11" s="114">
        <v>487100000</v>
      </c>
      <c r="J11" s="104">
        <f t="shared" si="1"/>
        <v>1494867000</v>
      </c>
      <c r="K11" s="114">
        <v>245000</v>
      </c>
      <c r="L11" s="114">
        <v>1262525000</v>
      </c>
      <c r="M11" s="114">
        <v>150004000</v>
      </c>
      <c r="N11" s="114">
        <v>54239000</v>
      </c>
      <c r="O11" s="114">
        <v>27854000</v>
      </c>
      <c r="P11" s="114">
        <v>235284000</v>
      </c>
      <c r="Q11" s="108">
        <v>333762855</v>
      </c>
      <c r="R11" s="114">
        <v>63991000</v>
      </c>
      <c r="S11" s="114">
        <v>35340000</v>
      </c>
      <c r="T11" s="114">
        <v>221.8</v>
      </c>
      <c r="U11" s="114">
        <v>234.4</v>
      </c>
      <c r="V11" s="110">
        <v>0</v>
      </c>
      <c r="W11" s="114">
        <v>27000</v>
      </c>
      <c r="X11" s="114">
        <v>28000</v>
      </c>
      <c r="Y11" s="114">
        <v>184354</v>
      </c>
      <c r="Z11" s="114">
        <v>0</v>
      </c>
      <c r="AA11" s="109">
        <v>9000</v>
      </c>
      <c r="AB11" s="108">
        <v>2812502000</v>
      </c>
      <c r="AC11" s="108">
        <v>5850000</v>
      </c>
      <c r="AD11" s="108">
        <v>3405000</v>
      </c>
      <c r="AE11" s="108">
        <v>131324000</v>
      </c>
      <c r="AF11" s="102">
        <v>21505</v>
      </c>
      <c r="AG11" s="114">
        <v>9112</v>
      </c>
      <c r="AH11" s="114">
        <v>1691</v>
      </c>
      <c r="AI11" s="114">
        <v>3446</v>
      </c>
      <c r="AJ11" s="114">
        <v>12</v>
      </c>
      <c r="AK11" s="114">
        <v>7244</v>
      </c>
      <c r="AL11" s="114">
        <v>5487</v>
      </c>
      <c r="AM11" s="114">
        <v>3624</v>
      </c>
      <c r="AN11" s="91">
        <v>197551</v>
      </c>
      <c r="AO11" s="91">
        <v>3.61389</v>
      </c>
      <c r="AP11" s="92">
        <v>51.5</v>
      </c>
      <c r="AQ11" s="91">
        <v>6.0953764178439736E-2</v>
      </c>
      <c r="AR11" s="91">
        <v>136312</v>
      </c>
      <c r="AS11" s="5">
        <v>3.2012363395518266E-2</v>
      </c>
      <c r="AT11" s="8">
        <v>290000</v>
      </c>
      <c r="AU11" s="114">
        <v>185264</v>
      </c>
      <c r="AV11" s="101">
        <v>0.8104381110599751</v>
      </c>
      <c r="AW11" s="101">
        <v>0.22993253785625287</v>
      </c>
    </row>
    <row r="12" spans="1:49" x14ac:dyDescent="0.3">
      <c r="A12" s="95" t="s">
        <v>20</v>
      </c>
      <c r="B12" s="102">
        <v>140425</v>
      </c>
      <c r="C12" s="102">
        <v>58274</v>
      </c>
      <c r="D12" s="114">
        <v>8447066549</v>
      </c>
      <c r="E12" s="114">
        <f t="shared" si="0"/>
        <v>8507084000</v>
      </c>
      <c r="F12" s="114">
        <v>3509039000</v>
      </c>
      <c r="G12" s="114">
        <v>1573845000</v>
      </c>
      <c r="H12" s="114">
        <v>3364200000</v>
      </c>
      <c r="I12" s="114">
        <v>3424200000</v>
      </c>
      <c r="J12" s="104">
        <f t="shared" si="1"/>
        <v>6732720000</v>
      </c>
      <c r="K12" s="114">
        <v>26086000</v>
      </c>
      <c r="L12" s="114">
        <v>6079798000</v>
      </c>
      <c r="M12" s="114">
        <v>108032000</v>
      </c>
      <c r="N12" s="114">
        <v>355988000</v>
      </c>
      <c r="O12" s="114">
        <v>162816000</v>
      </c>
      <c r="P12" s="114">
        <v>899528000</v>
      </c>
      <c r="Q12" s="108">
        <v>2026062905</v>
      </c>
      <c r="R12" s="114">
        <v>331517000</v>
      </c>
      <c r="S12" s="114">
        <v>246396000</v>
      </c>
      <c r="T12" s="114">
        <v>1370.2</v>
      </c>
      <c r="U12" s="114">
        <v>1448.1</v>
      </c>
      <c r="V12" s="111">
        <v>5.0999999999999997E-2</v>
      </c>
      <c r="W12" s="114">
        <v>2296000</v>
      </c>
      <c r="X12" s="114">
        <v>2427000</v>
      </c>
      <c r="Y12" s="114">
        <v>1047977</v>
      </c>
      <c r="Z12" s="114">
        <v>56319</v>
      </c>
      <c r="AA12" s="108">
        <v>1371000</v>
      </c>
      <c r="AB12" s="108">
        <v>1356975000</v>
      </c>
      <c r="AC12" s="108">
        <v>14059000</v>
      </c>
      <c r="AD12" s="108">
        <v>31870000</v>
      </c>
      <c r="AE12" s="108">
        <v>461760000</v>
      </c>
      <c r="AF12" s="102">
        <v>80946</v>
      </c>
      <c r="AG12" s="114">
        <v>72003</v>
      </c>
      <c r="AH12" s="114">
        <v>5542</v>
      </c>
      <c r="AI12" s="114">
        <v>3222</v>
      </c>
      <c r="AJ12" s="114">
        <v>179</v>
      </c>
      <c r="AK12" s="114"/>
      <c r="AL12" s="114">
        <v>34230</v>
      </c>
      <c r="AM12" s="114">
        <v>37774</v>
      </c>
      <c r="AN12" s="91">
        <v>1348054</v>
      </c>
      <c r="AO12" s="91">
        <v>5.3041700000000001</v>
      </c>
      <c r="AP12" s="92">
        <v>51.699170000000002</v>
      </c>
      <c r="AQ12" s="91">
        <v>0.13616802261574606</v>
      </c>
      <c r="AR12" s="91">
        <v>304515</v>
      </c>
      <c r="AS12" s="5">
        <v>0.1746329616955514</v>
      </c>
      <c r="AT12" s="8">
        <v>1582000</v>
      </c>
      <c r="AU12" s="114">
        <v>1116102</v>
      </c>
      <c r="AV12" s="101">
        <v>0.77025366800351491</v>
      </c>
      <c r="AW12" s="101">
        <v>0.2673165581778883</v>
      </c>
    </row>
    <row r="13" spans="1:49" x14ac:dyDescent="0.3">
      <c r="A13" s="95" t="s">
        <v>8</v>
      </c>
      <c r="B13" s="102">
        <v>104452</v>
      </c>
      <c r="C13" s="102">
        <v>30955</v>
      </c>
      <c r="D13" s="114">
        <v>3685726116</v>
      </c>
      <c r="E13" s="114">
        <f t="shared" si="0"/>
        <v>3729823000</v>
      </c>
      <c r="F13" s="114">
        <v>1448785000</v>
      </c>
      <c r="G13" s="114">
        <v>686538000</v>
      </c>
      <c r="H13" s="114">
        <v>1550400000</v>
      </c>
      <c r="I13" s="114">
        <v>1594500000</v>
      </c>
      <c r="J13" s="104">
        <f t="shared" si="1"/>
        <v>4407998000</v>
      </c>
      <c r="K13" s="103">
        <v>39151000</v>
      </c>
      <c r="L13" s="114">
        <v>4128818000</v>
      </c>
      <c r="M13" s="114">
        <v>35809000</v>
      </c>
      <c r="N13" s="114">
        <v>149909000</v>
      </c>
      <c r="O13" s="114">
        <v>54311000</v>
      </c>
      <c r="P13" s="114">
        <v>436355000</v>
      </c>
      <c r="Q13" s="108">
        <v>1052039665</v>
      </c>
      <c r="R13" s="114">
        <v>162175000</v>
      </c>
      <c r="S13" s="114">
        <v>130566000</v>
      </c>
      <c r="T13" s="114">
        <v>718.4</v>
      </c>
      <c r="U13" s="114">
        <v>759.3</v>
      </c>
      <c r="V13" s="111">
        <v>7.0000000000000001E-3</v>
      </c>
      <c r="W13" s="114">
        <v>170000</v>
      </c>
      <c r="X13" s="114">
        <v>179000</v>
      </c>
      <c r="Y13" s="114">
        <v>523407</v>
      </c>
      <c r="Z13" s="114">
        <v>3690</v>
      </c>
      <c r="AA13" s="108">
        <v>4992000</v>
      </c>
      <c r="AB13" s="108">
        <v>1765220000</v>
      </c>
      <c r="AC13" s="108">
        <v>6495000</v>
      </c>
      <c r="AD13" s="108">
        <v>9146000</v>
      </c>
      <c r="AE13" s="108">
        <v>327504000</v>
      </c>
      <c r="AF13" s="102">
        <v>32086</v>
      </c>
      <c r="AG13" s="114">
        <v>28164</v>
      </c>
      <c r="AH13" s="114">
        <v>2517</v>
      </c>
      <c r="AI13" s="114">
        <v>1354</v>
      </c>
      <c r="AJ13" s="114">
        <v>51</v>
      </c>
      <c r="AK13" s="114"/>
      <c r="AL13" s="114">
        <v>14403</v>
      </c>
      <c r="AM13" s="114">
        <v>13761</v>
      </c>
      <c r="AN13" s="91">
        <v>573301</v>
      </c>
      <c r="AO13" s="91">
        <v>5.6888899999999998</v>
      </c>
      <c r="AP13" s="92">
        <v>50.848329999999997</v>
      </c>
      <c r="AQ13" s="91">
        <v>5.7832115110641687E-2</v>
      </c>
      <c r="AR13" s="91">
        <v>129331</v>
      </c>
      <c r="AS13" s="5">
        <v>7.4953085329506564E-2</v>
      </c>
      <c r="AT13" s="8">
        <v>679000</v>
      </c>
      <c r="AU13" s="114">
        <v>529301</v>
      </c>
      <c r="AV13" s="101">
        <v>0.73369950665970429</v>
      </c>
      <c r="AW13" s="101">
        <v>0.19635021705414274</v>
      </c>
    </row>
    <row r="14" spans="1:49" x14ac:dyDescent="0.3">
      <c r="A14" s="95" t="s">
        <v>97</v>
      </c>
      <c r="B14" s="102" t="s">
        <v>98</v>
      </c>
      <c r="C14" s="102" t="s">
        <v>98</v>
      </c>
      <c r="D14" s="103">
        <v>99838000</v>
      </c>
      <c r="E14" s="114">
        <f t="shared" si="0"/>
        <v>27833000</v>
      </c>
      <c r="F14" s="103">
        <v>4936000</v>
      </c>
      <c r="G14" s="114">
        <v>22897000</v>
      </c>
      <c r="H14" s="114">
        <v>0</v>
      </c>
      <c r="I14" s="114">
        <v>0</v>
      </c>
      <c r="J14" s="104">
        <f>SUM(K14:O14)</f>
        <v>3582000</v>
      </c>
      <c r="K14" s="114">
        <v>17000</v>
      </c>
      <c r="L14" s="114">
        <v>49000</v>
      </c>
      <c r="M14" s="103">
        <v>1489000</v>
      </c>
      <c r="N14" s="114">
        <v>1138000</v>
      </c>
      <c r="O14" s="114">
        <v>889000</v>
      </c>
      <c r="P14" s="114">
        <v>1093000</v>
      </c>
      <c r="Q14" s="108">
        <v>805000</v>
      </c>
      <c r="R14" s="114">
        <v>467000</v>
      </c>
      <c r="S14" s="114">
        <v>368000</v>
      </c>
      <c r="T14" s="100">
        <v>0</v>
      </c>
      <c r="U14" s="100">
        <v>0</v>
      </c>
      <c r="V14" s="114">
        <v>0</v>
      </c>
      <c r="W14" s="114">
        <v>0</v>
      </c>
      <c r="X14" s="114">
        <v>0</v>
      </c>
      <c r="Y14" s="114">
        <v>0</v>
      </c>
      <c r="Z14" s="114">
        <v>0</v>
      </c>
      <c r="AA14" s="108">
        <v>0</v>
      </c>
      <c r="AB14" s="108">
        <v>7000</v>
      </c>
      <c r="AC14" s="108">
        <v>0</v>
      </c>
      <c r="AD14" s="108">
        <v>37000</v>
      </c>
      <c r="AE14" s="108">
        <v>51000</v>
      </c>
      <c r="AF14" s="102">
        <v>47751</v>
      </c>
      <c r="AG14" s="114"/>
      <c r="AH14" s="114"/>
      <c r="AI14" s="114">
        <v>16</v>
      </c>
      <c r="AJ14" s="114"/>
      <c r="AK14" s="114">
        <v>47735</v>
      </c>
      <c r="AL14" s="114"/>
      <c r="AM14" s="114"/>
      <c r="AN14" s="8">
        <v>0</v>
      </c>
      <c r="AO14" s="8">
        <v>0</v>
      </c>
      <c r="AP14" s="8">
        <v>0</v>
      </c>
      <c r="AQ14" s="8">
        <v>0</v>
      </c>
      <c r="AR14" s="8">
        <v>0</v>
      </c>
      <c r="AS14" s="8"/>
      <c r="AT14" s="8"/>
      <c r="AU14" s="8"/>
      <c r="AV14" s="8"/>
      <c r="AW14" s="8"/>
    </row>
    <row r="15" spans="1:49" x14ac:dyDescent="0.3">
      <c r="A15" s="118" t="s">
        <v>102</v>
      </c>
      <c r="B15" s="119">
        <f>SUM(B2:B14)</f>
        <v>1061392</v>
      </c>
      <c r="C15" s="119">
        <f t="shared" ref="C15:AW15" si="2">SUM(C2:C14)</f>
        <v>356454</v>
      </c>
      <c r="D15" s="119">
        <f t="shared" si="2"/>
        <v>56575829082</v>
      </c>
      <c r="E15" s="119">
        <f t="shared" si="2"/>
        <v>56924177000</v>
      </c>
      <c r="F15" s="119">
        <f t="shared" si="2"/>
        <v>24915102000</v>
      </c>
      <c r="G15" s="119">
        <f t="shared" si="2"/>
        <v>10574675000</v>
      </c>
      <c r="H15" s="119">
        <f t="shared" si="2"/>
        <v>21014100000</v>
      </c>
      <c r="I15" s="119">
        <f t="shared" si="2"/>
        <v>21434400000</v>
      </c>
      <c r="J15" s="119">
        <f t="shared" si="2"/>
        <v>35619458000</v>
      </c>
      <c r="K15" s="119">
        <f t="shared" si="2"/>
        <v>2661880000</v>
      </c>
      <c r="L15" s="119">
        <f t="shared" si="2"/>
        <v>29067768000</v>
      </c>
      <c r="M15" s="119">
        <f t="shared" si="2"/>
        <v>1231399000</v>
      </c>
      <c r="N15" s="119">
        <f t="shared" si="2"/>
        <v>1706996000</v>
      </c>
      <c r="O15" s="119">
        <f t="shared" si="2"/>
        <v>951415000</v>
      </c>
      <c r="P15" s="119">
        <f t="shared" si="2"/>
        <v>5990463000</v>
      </c>
      <c r="Q15" s="119">
        <f t="shared" si="2"/>
        <v>13657376871</v>
      </c>
      <c r="R15" s="119">
        <f t="shared" si="2"/>
        <v>2298261000</v>
      </c>
      <c r="S15" s="119">
        <f t="shared" si="2"/>
        <v>1791271000</v>
      </c>
      <c r="T15" s="119">
        <f t="shared" si="2"/>
        <v>9032.2999999999993</v>
      </c>
      <c r="U15" s="119">
        <f t="shared" si="2"/>
        <v>9546.0999999999985</v>
      </c>
      <c r="V15" s="119">
        <f t="shared" si="2"/>
        <v>0.66700000000000004</v>
      </c>
      <c r="W15" s="119">
        <f t="shared" si="2"/>
        <v>14310000</v>
      </c>
      <c r="X15" s="119">
        <f t="shared" si="2"/>
        <v>15122000</v>
      </c>
      <c r="Y15" s="119">
        <f t="shared" si="2"/>
        <v>7286391</v>
      </c>
      <c r="Z15" s="119">
        <f t="shared" si="2"/>
        <v>399787</v>
      </c>
      <c r="AA15" s="119">
        <f t="shared" si="2"/>
        <v>21119000</v>
      </c>
      <c r="AB15" s="119">
        <f t="shared" si="2"/>
        <v>12907664000</v>
      </c>
      <c r="AC15" s="119">
        <f t="shared" si="2"/>
        <v>167742000</v>
      </c>
      <c r="AD15" s="119">
        <f t="shared" si="2"/>
        <v>151690000</v>
      </c>
      <c r="AE15" s="119">
        <f t="shared" si="2"/>
        <v>4116834000</v>
      </c>
      <c r="AF15" s="119">
        <f t="shared" si="2"/>
        <v>543143</v>
      </c>
      <c r="AG15" s="119">
        <f t="shared" si="2"/>
        <v>404197</v>
      </c>
      <c r="AH15" s="119">
        <f t="shared" si="2"/>
        <v>41330</v>
      </c>
      <c r="AI15" s="119">
        <f t="shared" si="2"/>
        <v>28841</v>
      </c>
      <c r="AJ15" s="119">
        <f t="shared" si="2"/>
        <v>1159</v>
      </c>
      <c r="AK15" s="119">
        <f t="shared" si="2"/>
        <v>67615</v>
      </c>
      <c r="AL15" s="119">
        <f t="shared" si="2"/>
        <v>208070</v>
      </c>
      <c r="AM15" s="119">
        <f t="shared" si="2"/>
        <v>196127</v>
      </c>
      <c r="AN15" s="119">
        <f t="shared" si="2"/>
        <v>8222974</v>
      </c>
      <c r="AO15" s="119">
        <f t="shared" si="2"/>
        <v>65.073097999999987</v>
      </c>
      <c r="AP15" s="119">
        <f t="shared" si="2"/>
        <v>627.01589300000001</v>
      </c>
      <c r="AQ15" s="119">
        <f t="shared" si="2"/>
        <v>1.0000000000000002</v>
      </c>
      <c r="AR15" s="119">
        <f t="shared" si="2"/>
        <v>2236318</v>
      </c>
      <c r="AS15" s="119">
        <f t="shared" si="2"/>
        <v>1</v>
      </c>
      <c r="AT15" s="119">
        <f t="shared" si="2"/>
        <v>9059000</v>
      </c>
      <c r="AU15" s="119">
        <f t="shared" si="2"/>
        <v>7740984</v>
      </c>
      <c r="AV15" s="119">
        <f t="shared" si="2"/>
        <v>8.4630290579894627</v>
      </c>
      <c r="AW15" s="119">
        <f t="shared" si="2"/>
        <v>3.1056341834633798</v>
      </c>
    </row>
    <row r="16" spans="1:49" x14ac:dyDescent="0.3">
      <c r="A16" s="98" t="s">
        <v>81</v>
      </c>
      <c r="B16" s="120"/>
      <c r="C16" s="120"/>
      <c r="D16" s="120"/>
      <c r="E16" s="120"/>
      <c r="F16" s="120"/>
      <c r="G16" s="120"/>
      <c r="H16" s="120"/>
      <c r="I16" s="120"/>
      <c r="J16" s="120"/>
      <c r="K16" s="120"/>
      <c r="L16" s="120"/>
      <c r="M16" s="120"/>
      <c r="N16" s="120"/>
      <c r="O16" s="120"/>
      <c r="P16" s="120"/>
      <c r="Q16" s="120"/>
      <c r="R16" s="120"/>
      <c r="S16" s="120"/>
      <c r="T16" s="120"/>
      <c r="U16" s="120"/>
      <c r="V16" s="120"/>
      <c r="W16" s="120"/>
      <c r="X16" s="120"/>
      <c r="Y16" s="120"/>
      <c r="Z16" s="120"/>
      <c r="AA16" s="120"/>
      <c r="AM16" s="115">
        <v>3.15</v>
      </c>
      <c r="AN16" s="116">
        <v>51.622</v>
      </c>
    </row>
    <row r="17" spans="1:40" x14ac:dyDescent="0.3">
      <c r="A17" s="98" t="s">
        <v>82</v>
      </c>
      <c r="B17" s="105"/>
      <c r="C17" s="105"/>
      <c r="D17" s="105"/>
      <c r="E17" s="105">
        <f>(E15+J15+P15)*10^-9</f>
        <v>98.534098</v>
      </c>
      <c r="F17" s="105" t="s">
        <v>181</v>
      </c>
      <c r="G17" s="105"/>
      <c r="H17" s="105"/>
      <c r="I17" s="105"/>
      <c r="J17" s="105"/>
      <c r="K17" s="105"/>
      <c r="L17" s="105"/>
      <c r="M17" s="105"/>
      <c r="N17" s="105"/>
      <c r="O17" s="105"/>
      <c r="P17" s="105"/>
      <c r="Q17" s="105"/>
      <c r="R17" s="105"/>
      <c r="S17" s="105"/>
      <c r="T17" s="105"/>
      <c r="U17" s="105"/>
      <c r="V17" s="105"/>
      <c r="W17" s="105"/>
      <c r="X17" s="105"/>
      <c r="Y17" s="105"/>
      <c r="Z17" s="105"/>
      <c r="AA17" s="105"/>
      <c r="AM17" s="97">
        <v>3.9</v>
      </c>
      <c r="AN17" s="97">
        <v>52.39</v>
      </c>
    </row>
    <row r="18" spans="1:40" x14ac:dyDescent="0.3">
      <c r="A18" s="98" t="s">
        <v>83</v>
      </c>
      <c r="B18" s="105"/>
      <c r="C18" s="105">
        <f>C15*277777.777777777*10^-9</f>
        <v>99.014999999999731</v>
      </c>
      <c r="D18" s="105"/>
      <c r="E18" s="105">
        <f>E17*10^6</f>
        <v>98534098</v>
      </c>
      <c r="F18" s="105" t="s">
        <v>182</v>
      </c>
      <c r="G18" s="105">
        <f>110000000/(365*24)</f>
        <v>12557.077625570777</v>
      </c>
      <c r="H18" s="105"/>
      <c r="I18" s="105"/>
      <c r="J18" s="105"/>
      <c r="K18" s="105"/>
      <c r="L18" s="105"/>
      <c r="M18" s="105"/>
      <c r="N18" s="105"/>
      <c r="O18" s="105"/>
      <c r="P18" s="105"/>
      <c r="Q18" s="105"/>
      <c r="R18" s="105"/>
      <c r="S18" s="105"/>
      <c r="T18" s="105"/>
      <c r="U18" s="105"/>
      <c r="V18" s="105"/>
      <c r="W18" s="105"/>
      <c r="X18" s="105"/>
      <c r="Y18" s="105"/>
      <c r="Z18" s="105"/>
      <c r="AA18" s="105"/>
      <c r="AM18" s="96">
        <v>4.1100000000000003</v>
      </c>
      <c r="AN18" s="96">
        <v>52.334000000000003</v>
      </c>
    </row>
    <row r="19" spans="1:40" x14ac:dyDescent="0.3">
      <c r="A19" s="8" t="s">
        <v>89</v>
      </c>
      <c r="B19" s="105"/>
      <c r="C19" s="105"/>
      <c r="D19" s="105"/>
      <c r="E19" s="105">
        <f>E18/(365*24)</f>
        <v>11248.184703196346</v>
      </c>
      <c r="F19" s="105"/>
      <c r="G19" s="105"/>
      <c r="H19" s="105"/>
      <c r="I19" s="105"/>
      <c r="J19" s="105"/>
      <c r="K19" s="105"/>
      <c r="L19" s="105"/>
      <c r="M19" s="105"/>
      <c r="O19" s="105"/>
      <c r="P19" s="105"/>
      <c r="Q19" s="105"/>
      <c r="R19" s="105"/>
      <c r="S19" s="105"/>
      <c r="T19" s="105"/>
      <c r="U19" s="105"/>
      <c r="V19" s="105"/>
      <c r="W19" s="105"/>
      <c r="X19" s="105"/>
      <c r="Y19" s="105"/>
      <c r="Z19" s="105"/>
      <c r="AA19" s="105"/>
      <c r="AM19" s="107">
        <v>4.3499999999999996</v>
      </c>
      <c r="AN19" s="107">
        <v>52.606099999999998</v>
      </c>
    </row>
    <row r="20" spans="1:40" x14ac:dyDescent="0.3">
      <c r="B20" s="105">
        <f>B15/1000</f>
        <v>1061.3920000000001</v>
      </c>
      <c r="C20" s="105">
        <f>C15/1000</f>
        <v>356.45400000000001</v>
      </c>
      <c r="D20" s="105"/>
      <c r="E20" s="105"/>
      <c r="F20" s="105"/>
      <c r="G20" s="105"/>
      <c r="H20" s="105"/>
      <c r="I20" s="105"/>
      <c r="J20" s="105"/>
      <c r="K20" s="105"/>
      <c r="L20" s="105"/>
      <c r="M20" s="105"/>
      <c r="N20" s="105"/>
      <c r="O20" s="105"/>
      <c r="P20" s="105"/>
      <c r="Q20" s="105">
        <f>Q15</f>
        <v>13657376871</v>
      </c>
      <c r="R20" s="105" t="s">
        <v>171</v>
      </c>
      <c r="S20" s="105"/>
      <c r="T20" s="105"/>
      <c r="U20" s="105"/>
      <c r="V20" s="105"/>
      <c r="W20" s="105"/>
      <c r="X20" s="105"/>
      <c r="Y20" s="105"/>
      <c r="Z20" s="105"/>
      <c r="AA20" s="105">
        <f>AA15</f>
        <v>21119000</v>
      </c>
      <c r="AB20" s="105">
        <f t="shared" ref="AB20:AE20" si="3">AB15</f>
        <v>12907664000</v>
      </c>
      <c r="AC20" s="105">
        <f t="shared" si="3"/>
        <v>167742000</v>
      </c>
      <c r="AD20" s="105">
        <f t="shared" si="3"/>
        <v>151690000</v>
      </c>
      <c r="AE20" s="105">
        <f t="shared" si="3"/>
        <v>4116834000</v>
      </c>
    </row>
    <row r="21" spans="1:40" x14ac:dyDescent="0.3">
      <c r="B21" s="105"/>
      <c r="C21" s="105"/>
      <c r="D21" s="105"/>
      <c r="E21" s="105"/>
      <c r="F21" s="105"/>
      <c r="G21" s="105"/>
      <c r="H21" s="105"/>
      <c r="I21" s="105"/>
      <c r="J21" s="105"/>
      <c r="K21" s="105"/>
      <c r="L21" s="105"/>
      <c r="M21" s="105"/>
      <c r="N21" s="105"/>
      <c r="O21" s="105"/>
      <c r="P21" s="105"/>
      <c r="Q21" s="105">
        <f>Q20*$Q$25</f>
        <v>122779818070.29001</v>
      </c>
      <c r="R21" s="105" t="s">
        <v>172</v>
      </c>
      <c r="S21" s="105"/>
      <c r="T21" s="105"/>
      <c r="U21" s="105"/>
      <c r="V21" s="105"/>
      <c r="W21" s="105"/>
      <c r="X21" s="105"/>
      <c r="Y21" s="105" t="s">
        <v>175</v>
      </c>
      <c r="Z21" s="105">
        <f>Q22</f>
        <v>442.00734505304052</v>
      </c>
      <c r="AA21" s="105">
        <f>AA20*$Q$25</f>
        <v>189859810</v>
      </c>
      <c r="AB21" s="105">
        <f t="shared" ref="AB21:AE21" si="4">AB20*$Q$25</f>
        <v>116039899360</v>
      </c>
      <c r="AC21" s="105">
        <f t="shared" si="4"/>
        <v>1508000580</v>
      </c>
      <c r="AD21" s="105">
        <f t="shared" si="4"/>
        <v>1363693100</v>
      </c>
      <c r="AE21" s="105">
        <f t="shared" si="4"/>
        <v>37010337660</v>
      </c>
    </row>
    <row r="22" spans="1:40" x14ac:dyDescent="0.3">
      <c r="A22" s="112" t="s">
        <v>120</v>
      </c>
      <c r="H22" s="105"/>
      <c r="I22" s="105"/>
      <c r="Q22">
        <f>Q21/277777777.77778</f>
        <v>442.00734505304052</v>
      </c>
      <c r="R22" t="s">
        <v>58</v>
      </c>
      <c r="Y22" t="s">
        <v>173</v>
      </c>
      <c r="Z22">
        <f>SUM(AA22:AD22)</f>
        <v>428.76523025999654</v>
      </c>
      <c r="AA22" s="112">
        <f>AA21/277777777.77778</f>
        <v>0.68349531599999458</v>
      </c>
      <c r="AB22" s="112">
        <f t="shared" ref="AB22:AD22" si="5">AB21/277777777.77778</f>
        <v>417.74363769599665</v>
      </c>
      <c r="AC22" s="112">
        <f t="shared" si="5"/>
        <v>5.4288020879999568</v>
      </c>
      <c r="AD22" s="112">
        <f t="shared" si="5"/>
        <v>4.909295159999961</v>
      </c>
      <c r="AE22" s="112">
        <f>AE21/277777777.77778</f>
        <v>133.23721557599893</v>
      </c>
    </row>
    <row r="23" spans="1:40" x14ac:dyDescent="0.3">
      <c r="A23" s="121" t="s">
        <v>121</v>
      </c>
      <c r="H23" s="105"/>
      <c r="I23" s="105"/>
      <c r="Y23" t="s">
        <v>174</v>
      </c>
      <c r="Z23">
        <f>AE22</f>
        <v>133.23721557599893</v>
      </c>
    </row>
    <row r="24" spans="1:40" x14ac:dyDescent="0.3">
      <c r="H24" s="105"/>
      <c r="I24" s="105"/>
      <c r="Z24">
        <f>SUM(Z21:Z23)</f>
        <v>1004.009790889036</v>
      </c>
    </row>
    <row r="25" spans="1:40" x14ac:dyDescent="0.3">
      <c r="H25" s="105"/>
      <c r="I25" s="105"/>
      <c r="Q25">
        <v>8.99</v>
      </c>
      <c r="R25" t="s">
        <v>178</v>
      </c>
    </row>
    <row r="26" spans="1:40" x14ac:dyDescent="0.3">
      <c r="C26">
        <f>C20*277.778</f>
        <v>99015.079212000011</v>
      </c>
      <c r="H26" s="105"/>
      <c r="I26" s="105"/>
    </row>
    <row r="27" spans="1:40" x14ac:dyDescent="0.3">
      <c r="C27">
        <f>C26/8760</f>
        <v>11.303091234246576</v>
      </c>
      <c r="H27" s="105"/>
      <c r="I27" s="105"/>
      <c r="Y27" t="s">
        <v>176</v>
      </c>
      <c r="Z27">
        <v>57.177</v>
      </c>
    </row>
    <row r="28" spans="1:40" x14ac:dyDescent="0.3">
      <c r="H28" s="105"/>
      <c r="I28" s="105"/>
      <c r="Y28" t="s">
        <v>177</v>
      </c>
      <c r="Z28">
        <v>1061.3920000000001</v>
      </c>
    </row>
    <row r="29" spans="1:40" x14ac:dyDescent="0.3">
      <c r="H29" s="105"/>
      <c r="I29" s="105"/>
      <c r="Z29">
        <f>Z28-Z27</f>
        <v>1004.215</v>
      </c>
    </row>
    <row r="30" spans="1:40" x14ac:dyDescent="0.3">
      <c r="H30" s="105"/>
      <c r="I30" s="105"/>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AAB0FD-5F6E-40CA-ACC0-4ED79F9ED179}">
  <dimension ref="A1:T32"/>
  <sheetViews>
    <sheetView workbookViewId="0">
      <selection activeCell="G1" sqref="G1:M1"/>
    </sheetView>
  </sheetViews>
  <sheetFormatPr defaultColWidth="8.88671875" defaultRowHeight="14.4" x14ac:dyDescent="0.3"/>
  <cols>
    <col min="1" max="1" width="31.33203125" style="1" customWidth="1" collapsed="1"/>
    <col min="2" max="2" width="46" style="1" bestFit="1" customWidth="1"/>
    <col min="3" max="3" width="12.6640625" style="1" bestFit="1" customWidth="1"/>
    <col min="4" max="4" width="18.5546875" style="1" customWidth="1"/>
    <col min="5" max="5" width="16.6640625" style="1" bestFit="1" customWidth="1"/>
    <col min="6" max="6" width="17.88671875" style="1" bestFit="1" customWidth="1"/>
    <col min="7" max="7" width="31.109375" style="1" bestFit="1" customWidth="1"/>
    <col min="8" max="8" width="13.6640625" style="1" bestFit="1" customWidth="1"/>
    <col min="9" max="9" width="10.109375" style="1" bestFit="1" customWidth="1"/>
    <col min="10" max="10" width="12.88671875" style="1" bestFit="1" customWidth="1"/>
    <col min="11" max="11" width="8.88671875" style="1"/>
    <col min="12" max="12" width="15.6640625" style="1" bestFit="1" customWidth="1"/>
    <col min="13" max="13" width="11.5546875" style="1" bestFit="1" customWidth="1"/>
    <col min="14" max="14" width="8.88671875" style="1"/>
    <col min="15" max="15" width="24.44140625" style="1" bestFit="1" customWidth="1"/>
    <col min="16" max="16" width="7.88671875" style="1" bestFit="1" customWidth="1"/>
    <col min="17" max="17" width="11.5546875" style="1" bestFit="1" customWidth="1"/>
    <col min="18" max="19" width="8.88671875" style="1"/>
    <col min="20" max="20" width="11.5546875" style="1" bestFit="1" customWidth="1"/>
    <col min="21" max="16384" width="8.88671875" style="1"/>
  </cols>
  <sheetData>
    <row r="1" spans="1:13" x14ac:dyDescent="0.3">
      <c r="A1" s="3" t="s">
        <v>11</v>
      </c>
      <c r="B1" s="3" t="s">
        <v>24</v>
      </c>
      <c r="C1" s="3" t="s">
        <v>25</v>
      </c>
      <c r="D1" s="3" t="s">
        <v>26</v>
      </c>
      <c r="E1" s="3" t="s">
        <v>36</v>
      </c>
      <c r="F1" s="3" t="s">
        <v>27</v>
      </c>
      <c r="G1" s="7" t="s">
        <v>13</v>
      </c>
      <c r="H1" s="3" t="s">
        <v>10</v>
      </c>
      <c r="I1" s="3" t="s">
        <v>9</v>
      </c>
      <c r="J1" s="7" t="s">
        <v>14</v>
      </c>
      <c r="K1" s="7" t="s">
        <v>15</v>
      </c>
      <c r="L1" s="99" t="s">
        <v>85</v>
      </c>
      <c r="M1" s="99" t="s">
        <v>84</v>
      </c>
    </row>
    <row r="2" spans="1:13" x14ac:dyDescent="0.3">
      <c r="A2" s="6" t="s">
        <v>0</v>
      </c>
      <c r="B2" s="15">
        <v>1854367634</v>
      </c>
      <c r="C2" s="15">
        <v>1740193000</v>
      </c>
      <c r="D2" s="15">
        <v>110696000</v>
      </c>
      <c r="E2" s="8">
        <f>$F$22</f>
        <v>2213909993.1666665</v>
      </c>
      <c r="F2" s="2">
        <v>15003</v>
      </c>
      <c r="G2" s="8">
        <v>265895</v>
      </c>
      <c r="H2" s="4">
        <v>6.5666700000000002</v>
      </c>
      <c r="I2" s="4">
        <v>53.219169999999998</v>
      </c>
      <c r="J2" s="5">
        <v>8.3622722707593466E-2</v>
      </c>
      <c r="K2" s="8">
        <v>187007</v>
      </c>
      <c r="L2" s="5">
        <f>M2/$M$16</f>
        <v>3.8083673694668287E-2</v>
      </c>
      <c r="M2" s="8">
        <v>345000</v>
      </c>
    </row>
    <row r="3" spans="1:13" x14ac:dyDescent="0.3">
      <c r="A3" s="6" t="s">
        <v>1</v>
      </c>
      <c r="B3" s="15">
        <v>1690885964</v>
      </c>
      <c r="C3" s="15">
        <v>688576000</v>
      </c>
      <c r="D3" s="15">
        <v>182227000</v>
      </c>
      <c r="E3" s="8">
        <f t="shared" ref="E3:E13" si="0">$F$22</f>
        <v>2213909993.1666665</v>
      </c>
      <c r="F3" s="2">
        <v>20962</v>
      </c>
      <c r="G3" s="8">
        <v>317330</v>
      </c>
      <c r="H3" s="4">
        <v>5.8085899999999997</v>
      </c>
      <c r="I3" s="4">
        <v>53.201390000000004</v>
      </c>
      <c r="J3" s="5">
        <v>0.11520991200714746</v>
      </c>
      <c r="K3" s="8">
        <v>257646</v>
      </c>
      <c r="L3" s="5">
        <f t="shared" ref="L3:L13" si="1">M3/$M$16</f>
        <v>4.6693895573462853E-2</v>
      </c>
      <c r="M3" s="8">
        <v>423000</v>
      </c>
    </row>
    <row r="4" spans="1:13" x14ac:dyDescent="0.3">
      <c r="A4" s="6" t="s">
        <v>2</v>
      </c>
      <c r="B4" s="15">
        <v>1414600116</v>
      </c>
      <c r="C4" s="15">
        <v>449610000</v>
      </c>
      <c r="D4" s="15">
        <v>136960000</v>
      </c>
      <c r="E4" s="8">
        <f t="shared" si="0"/>
        <v>2213909993.1666665</v>
      </c>
      <c r="F4" s="2">
        <v>15666</v>
      </c>
      <c r="G4" s="8">
        <v>256962</v>
      </c>
      <c r="H4" s="4">
        <v>6.5625</v>
      </c>
      <c r="I4" s="4">
        <v>52.996670000000002</v>
      </c>
      <c r="J4" s="5">
        <v>8.3273487938656313E-2</v>
      </c>
      <c r="K4" s="8">
        <v>186226</v>
      </c>
      <c r="L4" s="5">
        <f t="shared" si="1"/>
        <v>3.7310961474776465E-2</v>
      </c>
      <c r="M4" s="8">
        <v>338000</v>
      </c>
    </row>
    <row r="5" spans="1:13" x14ac:dyDescent="0.3">
      <c r="A5" s="6" t="s">
        <v>3</v>
      </c>
      <c r="B5" s="15">
        <v>3472697063</v>
      </c>
      <c r="C5" s="15">
        <v>1690742000</v>
      </c>
      <c r="D5" s="15">
        <v>280738000</v>
      </c>
      <c r="E5" s="8">
        <f t="shared" si="0"/>
        <v>2213909993.1666665</v>
      </c>
      <c r="F5" s="2">
        <v>31145</v>
      </c>
      <c r="G5" s="8">
        <v>555974</v>
      </c>
      <c r="H5" s="4">
        <v>6.0944399999999996</v>
      </c>
      <c r="I5" s="4">
        <v>52.512500000000003</v>
      </c>
      <c r="J5" s="5">
        <v>0.106384691264838</v>
      </c>
      <c r="K5" s="8">
        <v>237910</v>
      </c>
      <c r="L5" s="5">
        <f t="shared" si="1"/>
        <v>7.6940059609228395E-2</v>
      </c>
      <c r="M5" s="8">
        <v>697000</v>
      </c>
    </row>
    <row r="6" spans="1:13" x14ac:dyDescent="0.3">
      <c r="A6" s="6" t="s">
        <v>4</v>
      </c>
      <c r="B6" s="15">
        <v>1333887020</v>
      </c>
      <c r="C6" s="15">
        <v>219029000</v>
      </c>
      <c r="D6" s="15">
        <v>221339000</v>
      </c>
      <c r="E6" s="8">
        <f t="shared" si="0"/>
        <v>2213909993.1666665</v>
      </c>
      <c r="F6" s="2">
        <v>14770</v>
      </c>
      <c r="G6" s="8">
        <v>341011</v>
      </c>
      <c r="H6" s="4">
        <v>5.4749999999999996</v>
      </c>
      <c r="I6" s="4">
        <v>52.508330000000001</v>
      </c>
      <c r="J6" s="5">
        <v>4.4059029172058714E-2</v>
      </c>
      <c r="K6" s="8">
        <v>98530</v>
      </c>
      <c r="L6" s="5">
        <f t="shared" si="1"/>
        <v>2.3733303896677337E-2</v>
      </c>
      <c r="M6" s="8">
        <v>215000</v>
      </c>
    </row>
    <row r="7" spans="1:13" x14ac:dyDescent="0.3">
      <c r="A7" s="6" t="s">
        <v>5</v>
      </c>
      <c r="B7" s="15">
        <v>6312041670</v>
      </c>
      <c r="C7" s="15">
        <v>2585599000</v>
      </c>
      <c r="D7" s="15">
        <v>657329000</v>
      </c>
      <c r="E7" s="8">
        <f t="shared" si="0"/>
        <v>2213909993.1666665</v>
      </c>
      <c r="F7" s="2">
        <v>72299</v>
      </c>
      <c r="G7" s="8">
        <v>992120</v>
      </c>
      <c r="H7" s="4">
        <v>5.9111099999999999</v>
      </c>
      <c r="I7" s="4">
        <v>51.98</v>
      </c>
      <c r="J7" s="5">
        <v>0.13345284525724874</v>
      </c>
      <c r="K7" s="8">
        <v>298443</v>
      </c>
      <c r="L7" s="5">
        <f t="shared" si="1"/>
        <v>0.13975052434043492</v>
      </c>
      <c r="M7" s="8">
        <v>1266000</v>
      </c>
    </row>
    <row r="8" spans="1:13" x14ac:dyDescent="0.3">
      <c r="A8" s="6" t="s">
        <v>6</v>
      </c>
      <c r="B8" s="15">
        <v>4203649659</v>
      </c>
      <c r="C8" s="15">
        <v>638141000</v>
      </c>
      <c r="D8" s="15">
        <v>120651000</v>
      </c>
      <c r="E8" s="8">
        <f t="shared" si="0"/>
        <v>2213909993.1666665</v>
      </c>
      <c r="F8" s="2">
        <v>45660</v>
      </c>
      <c r="G8" s="8">
        <v>650069</v>
      </c>
      <c r="H8" s="4">
        <v>5.1222200000000004</v>
      </c>
      <c r="I8" s="4">
        <v>52.090829999999997</v>
      </c>
      <c r="J8" s="5">
        <v>3.6028865304487109E-2</v>
      </c>
      <c r="K8" s="8">
        <v>80572</v>
      </c>
      <c r="L8" s="5">
        <f t="shared" si="1"/>
        <v>6.6563638370681091E-2</v>
      </c>
      <c r="M8" s="8">
        <v>603000</v>
      </c>
    </row>
    <row r="9" spans="1:13" x14ac:dyDescent="0.3">
      <c r="A9" s="6" t="s">
        <v>18</v>
      </c>
      <c r="B9" s="15">
        <v>10684765941</v>
      </c>
      <c r="C9" s="15">
        <v>4208089000</v>
      </c>
      <c r="D9" s="15">
        <v>615503000</v>
      </c>
      <c r="E9" s="8">
        <f t="shared" si="0"/>
        <v>2213909993.1666665</v>
      </c>
      <c r="F9" s="2">
        <v>63873</v>
      </c>
      <c r="G9" s="8">
        <v>1181698</v>
      </c>
      <c r="H9" s="4">
        <v>4.6368299999999998</v>
      </c>
      <c r="I9" s="4">
        <v>52.380839999999999</v>
      </c>
      <c r="J9" s="5">
        <v>7.0190375429612428E-2</v>
      </c>
      <c r="K9" s="8">
        <v>156968</v>
      </c>
      <c r="L9" s="5">
        <f t="shared" si="1"/>
        <v>0.12694557898222761</v>
      </c>
      <c r="M9" s="8">
        <v>1150000</v>
      </c>
    </row>
    <row r="10" spans="1:13" x14ac:dyDescent="0.3">
      <c r="A10" s="6" t="s">
        <v>19</v>
      </c>
      <c r="B10" s="15">
        <v>12117827303</v>
      </c>
      <c r="C10" s="15">
        <v>5376599000</v>
      </c>
      <c r="D10" s="15">
        <v>2092760000</v>
      </c>
      <c r="E10" s="8">
        <f t="shared" si="0"/>
        <v>2213909993.1666665</v>
      </c>
      <c r="F10" s="2">
        <v>89042</v>
      </c>
      <c r="G10" s="8">
        <v>1543009</v>
      </c>
      <c r="H10" s="9">
        <v>4.2887880000000003</v>
      </c>
      <c r="I10" s="9">
        <v>52.078662999999999</v>
      </c>
      <c r="J10" s="5">
        <v>7.2824169013530268E-2</v>
      </c>
      <c r="K10" s="8">
        <v>162858</v>
      </c>
      <c r="L10" s="5">
        <f t="shared" si="1"/>
        <v>0.16237995363726682</v>
      </c>
      <c r="M10" s="8">
        <v>1471000</v>
      </c>
    </row>
    <row r="11" spans="1:13" x14ac:dyDescent="0.3">
      <c r="A11" s="6" t="s">
        <v>7</v>
      </c>
      <c r="B11" s="15">
        <v>1258476047</v>
      </c>
      <c r="C11" s="15">
        <v>1262525000</v>
      </c>
      <c r="D11" s="15">
        <v>235284000</v>
      </c>
      <c r="E11" s="8">
        <f t="shared" si="0"/>
        <v>2213909993.1666665</v>
      </c>
      <c r="F11" s="2">
        <v>21410</v>
      </c>
      <c r="G11" s="8">
        <v>197551</v>
      </c>
      <c r="H11" s="5">
        <v>3.61389</v>
      </c>
      <c r="I11" s="4">
        <v>51.5</v>
      </c>
      <c r="J11" s="5">
        <v>6.0953764178439736E-2</v>
      </c>
      <c r="K11" s="8">
        <v>136312</v>
      </c>
      <c r="L11" s="5">
        <f t="shared" si="1"/>
        <v>3.2012363395518266E-2</v>
      </c>
      <c r="M11" s="8">
        <v>290000</v>
      </c>
    </row>
    <row r="12" spans="1:13" x14ac:dyDescent="0.3">
      <c r="A12" s="6" t="s">
        <v>20</v>
      </c>
      <c r="B12" s="15">
        <v>8447066549</v>
      </c>
      <c r="C12" s="15">
        <v>6079798000</v>
      </c>
      <c r="D12" s="15">
        <v>899528000</v>
      </c>
      <c r="E12" s="8">
        <f t="shared" si="0"/>
        <v>2213909993.1666665</v>
      </c>
      <c r="F12" s="2">
        <v>81885</v>
      </c>
      <c r="G12" s="8">
        <v>1348054</v>
      </c>
      <c r="H12" s="5">
        <v>5.3041700000000001</v>
      </c>
      <c r="I12" s="4">
        <v>51.699170000000002</v>
      </c>
      <c r="J12" s="5">
        <v>0.13616802261574606</v>
      </c>
      <c r="K12" s="8">
        <v>304515</v>
      </c>
      <c r="L12" s="5">
        <f t="shared" si="1"/>
        <v>0.1746329616955514</v>
      </c>
      <c r="M12" s="8">
        <v>1582000</v>
      </c>
    </row>
    <row r="13" spans="1:13" x14ac:dyDescent="0.3">
      <c r="A13" s="6" t="s">
        <v>8</v>
      </c>
      <c r="B13" s="15">
        <v>3685726116</v>
      </c>
      <c r="C13" s="15">
        <v>4128818000</v>
      </c>
      <c r="D13" s="15">
        <v>436355000</v>
      </c>
      <c r="E13" s="8">
        <f t="shared" si="0"/>
        <v>2213909993.1666665</v>
      </c>
      <c r="F13" s="2">
        <v>32953</v>
      </c>
      <c r="G13" s="8">
        <v>573301</v>
      </c>
      <c r="H13" s="5">
        <v>5.6888899999999998</v>
      </c>
      <c r="I13" s="4">
        <v>50.848329999999997</v>
      </c>
      <c r="J13" s="5">
        <v>5.7832115110641687E-2</v>
      </c>
      <c r="K13" s="8">
        <v>129331</v>
      </c>
      <c r="L13" s="5">
        <f t="shared" si="1"/>
        <v>7.4953085329506564E-2</v>
      </c>
      <c r="M13" s="8">
        <v>679000</v>
      </c>
    </row>
    <row r="14" spans="1:13" x14ac:dyDescent="0.3">
      <c r="A14" s="11"/>
      <c r="B14" s="82" t="s">
        <v>21</v>
      </c>
      <c r="C14" s="82" t="s">
        <v>22</v>
      </c>
      <c r="D14" s="83" t="s">
        <v>23</v>
      </c>
      <c r="E14" s="16" t="s">
        <v>75</v>
      </c>
      <c r="F14" s="1" t="s">
        <v>75</v>
      </c>
      <c r="L14" s="8"/>
      <c r="M14" s="8"/>
    </row>
    <row r="15" spans="1:13" x14ac:dyDescent="0.3">
      <c r="A15" s="11" t="s">
        <v>33</v>
      </c>
      <c r="B15" s="84">
        <f>SUM(B2:B13)</f>
        <v>56475991082</v>
      </c>
      <c r="C15" s="73">
        <f t="shared" ref="C15:D15" si="2">SUM(C2:C13)</f>
        <v>29067719000</v>
      </c>
      <c r="D15" s="73">
        <f t="shared" si="2"/>
        <v>5989370000</v>
      </c>
      <c r="E15" s="85">
        <f>SUM(E2:E13)</f>
        <v>26566919918.000004</v>
      </c>
      <c r="F15" s="73">
        <f>F19*10^9</f>
        <v>1900000000</v>
      </c>
      <c r="G15" s="86">
        <f>SUM(B15:F15)</f>
        <v>120000000000</v>
      </c>
      <c r="L15" s="8"/>
      <c r="M15" s="8"/>
    </row>
    <row r="16" spans="1:13" x14ac:dyDescent="0.3">
      <c r="A16" s="13" t="s">
        <v>28</v>
      </c>
      <c r="B16" s="87">
        <f>SUM(B2:B13)*10^-9</f>
        <v>56.475991082</v>
      </c>
      <c r="C16" s="88">
        <f>SUM(C2:C13)*10^-9</f>
        <v>29.067719</v>
      </c>
      <c r="D16" s="88">
        <f>SUM(D2:D13)*10^-9</f>
        <v>5.9893700000000001</v>
      </c>
      <c r="E16" s="88">
        <f>SUM(E2:E13)*10^-9</f>
        <v>26.566919918000007</v>
      </c>
      <c r="F16" s="89">
        <v>1.9</v>
      </c>
      <c r="G16" s="90">
        <f>SUM(B16:F16)</f>
        <v>120.00000000000001</v>
      </c>
      <c r="L16" s="8"/>
      <c r="M16" s="8">
        <f>SUM(M2:M13)</f>
        <v>9059000</v>
      </c>
    </row>
    <row r="17" spans="4:20" x14ac:dyDescent="0.3">
      <c r="L17" s="68"/>
      <c r="M17" s="69"/>
      <c r="T17" s="12"/>
    </row>
    <row r="18" spans="4:20" x14ac:dyDescent="0.3">
      <c r="D18" s="71">
        <f>B15+C15+D15</f>
        <v>91533080082</v>
      </c>
      <c r="E18" s="72" t="s">
        <v>33</v>
      </c>
      <c r="F18" s="73">
        <f>120*10^9</f>
        <v>120000000000</v>
      </c>
      <c r="G18" s="73" t="s">
        <v>74</v>
      </c>
      <c r="H18" s="73">
        <v>120</v>
      </c>
      <c r="I18" s="73" t="s">
        <v>31</v>
      </c>
      <c r="J18" s="74"/>
      <c r="L18" s="67"/>
      <c r="M18" s="69"/>
    </row>
    <row r="19" spans="4:20" x14ac:dyDescent="0.3">
      <c r="D19" s="75">
        <f>B16+C16+D16</f>
        <v>91.533080081999998</v>
      </c>
      <c r="E19" s="69" t="s">
        <v>28</v>
      </c>
      <c r="F19" s="70">
        <v>1.9</v>
      </c>
      <c r="G19" s="67" t="s">
        <v>73</v>
      </c>
      <c r="H19" s="67">
        <f>H18/365*10^6</f>
        <v>328767.12328767119</v>
      </c>
      <c r="I19" s="67" t="s">
        <v>76</v>
      </c>
      <c r="J19" s="76"/>
      <c r="L19" s="70"/>
      <c r="M19" s="69"/>
    </row>
    <row r="20" spans="4:20" x14ac:dyDescent="0.3">
      <c r="D20" s="75">
        <f>D19/365*10^6</f>
        <v>250775.56186849315</v>
      </c>
      <c r="E20" s="69" t="s">
        <v>29</v>
      </c>
      <c r="F20" s="67">
        <f>F18-(F19*10^9)</f>
        <v>118100000000</v>
      </c>
      <c r="G20" s="67"/>
      <c r="H20" s="67"/>
      <c r="I20" s="67"/>
      <c r="J20" s="76"/>
      <c r="L20" s="67"/>
      <c r="M20" s="67"/>
    </row>
    <row r="21" spans="4:20" x14ac:dyDescent="0.3">
      <c r="D21" s="75"/>
      <c r="E21" s="67"/>
      <c r="F21" s="67">
        <f>F20-D18</f>
        <v>26566919918</v>
      </c>
      <c r="G21" s="67" t="s">
        <v>35</v>
      </c>
      <c r="H21" s="77">
        <f>H18-D19</f>
        <v>28.466919918000002</v>
      </c>
      <c r="I21" s="67" t="s">
        <v>30</v>
      </c>
      <c r="J21" s="76"/>
    </row>
    <row r="22" spans="4:20" x14ac:dyDescent="0.3">
      <c r="D22" s="78"/>
      <c r="E22" s="79"/>
      <c r="F22" s="79">
        <f>F21/12</f>
        <v>2213909993.1666665</v>
      </c>
      <c r="G22" s="79" t="s">
        <v>34</v>
      </c>
      <c r="H22" s="80">
        <f>H21/12</f>
        <v>2.3722433265</v>
      </c>
      <c r="I22" s="79" t="s">
        <v>32</v>
      </c>
      <c r="J22" s="81"/>
    </row>
    <row r="30" spans="4:20" x14ac:dyDescent="0.3">
      <c r="F30" s="1" t="s">
        <v>77</v>
      </c>
      <c r="G30" s="1" t="s">
        <v>78</v>
      </c>
      <c r="H30" s="1" t="s">
        <v>79</v>
      </c>
      <c r="I30" s="1" t="s">
        <v>80</v>
      </c>
    </row>
    <row r="31" spans="4:20" x14ac:dyDescent="0.3">
      <c r="E31" s="1">
        <v>0</v>
      </c>
      <c r="F31" s="1">
        <v>0</v>
      </c>
      <c r="G31" s="1">
        <v>0</v>
      </c>
      <c r="H31" s="1">
        <v>0</v>
      </c>
      <c r="I31" s="1">
        <v>0</v>
      </c>
    </row>
    <row r="32" spans="4:20" x14ac:dyDescent="0.3">
      <c r="E32" s="1">
        <v>8760</v>
      </c>
      <c r="F32" s="1">
        <v>29060000</v>
      </c>
      <c r="G32" s="1">
        <v>56480000</v>
      </c>
      <c r="H32" s="1">
        <v>5991000</v>
      </c>
      <c r="I32" s="1">
        <v>1259000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2ECAE-F265-43F0-8E00-DF121DDE82B3}">
  <dimension ref="A1:AG24"/>
  <sheetViews>
    <sheetView workbookViewId="0">
      <selection activeCell="P2" sqref="P2"/>
    </sheetView>
  </sheetViews>
  <sheetFormatPr defaultRowHeight="14.4" x14ac:dyDescent="0.3"/>
  <sheetData>
    <row r="1" spans="1:33" x14ac:dyDescent="0.3">
      <c r="A1" s="122" t="s">
        <v>123</v>
      </c>
      <c r="B1" s="123"/>
      <c r="C1" s="123"/>
      <c r="D1" s="123"/>
      <c r="E1" s="123"/>
      <c r="F1" s="123"/>
      <c r="G1" s="123"/>
      <c r="H1" s="123"/>
      <c r="I1" s="123"/>
      <c r="J1" s="123"/>
      <c r="K1" s="123"/>
      <c r="L1" s="123"/>
      <c r="M1" s="123"/>
      <c r="O1" s="113" t="s">
        <v>166</v>
      </c>
      <c r="P1" s="112"/>
      <c r="Q1" s="112"/>
      <c r="R1" s="112"/>
      <c r="S1" s="112"/>
      <c r="T1" s="112"/>
      <c r="U1" s="112"/>
      <c r="V1" s="112"/>
      <c r="W1" s="112"/>
      <c r="X1" s="112"/>
      <c r="Y1" s="112"/>
      <c r="Z1" s="112"/>
      <c r="AA1" s="112"/>
      <c r="AB1" s="112"/>
      <c r="AC1" s="112"/>
      <c r="AD1" s="112"/>
      <c r="AE1" s="112"/>
      <c r="AF1" s="112"/>
      <c r="AG1" s="112"/>
    </row>
    <row r="2" spans="1:33" x14ac:dyDescent="0.3">
      <c r="A2" s="122"/>
      <c r="B2" s="122" t="s">
        <v>124</v>
      </c>
      <c r="C2" s="122" t="s">
        <v>125</v>
      </c>
      <c r="D2" s="122" t="s">
        <v>126</v>
      </c>
      <c r="E2" s="122" t="s">
        <v>127</v>
      </c>
      <c r="F2" s="122" t="s">
        <v>128</v>
      </c>
      <c r="G2" s="122" t="s">
        <v>129</v>
      </c>
      <c r="H2" s="122" t="s">
        <v>130</v>
      </c>
      <c r="I2" s="122" t="s">
        <v>131</v>
      </c>
      <c r="J2" s="122" t="s">
        <v>132</v>
      </c>
      <c r="K2" s="122" t="s">
        <v>133</v>
      </c>
      <c r="L2" s="122" t="s">
        <v>134</v>
      </c>
      <c r="M2" s="122" t="s">
        <v>135</v>
      </c>
      <c r="O2" s="113"/>
      <c r="P2" s="113" t="s">
        <v>150</v>
      </c>
      <c r="Q2" s="113" t="s">
        <v>151</v>
      </c>
      <c r="R2" s="113" t="s">
        <v>152</v>
      </c>
      <c r="S2" s="113" t="s">
        <v>153</v>
      </c>
      <c r="T2" s="113" t="s">
        <v>154</v>
      </c>
      <c r="U2" s="113" t="s">
        <v>155</v>
      </c>
      <c r="V2" s="113" t="s">
        <v>156</v>
      </c>
      <c r="W2" s="113" t="s">
        <v>157</v>
      </c>
      <c r="X2" s="113" t="s">
        <v>158</v>
      </c>
      <c r="Y2" s="113" t="s">
        <v>159</v>
      </c>
      <c r="Z2" s="113" t="s">
        <v>160</v>
      </c>
      <c r="AA2" s="113" t="s">
        <v>161</v>
      </c>
      <c r="AB2" s="113" t="s">
        <v>162</v>
      </c>
      <c r="AC2" s="113" t="s">
        <v>163</v>
      </c>
      <c r="AD2" s="113" t="s">
        <v>164</v>
      </c>
      <c r="AE2" s="113" t="s">
        <v>165</v>
      </c>
      <c r="AF2" s="112"/>
      <c r="AG2" s="112"/>
    </row>
    <row r="3" spans="1:33" x14ac:dyDescent="0.3">
      <c r="A3" s="122" t="s">
        <v>0</v>
      </c>
      <c r="B3" s="102">
        <v>92296</v>
      </c>
      <c r="C3" s="102">
        <v>88115</v>
      </c>
      <c r="D3" s="102">
        <v>58454</v>
      </c>
      <c r="E3" s="102">
        <v>19273</v>
      </c>
      <c r="F3" s="102">
        <v>24367</v>
      </c>
      <c r="G3" s="102">
        <v>14569</v>
      </c>
      <c r="H3" s="102">
        <v>10388</v>
      </c>
      <c r="I3" s="102">
        <v>46989</v>
      </c>
      <c r="J3" s="102">
        <v>1458</v>
      </c>
      <c r="K3" s="102" t="s">
        <v>98</v>
      </c>
      <c r="L3" s="102">
        <v>16622</v>
      </c>
      <c r="M3" s="102">
        <v>139</v>
      </c>
      <c r="O3" s="113" t="s">
        <v>0</v>
      </c>
      <c r="P3" s="114">
        <v>15415</v>
      </c>
      <c r="Q3" s="114">
        <v>4895</v>
      </c>
      <c r="R3" s="114">
        <v>15501</v>
      </c>
      <c r="S3" s="114">
        <v>4057</v>
      </c>
      <c r="T3" s="114">
        <v>11544</v>
      </c>
      <c r="U3" s="114">
        <v>1734</v>
      </c>
      <c r="V3" s="114">
        <v>461</v>
      </c>
      <c r="W3" s="114">
        <v>99</v>
      </c>
      <c r="X3" s="114">
        <v>730</v>
      </c>
      <c r="Y3" s="114">
        <v>7363</v>
      </c>
      <c r="Z3" s="114">
        <v>4181</v>
      </c>
      <c r="AA3" s="114" t="s">
        <v>98</v>
      </c>
      <c r="AB3" s="114">
        <v>37757</v>
      </c>
      <c r="AC3" s="114">
        <v>595</v>
      </c>
      <c r="AD3" s="114">
        <v>687</v>
      </c>
      <c r="AE3" s="114">
        <v>242</v>
      </c>
      <c r="AF3" s="112"/>
      <c r="AG3" s="112"/>
    </row>
    <row r="4" spans="1:33" x14ac:dyDescent="0.3">
      <c r="A4" s="122" t="s">
        <v>1</v>
      </c>
      <c r="B4" s="102">
        <v>62246</v>
      </c>
      <c r="C4" s="102">
        <v>55287</v>
      </c>
      <c r="D4" s="102">
        <v>32039</v>
      </c>
      <c r="E4" s="102">
        <v>10301</v>
      </c>
      <c r="F4" s="102">
        <v>25137</v>
      </c>
      <c r="G4" s="102">
        <v>19906</v>
      </c>
      <c r="H4" s="102">
        <v>12948</v>
      </c>
      <c r="I4" s="102">
        <v>9675</v>
      </c>
      <c r="J4" s="102">
        <v>2957</v>
      </c>
      <c r="K4" s="102">
        <v>14278</v>
      </c>
      <c r="L4" s="102">
        <v>7538</v>
      </c>
      <c r="M4" s="102">
        <v>143</v>
      </c>
      <c r="O4" s="113" t="s">
        <v>1</v>
      </c>
      <c r="P4" s="114">
        <v>15954</v>
      </c>
      <c r="Q4" s="114">
        <v>5640</v>
      </c>
      <c r="R4" s="114">
        <v>16034</v>
      </c>
      <c r="S4" s="114">
        <v>3544</v>
      </c>
      <c r="T4" s="114">
        <v>15506</v>
      </c>
      <c r="U4" s="114">
        <v>2803</v>
      </c>
      <c r="V4" s="114">
        <v>857</v>
      </c>
      <c r="W4" s="114">
        <v>68</v>
      </c>
      <c r="X4" s="114">
        <v>673</v>
      </c>
      <c r="Y4" s="114">
        <v>8547</v>
      </c>
      <c r="Z4" s="114">
        <v>6959</v>
      </c>
      <c r="AA4" s="114">
        <v>503</v>
      </c>
      <c r="AB4" s="114">
        <v>7945</v>
      </c>
      <c r="AC4" s="114">
        <v>59</v>
      </c>
      <c r="AD4" s="114">
        <v>907</v>
      </c>
      <c r="AE4" s="114">
        <v>260</v>
      </c>
      <c r="AF4" s="112"/>
      <c r="AG4" s="112"/>
    </row>
    <row r="5" spans="1:33" x14ac:dyDescent="0.3">
      <c r="A5" s="122" t="s">
        <v>2</v>
      </c>
      <c r="B5" s="102">
        <v>50504</v>
      </c>
      <c r="C5" s="102">
        <v>44166</v>
      </c>
      <c r="D5" s="102">
        <v>25606</v>
      </c>
      <c r="E5" s="102">
        <v>10104</v>
      </c>
      <c r="F5" s="102">
        <v>20363</v>
      </c>
      <c r="G5" s="102">
        <v>14794</v>
      </c>
      <c r="H5" s="102">
        <v>8456</v>
      </c>
      <c r="I5" s="102">
        <v>10405</v>
      </c>
      <c r="J5" s="102">
        <v>2798</v>
      </c>
      <c r="K5" s="102" t="s">
        <v>98</v>
      </c>
      <c r="L5" s="102">
        <v>7713</v>
      </c>
      <c r="M5" s="102">
        <v>145</v>
      </c>
      <c r="O5" s="113" t="s">
        <v>2</v>
      </c>
      <c r="P5" s="114">
        <v>13220</v>
      </c>
      <c r="Q5" s="114">
        <v>4028</v>
      </c>
      <c r="R5" s="114">
        <v>13309</v>
      </c>
      <c r="S5" s="114">
        <v>3115</v>
      </c>
      <c r="T5" s="114">
        <v>13110</v>
      </c>
      <c r="U5" s="114">
        <v>1568</v>
      </c>
      <c r="V5" s="114">
        <v>102</v>
      </c>
      <c r="W5" s="114">
        <v>15</v>
      </c>
      <c r="X5" s="114"/>
      <c r="Y5" s="114">
        <v>6771</v>
      </c>
      <c r="Z5" s="114">
        <v>6338</v>
      </c>
      <c r="AA5" s="114" t="s">
        <v>98</v>
      </c>
      <c r="AB5" s="114">
        <v>5899</v>
      </c>
      <c r="AC5" s="114">
        <v>171</v>
      </c>
      <c r="AD5" s="114">
        <v>391</v>
      </c>
      <c r="AE5" s="114">
        <v>193</v>
      </c>
      <c r="AF5" s="112"/>
      <c r="AG5" s="112"/>
    </row>
    <row r="6" spans="1:33" x14ac:dyDescent="0.3">
      <c r="A6" s="122" t="s">
        <v>3</v>
      </c>
      <c r="B6" s="102">
        <v>103203</v>
      </c>
      <c r="C6" s="102">
        <v>93234</v>
      </c>
      <c r="D6" s="102">
        <v>50656</v>
      </c>
      <c r="E6" s="102">
        <v>21685</v>
      </c>
      <c r="F6" s="102">
        <v>43335</v>
      </c>
      <c r="G6" s="102">
        <v>30862</v>
      </c>
      <c r="H6" s="102">
        <v>20893</v>
      </c>
      <c r="I6" s="102">
        <v>20454</v>
      </c>
      <c r="J6" s="102">
        <v>3209</v>
      </c>
      <c r="K6" s="102">
        <v>23331</v>
      </c>
      <c r="L6" s="102">
        <v>16294</v>
      </c>
      <c r="M6" s="102">
        <v>245</v>
      </c>
      <c r="O6" s="113" t="s">
        <v>3</v>
      </c>
      <c r="P6" s="114">
        <v>27373</v>
      </c>
      <c r="Q6" s="114">
        <v>9640</v>
      </c>
      <c r="R6" s="114">
        <v>27506</v>
      </c>
      <c r="S6" s="114">
        <v>6321</v>
      </c>
      <c r="T6" s="114">
        <v>26955</v>
      </c>
      <c r="U6" s="114">
        <v>3222</v>
      </c>
      <c r="V6" s="114">
        <v>553</v>
      </c>
      <c r="W6" s="114">
        <v>131</v>
      </c>
      <c r="X6" s="114"/>
      <c r="Y6" s="114">
        <v>16986</v>
      </c>
      <c r="Z6" s="114">
        <v>9969</v>
      </c>
      <c r="AA6" s="114" t="s">
        <v>98</v>
      </c>
      <c r="AB6" s="114">
        <v>18002</v>
      </c>
      <c r="AC6" s="114">
        <v>149</v>
      </c>
      <c r="AD6" s="114">
        <v>526</v>
      </c>
      <c r="AE6" s="114">
        <v>728</v>
      </c>
      <c r="AF6" s="112"/>
      <c r="AG6" s="112"/>
    </row>
    <row r="7" spans="1:33" x14ac:dyDescent="0.3">
      <c r="A7" s="122" t="s">
        <v>4</v>
      </c>
      <c r="B7" s="102">
        <v>36207</v>
      </c>
      <c r="C7" s="102">
        <v>30085</v>
      </c>
      <c r="D7" s="102">
        <v>14498</v>
      </c>
      <c r="E7" s="102">
        <v>6861</v>
      </c>
      <c r="F7" s="102">
        <v>12800</v>
      </c>
      <c r="G7" s="102">
        <v>14848</v>
      </c>
      <c r="H7" s="102">
        <v>8726</v>
      </c>
      <c r="I7" s="102" t="s">
        <v>98</v>
      </c>
      <c r="J7" s="102">
        <v>5235</v>
      </c>
      <c r="K7" s="102" t="s">
        <v>98</v>
      </c>
      <c r="L7" s="102">
        <v>5019</v>
      </c>
      <c r="M7" s="102">
        <v>120</v>
      </c>
      <c r="O7" s="113" t="s">
        <v>4</v>
      </c>
      <c r="P7" s="114">
        <v>7734</v>
      </c>
      <c r="Q7" s="114">
        <v>3553</v>
      </c>
      <c r="R7" s="114">
        <v>7781</v>
      </c>
      <c r="S7" s="114">
        <v>1513</v>
      </c>
      <c r="T7" s="114">
        <v>11979</v>
      </c>
      <c r="U7" s="114">
        <v>1484</v>
      </c>
      <c r="V7" s="114">
        <v>1386</v>
      </c>
      <c r="W7" s="114"/>
      <c r="X7" s="114"/>
      <c r="Y7" s="114">
        <v>5857</v>
      </c>
      <c r="Z7" s="114">
        <v>6122</v>
      </c>
      <c r="AA7" s="114">
        <v>1</v>
      </c>
      <c r="AB7" s="114" t="s">
        <v>98</v>
      </c>
      <c r="AC7" s="114">
        <v>80</v>
      </c>
      <c r="AD7" s="114">
        <v>280</v>
      </c>
      <c r="AE7" s="114">
        <v>117</v>
      </c>
      <c r="AF7" s="112"/>
      <c r="AG7" s="112"/>
    </row>
    <row r="8" spans="1:33" x14ac:dyDescent="0.3">
      <c r="A8" s="122" t="s">
        <v>5</v>
      </c>
      <c r="B8" s="102">
        <v>203712</v>
      </c>
      <c r="C8" s="102">
        <v>171311</v>
      </c>
      <c r="D8" s="102">
        <v>95797</v>
      </c>
      <c r="E8" s="102">
        <v>36273</v>
      </c>
      <c r="F8" s="102">
        <v>79199</v>
      </c>
      <c r="G8" s="102">
        <v>71643</v>
      </c>
      <c r="H8" s="102">
        <v>39242</v>
      </c>
      <c r="I8" s="102">
        <v>34080</v>
      </c>
      <c r="J8" s="102">
        <v>11147</v>
      </c>
      <c r="K8" s="102">
        <v>48688</v>
      </c>
      <c r="L8" s="102">
        <v>26938</v>
      </c>
      <c r="M8" s="102">
        <v>328</v>
      </c>
      <c r="O8" s="113" t="s">
        <v>5</v>
      </c>
      <c r="P8" s="114">
        <v>48800</v>
      </c>
      <c r="Q8" s="114">
        <v>18244</v>
      </c>
      <c r="R8" s="114">
        <v>49006</v>
      </c>
      <c r="S8" s="114" t="s">
        <v>98</v>
      </c>
      <c r="T8" s="114">
        <v>60140</v>
      </c>
      <c r="U8" s="114">
        <v>4716</v>
      </c>
      <c r="V8" s="114">
        <v>6486</v>
      </c>
      <c r="W8" s="114">
        <v>301</v>
      </c>
      <c r="X8" s="114"/>
      <c r="Y8" s="114">
        <v>27739</v>
      </c>
      <c r="Z8" s="114">
        <v>32401</v>
      </c>
      <c r="AA8" s="114">
        <v>68</v>
      </c>
      <c r="AB8" s="114">
        <v>31572</v>
      </c>
      <c r="AC8" s="114">
        <v>380</v>
      </c>
      <c r="AD8" s="114">
        <v>985</v>
      </c>
      <c r="AE8" s="114">
        <v>1076</v>
      </c>
      <c r="AF8" s="112"/>
      <c r="AG8" s="112"/>
    </row>
    <row r="9" spans="1:33" x14ac:dyDescent="0.3">
      <c r="A9" s="122" t="s">
        <v>6</v>
      </c>
      <c r="B9" s="102">
        <v>102656</v>
      </c>
      <c r="C9" s="102">
        <v>80128</v>
      </c>
      <c r="D9" s="102">
        <v>39988</v>
      </c>
      <c r="E9" s="102">
        <v>18867</v>
      </c>
      <c r="F9" s="102">
        <v>47285</v>
      </c>
      <c r="G9" s="102">
        <v>43801</v>
      </c>
      <c r="H9" s="102">
        <v>21273</v>
      </c>
      <c r="I9" s="102">
        <v>8175</v>
      </c>
      <c r="J9" s="102" t="s">
        <v>98</v>
      </c>
      <c r="K9" s="102" t="s">
        <v>98</v>
      </c>
      <c r="L9" s="102">
        <v>12264</v>
      </c>
      <c r="M9" s="102">
        <v>151</v>
      </c>
      <c r="O9" s="113" t="s">
        <v>6</v>
      </c>
      <c r="P9" s="114">
        <v>28516</v>
      </c>
      <c r="Q9" s="114">
        <v>11250</v>
      </c>
      <c r="R9" s="114">
        <v>28613</v>
      </c>
      <c r="S9" s="114">
        <v>7519</v>
      </c>
      <c r="T9" s="114">
        <v>38589</v>
      </c>
      <c r="U9" s="114">
        <v>2516</v>
      </c>
      <c r="V9" s="114">
        <v>2643</v>
      </c>
      <c r="W9" s="114">
        <v>53</v>
      </c>
      <c r="X9" s="114"/>
      <c r="Y9" s="114">
        <v>16061</v>
      </c>
      <c r="Z9" s="114">
        <v>22528</v>
      </c>
      <c r="AA9" s="114">
        <v>3</v>
      </c>
      <c r="AB9" s="114">
        <v>6897</v>
      </c>
      <c r="AC9" s="114">
        <v>163</v>
      </c>
      <c r="AD9" s="114" t="s">
        <v>98</v>
      </c>
      <c r="AE9" s="114">
        <v>704</v>
      </c>
      <c r="AF9" s="112"/>
      <c r="AG9" s="112"/>
    </row>
    <row r="10" spans="1:33" x14ac:dyDescent="0.3">
      <c r="A10" s="122" t="s">
        <v>136</v>
      </c>
      <c r="B10" s="102">
        <v>245251</v>
      </c>
      <c r="C10" s="102">
        <v>222416</v>
      </c>
      <c r="D10" s="102">
        <v>124080</v>
      </c>
      <c r="E10" s="102">
        <v>58639</v>
      </c>
      <c r="F10" s="102">
        <v>110516</v>
      </c>
      <c r="G10" s="102">
        <v>62533</v>
      </c>
      <c r="H10" s="102">
        <v>39697</v>
      </c>
      <c r="I10" s="102">
        <v>44330</v>
      </c>
      <c r="J10" s="102">
        <v>21845</v>
      </c>
      <c r="K10" s="102">
        <v>69001</v>
      </c>
      <c r="L10" s="102">
        <v>46587</v>
      </c>
      <c r="M10" s="102">
        <v>275</v>
      </c>
      <c r="O10" s="113" t="s">
        <v>136</v>
      </c>
      <c r="P10" s="114">
        <v>61101</v>
      </c>
      <c r="Q10" s="114">
        <v>33612</v>
      </c>
      <c r="R10" s="114">
        <v>61266</v>
      </c>
      <c r="S10" s="114">
        <v>15802</v>
      </c>
      <c r="T10" s="114">
        <v>52806</v>
      </c>
      <c r="U10" s="114">
        <v>5281</v>
      </c>
      <c r="V10" s="114">
        <v>1732</v>
      </c>
      <c r="W10" s="114">
        <v>28</v>
      </c>
      <c r="X10" s="114">
        <v>2685</v>
      </c>
      <c r="Y10" s="114">
        <v>29971</v>
      </c>
      <c r="Z10" s="114">
        <v>22836</v>
      </c>
      <c r="AA10" s="114">
        <v>1182</v>
      </c>
      <c r="AB10" s="114">
        <v>39789</v>
      </c>
      <c r="AC10" s="114">
        <v>467</v>
      </c>
      <c r="AD10" s="114">
        <v>1756</v>
      </c>
      <c r="AE10" s="114">
        <v>1136</v>
      </c>
      <c r="AF10" s="112"/>
      <c r="AG10" s="112"/>
    </row>
    <row r="11" spans="1:33" x14ac:dyDescent="0.3">
      <c r="A11" s="122" t="s">
        <v>137</v>
      </c>
      <c r="B11" s="102">
        <v>435128</v>
      </c>
      <c r="C11" s="102">
        <v>405494</v>
      </c>
      <c r="D11" s="102">
        <v>272859</v>
      </c>
      <c r="E11" s="102">
        <v>74370</v>
      </c>
      <c r="F11" s="102">
        <v>128836</v>
      </c>
      <c r="G11" s="102">
        <v>87899</v>
      </c>
      <c r="H11" s="102">
        <v>58265</v>
      </c>
      <c r="I11" s="102">
        <v>140271</v>
      </c>
      <c r="J11" s="102">
        <v>66194</v>
      </c>
      <c r="K11" s="102">
        <v>203150</v>
      </c>
      <c r="L11" s="102">
        <v>59303</v>
      </c>
      <c r="M11" s="102">
        <v>283</v>
      </c>
      <c r="O11" s="113" t="s">
        <v>137</v>
      </c>
      <c r="P11" s="114">
        <v>75490</v>
      </c>
      <c r="Q11" s="114">
        <v>34327</v>
      </c>
      <c r="R11" s="114">
        <v>75666</v>
      </c>
      <c r="S11" s="114">
        <v>19018</v>
      </c>
      <c r="T11" s="114">
        <v>64289</v>
      </c>
      <c r="U11" s="114">
        <v>8256</v>
      </c>
      <c r="V11" s="114">
        <v>6583</v>
      </c>
      <c r="W11" s="114">
        <v>222</v>
      </c>
      <c r="X11" s="114">
        <v>8548</v>
      </c>
      <c r="Y11" s="114">
        <v>34655</v>
      </c>
      <c r="Z11" s="114">
        <v>29634</v>
      </c>
      <c r="AA11" s="114">
        <v>712</v>
      </c>
      <c r="AB11" s="114">
        <v>134243</v>
      </c>
      <c r="AC11" s="114">
        <v>1306</v>
      </c>
      <c r="AD11" s="114" t="s">
        <v>98</v>
      </c>
      <c r="AE11" s="114">
        <v>1478</v>
      </c>
      <c r="AF11" s="112"/>
      <c r="AG11" s="112"/>
    </row>
    <row r="12" spans="1:33" x14ac:dyDescent="0.3">
      <c r="A12" s="122" t="s">
        <v>7</v>
      </c>
      <c r="B12" s="102">
        <v>134895</v>
      </c>
      <c r="C12" s="102">
        <v>131271</v>
      </c>
      <c r="D12" s="102">
        <v>102538</v>
      </c>
      <c r="E12" s="102">
        <v>10852</v>
      </c>
      <c r="F12" s="102">
        <v>15122</v>
      </c>
      <c r="G12" s="102">
        <v>21505</v>
      </c>
      <c r="H12" s="102">
        <v>17881</v>
      </c>
      <c r="I12" s="102">
        <v>94690</v>
      </c>
      <c r="J12" s="102" t="s">
        <v>98</v>
      </c>
      <c r="K12" s="102" t="s">
        <v>98</v>
      </c>
      <c r="L12" s="102">
        <v>9067</v>
      </c>
      <c r="M12" s="102">
        <v>93</v>
      </c>
      <c r="O12" s="113" t="s">
        <v>7</v>
      </c>
      <c r="P12" s="114">
        <v>9140</v>
      </c>
      <c r="Q12" s="114">
        <v>4069</v>
      </c>
      <c r="R12" s="114">
        <v>9201</v>
      </c>
      <c r="S12" s="114">
        <v>1913</v>
      </c>
      <c r="T12" s="114">
        <v>9112</v>
      </c>
      <c r="U12" s="114">
        <v>1691</v>
      </c>
      <c r="V12" s="114">
        <v>3446</v>
      </c>
      <c r="W12" s="114">
        <v>12</v>
      </c>
      <c r="X12" s="114">
        <v>7244</v>
      </c>
      <c r="Y12" s="114">
        <v>5487</v>
      </c>
      <c r="Z12" s="114">
        <v>3624</v>
      </c>
      <c r="AA12" s="114">
        <v>1</v>
      </c>
      <c r="AB12" s="114">
        <v>93561</v>
      </c>
      <c r="AC12" s="114">
        <v>540</v>
      </c>
      <c r="AD12" s="114">
        <v>380</v>
      </c>
      <c r="AE12" s="114">
        <v>208</v>
      </c>
      <c r="AF12" s="112"/>
      <c r="AG12" s="112"/>
    </row>
    <row r="13" spans="1:33" x14ac:dyDescent="0.3">
      <c r="A13" s="122" t="s">
        <v>138</v>
      </c>
      <c r="B13" s="102">
        <v>279645</v>
      </c>
      <c r="C13" s="102">
        <v>241871</v>
      </c>
      <c r="D13" s="102">
        <v>140425</v>
      </c>
      <c r="E13" s="102">
        <v>58274</v>
      </c>
      <c r="F13" s="102">
        <v>96961</v>
      </c>
      <c r="G13" s="102">
        <v>80946</v>
      </c>
      <c r="H13" s="102">
        <v>43172</v>
      </c>
      <c r="I13" s="102">
        <v>68683</v>
      </c>
      <c r="J13" s="102">
        <v>17853</v>
      </c>
      <c r="K13" s="102" t="s">
        <v>98</v>
      </c>
      <c r="L13" s="102">
        <v>45774</v>
      </c>
      <c r="M13" s="102">
        <v>388</v>
      </c>
      <c r="O13" s="113" t="s">
        <v>138</v>
      </c>
      <c r="P13" s="114">
        <v>60372</v>
      </c>
      <c r="Q13" s="114">
        <v>23125</v>
      </c>
      <c r="R13" s="114">
        <v>60588</v>
      </c>
      <c r="S13" s="114">
        <v>13464</v>
      </c>
      <c r="T13" s="114">
        <v>72003</v>
      </c>
      <c r="U13" s="114">
        <v>5542</v>
      </c>
      <c r="V13" s="114">
        <v>3222</v>
      </c>
      <c r="W13" s="114">
        <v>179</v>
      </c>
      <c r="X13" s="114"/>
      <c r="Y13" s="114">
        <v>34230</v>
      </c>
      <c r="Z13" s="114">
        <v>37774</v>
      </c>
      <c r="AA13" s="114">
        <v>137</v>
      </c>
      <c r="AB13" s="114">
        <v>64836</v>
      </c>
      <c r="AC13" s="114">
        <v>389</v>
      </c>
      <c r="AD13" s="114">
        <v>1727</v>
      </c>
      <c r="AE13" s="114">
        <v>1595</v>
      </c>
      <c r="AF13" s="112"/>
      <c r="AG13" s="112"/>
    </row>
    <row r="14" spans="1:33" x14ac:dyDescent="0.3">
      <c r="A14" s="122" t="s">
        <v>8</v>
      </c>
      <c r="B14" s="102">
        <v>167493</v>
      </c>
      <c r="C14" s="102">
        <v>153732</v>
      </c>
      <c r="D14" s="102">
        <v>104452</v>
      </c>
      <c r="E14" s="102">
        <v>30955</v>
      </c>
      <c r="F14" s="102">
        <v>46745</v>
      </c>
      <c r="G14" s="102">
        <v>32086</v>
      </c>
      <c r="H14" s="102">
        <v>18325</v>
      </c>
      <c r="I14" s="102">
        <v>72399</v>
      </c>
      <c r="J14" s="102">
        <v>11936</v>
      </c>
      <c r="K14" s="102" t="s">
        <v>98</v>
      </c>
      <c r="L14" s="102">
        <v>25135</v>
      </c>
      <c r="M14" s="102">
        <v>238</v>
      </c>
      <c r="O14" s="113" t="s">
        <v>8</v>
      </c>
      <c r="P14" s="114">
        <v>29792</v>
      </c>
      <c r="Q14" s="114">
        <v>10348</v>
      </c>
      <c r="R14" s="114">
        <v>29951</v>
      </c>
      <c r="S14" s="114">
        <v>6604</v>
      </c>
      <c r="T14" s="114">
        <v>28164</v>
      </c>
      <c r="U14" s="114">
        <v>2517</v>
      </c>
      <c r="V14" s="114">
        <v>1354</v>
      </c>
      <c r="W14" s="114">
        <v>51</v>
      </c>
      <c r="X14" s="114"/>
      <c r="Y14" s="114">
        <v>14403</v>
      </c>
      <c r="Z14" s="114">
        <v>13761</v>
      </c>
      <c r="AA14" s="114" t="s">
        <v>98</v>
      </c>
      <c r="AB14" s="114">
        <v>70733</v>
      </c>
      <c r="AC14" s="114">
        <v>129</v>
      </c>
      <c r="AD14" s="114">
        <v>745</v>
      </c>
      <c r="AE14" s="114">
        <v>485</v>
      </c>
      <c r="AF14" s="112"/>
      <c r="AG14" s="112"/>
    </row>
    <row r="15" spans="1:33" x14ac:dyDescent="0.3">
      <c r="A15" s="122" t="s">
        <v>139</v>
      </c>
      <c r="B15" s="102" t="s">
        <v>98</v>
      </c>
      <c r="C15" s="102" t="s">
        <v>98</v>
      </c>
      <c r="D15" s="102" t="s">
        <v>98</v>
      </c>
      <c r="E15" s="102" t="s">
        <v>98</v>
      </c>
      <c r="F15" s="102" t="s">
        <v>98</v>
      </c>
      <c r="G15" s="102">
        <v>47751</v>
      </c>
      <c r="H15" s="102">
        <v>47751</v>
      </c>
      <c r="I15" s="102" t="s">
        <v>98</v>
      </c>
      <c r="J15" s="102" t="s">
        <v>98</v>
      </c>
      <c r="K15" s="102" t="s">
        <v>98</v>
      </c>
      <c r="L15" s="102">
        <v>129</v>
      </c>
      <c r="M15" s="102">
        <v>0</v>
      </c>
      <c r="O15" s="113" t="s">
        <v>139</v>
      </c>
      <c r="P15" s="114" t="s">
        <v>116</v>
      </c>
      <c r="Q15" s="114" t="s">
        <v>98</v>
      </c>
      <c r="R15" s="114">
        <v>0</v>
      </c>
      <c r="S15" s="114">
        <v>106</v>
      </c>
      <c r="T15" s="114"/>
      <c r="U15" s="114"/>
      <c r="V15" s="114">
        <v>16</v>
      </c>
      <c r="W15" s="114"/>
      <c r="X15" s="114">
        <v>47735</v>
      </c>
      <c r="Y15" s="114"/>
      <c r="Z15" s="114"/>
      <c r="AA15" s="114" t="s">
        <v>98</v>
      </c>
      <c r="AB15" s="114" t="s">
        <v>98</v>
      </c>
      <c r="AC15" s="114" t="s">
        <v>98</v>
      </c>
      <c r="AD15" s="114">
        <v>3</v>
      </c>
      <c r="AE15" s="114" t="s">
        <v>98</v>
      </c>
      <c r="AF15" s="112"/>
      <c r="AG15" s="112"/>
    </row>
    <row r="16" spans="1:33" x14ac:dyDescent="0.3">
      <c r="A16" s="123"/>
      <c r="B16" s="123"/>
      <c r="C16" s="123"/>
      <c r="D16" s="123"/>
      <c r="E16" s="123"/>
      <c r="F16" s="123"/>
      <c r="G16" s="123"/>
      <c r="H16" s="123"/>
      <c r="I16" s="123"/>
      <c r="J16" s="123"/>
      <c r="K16" s="123"/>
      <c r="L16" s="123"/>
      <c r="M16" s="123"/>
      <c r="O16" s="112"/>
      <c r="P16" s="112"/>
      <c r="Q16" s="112"/>
      <c r="R16" s="112"/>
      <c r="S16" s="112"/>
      <c r="T16" s="112"/>
      <c r="U16" s="112"/>
      <c r="V16" s="112"/>
      <c r="W16" s="112"/>
      <c r="X16" s="112"/>
      <c r="Y16" s="112"/>
      <c r="Z16" s="112"/>
      <c r="AA16" s="112"/>
      <c r="AB16" s="112"/>
      <c r="AC16" s="112"/>
      <c r="AD16" s="112"/>
      <c r="AE16" s="112"/>
      <c r="AF16" s="112"/>
      <c r="AG16" s="112"/>
    </row>
    <row r="17" spans="1:33" x14ac:dyDescent="0.3">
      <c r="A17" s="102" t="s">
        <v>140</v>
      </c>
      <c r="B17" s="102" t="s">
        <v>141</v>
      </c>
      <c r="C17" s="123"/>
      <c r="D17" s="123">
        <f>SUM(D3:D14)/1000</f>
        <v>1061.3920000000001</v>
      </c>
      <c r="E17" s="123">
        <f>SUM(E3:E14)/1000</f>
        <v>356.45400000000001</v>
      </c>
      <c r="F17" s="123"/>
      <c r="G17" s="123"/>
      <c r="H17" s="123"/>
      <c r="I17" s="123"/>
      <c r="J17" s="123"/>
      <c r="K17" s="123"/>
      <c r="L17" s="123"/>
      <c r="M17" s="123"/>
      <c r="O17" s="114" t="s">
        <v>140</v>
      </c>
      <c r="P17" s="114" t="s">
        <v>167</v>
      </c>
      <c r="Q17" s="112"/>
      <c r="R17" s="112"/>
      <c r="S17" s="112"/>
      <c r="T17" s="112"/>
      <c r="U17" s="112"/>
      <c r="V17" s="112"/>
      <c r="W17" s="112"/>
      <c r="X17" s="112"/>
      <c r="Y17" s="112"/>
      <c r="Z17" s="112"/>
      <c r="AA17" s="112"/>
      <c r="AB17" s="112"/>
      <c r="AC17" s="112"/>
      <c r="AD17" s="112"/>
      <c r="AE17" s="112"/>
      <c r="AF17" s="112"/>
      <c r="AG17" s="112"/>
    </row>
    <row r="18" spans="1:33" x14ac:dyDescent="0.3">
      <c r="A18" s="102" t="s">
        <v>142</v>
      </c>
      <c r="B18" s="102" t="s">
        <v>143</v>
      </c>
      <c r="C18" s="123"/>
      <c r="D18" s="123"/>
      <c r="E18" s="123"/>
      <c r="F18" s="123"/>
      <c r="G18" s="123"/>
      <c r="H18" s="123"/>
      <c r="I18" s="123"/>
      <c r="J18" s="123"/>
      <c r="K18" s="123"/>
      <c r="L18" s="123"/>
      <c r="M18" s="123"/>
      <c r="O18" s="113"/>
      <c r="P18" s="114" t="s">
        <v>141</v>
      </c>
      <c r="Q18" s="112"/>
      <c r="R18" s="112"/>
      <c r="S18" s="112"/>
      <c r="T18" s="112"/>
      <c r="U18" s="112"/>
      <c r="V18" s="112"/>
      <c r="W18" s="112"/>
      <c r="X18" s="112"/>
      <c r="Y18" s="112"/>
      <c r="Z18" s="112"/>
      <c r="AA18" s="112"/>
      <c r="AB18" s="112"/>
      <c r="AC18" s="112"/>
      <c r="AD18" s="112"/>
      <c r="AE18" s="112"/>
      <c r="AF18" s="112"/>
      <c r="AG18" s="112"/>
    </row>
    <row r="19" spans="1:33" x14ac:dyDescent="0.3">
      <c r="A19" s="102" t="s">
        <v>144</v>
      </c>
      <c r="B19" s="102" t="s">
        <v>145</v>
      </c>
      <c r="C19" s="123"/>
      <c r="D19" s="123"/>
      <c r="E19" s="123"/>
      <c r="F19" s="123"/>
      <c r="G19" s="123"/>
      <c r="H19" s="123"/>
      <c r="I19" s="123"/>
      <c r="J19" s="123"/>
      <c r="K19" s="123"/>
      <c r="L19" s="123"/>
      <c r="M19" s="123"/>
      <c r="O19" s="114" t="s">
        <v>142</v>
      </c>
      <c r="P19" s="114" t="s">
        <v>143</v>
      </c>
      <c r="Q19" s="112"/>
      <c r="R19" s="112"/>
      <c r="S19" s="112"/>
      <c r="T19" s="112"/>
      <c r="U19" s="112"/>
      <c r="V19" s="112"/>
      <c r="W19" s="112"/>
      <c r="X19" s="112"/>
      <c r="Y19" s="112"/>
      <c r="Z19" s="112"/>
      <c r="AA19" s="112"/>
      <c r="AB19" s="112"/>
      <c r="AC19" s="112"/>
      <c r="AD19" s="112"/>
      <c r="AE19" s="112"/>
      <c r="AF19" s="112"/>
      <c r="AG19" s="112"/>
    </row>
    <row r="20" spans="1:33" x14ac:dyDescent="0.3">
      <c r="A20" s="122"/>
      <c r="B20" s="102" t="s">
        <v>146</v>
      </c>
      <c r="C20" s="123"/>
      <c r="D20" s="123"/>
      <c r="E20" s="123"/>
      <c r="F20" s="123"/>
      <c r="G20" s="123"/>
      <c r="H20" s="123"/>
      <c r="I20" s="123"/>
      <c r="J20" s="123"/>
      <c r="K20" s="123"/>
      <c r="L20" s="123"/>
      <c r="M20" s="123"/>
      <c r="O20" s="114" t="s">
        <v>144</v>
      </c>
      <c r="P20" s="114" t="s">
        <v>168</v>
      </c>
      <c r="Q20" s="112"/>
      <c r="R20" s="112"/>
      <c r="S20" s="112"/>
      <c r="T20" s="112"/>
      <c r="U20" s="112"/>
      <c r="V20" s="112"/>
      <c r="W20" s="112"/>
      <c r="X20" s="112"/>
      <c r="Y20" s="112"/>
      <c r="Z20" s="112"/>
      <c r="AA20" s="112"/>
      <c r="AB20" s="112"/>
      <c r="AC20" s="112"/>
      <c r="AD20" s="112"/>
      <c r="AE20" s="112"/>
      <c r="AF20" s="112"/>
      <c r="AG20" s="112"/>
    </row>
    <row r="21" spans="1:33" x14ac:dyDescent="0.3">
      <c r="A21" s="122"/>
      <c r="B21" s="102" t="s">
        <v>147</v>
      </c>
      <c r="C21" s="123"/>
      <c r="D21" s="123"/>
      <c r="E21" s="123"/>
      <c r="F21" s="123"/>
      <c r="G21" s="123"/>
      <c r="H21" s="123"/>
      <c r="I21" s="123"/>
      <c r="J21" s="123"/>
      <c r="K21" s="123"/>
      <c r="L21" s="123"/>
      <c r="M21" s="123"/>
      <c r="O21" s="113"/>
      <c r="P21" s="114" t="s">
        <v>148</v>
      </c>
      <c r="Q21" s="112"/>
      <c r="R21" s="112"/>
      <c r="S21" s="112"/>
      <c r="T21" s="112"/>
      <c r="U21" s="112"/>
      <c r="V21" s="112"/>
      <c r="W21" s="112"/>
      <c r="X21" s="112"/>
      <c r="Y21" s="112"/>
      <c r="Z21" s="112"/>
      <c r="AA21" s="112"/>
      <c r="AB21" s="112"/>
      <c r="AC21" s="112"/>
      <c r="AD21" s="112"/>
      <c r="AE21" s="112"/>
      <c r="AF21" s="112"/>
      <c r="AG21" s="112"/>
    </row>
    <row r="22" spans="1:33" x14ac:dyDescent="0.3">
      <c r="A22" s="122"/>
      <c r="B22" s="102" t="s">
        <v>148</v>
      </c>
      <c r="C22" s="123"/>
      <c r="D22" s="123"/>
      <c r="E22" s="123"/>
      <c r="F22" s="123"/>
      <c r="G22" s="123"/>
      <c r="H22" s="123"/>
      <c r="I22" s="123"/>
      <c r="J22" s="123"/>
      <c r="K22" s="123"/>
      <c r="L22" s="123"/>
      <c r="M22" s="123"/>
      <c r="O22" s="113"/>
      <c r="P22" s="114" t="s">
        <v>117</v>
      </c>
      <c r="Q22" s="112"/>
      <c r="R22" s="112"/>
      <c r="S22" s="112"/>
      <c r="T22" s="112"/>
      <c r="U22" s="112"/>
      <c r="V22" s="112"/>
      <c r="W22" s="112"/>
      <c r="X22" s="112"/>
      <c r="Y22" s="112"/>
      <c r="Z22" s="112"/>
      <c r="AA22" s="112"/>
      <c r="AB22" s="112"/>
      <c r="AC22" s="112"/>
      <c r="AD22" s="112"/>
      <c r="AE22" s="112"/>
      <c r="AF22" s="112"/>
      <c r="AG22" s="112"/>
    </row>
    <row r="23" spans="1:33" x14ac:dyDescent="0.3">
      <c r="A23" s="122"/>
      <c r="B23" s="102" t="s">
        <v>149</v>
      </c>
      <c r="C23" s="123"/>
      <c r="D23" s="123"/>
      <c r="E23" s="123"/>
      <c r="F23" s="123"/>
      <c r="G23" s="123"/>
      <c r="H23" s="123"/>
      <c r="I23" s="123"/>
      <c r="J23" s="123"/>
      <c r="K23" s="123"/>
      <c r="L23" s="123"/>
      <c r="M23" s="123"/>
      <c r="O23" s="113"/>
      <c r="P23" s="114" t="s">
        <v>147</v>
      </c>
      <c r="Q23" s="112"/>
      <c r="R23" s="112"/>
      <c r="S23" s="112"/>
      <c r="T23" s="112"/>
      <c r="U23" s="112"/>
      <c r="V23" s="112"/>
      <c r="W23" s="112"/>
      <c r="X23" s="112"/>
      <c r="Y23" s="112"/>
      <c r="Z23" s="112"/>
      <c r="AA23" s="112"/>
      <c r="AB23" s="112"/>
      <c r="AC23" s="112"/>
      <c r="AD23" s="112"/>
      <c r="AE23" s="112"/>
      <c r="AF23" s="112"/>
      <c r="AG23" s="112"/>
    </row>
    <row r="24" spans="1:33" x14ac:dyDescent="0.3">
      <c r="O24" s="112"/>
      <c r="P24" s="112"/>
      <c r="Q24" s="112"/>
      <c r="R24" s="112"/>
      <c r="S24" s="112"/>
      <c r="T24" s="112"/>
      <c r="U24" s="112"/>
      <c r="V24" s="112"/>
      <c r="W24" s="112"/>
      <c r="X24" s="112"/>
      <c r="Y24" s="112"/>
      <c r="Z24" s="112"/>
      <c r="AA24" s="112"/>
      <c r="AB24" s="112"/>
      <c r="AC24" s="112"/>
      <c r="AD24" s="112"/>
      <c r="AE24" s="112"/>
      <c r="AF24" s="112"/>
      <c r="AG24" s="11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5620E-ED78-4692-A9B9-2D9CA8E5281D}">
  <dimension ref="A1:AV45"/>
  <sheetViews>
    <sheetView workbookViewId="0">
      <selection activeCell="J37" sqref="J37"/>
    </sheetView>
  </sheetViews>
  <sheetFormatPr defaultColWidth="8.88671875" defaultRowHeight="14.4" x14ac:dyDescent="0.3"/>
  <cols>
    <col min="1" max="1" width="4.6640625" style="14" customWidth="1"/>
    <col min="2" max="2" width="4.5546875" style="14" customWidth="1"/>
    <col min="3" max="3" width="35.44140625" style="14" customWidth="1"/>
    <col min="4" max="31" width="7.5546875" style="14" customWidth="1"/>
    <col min="32" max="38" width="8.33203125" style="14" customWidth="1"/>
    <col min="39" max="16384" width="8.88671875" style="14"/>
  </cols>
  <sheetData>
    <row r="1" spans="1:38" ht="17.399999999999999" x14ac:dyDescent="0.3">
      <c r="A1" s="17" t="s">
        <v>37</v>
      </c>
      <c r="B1" s="17"/>
      <c r="C1" s="17"/>
      <c r="J1" s="18"/>
      <c r="AD1" s="19"/>
      <c r="AE1" s="19"/>
      <c r="AF1" s="19"/>
      <c r="AG1" s="19"/>
      <c r="AH1" s="19"/>
      <c r="AI1" s="19"/>
      <c r="AJ1" s="19"/>
      <c r="AK1" s="19"/>
      <c r="AL1" s="19"/>
    </row>
    <row r="2" spans="1:38" ht="15" thickBot="1" x14ac:dyDescent="0.35">
      <c r="A2" s="20"/>
      <c r="B2" s="20"/>
      <c r="C2" s="20"/>
    </row>
    <row r="3" spans="1:38" s="25" customFormat="1" ht="12" thickBot="1" x14ac:dyDescent="0.25">
      <c r="A3" s="21"/>
      <c r="B3" s="21"/>
      <c r="C3" s="21"/>
      <c r="D3" s="22">
        <v>1990</v>
      </c>
      <c r="E3" s="22">
        <v>1991</v>
      </c>
      <c r="F3" s="22">
        <v>1992</v>
      </c>
      <c r="G3" s="22">
        <v>1993</v>
      </c>
      <c r="H3" s="22">
        <v>1994</v>
      </c>
      <c r="I3" s="23">
        <v>1995</v>
      </c>
      <c r="J3" s="23">
        <v>1996</v>
      </c>
      <c r="K3" s="23">
        <v>1997</v>
      </c>
      <c r="L3" s="23">
        <v>1998</v>
      </c>
      <c r="M3" s="23">
        <v>1999</v>
      </c>
      <c r="N3" s="23">
        <v>2000</v>
      </c>
      <c r="O3" s="23">
        <v>2001</v>
      </c>
      <c r="P3" s="23">
        <v>2002</v>
      </c>
      <c r="Q3" s="23">
        <v>2003</v>
      </c>
      <c r="R3" s="23">
        <v>2004</v>
      </c>
      <c r="S3" s="23">
        <v>2005</v>
      </c>
      <c r="T3" s="23">
        <v>2006</v>
      </c>
      <c r="U3" s="23">
        <v>2007</v>
      </c>
      <c r="V3" s="23">
        <v>2008</v>
      </c>
      <c r="W3" s="23">
        <v>2009</v>
      </c>
      <c r="X3" s="23">
        <v>2010</v>
      </c>
      <c r="Y3" s="23">
        <v>2011</v>
      </c>
      <c r="Z3" s="23">
        <v>2012</v>
      </c>
      <c r="AA3" s="23">
        <v>2013</v>
      </c>
      <c r="AB3" s="24">
        <v>2014</v>
      </c>
      <c r="AC3" s="24">
        <v>2015</v>
      </c>
      <c r="AD3" s="24" t="s">
        <v>38</v>
      </c>
      <c r="AE3" s="24" t="s">
        <v>39</v>
      </c>
    </row>
    <row r="4" spans="1:38" s="25" customFormat="1" ht="11.4" x14ac:dyDescent="0.3">
      <c r="D4" s="26"/>
      <c r="E4" s="26"/>
      <c r="F4" s="26"/>
      <c r="G4" s="26"/>
      <c r="H4" s="26"/>
      <c r="I4" s="27"/>
      <c r="J4" s="27"/>
      <c r="K4" s="27"/>
      <c r="L4" s="27"/>
      <c r="M4" s="27"/>
      <c r="N4" s="27"/>
      <c r="O4" s="27"/>
      <c r="P4" s="27"/>
      <c r="Q4" s="27"/>
      <c r="R4" s="27"/>
      <c r="S4" s="27"/>
      <c r="T4" s="27"/>
      <c r="U4" s="27"/>
      <c r="V4" s="27"/>
      <c r="W4" s="27"/>
      <c r="X4" s="27"/>
      <c r="Y4" s="27"/>
      <c r="Z4" s="27"/>
      <c r="AA4" s="27"/>
      <c r="AB4" s="27"/>
      <c r="AC4" s="27"/>
      <c r="AD4" s="27"/>
    </row>
    <row r="5" spans="1:38" s="25" customFormat="1" ht="11.4" x14ac:dyDescent="0.2">
      <c r="D5" s="28" t="s">
        <v>40</v>
      </c>
      <c r="E5" s="26"/>
      <c r="F5" s="29"/>
      <c r="G5" s="26"/>
      <c r="H5" s="26"/>
      <c r="I5" s="27"/>
      <c r="J5" s="27"/>
      <c r="K5" s="27"/>
      <c r="L5" s="27"/>
      <c r="M5" s="27"/>
      <c r="N5" s="27"/>
      <c r="O5" s="27"/>
      <c r="P5" s="27"/>
      <c r="Q5" s="27"/>
      <c r="R5" s="27"/>
      <c r="S5" s="27"/>
      <c r="T5" s="27"/>
      <c r="U5" s="27"/>
      <c r="V5" s="27"/>
      <c r="W5" s="27"/>
      <c r="X5" s="27"/>
      <c r="Y5" s="27"/>
      <c r="Z5" s="27"/>
      <c r="AA5" s="27"/>
      <c r="AB5" s="27"/>
      <c r="AC5" s="27"/>
      <c r="AD5" s="27"/>
    </row>
    <row r="6" spans="1:38" s="25" customFormat="1" ht="12" x14ac:dyDescent="0.25">
      <c r="A6" s="30"/>
      <c r="B6" s="30"/>
      <c r="C6" s="30"/>
      <c r="D6" s="31"/>
      <c r="E6" s="31"/>
      <c r="F6" s="31"/>
      <c r="G6" s="31"/>
      <c r="H6" s="31"/>
      <c r="I6" s="31"/>
      <c r="J6" s="31"/>
      <c r="K6" s="31"/>
      <c r="L6" s="31"/>
      <c r="M6" s="31"/>
      <c r="N6" s="31"/>
      <c r="O6" s="29"/>
      <c r="P6" s="29"/>
      <c r="Q6" s="29"/>
      <c r="R6" s="29"/>
      <c r="S6" s="29"/>
      <c r="T6" s="29"/>
      <c r="U6" s="29"/>
      <c r="V6" s="29"/>
      <c r="W6" s="29"/>
      <c r="X6" s="29"/>
      <c r="Y6" s="29"/>
      <c r="Z6" s="29"/>
      <c r="AA6" s="29"/>
      <c r="AB6" s="29"/>
      <c r="AC6" s="29"/>
      <c r="AD6" s="29"/>
      <c r="AE6" s="29"/>
    </row>
    <row r="7" spans="1:38" s="32" customFormat="1" ht="12" x14ac:dyDescent="0.3">
      <c r="A7" s="32" t="s">
        <v>41</v>
      </c>
      <c r="B7" s="33"/>
      <c r="C7" s="33"/>
      <c r="D7" s="34">
        <v>81.097999999999999</v>
      </c>
      <c r="E7" s="34">
        <v>83.438000000000002</v>
      </c>
      <c r="F7" s="34">
        <v>85.909000000000006</v>
      </c>
      <c r="G7" s="34">
        <v>87.295000000000002</v>
      </c>
      <c r="H7" s="34">
        <v>90.238</v>
      </c>
      <c r="I7" s="35">
        <v>92.453999999999994</v>
      </c>
      <c r="J7" s="36">
        <v>95.822999999999993</v>
      </c>
      <c r="K7" s="36">
        <v>99.291000000000011</v>
      </c>
      <c r="L7" s="36">
        <v>102.79499999999999</v>
      </c>
      <c r="M7" s="36">
        <v>105.10799999999999</v>
      </c>
      <c r="N7" s="35">
        <v>108.342</v>
      </c>
      <c r="O7" s="36">
        <v>111.523</v>
      </c>
      <c r="P7" s="36">
        <v>112.295</v>
      </c>
      <c r="Q7" s="36">
        <v>113.68699999999998</v>
      </c>
      <c r="R7" s="36">
        <v>116.94199999999999</v>
      </c>
      <c r="S7" s="35">
        <v>118.71900000000001</v>
      </c>
      <c r="T7" s="35">
        <v>120.294</v>
      </c>
      <c r="U7" s="35">
        <v>122.77299999999998</v>
      </c>
      <c r="V7" s="35">
        <v>124.051</v>
      </c>
      <c r="W7" s="36">
        <v>118.39100000000002</v>
      </c>
      <c r="X7" s="36">
        <v>120.92600000000002</v>
      </c>
      <c r="Y7" s="36">
        <v>122.05699999999999</v>
      </c>
      <c r="Z7" s="36">
        <v>119.614</v>
      </c>
      <c r="AA7" s="37">
        <v>119.11200000000001</v>
      </c>
      <c r="AB7" s="37">
        <v>118.09099999999999</v>
      </c>
      <c r="AC7" s="37">
        <v>119.13799999999999</v>
      </c>
      <c r="AD7" s="37">
        <v>120.083</v>
      </c>
      <c r="AE7" s="37">
        <v>119.91</v>
      </c>
    </row>
    <row r="8" spans="1:38" s="25" customFormat="1" ht="11.4" x14ac:dyDescent="0.3">
      <c r="A8" s="25" t="s">
        <v>42</v>
      </c>
      <c r="B8" s="25" t="s">
        <v>43</v>
      </c>
      <c r="C8" s="38"/>
      <c r="D8" s="39">
        <v>71.891999999999996</v>
      </c>
      <c r="E8" s="39">
        <v>74.281999999999996</v>
      </c>
      <c r="F8" s="39">
        <v>77.230999999999995</v>
      </c>
      <c r="G8" s="39">
        <v>76.992000000000004</v>
      </c>
      <c r="H8" s="39">
        <v>79.677000000000007</v>
      </c>
      <c r="I8" s="40">
        <v>81.063000000000002</v>
      </c>
      <c r="J8" s="41">
        <v>85.233999999999995</v>
      </c>
      <c r="K8" s="41">
        <v>86.659000000000006</v>
      </c>
      <c r="L8" s="41">
        <v>90.980999999999995</v>
      </c>
      <c r="M8" s="41">
        <v>86.668999999999997</v>
      </c>
      <c r="N8" s="41">
        <v>89.426000000000002</v>
      </c>
      <c r="O8" s="40">
        <v>94.24</v>
      </c>
      <c r="P8" s="41">
        <v>95.914000000000001</v>
      </c>
      <c r="Q8" s="41">
        <v>96.694999999999993</v>
      </c>
      <c r="R8" s="41">
        <v>100.72499999999999</v>
      </c>
      <c r="S8" s="41">
        <v>100.42400000000001</v>
      </c>
      <c r="T8" s="41">
        <v>98.834999999999994</v>
      </c>
      <c r="U8" s="40">
        <v>105.164</v>
      </c>
      <c r="V8" s="40">
        <v>108.20099999999999</v>
      </c>
      <c r="W8" s="40">
        <v>113.503</v>
      </c>
      <c r="X8" s="40">
        <v>118.15</v>
      </c>
      <c r="Y8" s="40">
        <v>112.96599999999999</v>
      </c>
      <c r="Z8" s="40">
        <v>102.505</v>
      </c>
      <c r="AA8" s="39">
        <v>100.875</v>
      </c>
      <c r="AB8" s="39">
        <v>103.36499999999999</v>
      </c>
      <c r="AC8" s="39">
        <v>110.389</v>
      </c>
      <c r="AD8" s="39">
        <v>115.16800000000001</v>
      </c>
      <c r="AE8" s="39">
        <v>116.405</v>
      </c>
    </row>
    <row r="9" spans="1:38" s="25" customFormat="1" ht="11.4" x14ac:dyDescent="0.3">
      <c r="B9" s="25" t="s">
        <v>42</v>
      </c>
      <c r="C9" s="38" t="s">
        <v>44</v>
      </c>
      <c r="D9" s="39">
        <v>59.582000000000001</v>
      </c>
      <c r="E9" s="39">
        <v>61.600999999999999</v>
      </c>
      <c r="F9" s="39">
        <v>62.762999999999998</v>
      </c>
      <c r="G9" s="39">
        <v>60.718000000000004</v>
      </c>
      <c r="H9" s="39">
        <v>61.71</v>
      </c>
      <c r="I9" s="40">
        <v>60.77</v>
      </c>
      <c r="J9" s="41">
        <v>60.875999999999998</v>
      </c>
      <c r="K9" s="41">
        <v>60.731999999999999</v>
      </c>
      <c r="L9" s="41">
        <v>62.253999999999998</v>
      </c>
      <c r="M9" s="41">
        <v>55.125999999999998</v>
      </c>
      <c r="N9" s="41">
        <v>56.545999999999999</v>
      </c>
      <c r="O9" s="40">
        <v>62.374000000000002</v>
      </c>
      <c r="P9" s="41">
        <v>65.418000000000006</v>
      </c>
      <c r="Q9" s="41">
        <v>66.539000000000001</v>
      </c>
      <c r="R9" s="41">
        <v>70.397999999999996</v>
      </c>
      <c r="S9" s="41">
        <v>69.207999999999998</v>
      </c>
      <c r="T9" s="41">
        <v>67.135999999999996</v>
      </c>
      <c r="U9" s="41">
        <v>70.429000000000002</v>
      </c>
      <c r="V9" s="40">
        <v>67.569999999999993</v>
      </c>
      <c r="W9" s="40">
        <v>72.072000000000003</v>
      </c>
      <c r="X9" s="40">
        <v>75.823999999999998</v>
      </c>
      <c r="Y9" s="40">
        <v>70.555000000000007</v>
      </c>
      <c r="Z9" s="40">
        <v>64.031999999999996</v>
      </c>
      <c r="AA9" s="39">
        <v>63.064</v>
      </c>
      <c r="AB9" s="39">
        <v>67.534000000000006</v>
      </c>
      <c r="AC9" s="39">
        <v>72.344999999999999</v>
      </c>
      <c r="AD9" s="39">
        <v>76.647000000000006</v>
      </c>
      <c r="AE9" s="39">
        <v>75.977999999999994</v>
      </c>
    </row>
    <row r="10" spans="1:38" s="25" customFormat="1" ht="13.2" x14ac:dyDescent="0.3">
      <c r="C10" s="38" t="s">
        <v>45</v>
      </c>
      <c r="D10" s="39">
        <v>12.31</v>
      </c>
      <c r="E10" s="39">
        <v>12.680999999999999</v>
      </c>
      <c r="F10" s="39">
        <v>14.468</v>
      </c>
      <c r="G10" s="39">
        <v>16.274000000000001</v>
      </c>
      <c r="H10" s="39">
        <v>17.966999999999999</v>
      </c>
      <c r="I10" s="40">
        <v>20.292999999999999</v>
      </c>
      <c r="J10" s="40">
        <v>24.358000000000001</v>
      </c>
      <c r="K10" s="40">
        <v>25.927</v>
      </c>
      <c r="L10" s="40">
        <v>28.727</v>
      </c>
      <c r="M10" s="40">
        <v>31.542999999999999</v>
      </c>
      <c r="N10" s="40">
        <v>32.880000000000003</v>
      </c>
      <c r="O10" s="40">
        <v>31.866</v>
      </c>
      <c r="P10" s="40">
        <v>30.495999999999999</v>
      </c>
      <c r="Q10" s="40">
        <v>30.155999999999999</v>
      </c>
      <c r="R10" s="40">
        <v>30.327000000000002</v>
      </c>
      <c r="S10" s="40">
        <v>31.216000000000001</v>
      </c>
      <c r="T10" s="40">
        <v>31.699000000000002</v>
      </c>
      <c r="U10" s="40">
        <v>34.734999999999999</v>
      </c>
      <c r="V10" s="40">
        <v>40.631</v>
      </c>
      <c r="W10" s="40">
        <v>41.430999999999997</v>
      </c>
      <c r="X10" s="40">
        <v>42.326000000000001</v>
      </c>
      <c r="Y10" s="40">
        <v>42.411000000000001</v>
      </c>
      <c r="Z10" s="40">
        <v>38.472999999999999</v>
      </c>
      <c r="AA10" s="39">
        <v>37.811</v>
      </c>
      <c r="AB10" s="39">
        <v>35.831000000000003</v>
      </c>
      <c r="AC10" s="39">
        <v>38.042999999999999</v>
      </c>
      <c r="AD10" s="39">
        <v>38.521000000000001</v>
      </c>
      <c r="AE10" s="39">
        <v>40.427</v>
      </c>
    </row>
    <row r="11" spans="1:38" s="25" customFormat="1" ht="11.4" x14ac:dyDescent="0.3">
      <c r="B11" s="25" t="s">
        <v>46</v>
      </c>
      <c r="C11" s="38"/>
      <c r="D11" s="42">
        <v>9.2060000000000013</v>
      </c>
      <c r="E11" s="42">
        <v>9.1560000000000006</v>
      </c>
      <c r="F11" s="42">
        <v>8.6780000000000008</v>
      </c>
      <c r="G11" s="42">
        <v>10.302999999999999</v>
      </c>
      <c r="H11" s="42">
        <v>10.561</v>
      </c>
      <c r="I11" s="40">
        <v>11.391</v>
      </c>
      <c r="J11" s="41">
        <v>10.589</v>
      </c>
      <c r="K11" s="41">
        <v>12.632</v>
      </c>
      <c r="L11" s="41">
        <v>11.814</v>
      </c>
      <c r="M11" s="41">
        <v>18.439</v>
      </c>
      <c r="N11" s="40">
        <v>18.916</v>
      </c>
      <c r="O11" s="41">
        <v>17.282999999999998</v>
      </c>
      <c r="P11" s="41">
        <v>16.381</v>
      </c>
      <c r="Q11" s="41">
        <v>16.992000000000001</v>
      </c>
      <c r="R11" s="41">
        <v>16.217000000000002</v>
      </c>
      <c r="S11" s="40">
        <v>18.295000000000002</v>
      </c>
      <c r="T11" s="40">
        <v>21.459</v>
      </c>
      <c r="U11" s="40">
        <v>17.608999999999998</v>
      </c>
      <c r="V11" s="40">
        <v>15.850000000000001</v>
      </c>
      <c r="W11" s="41">
        <v>4.8879999999999999</v>
      </c>
      <c r="X11" s="41">
        <v>2.7759999999999998</v>
      </c>
      <c r="Y11" s="41">
        <v>9.0909999999999993</v>
      </c>
      <c r="Z11" s="41">
        <v>17.109000000000002</v>
      </c>
      <c r="AA11" s="39">
        <v>18.237000000000002</v>
      </c>
      <c r="AB11" s="39">
        <v>14.725999999999999</v>
      </c>
      <c r="AC11" s="39">
        <v>8.7489999999999988</v>
      </c>
      <c r="AD11" s="39">
        <v>4.9149999999999991</v>
      </c>
      <c r="AE11" s="39">
        <v>3.504999999999999</v>
      </c>
    </row>
    <row r="12" spans="1:38" s="25" customFormat="1" ht="11.4" x14ac:dyDescent="0.3">
      <c r="A12" s="25" t="s">
        <v>47</v>
      </c>
      <c r="D12" s="39">
        <v>9.6780000000000008</v>
      </c>
      <c r="E12" s="39">
        <v>9.7780000000000005</v>
      </c>
      <c r="F12" s="39">
        <v>8.9060000000000006</v>
      </c>
      <c r="G12" s="39">
        <v>10.571999999999999</v>
      </c>
      <c r="H12" s="39">
        <v>10.85</v>
      </c>
      <c r="I12" s="39">
        <v>11.978</v>
      </c>
      <c r="J12" s="39">
        <v>11.288</v>
      </c>
      <c r="K12" s="39">
        <v>13.106999999999999</v>
      </c>
      <c r="L12" s="39">
        <v>12.234999999999999</v>
      </c>
      <c r="M12" s="39">
        <v>22.407</v>
      </c>
      <c r="N12" s="39">
        <v>22.946999999999999</v>
      </c>
      <c r="O12" s="39">
        <v>21.492999999999999</v>
      </c>
      <c r="P12" s="39">
        <v>20.87</v>
      </c>
      <c r="Q12" s="39">
        <v>20.802</v>
      </c>
      <c r="R12" s="39">
        <v>21.405000000000001</v>
      </c>
      <c r="S12" s="39">
        <v>23.693000000000001</v>
      </c>
      <c r="T12" s="39">
        <v>27.346</v>
      </c>
      <c r="U12" s="39">
        <v>23.088999999999999</v>
      </c>
      <c r="V12" s="39">
        <v>24.966000000000001</v>
      </c>
      <c r="W12" s="39">
        <v>15.452</v>
      </c>
      <c r="X12" s="39">
        <v>15.584</v>
      </c>
      <c r="Y12" s="39">
        <v>20.620999999999999</v>
      </c>
      <c r="Z12" s="39">
        <v>32.155000000000001</v>
      </c>
      <c r="AA12" s="39">
        <v>33.252000000000002</v>
      </c>
      <c r="AB12" s="39">
        <v>32.853999999999999</v>
      </c>
      <c r="AC12" s="39">
        <v>30.760999999999999</v>
      </c>
      <c r="AD12" s="39">
        <v>24.257999999999999</v>
      </c>
      <c r="AE12" s="39">
        <v>22.456</v>
      </c>
    </row>
    <row r="13" spans="1:38" s="25" customFormat="1" ht="11.4" x14ac:dyDescent="0.3">
      <c r="A13" s="25" t="s">
        <v>48</v>
      </c>
      <c r="D13" s="39">
        <v>0.47199999999999998</v>
      </c>
      <c r="E13" s="39">
        <v>0.622</v>
      </c>
      <c r="F13" s="39">
        <v>0.22800000000000001</v>
      </c>
      <c r="G13" s="39">
        <v>0.26900000000000002</v>
      </c>
      <c r="H13" s="39">
        <v>0.28899999999999998</v>
      </c>
      <c r="I13" s="39">
        <v>0.58699999999999997</v>
      </c>
      <c r="J13" s="39">
        <v>0.69899999999999995</v>
      </c>
      <c r="K13" s="39">
        <v>0.47499999999999998</v>
      </c>
      <c r="L13" s="39">
        <v>0.42099999999999999</v>
      </c>
      <c r="M13" s="39">
        <v>3.968</v>
      </c>
      <c r="N13" s="39">
        <v>4.0309999999999997</v>
      </c>
      <c r="O13" s="39">
        <v>4.21</v>
      </c>
      <c r="P13" s="39">
        <v>4.4889999999999999</v>
      </c>
      <c r="Q13" s="39">
        <v>3.81</v>
      </c>
      <c r="R13" s="39">
        <v>5.1879999999999997</v>
      </c>
      <c r="S13" s="39">
        <v>5.3979999999999997</v>
      </c>
      <c r="T13" s="39">
        <v>5.8869999999999996</v>
      </c>
      <c r="U13" s="39">
        <v>5.48</v>
      </c>
      <c r="V13" s="39">
        <v>9.1159999999999997</v>
      </c>
      <c r="W13" s="39">
        <v>10.564</v>
      </c>
      <c r="X13" s="39">
        <v>12.808</v>
      </c>
      <c r="Y13" s="39">
        <v>11.53</v>
      </c>
      <c r="Z13" s="39">
        <v>15.045999999999999</v>
      </c>
      <c r="AA13" s="39">
        <v>15.015000000000001</v>
      </c>
      <c r="AB13" s="39">
        <v>18.128</v>
      </c>
      <c r="AC13" s="39">
        <v>22.012</v>
      </c>
      <c r="AD13" s="39">
        <v>19.341000000000001</v>
      </c>
      <c r="AE13" s="39">
        <v>18.951000000000001</v>
      </c>
    </row>
    <row r="14" spans="1:38" s="43" customFormat="1" ht="13.5" customHeight="1" thickBot="1" x14ac:dyDescent="0.35">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14"/>
    </row>
    <row r="15" spans="1:38" s="25" customFormat="1" ht="12" thickBot="1" x14ac:dyDescent="0.25">
      <c r="A15" s="21"/>
      <c r="B15" s="21"/>
      <c r="C15" s="21"/>
      <c r="D15" s="22">
        <v>1990</v>
      </c>
      <c r="E15" s="22">
        <v>1991</v>
      </c>
      <c r="F15" s="22">
        <v>1992</v>
      </c>
      <c r="G15" s="22">
        <v>1993</v>
      </c>
      <c r="H15" s="22">
        <v>1994</v>
      </c>
      <c r="I15" s="23">
        <v>1995</v>
      </c>
      <c r="J15" s="23">
        <v>1996</v>
      </c>
      <c r="K15" s="23">
        <v>1997</v>
      </c>
      <c r="L15" s="23">
        <v>1998</v>
      </c>
      <c r="M15" s="23">
        <v>1999</v>
      </c>
      <c r="N15" s="23">
        <v>2000</v>
      </c>
      <c r="O15" s="23">
        <v>2001</v>
      </c>
      <c r="P15" s="23">
        <v>2002</v>
      </c>
      <c r="Q15" s="23">
        <v>2003</v>
      </c>
      <c r="R15" s="23">
        <v>2004</v>
      </c>
      <c r="S15" s="23">
        <v>2005</v>
      </c>
      <c r="T15" s="23">
        <v>2006</v>
      </c>
      <c r="U15" s="23">
        <v>2007</v>
      </c>
      <c r="V15" s="23">
        <v>2008</v>
      </c>
      <c r="W15" s="23">
        <v>2009</v>
      </c>
      <c r="X15" s="23">
        <v>2010</v>
      </c>
      <c r="Y15" s="23">
        <v>2011</v>
      </c>
      <c r="Z15" s="23">
        <v>2012</v>
      </c>
      <c r="AA15" s="23">
        <v>2013</v>
      </c>
      <c r="AB15" s="24">
        <v>2014</v>
      </c>
      <c r="AC15" s="24">
        <v>2015</v>
      </c>
      <c r="AD15" s="24">
        <v>2016</v>
      </c>
      <c r="AE15" s="24" t="s">
        <v>49</v>
      </c>
    </row>
    <row r="16" spans="1:38" s="43" customFormat="1" x14ac:dyDescent="0.3">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14"/>
    </row>
    <row r="17" spans="1:48" s="43" customFormat="1" x14ac:dyDescent="0.3">
      <c r="D17" s="28" t="s">
        <v>40</v>
      </c>
      <c r="E17" s="44"/>
      <c r="F17" s="25"/>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14"/>
      <c r="AO17" s="45"/>
      <c r="AP17" s="45"/>
      <c r="AQ17" s="45"/>
      <c r="AR17" s="45"/>
      <c r="AS17" s="45"/>
      <c r="AT17" s="45"/>
      <c r="AU17" s="45"/>
      <c r="AV17" s="45"/>
    </row>
    <row r="18" spans="1:48" s="43" customFormat="1" x14ac:dyDescent="0.3">
      <c r="D18" s="46"/>
      <c r="E18" s="46"/>
      <c r="F18" s="46"/>
      <c r="G18" s="46"/>
      <c r="H18" s="46"/>
      <c r="I18" s="46"/>
      <c r="J18" s="46"/>
      <c r="K18" s="46"/>
      <c r="L18" s="46"/>
      <c r="M18" s="46"/>
      <c r="N18" s="46"/>
      <c r="O18" s="46"/>
      <c r="P18" s="46"/>
      <c r="Q18" s="46"/>
      <c r="R18" s="46"/>
      <c r="S18" s="46"/>
      <c r="T18" s="46"/>
      <c r="U18" s="46"/>
      <c r="V18" s="46"/>
      <c r="W18" s="46"/>
      <c r="X18" s="44"/>
      <c r="Y18" s="44"/>
      <c r="Z18" s="44"/>
      <c r="AA18" s="44"/>
      <c r="AB18" s="44"/>
      <c r="AC18" s="44"/>
      <c r="AD18" s="44"/>
      <c r="AE18" s="44"/>
      <c r="AF18" s="14"/>
    </row>
    <row r="19" spans="1:48" s="32" customFormat="1" ht="12" x14ac:dyDescent="0.3">
      <c r="A19" s="47" t="s">
        <v>50</v>
      </c>
      <c r="B19" s="48"/>
      <c r="C19" s="48"/>
      <c r="D19" s="37">
        <f>SUM(D20:D26)</f>
        <v>81.166666666666657</v>
      </c>
      <c r="E19" s="37">
        <f t="shared" ref="E19:AE19" si="0">SUM(E20:E26)</f>
        <v>83.555555555555557</v>
      </c>
      <c r="F19" s="37">
        <f t="shared" si="0"/>
        <v>85.944444444444443</v>
      </c>
      <c r="G19" s="37">
        <f t="shared" si="0"/>
        <v>87.472222222222229</v>
      </c>
      <c r="H19" s="37">
        <f t="shared" si="0"/>
        <v>90.388888888888886</v>
      </c>
      <c r="I19" s="37">
        <f t="shared" si="0"/>
        <v>92.555555555555543</v>
      </c>
      <c r="J19" s="37">
        <f t="shared" si="0"/>
        <v>96</v>
      </c>
      <c r="K19" s="37">
        <f t="shared" si="0"/>
        <v>99.138888888888886</v>
      </c>
      <c r="L19" s="37">
        <f t="shared" si="0"/>
        <v>102.94444444444444</v>
      </c>
      <c r="M19" s="37">
        <f t="shared" si="0"/>
        <v>105.13888888888887</v>
      </c>
      <c r="N19" s="37">
        <f t="shared" si="0"/>
        <v>108.55555555555554</v>
      </c>
      <c r="O19" s="37">
        <f t="shared" si="0"/>
        <v>110.9722222222222</v>
      </c>
      <c r="P19" s="37">
        <f t="shared" si="0"/>
        <v>112.33333333333334</v>
      </c>
      <c r="Q19" s="37">
        <f t="shared" si="0"/>
        <v>113.80555555555556</v>
      </c>
      <c r="R19" s="37">
        <f t="shared" si="0"/>
        <v>117.47222222222223</v>
      </c>
      <c r="S19" s="37">
        <f t="shared" si="0"/>
        <v>118.19444444444446</v>
      </c>
      <c r="T19" s="37">
        <f t="shared" si="0"/>
        <v>120.30555555555556</v>
      </c>
      <c r="U19" s="37">
        <f t="shared" si="0"/>
        <v>122.77777777777777</v>
      </c>
      <c r="V19" s="37">
        <f t="shared" si="0"/>
        <v>123.41666666666664</v>
      </c>
      <c r="W19" s="37">
        <f t="shared" si="0"/>
        <v>118.58333333333333</v>
      </c>
      <c r="X19" s="37">
        <f t="shared" si="0"/>
        <v>122.11111111111107</v>
      </c>
      <c r="Y19" s="37">
        <f t="shared" si="0"/>
        <v>123.08333333333333</v>
      </c>
      <c r="Z19" s="37">
        <f t="shared" si="0"/>
        <v>120.33333333333334</v>
      </c>
      <c r="AA19" s="37">
        <f t="shared" si="0"/>
        <v>119.88888888888887</v>
      </c>
      <c r="AB19" s="37">
        <f t="shared" si="0"/>
        <v>118.08333333333334</v>
      </c>
      <c r="AC19" s="37">
        <f t="shared" si="0"/>
        <v>119.11111111111113</v>
      </c>
      <c r="AD19" s="37">
        <f t="shared" si="0"/>
        <v>120.11111111111111</v>
      </c>
      <c r="AE19" s="37">
        <f t="shared" si="0"/>
        <v>120.77777777777777</v>
      </c>
    </row>
    <row r="20" spans="1:48" s="25" customFormat="1" ht="13.2" x14ac:dyDescent="0.3">
      <c r="A20" s="25" t="s">
        <v>42</v>
      </c>
      <c r="B20" s="49" t="s">
        <v>51</v>
      </c>
      <c r="C20" s="50"/>
      <c r="D20" s="39">
        <v>2.6944444444444442</v>
      </c>
      <c r="E20" s="39">
        <v>2.8611111111111112</v>
      </c>
      <c r="F20" s="39">
        <v>2.9722222222222219</v>
      </c>
      <c r="G20" s="39">
        <v>3.1388888888888888</v>
      </c>
      <c r="H20" s="39">
        <v>3.2777777777777777</v>
      </c>
      <c r="I20" s="39">
        <v>3.1944444444444442</v>
      </c>
      <c r="J20" s="39">
        <v>3.4722222222222223</v>
      </c>
      <c r="K20" s="39">
        <v>3.3055555555555554</v>
      </c>
      <c r="L20" s="39">
        <v>3.5833333333333335</v>
      </c>
      <c r="M20" s="39">
        <v>3.416666666666667</v>
      </c>
      <c r="N20" s="39">
        <v>3.3888888888888884</v>
      </c>
      <c r="O20" s="39">
        <v>3.5555555555555558</v>
      </c>
      <c r="P20" s="39">
        <v>3.4444444444444446</v>
      </c>
      <c r="Q20" s="39">
        <v>3.5833333333333335</v>
      </c>
      <c r="R20" s="39">
        <v>3.6111111111111112</v>
      </c>
      <c r="S20" s="39">
        <v>3.9166666666666665</v>
      </c>
      <c r="T20" s="39">
        <v>3.8055555555555554</v>
      </c>
      <c r="U20" s="39">
        <v>3.9166666666666665</v>
      </c>
      <c r="V20" s="39">
        <v>4.0555555555555554</v>
      </c>
      <c r="W20" s="39">
        <v>3.8888888888888888</v>
      </c>
      <c r="X20" s="39">
        <v>4.3888888888888893</v>
      </c>
      <c r="Y20" s="39">
        <v>4.9444444444444446</v>
      </c>
      <c r="Z20" s="39">
        <v>4.5555555555555554</v>
      </c>
      <c r="AA20" s="39">
        <v>5.5</v>
      </c>
      <c r="AB20" s="39">
        <v>5.5833333333333339</v>
      </c>
      <c r="AC20" s="39">
        <v>6.083333333333333</v>
      </c>
      <c r="AD20" s="39">
        <v>5.9722222222222223</v>
      </c>
      <c r="AE20" s="39">
        <v>5.8055555555555554</v>
      </c>
    </row>
    <row r="21" spans="1:48" s="25" customFormat="1" ht="13.2" x14ac:dyDescent="0.3">
      <c r="B21" s="49" t="s">
        <v>52</v>
      </c>
      <c r="C21" s="50"/>
      <c r="D21" s="39">
        <v>33.361111111111107</v>
      </c>
      <c r="E21" s="39">
        <v>33.416666666666664</v>
      </c>
      <c r="F21" s="39">
        <v>33.722222222222221</v>
      </c>
      <c r="G21" s="39">
        <v>33.777777777777779</v>
      </c>
      <c r="H21" s="39">
        <v>36</v>
      </c>
      <c r="I21" s="39">
        <v>36.416666666666664</v>
      </c>
      <c r="J21" s="39">
        <v>37.611111111111114</v>
      </c>
      <c r="K21" s="39">
        <v>38.5</v>
      </c>
      <c r="L21" s="39">
        <v>39.25</v>
      </c>
      <c r="M21" s="39">
        <v>39.861111111111107</v>
      </c>
      <c r="N21" s="39">
        <v>40.416666666666664</v>
      </c>
      <c r="O21" s="39">
        <v>40.666666666666664</v>
      </c>
      <c r="P21" s="39">
        <v>41.333333333333336</v>
      </c>
      <c r="Q21" s="39">
        <v>40.638888888888893</v>
      </c>
      <c r="R21" s="39">
        <v>41.333333333333336</v>
      </c>
      <c r="S21" s="39">
        <v>41.527777777777779</v>
      </c>
      <c r="T21" s="39">
        <v>41.611111111111114</v>
      </c>
      <c r="U21" s="39">
        <v>42.277777777777771</v>
      </c>
      <c r="V21" s="39">
        <v>41.999999999999993</v>
      </c>
      <c r="W21" s="39">
        <v>36.55555555555555</v>
      </c>
      <c r="X21" s="39">
        <v>39.222222222222221</v>
      </c>
      <c r="Y21" s="39">
        <v>39.111111111111114</v>
      </c>
      <c r="Z21" s="39">
        <v>35.083333333333329</v>
      </c>
      <c r="AA21" s="39">
        <v>34.916666666666664</v>
      </c>
      <c r="AB21" s="39">
        <v>33.305555555555557</v>
      </c>
      <c r="AC21" s="39">
        <v>34.666666666666664</v>
      </c>
      <c r="AD21" s="39">
        <v>36.19444444444445</v>
      </c>
      <c r="AE21" s="51">
        <v>35.555555555555557</v>
      </c>
    </row>
    <row r="22" spans="1:48" s="25" customFormat="1" ht="13.2" x14ac:dyDescent="0.3">
      <c r="B22" s="49" t="s">
        <v>53</v>
      </c>
      <c r="C22" s="50"/>
      <c r="D22" s="39">
        <v>15.666666666666666</v>
      </c>
      <c r="E22" s="39">
        <v>16.25</v>
      </c>
      <c r="F22" s="39">
        <v>16.611111111111111</v>
      </c>
      <c r="G22" s="39">
        <v>17</v>
      </c>
      <c r="H22" s="39">
        <v>17.583333333333332</v>
      </c>
      <c r="I22" s="39">
        <v>18.083333333333332</v>
      </c>
      <c r="J22" s="39">
        <v>18.361111111111111</v>
      </c>
      <c r="K22" s="39">
        <v>18.722222222222225</v>
      </c>
      <c r="L22" s="39">
        <v>19.111111111111111</v>
      </c>
      <c r="M22" s="39">
        <v>19.611111111111111</v>
      </c>
      <c r="N22" s="39">
        <v>20.027777777777775</v>
      </c>
      <c r="O22" s="39">
        <v>20.305555555555554</v>
      </c>
      <c r="P22" s="39">
        <v>20.944444444444446</v>
      </c>
      <c r="Q22" s="39">
        <v>21.416666666666664</v>
      </c>
      <c r="R22" s="39">
        <v>21.527777777777779</v>
      </c>
      <c r="S22" s="39">
        <v>21.805555555555554</v>
      </c>
      <c r="T22" s="39">
        <v>22.083333333333332</v>
      </c>
      <c r="U22" s="39">
        <v>22.277777777777779</v>
      </c>
      <c r="V22" s="39">
        <v>22.5</v>
      </c>
      <c r="W22" s="39">
        <v>22.861111111111111</v>
      </c>
      <c r="X22" s="39">
        <v>23</v>
      </c>
      <c r="Y22" s="39">
        <v>23.055555555555554</v>
      </c>
      <c r="Z22" s="39">
        <v>23.361111111111111</v>
      </c>
      <c r="AA22" s="39">
        <v>23.361111111111111</v>
      </c>
      <c r="AB22" s="39">
        <v>22.833333333333332</v>
      </c>
      <c r="AC22" s="39">
        <v>22.611111111111111</v>
      </c>
      <c r="AD22" s="39">
        <v>22.583333333333332</v>
      </c>
      <c r="AE22" s="51">
        <v>22.583333333333332</v>
      </c>
    </row>
    <row r="23" spans="1:48" s="25" customFormat="1" ht="13.2" x14ac:dyDescent="0.3">
      <c r="B23" s="49" t="s">
        <v>54</v>
      </c>
      <c r="C23" s="50"/>
      <c r="D23" s="39">
        <v>1.2777777777777777</v>
      </c>
      <c r="E23" s="39">
        <v>1.3611111111111112</v>
      </c>
      <c r="F23" s="39">
        <v>1.3888888888888888</v>
      </c>
      <c r="G23" s="39">
        <v>1.4444444444444444</v>
      </c>
      <c r="H23" s="39">
        <v>1.4444444444444444</v>
      </c>
      <c r="I23" s="39">
        <v>1.5</v>
      </c>
      <c r="J23" s="39">
        <v>1.5833333333333333</v>
      </c>
      <c r="K23" s="39">
        <v>1.5833333333333333</v>
      </c>
      <c r="L23" s="39">
        <v>1.6388888888888888</v>
      </c>
      <c r="M23" s="39">
        <v>1.6388888888888888</v>
      </c>
      <c r="N23" s="39">
        <v>1.6388888888888888</v>
      </c>
      <c r="O23" s="39">
        <v>1.5833333333333333</v>
      </c>
      <c r="P23" s="39">
        <v>1.5555555555555554</v>
      </c>
      <c r="Q23" s="39">
        <v>1.5833333333333333</v>
      </c>
      <c r="R23" s="39">
        <v>1.6666666666666665</v>
      </c>
      <c r="S23" s="39">
        <v>1.6111111111111109</v>
      </c>
      <c r="T23" s="39">
        <v>1.6111111111111109</v>
      </c>
      <c r="U23" s="39">
        <v>1.5833333333333333</v>
      </c>
      <c r="V23" s="39">
        <v>1.6111111111111109</v>
      </c>
      <c r="W23" s="39">
        <v>1.6666666666666665</v>
      </c>
      <c r="X23" s="39">
        <v>1.75</v>
      </c>
      <c r="Y23" s="39">
        <v>1.75</v>
      </c>
      <c r="Z23" s="39">
        <v>1.75</v>
      </c>
      <c r="AA23" s="39">
        <v>1.75</v>
      </c>
      <c r="AB23" s="39">
        <v>1.7222222222222223</v>
      </c>
      <c r="AC23" s="39">
        <v>1.7222222222222223</v>
      </c>
      <c r="AD23" s="39">
        <v>1.9722222222222221</v>
      </c>
      <c r="AE23" s="39">
        <v>1.9444444444444444</v>
      </c>
    </row>
    <row r="24" spans="1:48" s="25" customFormat="1" ht="13.2" x14ac:dyDescent="0.3">
      <c r="B24" s="49" t="s">
        <v>55</v>
      </c>
      <c r="C24" s="50"/>
      <c r="D24" s="39">
        <v>21.166666666666668</v>
      </c>
      <c r="E24" s="39">
        <v>22.416666666666664</v>
      </c>
      <c r="F24" s="39">
        <v>23.305555555555557</v>
      </c>
      <c r="G24" s="39">
        <v>24.027777777777779</v>
      </c>
      <c r="H24" s="39">
        <v>24.388888888888886</v>
      </c>
      <c r="I24" s="39">
        <v>24.472222222222221</v>
      </c>
      <c r="J24" s="39">
        <v>26.194444444444443</v>
      </c>
      <c r="K24" s="39">
        <v>28.25</v>
      </c>
      <c r="L24" s="39">
        <v>30.083333333333332</v>
      </c>
      <c r="M24" s="39">
        <v>31.222222222222218</v>
      </c>
      <c r="N24" s="39">
        <v>33</v>
      </c>
      <c r="O24" s="39">
        <v>34.388888888888886</v>
      </c>
      <c r="P24" s="39">
        <v>34.694444444444443</v>
      </c>
      <c r="Q24" s="39">
        <v>36.416666666666664</v>
      </c>
      <c r="R24" s="39">
        <v>38.055555555555557</v>
      </c>
      <c r="S24" s="39">
        <v>39.444444444444443</v>
      </c>
      <c r="T24" s="39">
        <v>40.388888888888893</v>
      </c>
      <c r="U24" s="39">
        <v>41.722222222222221</v>
      </c>
      <c r="V24" s="39">
        <v>42.416666666666664</v>
      </c>
      <c r="W24" s="39">
        <v>43.638888888888886</v>
      </c>
      <c r="X24" s="39">
        <v>43.861111111111072</v>
      </c>
      <c r="Y24" s="39">
        <v>44</v>
      </c>
      <c r="Z24" s="39">
        <v>43.69444444444445</v>
      </c>
      <c r="AA24" s="39">
        <v>44.277777777777779</v>
      </c>
      <c r="AB24" s="39">
        <v>43.833333333333336</v>
      </c>
      <c r="AC24" s="39">
        <v>45.333333333333336</v>
      </c>
      <c r="AD24" s="39">
        <v>45.277777777777779</v>
      </c>
      <c r="AE24" s="51">
        <v>45.555555555555557</v>
      </c>
    </row>
    <row r="25" spans="1:48" s="25" customFormat="1" ht="13.2" x14ac:dyDescent="0.3">
      <c r="B25" s="49" t="s">
        <v>56</v>
      </c>
      <c r="C25" s="50"/>
      <c r="D25" s="39">
        <v>2.833333333333333</v>
      </c>
      <c r="E25" s="39">
        <v>2.9444444444444442</v>
      </c>
      <c r="F25" s="39">
        <v>3.0555555555555554</v>
      </c>
      <c r="G25" s="39">
        <v>3.4166666666666661</v>
      </c>
      <c r="H25" s="39">
        <v>3.6388888888888888</v>
      </c>
      <c r="I25" s="39">
        <v>3.8611111111111107</v>
      </c>
      <c r="J25" s="39">
        <v>4</v>
      </c>
      <c r="K25" s="39">
        <v>4</v>
      </c>
      <c r="L25" s="39">
        <v>3.9722222222222223</v>
      </c>
      <c r="M25" s="39">
        <v>4.0555555555555554</v>
      </c>
      <c r="N25" s="39">
        <v>4.25</v>
      </c>
      <c r="O25" s="39">
        <v>4.4722222222222214</v>
      </c>
      <c r="P25" s="39">
        <v>4.3888888888888893</v>
      </c>
      <c r="Q25" s="39">
        <v>4.3611111111111116</v>
      </c>
      <c r="R25" s="39">
        <v>4.5</v>
      </c>
      <c r="S25" s="39">
        <v>4.7222222222222223</v>
      </c>
      <c r="T25" s="39">
        <v>4.6111111111111116</v>
      </c>
      <c r="U25" s="39">
        <v>4.7222222222222223</v>
      </c>
      <c r="V25" s="39">
        <v>4.7777777777777777</v>
      </c>
      <c r="W25" s="39">
        <v>5.1111111111111107</v>
      </c>
      <c r="X25" s="39">
        <v>4.583333333333333</v>
      </c>
      <c r="Y25" s="39">
        <v>4.6944444444444438</v>
      </c>
      <c r="Z25" s="39">
        <v>4.5</v>
      </c>
      <c r="AA25" s="39">
        <v>4.5555555555555554</v>
      </c>
      <c r="AB25" s="39">
        <v>4.833333333333333</v>
      </c>
      <c r="AC25" s="39">
        <v>4.5</v>
      </c>
      <c r="AD25" s="39">
        <v>4.166666666666667</v>
      </c>
      <c r="AE25" s="39">
        <v>3.8055555555555554</v>
      </c>
    </row>
    <row r="26" spans="1:48" s="25" customFormat="1" ht="13.2" x14ac:dyDescent="0.3">
      <c r="B26" s="49" t="s">
        <v>57</v>
      </c>
      <c r="C26" s="50"/>
      <c r="D26" s="39">
        <v>4.166666666666667</v>
      </c>
      <c r="E26" s="39">
        <v>4.3055555555555554</v>
      </c>
      <c r="F26" s="39">
        <v>4.8888888888888893</v>
      </c>
      <c r="G26" s="39">
        <v>4.666666666666667</v>
      </c>
      <c r="H26" s="39">
        <v>4.0555555555555554</v>
      </c>
      <c r="I26" s="39">
        <v>5.0277777777777777</v>
      </c>
      <c r="J26" s="39">
        <v>4.7777777777777777</v>
      </c>
      <c r="K26" s="39">
        <v>4.7777777777777777</v>
      </c>
      <c r="L26" s="39">
        <v>5.3055555555555545</v>
      </c>
      <c r="M26" s="39">
        <v>5.333333333333333</v>
      </c>
      <c r="N26" s="39">
        <v>5.833333333333333</v>
      </c>
      <c r="O26" s="39">
        <v>5.9999999999999991</v>
      </c>
      <c r="P26" s="39">
        <v>5.9722222222222223</v>
      </c>
      <c r="Q26" s="39">
        <v>5.8055555555555562</v>
      </c>
      <c r="R26" s="39">
        <v>6.7777777777777768</v>
      </c>
      <c r="S26" s="39">
        <v>5.166666666666667</v>
      </c>
      <c r="T26" s="39">
        <v>6.1944444444444446</v>
      </c>
      <c r="U26" s="39">
        <v>6.2777777777777768</v>
      </c>
      <c r="V26" s="39">
        <v>6.0555555555555554</v>
      </c>
      <c r="W26" s="39">
        <v>4.8611111111111107</v>
      </c>
      <c r="X26" s="39">
        <v>5.3055555555555562</v>
      </c>
      <c r="Y26" s="39">
        <v>5.5277777777777777</v>
      </c>
      <c r="Z26" s="39">
        <v>7.3888888888888893</v>
      </c>
      <c r="AA26" s="39">
        <v>5.5277777777777777</v>
      </c>
      <c r="AB26" s="39">
        <v>5.9722222222222223</v>
      </c>
      <c r="AC26" s="39">
        <v>4.1944444444444446</v>
      </c>
      <c r="AD26" s="39">
        <v>3.9444444444444451</v>
      </c>
      <c r="AE26" s="39">
        <v>5.5277777777777777</v>
      </c>
    </row>
    <row r="27" spans="1:48" s="25" customFormat="1" x14ac:dyDescent="0.3">
      <c r="A27" s="49"/>
      <c r="B27" s="50"/>
      <c r="C27" s="50"/>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28" spans="1:48" s="25" customFormat="1" ht="11.4" x14ac:dyDescent="0.3">
      <c r="D28" s="52" t="s">
        <v>58</v>
      </c>
      <c r="Z28" s="53"/>
      <c r="AA28" s="53"/>
      <c r="AB28" s="53"/>
      <c r="AC28" s="53"/>
      <c r="AD28" s="53"/>
      <c r="AE28" s="53"/>
    </row>
    <row r="29" spans="1:48" s="25" customFormat="1" ht="11.4" x14ac:dyDescent="0.3"/>
    <row r="30" spans="1:48" s="32" customFormat="1" ht="12" x14ac:dyDescent="0.3">
      <c r="A30" s="47" t="s">
        <v>50</v>
      </c>
      <c r="B30" s="48"/>
      <c r="C30" s="48"/>
      <c r="D30" s="37">
        <f>D19*3.6</f>
        <v>292.2</v>
      </c>
      <c r="E30" s="37">
        <f t="shared" ref="E30:AE30" si="1">E19*3.6</f>
        <v>300.8</v>
      </c>
      <c r="F30" s="37">
        <f t="shared" si="1"/>
        <v>309.39999999999998</v>
      </c>
      <c r="G30" s="37">
        <f t="shared" si="1"/>
        <v>314.90000000000003</v>
      </c>
      <c r="H30" s="37">
        <f t="shared" si="1"/>
        <v>325.39999999999998</v>
      </c>
      <c r="I30" s="37">
        <f t="shared" si="1"/>
        <v>333.2</v>
      </c>
      <c r="J30" s="37">
        <f t="shared" si="1"/>
        <v>345.6</v>
      </c>
      <c r="K30" s="37">
        <f t="shared" si="1"/>
        <v>356.9</v>
      </c>
      <c r="L30" s="37">
        <f t="shared" si="1"/>
        <v>370.6</v>
      </c>
      <c r="M30" s="37">
        <f t="shared" si="1"/>
        <v>378.49999999999994</v>
      </c>
      <c r="N30" s="37">
        <f t="shared" si="1"/>
        <v>390.79999999999995</v>
      </c>
      <c r="O30" s="37">
        <f t="shared" si="1"/>
        <v>399.49999999999994</v>
      </c>
      <c r="P30" s="37">
        <f t="shared" si="1"/>
        <v>404.40000000000003</v>
      </c>
      <c r="Q30" s="37">
        <f t="shared" si="1"/>
        <v>409.7</v>
      </c>
      <c r="R30" s="37">
        <f t="shared" si="1"/>
        <v>422.90000000000003</v>
      </c>
      <c r="S30" s="37">
        <f t="shared" si="1"/>
        <v>425.50000000000006</v>
      </c>
      <c r="T30" s="37">
        <f t="shared" si="1"/>
        <v>433.1</v>
      </c>
      <c r="U30" s="37">
        <f t="shared" si="1"/>
        <v>442</v>
      </c>
      <c r="V30" s="37">
        <f t="shared" si="1"/>
        <v>444.2999999999999</v>
      </c>
      <c r="W30" s="37">
        <f t="shared" si="1"/>
        <v>426.9</v>
      </c>
      <c r="X30" s="37">
        <f t="shared" si="1"/>
        <v>439.59999999999985</v>
      </c>
      <c r="Y30" s="37">
        <f t="shared" si="1"/>
        <v>443.09999999999997</v>
      </c>
      <c r="Z30" s="37">
        <f t="shared" si="1"/>
        <v>433.20000000000005</v>
      </c>
      <c r="AA30" s="37">
        <f t="shared" si="1"/>
        <v>431.59999999999997</v>
      </c>
      <c r="AB30" s="37">
        <f t="shared" si="1"/>
        <v>425.1</v>
      </c>
      <c r="AC30" s="37">
        <f t="shared" si="1"/>
        <v>428.80000000000007</v>
      </c>
      <c r="AD30" s="37">
        <f t="shared" si="1"/>
        <v>432.40000000000003</v>
      </c>
      <c r="AE30" s="37">
        <f t="shared" si="1"/>
        <v>434.8</v>
      </c>
    </row>
    <row r="31" spans="1:48" s="25" customFormat="1" ht="12" thickBot="1" x14ac:dyDescent="0.35">
      <c r="I31" s="54"/>
      <c r="J31" s="54"/>
      <c r="K31" s="54"/>
      <c r="L31" s="54"/>
      <c r="M31" s="54"/>
      <c r="N31" s="54"/>
      <c r="O31" s="54"/>
      <c r="P31" s="54"/>
      <c r="Q31" s="54"/>
      <c r="R31" s="54"/>
      <c r="S31" s="54"/>
      <c r="T31" s="54"/>
      <c r="U31" s="54"/>
      <c r="V31" s="54"/>
      <c r="W31" s="54"/>
      <c r="X31" s="54"/>
      <c r="Y31" s="54"/>
      <c r="Z31" s="54"/>
      <c r="AA31" s="54"/>
      <c r="AB31" s="54"/>
      <c r="AC31" s="54"/>
      <c r="AD31" s="54"/>
      <c r="AE31" s="54"/>
    </row>
    <row r="32" spans="1:48" x14ac:dyDescent="0.3">
      <c r="A32" s="55" t="s">
        <v>59</v>
      </c>
      <c r="B32" s="55"/>
      <c r="C32" s="55"/>
      <c r="D32" s="55"/>
      <c r="E32" s="55"/>
      <c r="F32" s="55"/>
      <c r="G32" s="55"/>
      <c r="H32" s="55"/>
      <c r="I32" s="56"/>
      <c r="J32" s="56"/>
    </row>
    <row r="33" spans="1:31" x14ac:dyDescent="0.3">
      <c r="A33" s="56" t="s">
        <v>60</v>
      </c>
      <c r="B33" s="56"/>
      <c r="C33" s="56"/>
      <c r="D33" s="56"/>
      <c r="E33" s="56"/>
      <c r="F33" s="56"/>
      <c r="G33" s="56"/>
      <c r="H33" s="56"/>
      <c r="I33" s="56"/>
      <c r="J33" s="56"/>
    </row>
    <row r="34" spans="1:31" x14ac:dyDescent="0.3">
      <c r="A34" s="57" t="s">
        <v>61</v>
      </c>
      <c r="B34" s="57"/>
      <c r="C34" s="57"/>
      <c r="D34" s="58"/>
      <c r="E34" s="58"/>
      <c r="F34" s="58"/>
      <c r="G34" s="58"/>
      <c r="H34" s="58"/>
      <c r="I34" s="58"/>
      <c r="J34" s="58"/>
      <c r="K34" s="58"/>
    </row>
    <row r="35" spans="1:31" x14ac:dyDescent="0.3">
      <c r="A35" s="57" t="s">
        <v>62</v>
      </c>
      <c r="B35" s="57"/>
      <c r="C35" s="57"/>
      <c r="D35" s="58"/>
      <c r="E35" s="58"/>
      <c r="F35" s="58"/>
      <c r="G35" s="58"/>
      <c r="H35" s="58"/>
      <c r="I35" s="58"/>
      <c r="J35" s="58"/>
      <c r="K35" s="58"/>
    </row>
    <row r="36" spans="1:31" x14ac:dyDescent="0.3">
      <c r="A36" s="57" t="s">
        <v>63</v>
      </c>
      <c r="B36" s="57"/>
      <c r="C36" s="57"/>
      <c r="D36" s="58"/>
      <c r="E36" s="58"/>
      <c r="F36" s="58"/>
      <c r="G36" s="58"/>
      <c r="H36" s="58"/>
      <c r="I36" s="58"/>
      <c r="J36" s="58"/>
      <c r="K36" s="58"/>
    </row>
    <row r="37" spans="1:31" x14ac:dyDescent="0.3">
      <c r="A37" s="57" t="s">
        <v>64</v>
      </c>
      <c r="B37" s="57"/>
      <c r="C37" s="57"/>
      <c r="D37" s="58"/>
      <c r="E37" s="58"/>
      <c r="F37" s="58"/>
      <c r="G37" s="58"/>
      <c r="H37" s="58"/>
      <c r="I37" s="58"/>
      <c r="J37" s="58"/>
      <c r="K37" s="58"/>
    </row>
    <row r="38" spans="1:31" x14ac:dyDescent="0.3">
      <c r="A38" s="57" t="s">
        <v>65</v>
      </c>
      <c r="B38" s="57"/>
      <c r="C38" s="57"/>
      <c r="D38" s="58"/>
      <c r="E38" s="58"/>
      <c r="F38" s="58"/>
      <c r="G38" s="58"/>
      <c r="H38" s="58"/>
      <c r="I38" s="58"/>
      <c r="J38" s="58"/>
      <c r="K38" s="58"/>
    </row>
    <row r="39" spans="1:31" x14ac:dyDescent="0.3">
      <c r="A39" s="57" t="s">
        <v>66</v>
      </c>
      <c r="B39" s="57"/>
      <c r="C39" s="57"/>
      <c r="D39" s="58"/>
      <c r="E39" s="58"/>
      <c r="F39" s="58"/>
      <c r="G39" s="58"/>
      <c r="H39" s="58"/>
      <c r="I39" s="58"/>
      <c r="J39" s="58"/>
      <c r="K39" s="58"/>
    </row>
    <row r="40" spans="1:31" x14ac:dyDescent="0.3">
      <c r="A40" s="57" t="s">
        <v>67</v>
      </c>
      <c r="B40" s="57"/>
      <c r="C40" s="57"/>
      <c r="D40" s="58"/>
      <c r="E40" s="58"/>
      <c r="F40" s="58"/>
      <c r="G40" s="58"/>
      <c r="H40" s="58"/>
      <c r="I40" s="58"/>
      <c r="J40" s="58"/>
      <c r="K40" s="58"/>
    </row>
    <row r="41" spans="1:31" x14ac:dyDescent="0.3">
      <c r="A41" s="56" t="s">
        <v>68</v>
      </c>
      <c r="B41" s="56"/>
      <c r="C41" s="56"/>
      <c r="D41" s="56"/>
      <c r="E41" s="56"/>
      <c r="F41" s="56"/>
      <c r="G41" s="56"/>
      <c r="H41" s="56"/>
      <c r="I41" s="56"/>
      <c r="J41" s="56"/>
    </row>
    <row r="42" spans="1:31" ht="15" thickBot="1" x14ac:dyDescent="0.35">
      <c r="A42" s="56" t="s">
        <v>69</v>
      </c>
      <c r="B42" s="56"/>
      <c r="C42" s="56"/>
      <c r="D42" s="56"/>
      <c r="E42" s="56"/>
      <c r="F42" s="56"/>
      <c r="G42" s="56"/>
      <c r="H42" s="56"/>
      <c r="I42" s="56"/>
      <c r="J42" s="59"/>
      <c r="K42" s="60"/>
      <c r="L42" s="60"/>
      <c r="M42" s="60"/>
      <c r="N42" s="60"/>
      <c r="O42" s="60"/>
      <c r="P42" s="60"/>
      <c r="Q42" s="60"/>
      <c r="R42" s="60"/>
      <c r="S42" s="60"/>
      <c r="T42" s="60"/>
      <c r="U42" s="60"/>
      <c r="V42" s="60"/>
      <c r="W42" s="60"/>
      <c r="X42" s="60"/>
      <c r="Y42" s="60"/>
      <c r="Z42" s="60"/>
      <c r="AA42" s="60"/>
      <c r="AB42" s="60"/>
      <c r="AC42" s="60"/>
      <c r="AD42" s="60"/>
      <c r="AE42" s="60"/>
    </row>
    <row r="43" spans="1:31" x14ac:dyDescent="0.3">
      <c r="A43" s="61" t="s">
        <v>70</v>
      </c>
      <c r="B43" s="61"/>
      <c r="C43" s="61"/>
      <c r="D43" s="62"/>
      <c r="E43" s="62"/>
      <c r="F43" s="62"/>
      <c r="G43" s="62"/>
      <c r="H43" s="62"/>
      <c r="I43" s="62"/>
      <c r="J43" s="63"/>
    </row>
    <row r="44" spans="1:31" x14ac:dyDescent="0.3">
      <c r="A44" s="64" t="s">
        <v>71</v>
      </c>
      <c r="B44" s="64"/>
      <c r="C44" s="64"/>
      <c r="D44" s="63"/>
      <c r="E44" s="63"/>
      <c r="F44" s="63"/>
      <c r="G44" s="63"/>
      <c r="H44" s="63"/>
      <c r="I44" s="63"/>
      <c r="J44" s="63"/>
    </row>
    <row r="45" spans="1:31" ht="15" thickBot="1" x14ac:dyDescent="0.35">
      <c r="A45" s="65" t="s">
        <v>72</v>
      </c>
      <c r="B45" s="65"/>
      <c r="C45" s="65"/>
      <c r="D45" s="66"/>
      <c r="E45" s="66"/>
      <c r="F45" s="66"/>
      <c r="G45" s="66"/>
      <c r="H45" s="66"/>
      <c r="I45" s="66"/>
      <c r="J45" s="66"/>
      <c r="K45" s="60"/>
      <c r="L45" s="60"/>
      <c r="M45" s="60"/>
      <c r="N45" s="60"/>
      <c r="O45" s="60"/>
      <c r="P45" s="60"/>
      <c r="Q45" s="60"/>
      <c r="R45" s="60"/>
      <c r="S45" s="60"/>
      <c r="T45" s="60"/>
      <c r="U45" s="60"/>
      <c r="V45" s="60"/>
      <c r="W45" s="60"/>
      <c r="X45" s="60"/>
      <c r="Y45" s="60"/>
      <c r="Z45" s="60"/>
      <c r="AA45" s="60"/>
      <c r="AB45" s="60"/>
      <c r="AC45" s="60"/>
      <c r="AD45" s="60"/>
      <c r="AE45" s="60"/>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F8D0211E8CD2D449FCA0D3312F2396F" ma:contentTypeVersion="12" ma:contentTypeDescription="Create a new document." ma:contentTypeScope="" ma:versionID="3313f7bfaf9965183928493183b952ca">
  <xsd:schema xmlns:xsd="http://www.w3.org/2001/XMLSchema" xmlns:xs="http://www.w3.org/2001/XMLSchema" xmlns:p="http://schemas.microsoft.com/office/2006/metadata/properties" xmlns:ns2="a9f429f1-56db-4bfe-afaf-d667290c795e" xmlns:ns3="52e7cb48-9dbe-449d-a08d-73f78dde171e" targetNamespace="http://schemas.microsoft.com/office/2006/metadata/properties" ma:root="true" ma:fieldsID="10c36b479e3be612cc52ef422fa9ff28" ns2:_="" ns3:_="">
    <xsd:import namespace="a9f429f1-56db-4bfe-afaf-d667290c795e"/>
    <xsd:import namespace="52e7cb48-9dbe-449d-a08d-73f78dde171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f429f1-56db-4bfe-afaf-d667290c79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2e7cb48-9dbe-449d-a08d-73f78dde171e"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F1932FC-2B60-4C4C-82FE-1FCD28D95935}">
  <ds:schemaRefs>
    <ds:schemaRef ds:uri="http://schemas.microsoft.com/sharepoint/v3/contenttype/forms"/>
  </ds:schemaRefs>
</ds:datastoreItem>
</file>

<file path=customXml/itemProps2.xml><?xml version="1.0" encoding="utf-8"?>
<ds:datastoreItem xmlns:ds="http://schemas.openxmlformats.org/officeDocument/2006/customXml" ds:itemID="{6BB0CD72-77DC-4D44-B4D7-CF0A52411BAA}">
  <ds:schemaRefs>
    <ds:schemaRef ds:uri="http://purl.org/dc/dcmitype/"/>
    <ds:schemaRef ds:uri="http://www.w3.org/XML/1998/namespace"/>
    <ds:schemaRef ds:uri="http://schemas.microsoft.com/office/2006/metadata/properties"/>
    <ds:schemaRef ds:uri="http://schemas.microsoft.com/office/2006/documentManagement/types"/>
    <ds:schemaRef ds:uri="http://purl.org/dc/terms/"/>
    <ds:schemaRef ds:uri="http://purl.org/dc/elements/1.1/"/>
    <ds:schemaRef ds:uri="http://schemas.openxmlformats.org/package/2006/metadata/core-properties"/>
    <ds:schemaRef ds:uri="http://schemas.microsoft.com/office/infopath/2007/PartnerControls"/>
    <ds:schemaRef ds:uri="b4a06104-01ed-4c59-82c4-10c450c50d28"/>
  </ds:schemaRefs>
</ds:datastoreItem>
</file>

<file path=customXml/itemProps3.xml><?xml version="1.0" encoding="utf-8"?>
<ds:datastoreItem xmlns:ds="http://schemas.openxmlformats.org/officeDocument/2006/customXml" ds:itemID="{E9AD3A22-A2E3-4158-A018-294446E247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f429f1-56db-4bfe-afaf-d667290c795e"/>
    <ds:schemaRef ds:uri="52e7cb48-9dbe-449d-a08d-73f78dde17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Info</vt:lpstr>
      <vt:lpstr>energyDemandProv2017</vt:lpstr>
      <vt:lpstr>energyDemandInputProv2017</vt:lpstr>
      <vt:lpstr>EnergyDemandDataPerProvince</vt:lpstr>
      <vt:lpstr>ElectricityDemand_SecProv_Calc</vt:lpstr>
      <vt:lpstr>Totalen energieverbruik</vt:lpstr>
      <vt:lpstr>CBS aanbod en verbruik 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Loomans, Naud</cp:lastModifiedBy>
  <dcterms:created xsi:type="dcterms:W3CDTF">2020-03-24T15:51:18Z</dcterms:created>
  <dcterms:modified xsi:type="dcterms:W3CDTF">2021-09-02T09:49:51Z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2.4.1</vt:lpwstr>
  </property>
  <property fmtid="{D5CDD505-2E9C-101B-9397-08002B2CF9AE}" pid="4" name="ContentTypeId">
    <vt:lpwstr>0x0101005F8D0211E8CD2D449FCA0D3312F2396F</vt:lpwstr>
  </property>
</Properties>
</file>