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124129\ZEnMo simulations\Zenmo - Documenten\Zenmo ZERO Nederland\Modellen\Working Model Naud\Zenmo-ZERO-Netherlands-NL2\Data\"/>
    </mc:Choice>
  </mc:AlternateContent>
  <xr:revisionPtr revIDLastSave="354" documentId="8_{7C556857-0604-41F3-8353-433FB9300646}" xr6:coauthVersionLast="45" xr6:coauthVersionMax="45" xr10:uidLastSave="{08B35B3A-0FE5-4F26-929B-020AC02D4519}"/>
  <bookViews>
    <workbookView xWindow="38475" yWindow="3735" windowWidth="17280" windowHeight="8970" activeTab="1" xr2:uid="{00000000-000D-0000-FFFF-FFFF00000000}"/>
  </bookViews>
  <sheets>
    <sheet name="Info" sheetId="2" r:id="rId1"/>
    <sheet name="ElectricityDemand_SecProv_2017" sheetId="1" r:id="rId2"/>
    <sheet name="ElectricityDemand_SecProv_Calc" sheetId="4" r:id="rId3"/>
    <sheet name="CBS aanbod en verbruik e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4" l="1"/>
  <c r="F21" i="4"/>
  <c r="D18" i="4"/>
  <c r="L3" i="4" l="1"/>
  <c r="L4" i="4"/>
  <c r="L5" i="4"/>
  <c r="L6" i="4"/>
  <c r="L7" i="4"/>
  <c r="L8" i="4"/>
  <c r="L9" i="4"/>
  <c r="L10" i="4"/>
  <c r="L11" i="4"/>
  <c r="L12" i="4"/>
  <c r="L13" i="4"/>
  <c r="L2" i="4"/>
  <c r="M16" i="4"/>
  <c r="B15" i="4" l="1"/>
  <c r="H19" i="4" l="1"/>
  <c r="F18" i="4" l="1"/>
  <c r="F20" i="4" s="1"/>
  <c r="D16" i="4"/>
  <c r="C16" i="4"/>
  <c r="B16" i="4"/>
  <c r="F15" i="4"/>
  <c r="D15" i="4"/>
  <c r="C15" i="4"/>
  <c r="D19" i="4" l="1"/>
  <c r="D20" i="4" s="1"/>
  <c r="Q30" i="3"/>
  <c r="P30" i="3"/>
  <c r="AE19" i="3"/>
  <c r="AE30" i="3" s="1"/>
  <c r="AD19" i="3"/>
  <c r="AD30" i="3" s="1"/>
  <c r="AC19" i="3"/>
  <c r="AC30" i="3" s="1"/>
  <c r="AB19" i="3"/>
  <c r="AB30" i="3" s="1"/>
  <c r="AA19" i="3"/>
  <c r="AA30" i="3" s="1"/>
  <c r="Z19" i="3"/>
  <c r="Z30" i="3" s="1"/>
  <c r="Y19" i="3"/>
  <c r="Y30" i="3" s="1"/>
  <c r="X19" i="3"/>
  <c r="X30" i="3" s="1"/>
  <c r="W19" i="3"/>
  <c r="W30" i="3" s="1"/>
  <c r="V19" i="3"/>
  <c r="V30" i="3" s="1"/>
  <c r="U19" i="3"/>
  <c r="U30" i="3" s="1"/>
  <c r="T19" i="3"/>
  <c r="T30" i="3" s="1"/>
  <c r="S19" i="3"/>
  <c r="S30" i="3" s="1"/>
  <c r="R19" i="3"/>
  <c r="R30" i="3" s="1"/>
  <c r="Q19" i="3"/>
  <c r="P19" i="3"/>
  <c r="O19" i="3"/>
  <c r="O30" i="3" s="1"/>
  <c r="N19" i="3"/>
  <c r="N30" i="3" s="1"/>
  <c r="M19" i="3"/>
  <c r="M30" i="3" s="1"/>
  <c r="L19" i="3"/>
  <c r="L30" i="3" s="1"/>
  <c r="K19" i="3"/>
  <c r="K30" i="3" s="1"/>
  <c r="J19" i="3"/>
  <c r="J30" i="3" s="1"/>
  <c r="I19" i="3"/>
  <c r="I30" i="3" s="1"/>
  <c r="H19" i="3"/>
  <c r="H30" i="3" s="1"/>
  <c r="G19" i="3"/>
  <c r="G30" i="3" s="1"/>
  <c r="F19" i="3"/>
  <c r="F30" i="3" s="1"/>
  <c r="E19" i="3"/>
  <c r="E30" i="3" s="1"/>
  <c r="D19" i="3"/>
  <c r="D30" i="3" s="1"/>
  <c r="H21" i="4" l="1"/>
  <c r="H22" i="4" s="1"/>
  <c r="E9" i="4"/>
  <c r="E3" i="4"/>
  <c r="E10" i="4"/>
  <c r="E8" i="4"/>
  <c r="E6" i="4"/>
  <c r="E13" i="4"/>
  <c r="E5" i="4"/>
  <c r="E7" i="4"/>
  <c r="E12" i="4"/>
  <c r="E4" i="4"/>
  <c r="E11" i="4"/>
  <c r="E2" i="4"/>
  <c r="E15" i="4" l="1"/>
  <c r="G15" i="4" s="1"/>
  <c r="E16" i="4"/>
  <c r="G16" i="4" s="1"/>
</calcChain>
</file>

<file path=xl/sharedStrings.xml><?xml version="1.0" encoding="utf-8"?>
<sst xmlns="http://schemas.openxmlformats.org/spreadsheetml/2006/main" count="124" uniqueCount="92">
  <si>
    <t>Groningen</t>
  </si>
  <si>
    <t>Friesland</t>
  </si>
  <si>
    <t>Drenthe</t>
  </si>
  <si>
    <t>Overijssel</t>
  </si>
  <si>
    <t>Flevoland</t>
  </si>
  <si>
    <t>Gelderland</t>
  </si>
  <si>
    <t>Utrecht</t>
  </si>
  <si>
    <t>Zeeland</t>
  </si>
  <si>
    <t>Limburg</t>
  </si>
  <si>
    <t>lat</t>
  </si>
  <si>
    <t>lon</t>
  </si>
  <si>
    <t>Province</t>
  </si>
  <si>
    <t>Source:https://klimaatmonitor.databank.nl/Jive</t>
  </si>
  <si>
    <t>Year: 2017, missing values assumed to be equal to 2016. Red colored. Blue colored first available information year 2015.</t>
  </si>
  <si>
    <t>Nr of person cars</t>
  </si>
  <si>
    <t>perc_hm2agri</t>
  </si>
  <si>
    <t>hm2_agri</t>
  </si>
  <si>
    <t>https://www.cbs.nl/nl-nl/maatwerk/2019/20/landbouwgrond-naar-gebruikstitels-per-provincie</t>
  </si>
  <si>
    <t>Source surface agriculture</t>
  </si>
  <si>
    <t>NoordHolland</t>
  </si>
  <si>
    <t>ZuidHolland</t>
  </si>
  <si>
    <t>NoordBrabant</t>
  </si>
  <si>
    <t>Elektriciteitsgebruik Gebouwde Omgeving [kWh]</t>
  </si>
  <si>
    <t>Elektriciteit geleverd aan Industrie (SBI C) [kWh]</t>
  </si>
  <si>
    <t>Elektriciteit geleverd aan Landbouw, bosbouw en visserij (SBI A) [kWh]</t>
  </si>
  <si>
    <t>Built_environment_kwh-yr</t>
  </si>
  <si>
    <t>Industry_kwh-yr</t>
  </si>
  <si>
    <t>Agriculture_kwh-yr</t>
  </si>
  <si>
    <t>Transport_TJ</t>
  </si>
  <si>
    <t>GWh/yr</t>
  </si>
  <si>
    <t>kWh/day</t>
  </si>
  <si>
    <t>Other</t>
  </si>
  <si>
    <t>GWh/yr REAL</t>
  </si>
  <si>
    <t>Other per province</t>
  </si>
  <si>
    <t>kWh/yr</t>
  </si>
  <si>
    <t>kWh/yr Other per province</t>
  </si>
  <si>
    <t xml:space="preserve">kWh/yr Other  </t>
  </si>
  <si>
    <t>Other_kwh-yr</t>
  </si>
  <si>
    <t>Aanbod en verbruik van elektriciteit, 1990-2017</t>
  </si>
  <si>
    <t>2016**</t>
  </si>
  <si>
    <t>2017*</t>
  </si>
  <si>
    <t>miljard kWh</t>
  </si>
  <si>
    <t>Totaal aanbod</t>
  </si>
  <si>
    <t>w.v.</t>
  </si>
  <si>
    <t>Totale bruto productie</t>
  </si>
  <si>
    <t>Centrale productie</t>
  </si>
  <si>
    <r>
      <t xml:space="preserve">Decentrale productie </t>
    </r>
    <r>
      <rPr>
        <vertAlign val="superscript"/>
        <sz val="9"/>
        <rFont val="Arial"/>
        <family val="2"/>
      </rPr>
      <t>1)</t>
    </r>
  </si>
  <si>
    <t>Invoersaldo (= a-b)</t>
  </si>
  <si>
    <t>Invoer (a)</t>
  </si>
  <si>
    <t>Uitvoer (b)</t>
  </si>
  <si>
    <t>2017**</t>
  </si>
  <si>
    <t>Totaal verbruik</t>
  </si>
  <si>
    <r>
      <t>Energiesector</t>
    </r>
    <r>
      <rPr>
        <vertAlign val="superscript"/>
        <sz val="9"/>
        <rFont val="Arial"/>
        <family val="2"/>
      </rPr>
      <t xml:space="preserve"> 2)</t>
    </r>
  </si>
  <si>
    <r>
      <t xml:space="preserve">Nijverheid </t>
    </r>
    <r>
      <rPr>
        <vertAlign val="superscript"/>
        <sz val="9"/>
        <rFont val="Arial"/>
        <family val="2"/>
      </rPr>
      <t>3)</t>
    </r>
  </si>
  <si>
    <r>
      <t xml:space="preserve">Woningen </t>
    </r>
    <r>
      <rPr>
        <vertAlign val="superscript"/>
        <sz val="9"/>
        <rFont val="Arial"/>
        <family val="2"/>
      </rPr>
      <t>4)</t>
    </r>
  </si>
  <si>
    <r>
      <t xml:space="preserve">Vervoer </t>
    </r>
    <r>
      <rPr>
        <vertAlign val="superscript"/>
        <sz val="9"/>
        <rFont val="Arial"/>
        <family val="2"/>
      </rPr>
      <t>5)</t>
    </r>
  </si>
  <si>
    <r>
      <t xml:space="preserve">Dienstverlening, landbouw en visserij </t>
    </r>
    <r>
      <rPr>
        <vertAlign val="superscript"/>
        <sz val="9"/>
        <rFont val="Arial"/>
        <family val="2"/>
      </rPr>
      <t>6)</t>
    </r>
  </si>
  <si>
    <r>
      <t>Inzet voor omzettingen</t>
    </r>
    <r>
      <rPr>
        <vertAlign val="superscript"/>
        <sz val="9"/>
        <rFont val="Arial"/>
        <family val="2"/>
      </rPr>
      <t>7)</t>
    </r>
  </si>
  <si>
    <r>
      <t>Distributieverliezen en statististische verschillen</t>
    </r>
    <r>
      <rPr>
        <vertAlign val="superscript"/>
        <sz val="9"/>
        <rFont val="Arial"/>
        <family val="2"/>
      </rPr>
      <t>8)</t>
    </r>
  </si>
  <si>
    <t>PJ</t>
  </si>
  <si>
    <t>Bron: CBS 2018a (aanbod van elektriciteit), CBS 2018b (verbruik van elektriciteit)</t>
  </si>
  <si>
    <t>1) Decentrale productie is inclusief de winning van wind- en zonne-energie.</t>
  </si>
  <si>
    <t>2) Energiesector omvat winning van aardolie en gas, cokesfabrieken, aardolie-industrie en energiebedrijven.</t>
  </si>
  <si>
    <t>3) Nijverheid inclusief delfstoffenwinning (geen aardolie en gas) en bouwnijverheid.</t>
  </si>
  <si>
    <t>4) Woningen worden gedefinieerd als één of meer personen die samen een woonruimte bewonen en zichzelf daar niet-bedrijfsmatig voorzien in de dagelijkse levensbehoeften. Exclusief energieverbruik voor vervoer.</t>
  </si>
  <si>
    <t>5) Alle vervoer van personen en goederen over rail, weg, water en door de lucht. Excl. vervoer op het eigen bedrijfsterrein.</t>
  </si>
  <si>
    <t>6) Omvat landbouw, bosbouw en visserij; waterbedrijven en afvalbeheer; commerciële en niet-commerciële dienstverlening.</t>
  </si>
  <si>
    <t>7) De hoeveelheid elektriciteit die is gebruikt voor de productie van elektriciteit en waar van toepassing nuttig gebruikte warmte (ook bekend als warmtekrachtkoppeling), plus de productie van alleen warmte. Dit is het geval bij bedrijven die warmte afleveren aan een ander bedrijf. Warmte heeft de vorm van stoom of warm water.</t>
  </si>
  <si>
    <t>8) Distributieverliezen en statistische verschillen. Distributieverschillen van elektriciteit betreft de netverliezen (fysieke verlies door het transport van elektriciteit) en het administratieve verlies door fraude, meetfouten en onvolkomenheden in de administratie. Het verschil tussen het energieaanbod en het energieverbruik van een energiedrager wordt het statistisch verschil genoemd. Dit verschil ontstaat doordat de gegevens over aanbod en verbruik uit verschillende bronnen komen.</t>
  </si>
  <si>
    <t>** Cijfers aanbod 2016 en verbruik 2017 zijn nader voorlopig. Nader voorlopige cijfers hebben een meer definitieve status dan voorlopige cijfers.</t>
  </si>
  <si>
    <t>*  Cijfers aanbod 2017 zijn voorlopig.</t>
  </si>
  <si>
    <t>Referentiecode: CBS/jan19</t>
  </si>
  <si>
    <t>Indicatorcode: i-nl-0020</t>
  </si>
  <si>
    <t>Indicatorversie: 23</t>
  </si>
  <si>
    <t>GWh/yr Transport electricity 2017</t>
  </si>
  <si>
    <t>kWh/yr Total produced NL</t>
  </si>
  <si>
    <t xml:space="preserve"> </t>
  </si>
  <si>
    <t>kWh/day REAL</t>
  </si>
  <si>
    <t>Industry</t>
  </si>
  <si>
    <t>Built environment</t>
  </si>
  <si>
    <t>Agriculture</t>
  </si>
  <si>
    <t>Transport</t>
  </si>
  <si>
    <t>offshoreBorssele</t>
  </si>
  <si>
    <t>offshoreHoekvHolland</t>
  </si>
  <si>
    <t>offshoreIJmuiden</t>
  </si>
  <si>
    <t>buildings_solarPot</t>
  </si>
  <si>
    <t>perc_buildings_solarPot</t>
  </si>
  <si>
    <t>Built_environment_energy_usage_TJ</t>
  </si>
  <si>
    <t>Residentialbuildings</t>
  </si>
  <si>
    <t>Perc_NonAppartment</t>
  </si>
  <si>
    <t>Perc_After1992</t>
  </si>
  <si>
    <t>OffshoreL9FF1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</si>
</sst>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0000"/>
    <numFmt numFmtId="165" formatCode="0.000000"/>
    <numFmt numFmtId="166" formatCode="0.0000"/>
    <numFmt numFmtId="167" formatCode="0.0"/>
    <numFmt numFmtId="168" formatCode="0.000"/>
    <numFmt numFmtId="169" formatCode="_ * #,##0.0_ ;_ * \-#,##0.0_ ;_ * &quot;-&quot;??_ ;_ @_ "/>
    <numFmt numFmtId="170" formatCode="0.0%"/>
  </numFmts>
  <fonts count="22" x14ac:knownFonts="1">
    <font>
      <sz val="11"/>
      <color indexed="8"/>
      <name val="Calibri"/>
      <family val="2"/>
      <scheme val="minor"/>
    </font>
    <font>
      <sz val="11"/>
      <color theme="1"/>
      <name val="Calibri"/>
      <family val="2"/>
      <scheme val="minor"/>
    </font>
    <font>
      <sz val="11"/>
      <color theme="1"/>
      <name val="Calibri"/>
      <family val="2"/>
      <scheme val="minor"/>
    </font>
    <font>
      <b/>
      <sz val="10"/>
      <name val="Arial"/>
      <family val="2"/>
    </font>
    <font>
      <sz val="11"/>
      <color indexed="8"/>
      <name val="Calibri"/>
      <family val="2"/>
      <scheme val="minor"/>
    </font>
    <font>
      <sz val="10"/>
      <name val="Arial"/>
      <family val="2"/>
    </font>
    <font>
      <b/>
      <sz val="11"/>
      <color indexed="8"/>
      <name val="Calibri"/>
      <family val="2"/>
      <scheme val="minor"/>
    </font>
    <font>
      <u/>
      <sz val="11"/>
      <color theme="10"/>
      <name val="Calibri"/>
      <family val="2"/>
      <scheme val="minor"/>
    </font>
    <font>
      <b/>
      <sz val="10"/>
      <name val="Arial"/>
      <family val="2"/>
    </font>
    <font>
      <b/>
      <sz val="14"/>
      <name val="Arial"/>
      <family val="2"/>
    </font>
    <font>
      <b/>
      <sz val="10"/>
      <color indexed="10"/>
      <name val="Arial"/>
      <family val="2"/>
    </font>
    <font>
      <b/>
      <sz val="10"/>
      <color rgb="FFFF0000"/>
      <name val="Arial"/>
      <family val="2"/>
    </font>
    <font>
      <sz val="11"/>
      <name val="Arial"/>
      <family val="2"/>
    </font>
    <font>
      <sz val="9"/>
      <name val="Arial"/>
      <family val="2"/>
    </font>
    <font>
      <i/>
      <sz val="9"/>
      <name val="Arial"/>
      <family val="2"/>
    </font>
    <font>
      <b/>
      <sz val="9"/>
      <color rgb="FFFF0000"/>
      <name val="Arial"/>
      <family val="2"/>
    </font>
    <font>
      <b/>
      <sz val="9"/>
      <name val="Arial"/>
      <family val="2"/>
    </font>
    <font>
      <vertAlign val="superscript"/>
      <sz val="9"/>
      <name val="Arial"/>
      <family val="2"/>
    </font>
    <font>
      <sz val="8"/>
      <name val="Arial"/>
      <family val="2"/>
    </font>
    <font>
      <sz val="8"/>
      <name val="Helvetica"/>
      <family val="2"/>
    </font>
    <font>
      <sz val="11"/>
      <color rgb="FFFF0000"/>
      <name val="Calibri"/>
      <family val="2"/>
      <scheme val="minor"/>
    </font>
    <font>
      <sz val="11"/>
      <name val="Calibri"/>
      <family val="2"/>
      <scheme val="minor"/>
    </font>
  </fonts>
  <fills count="8">
    <fill>
      <patternFill patternType="none"/>
    </fill>
    <fill>
      <patternFill patternType="gray125"/>
    </fill>
    <fill>
      <patternFill patternType="solid">
        <fgColor rgb="FFDCDCDC"/>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bottom style="thin">
        <color auto="1"/>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4" fillId="0" borderId="0" applyFont="0" applyFill="0" applyBorder="0" applyAlignment="0" applyProtection="0"/>
    <xf numFmtId="0" fontId="7" fillId="0" borderId="0" applyNumberFormat="0" applyFill="0" applyBorder="0" applyAlignment="0" applyProtection="0"/>
    <xf numFmtId="9" fontId="4" fillId="0" borderId="0" applyFont="0" applyFill="0" applyBorder="0" applyAlignment="0" applyProtection="0"/>
    <xf numFmtId="0" fontId="4" fillId="0" borderId="0"/>
    <xf numFmtId="0" fontId="5" fillId="0" borderId="0"/>
  </cellStyleXfs>
  <cellXfs count="108">
    <xf numFmtId="0" fontId="0" fillId="0" borderId="0" xfId="0"/>
    <xf numFmtId="1" fontId="0" fillId="0" borderId="0" xfId="0" applyNumberFormat="1"/>
    <xf numFmtId="1" fontId="0" fillId="0" borderId="1" xfId="1" applyNumberFormat="1" applyFont="1" applyBorder="1"/>
    <xf numFmtId="1" fontId="3" fillId="2" borderId="1" xfId="0" applyNumberFormat="1" applyFont="1" applyFill="1" applyBorder="1"/>
    <xf numFmtId="164" fontId="0" fillId="0" borderId="1" xfId="1" applyNumberFormat="1" applyFont="1" applyBorder="1"/>
    <xf numFmtId="164" fontId="0" fillId="0" borderId="1" xfId="0" applyNumberFormat="1" applyBorder="1"/>
    <xf numFmtId="1" fontId="5" fillId="2" borderId="1" xfId="0" applyNumberFormat="1" applyFont="1" applyFill="1" applyBorder="1"/>
    <xf numFmtId="1" fontId="6" fillId="3" borderId="1" xfId="0" applyNumberFormat="1" applyFont="1" applyFill="1" applyBorder="1"/>
    <xf numFmtId="1" fontId="0" fillId="0" borderId="1" xfId="0" applyNumberFormat="1" applyBorder="1"/>
    <xf numFmtId="165" fontId="0" fillId="0" borderId="1" xfId="0" applyNumberFormat="1" applyBorder="1"/>
    <xf numFmtId="0" fontId="7" fillId="0" borderId="0" xfId="2"/>
    <xf numFmtId="1" fontId="6" fillId="0" borderId="0" xfId="0" applyNumberFormat="1" applyFont="1"/>
    <xf numFmtId="164" fontId="0" fillId="0" borderId="0" xfId="0" applyNumberFormat="1"/>
    <xf numFmtId="166" fontId="6" fillId="0" borderId="0" xfId="0" applyNumberFormat="1" applyFont="1"/>
    <xf numFmtId="0" fontId="0" fillId="0" borderId="0" xfId="0"/>
    <xf numFmtId="0" fontId="0" fillId="0" borderId="1" xfId="0" applyBorder="1"/>
    <xf numFmtId="0" fontId="3" fillId="2" borderId="0" xfId="0" applyFont="1" applyFill="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4" xfId="0" applyFont="1" applyBorder="1" applyAlignment="1">
      <alignment vertical="top"/>
    </xf>
    <xf numFmtId="0" fontId="13" fillId="0" borderId="4" xfId="0" applyFont="1" applyBorder="1" applyAlignment="1">
      <alignment horizontal="left" vertical="top"/>
    </xf>
    <xf numFmtId="0" fontId="13" fillId="0" borderId="4" xfId="0" applyFont="1" applyBorder="1" applyAlignment="1">
      <alignment horizontal="left" vertical="top" wrapText="1"/>
    </xf>
    <xf numFmtId="0" fontId="13" fillId="0" borderId="4" xfId="0" applyFont="1" applyBorder="1" applyAlignment="1">
      <alignment horizontal="left"/>
    </xf>
    <xf numFmtId="0" fontId="13"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4" fillId="0" borderId="0" xfId="0" applyFont="1" applyAlignment="1">
      <alignment vertical="top"/>
    </xf>
    <xf numFmtId="167" fontId="13" fillId="0" borderId="0" xfId="4" applyNumberFormat="1" applyFont="1"/>
    <xf numFmtId="0" fontId="15" fillId="0" borderId="0" xfId="0" applyFont="1" applyAlignment="1">
      <alignment vertical="top"/>
    </xf>
    <xf numFmtId="167" fontId="15" fillId="0" borderId="0" xfId="4" applyNumberFormat="1" applyFont="1"/>
    <xf numFmtId="0" fontId="16" fillId="0" borderId="0" xfId="0" applyFont="1" applyAlignment="1">
      <alignment vertical="top"/>
    </xf>
    <xf numFmtId="0" fontId="16" fillId="0" borderId="0" xfId="0" applyFont="1" applyAlignment="1">
      <alignment vertical="top" wrapText="1"/>
    </xf>
    <xf numFmtId="167" fontId="16" fillId="0" borderId="0" xfId="0" applyNumberFormat="1" applyFont="1" applyAlignment="1">
      <alignment vertical="top" wrapText="1"/>
    </xf>
    <xf numFmtId="167" fontId="16" fillId="0" borderId="0" xfId="0" applyNumberFormat="1" applyFont="1" applyAlignment="1">
      <alignment horizontal="right" vertical="top" wrapText="1"/>
    </xf>
    <xf numFmtId="167" fontId="16" fillId="0" borderId="0" xfId="0" applyNumberFormat="1" applyFont="1" applyAlignment="1">
      <alignment horizontal="right" vertical="top"/>
    </xf>
    <xf numFmtId="167" fontId="16" fillId="0" borderId="0" xfId="0" applyNumberFormat="1" applyFont="1" applyAlignment="1">
      <alignment vertical="top"/>
    </xf>
    <xf numFmtId="0" fontId="13" fillId="0" borderId="0" xfId="0" applyFont="1" applyAlignment="1">
      <alignment vertical="top" wrapText="1"/>
    </xf>
    <xf numFmtId="167" fontId="13" fillId="0" borderId="0" xfId="0" applyNumberFormat="1" applyFont="1" applyAlignment="1">
      <alignment vertical="top"/>
    </xf>
    <xf numFmtId="167" fontId="13" fillId="0" borderId="0" xfId="0" applyNumberFormat="1" applyFont="1" applyAlignment="1">
      <alignment horizontal="right" vertical="top" wrapText="1"/>
    </xf>
    <xf numFmtId="167" fontId="13" fillId="0" borderId="0" xfId="0" applyNumberFormat="1" applyFont="1" applyAlignment="1">
      <alignment horizontal="right" vertical="top"/>
    </xf>
    <xf numFmtId="167" fontId="13" fillId="0" borderId="0" xfId="0" applyNumberFormat="1" applyFont="1" applyAlignment="1">
      <alignment vertical="top" wrapText="1"/>
    </xf>
    <xf numFmtId="0" fontId="0" fillId="0" borderId="0" xfId="0" applyAlignment="1">
      <alignment vertical="top"/>
    </xf>
    <xf numFmtId="169" fontId="0" fillId="0" borderId="0" xfId="1" applyNumberFormat="1" applyFont="1"/>
    <xf numFmtId="0" fontId="0" fillId="4" borderId="0" xfId="0" applyFill="1" applyAlignment="1">
      <alignment vertical="top"/>
    </xf>
    <xf numFmtId="169" fontId="11" fillId="0" borderId="0" xfId="1" applyNumberFormat="1" applyFont="1"/>
    <xf numFmtId="0" fontId="16" fillId="0" borderId="0" xfId="5" applyFont="1" applyAlignment="1">
      <alignment vertical="top"/>
    </xf>
    <xf numFmtId="0" fontId="16" fillId="0" borderId="0" xfId="5" applyFont="1" applyAlignment="1">
      <alignment vertical="top" wrapText="1"/>
    </xf>
    <xf numFmtId="0" fontId="13" fillId="0" borderId="0" xfId="5" applyFont="1" applyAlignment="1">
      <alignment vertical="top"/>
    </xf>
    <xf numFmtId="0" fontId="13" fillId="0" borderId="0" xfId="5" applyFont="1" applyAlignment="1">
      <alignment vertical="top" wrapText="1"/>
    </xf>
    <xf numFmtId="167" fontId="13" fillId="5" borderId="0" xfId="0" applyNumberFormat="1" applyFont="1" applyFill="1" applyAlignment="1">
      <alignment vertical="top"/>
    </xf>
    <xf numFmtId="0" fontId="14" fillId="0" borderId="0" xfId="5" applyFont="1" applyAlignment="1">
      <alignment vertical="top" wrapText="1"/>
    </xf>
    <xf numFmtId="170" fontId="13" fillId="0" borderId="0" xfId="3" applyNumberFormat="1" applyFont="1" applyAlignment="1">
      <alignment vertical="top"/>
    </xf>
    <xf numFmtId="0" fontId="13" fillId="0" borderId="5" xfId="0" applyFont="1" applyBorder="1" applyAlignment="1">
      <alignment vertical="top"/>
    </xf>
    <xf numFmtId="0" fontId="18" fillId="0" borderId="6" xfId="0" applyFont="1" applyBorder="1" applyAlignment="1">
      <alignment vertical="top"/>
    </xf>
    <xf numFmtId="0" fontId="18" fillId="0" borderId="0" xfId="0" applyFont="1" applyAlignment="1">
      <alignment vertical="top"/>
    </xf>
    <xf numFmtId="0" fontId="19" fillId="0" borderId="0" xfId="5" applyFont="1" applyAlignment="1">
      <alignment vertical="top"/>
    </xf>
    <xf numFmtId="0" fontId="5" fillId="0" borderId="0" xfId="5" applyAlignment="1">
      <alignment vertical="top"/>
    </xf>
    <xf numFmtId="0" fontId="18" fillId="0" borderId="5" xfId="0" applyFont="1" applyBorder="1" applyAlignment="1">
      <alignment vertical="top"/>
    </xf>
    <xf numFmtId="0" fontId="0" fillId="0" borderId="5" xfId="0" applyBorder="1"/>
    <xf numFmtId="0" fontId="18" fillId="0" borderId="6" xfId="0" applyFont="1" applyBorder="1"/>
    <xf numFmtId="167" fontId="18" fillId="0" borderId="6" xfId="0" applyNumberFormat="1" applyFont="1" applyBorder="1"/>
    <xf numFmtId="167" fontId="18" fillId="0" borderId="0" xfId="0" applyNumberFormat="1" applyFont="1"/>
    <xf numFmtId="0" fontId="18" fillId="0" borderId="0" xfId="0" applyFont="1"/>
    <xf numFmtId="0" fontId="18" fillId="0" borderId="5" xfId="0" applyFont="1" applyBorder="1"/>
    <xf numFmtId="167" fontId="18" fillId="0" borderId="5" xfId="0" applyNumberFormat="1" applyFont="1" applyBorder="1"/>
    <xf numFmtId="1" fontId="0" fillId="0" borderId="0" xfId="0" applyNumberFormat="1" applyBorder="1"/>
    <xf numFmtId="168" fontId="6" fillId="0" borderId="0" xfId="0" applyNumberFormat="1" applyFont="1" applyBorder="1"/>
    <xf numFmtId="1" fontId="6" fillId="0" borderId="0" xfId="0" applyNumberFormat="1" applyFont="1" applyBorder="1"/>
    <xf numFmtId="167" fontId="0" fillId="0" borderId="0" xfId="0" applyNumberFormat="1" applyBorder="1"/>
    <xf numFmtId="1" fontId="6" fillId="0" borderId="7" xfId="0" applyNumberFormat="1" applyFont="1" applyBorder="1"/>
    <xf numFmtId="1" fontId="6" fillId="0" borderId="2" xfId="0" applyNumberFormat="1" applyFont="1" applyBorder="1"/>
    <xf numFmtId="1" fontId="0" fillId="0" borderId="2" xfId="0" applyNumberFormat="1" applyBorder="1"/>
    <xf numFmtId="1" fontId="0" fillId="0" borderId="8" xfId="0" applyNumberFormat="1" applyBorder="1"/>
    <xf numFmtId="1" fontId="0" fillId="0" borderId="9" xfId="0" applyNumberFormat="1" applyBorder="1"/>
    <xf numFmtId="1" fontId="0" fillId="0" borderId="10" xfId="0" applyNumberFormat="1" applyBorder="1"/>
    <xf numFmtId="2" fontId="0" fillId="0" borderId="0" xfId="0" applyNumberFormat="1" applyBorder="1"/>
    <xf numFmtId="1" fontId="0" fillId="0" borderId="11" xfId="0" applyNumberFormat="1" applyBorder="1"/>
    <xf numFmtId="1" fontId="0" fillId="0" borderId="12" xfId="0" applyNumberFormat="1" applyBorder="1"/>
    <xf numFmtId="168" fontId="0" fillId="0" borderId="12" xfId="0" applyNumberFormat="1" applyBorder="1"/>
    <xf numFmtId="1" fontId="0" fillId="0" borderId="3" xfId="0" applyNumberFormat="1" applyBorder="1"/>
    <xf numFmtId="0" fontId="8" fillId="2" borderId="8" xfId="0" applyFont="1" applyFill="1" applyBorder="1"/>
    <xf numFmtId="0" fontId="8" fillId="2" borderId="10" xfId="0" applyFont="1" applyFill="1" applyBorder="1"/>
    <xf numFmtId="1" fontId="0" fillId="0" borderId="7" xfId="0" applyNumberFormat="1" applyBorder="1"/>
    <xf numFmtId="166" fontId="0" fillId="0" borderId="2" xfId="0" applyNumberFormat="1" applyBorder="1"/>
    <xf numFmtId="166" fontId="0" fillId="5" borderId="8" xfId="0" applyNumberFormat="1" applyFill="1" applyBorder="1"/>
    <xf numFmtId="166" fontId="0" fillId="0" borderId="11" xfId="0" applyNumberFormat="1" applyBorder="1"/>
    <xf numFmtId="166" fontId="0" fillId="0" borderId="12" xfId="0" applyNumberFormat="1" applyBorder="1"/>
    <xf numFmtId="167" fontId="0" fillId="0" borderId="12" xfId="0" applyNumberFormat="1" applyBorder="1"/>
    <xf numFmtId="166" fontId="0" fillId="5" borderId="3" xfId="0" applyNumberFormat="1" applyFill="1" applyBorder="1"/>
    <xf numFmtId="2" fontId="0" fillId="0" borderId="1" xfId="0" applyNumberFormat="1" applyBorder="1"/>
    <xf numFmtId="2" fontId="0" fillId="0" borderId="1" xfId="1" applyNumberFormat="1" applyFont="1" applyBorder="1"/>
    <xf numFmtId="0" fontId="3" fillId="2" borderId="1" xfId="0" applyNumberFormat="1" applyFont="1" applyFill="1" applyBorder="1"/>
    <xf numFmtId="0" fontId="6" fillId="3" borderId="1" xfId="0" applyNumberFormat="1" applyFont="1" applyFill="1" applyBorder="1"/>
    <xf numFmtId="0" fontId="5" fillId="2" borderId="1" xfId="0" applyNumberFormat="1" applyFont="1" applyFill="1" applyBorder="1"/>
    <xf numFmtId="0" fontId="20" fillId="0" borderId="0" xfId="0" applyFont="1"/>
    <xf numFmtId="0" fontId="2" fillId="0" borderId="1" xfId="0" applyFont="1" applyBorder="1"/>
    <xf numFmtId="0" fontId="0" fillId="0" borderId="1" xfId="0" applyFont="1" applyBorder="1"/>
    <xf numFmtId="0" fontId="21" fillId="0" borderId="0" xfId="0" applyFont="1"/>
    <xf numFmtId="1" fontId="0" fillId="0" borderId="1" xfId="0" applyNumberFormat="1" applyFont="1" applyBorder="1"/>
    <xf numFmtId="0" fontId="21" fillId="6" borderId="1" xfId="0" applyFont="1" applyFill="1" applyBorder="1"/>
    <xf numFmtId="1" fontId="6" fillId="7" borderId="1" xfId="0" applyNumberFormat="1" applyFont="1" applyFill="1" applyBorder="1"/>
    <xf numFmtId="2" fontId="0" fillId="0" borderId="1" xfId="0" applyNumberFormat="1" applyFill="1" applyBorder="1"/>
    <xf numFmtId="0" fontId="0" fillId="0" borderId="1" xfId="0" applyFill="1" applyBorder="1"/>
    <xf numFmtId="166" fontId="0" fillId="0" borderId="1" xfId="0" applyNumberFormat="1" applyBorder="1"/>
    <xf numFmtId="166" fontId="0" fillId="0" borderId="0" xfId="0" applyNumberFormat="1"/>
    <xf numFmtId="0" fontId="1" fillId="0" borderId="0" xfId="0" applyFont="1"/>
  </cellXfs>
  <cellStyles count="6">
    <cellStyle name="Comma" xfId="1" builtinId="3"/>
    <cellStyle name="Hyperlink" xfId="2" builtinId="8"/>
    <cellStyle name="Normal" xfId="0" builtinId="0"/>
    <cellStyle name="Percent" xfId="3" builtinId="5"/>
    <cellStyle name="Standaard_Beschikbaarheid" xfId="4" xr:uid="{960713C1-B86D-4DFB-A540-A254F99BC23F}"/>
    <cellStyle name="Standaard_Blad1" xfId="5" xr:uid="{B653F46B-DF8F-4379-87CD-AFD5F2D652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bs.nl/nl-nl/maatwerk/2019/20/landbouwgrond-naar-gebruikstitels-per-provinci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06B5-EAF0-4C46-8FF1-B350D4FA2D4F}">
  <dimension ref="A1:A5"/>
  <sheetViews>
    <sheetView workbookViewId="0">
      <selection activeCell="A5" sqref="A5"/>
    </sheetView>
  </sheetViews>
  <sheetFormatPr defaultRowHeight="14.4" x14ac:dyDescent="0.3"/>
  <sheetData>
    <row r="1" spans="1:1" x14ac:dyDescent="0.3">
      <c r="A1" t="s">
        <v>12</v>
      </c>
    </row>
    <row r="2" spans="1:1" x14ac:dyDescent="0.3">
      <c r="A2" t="s">
        <v>13</v>
      </c>
    </row>
    <row r="4" spans="1:1" x14ac:dyDescent="0.3">
      <c r="A4" t="s">
        <v>18</v>
      </c>
    </row>
    <row r="5" spans="1:1" x14ac:dyDescent="0.3">
      <c r="A5" s="10" t="s">
        <v>17</v>
      </c>
    </row>
  </sheetData>
  <hyperlinks>
    <hyperlink ref="A5" r:id="rId1" xr:uid="{3D3B7EEB-CEC5-44D8-9DD6-62C75A2CB0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
  <sheetViews>
    <sheetView tabSelected="1" workbookViewId="0">
      <selection activeCell="I21" sqref="I21"/>
    </sheetView>
  </sheetViews>
  <sheetFormatPr defaultColWidth="8.88671875" defaultRowHeight="14.4" x14ac:dyDescent="0.3"/>
  <cols>
    <col min="1" max="1" width="21.44140625" style="1" bestFit="1" customWidth="1" collapsed="1"/>
    <col min="2" max="2" width="7" style="1" customWidth="1"/>
    <col min="3" max="3" width="5.5546875" style="1" customWidth="1"/>
    <col min="4" max="4" width="15.88671875" style="1" bestFit="1" customWidth="1"/>
    <col min="5" max="5" width="5.6640625" style="1" customWidth="1"/>
    <col min="6" max="6" width="14.109375" style="1" bestFit="1" customWidth="1"/>
    <col min="7" max="7" width="13.109375" style="1" bestFit="1" customWidth="1"/>
    <col min="8" max="8" width="3.33203125" style="1" customWidth="1"/>
    <col min="9" max="9" width="5.109375" style="1" bestFit="1" customWidth="1"/>
    <col min="10" max="10" width="7.33203125" style="1" bestFit="1" customWidth="1"/>
    <col min="11" max="11" width="13.109375" style="1" bestFit="1" customWidth="1"/>
    <col min="12" max="12" width="9.5546875" style="1" bestFit="1" customWidth="1"/>
    <col min="13" max="13" width="8.88671875" style="1" customWidth="1"/>
    <col min="14" max="14" width="11.5546875" style="1" bestFit="1" customWidth="1"/>
    <col min="15" max="15" width="20.44140625" style="1" customWidth="1"/>
    <col min="16" max="16" width="24.88671875" style="1" bestFit="1" customWidth="1"/>
    <col min="17" max="17" width="14.5546875" style="1" bestFit="1" customWidth="1"/>
    <col min="18" max="18" width="11.88671875" style="1" bestFit="1" customWidth="1"/>
    <col min="19" max="20" width="8.88671875" style="1"/>
    <col min="21" max="21" width="11.5546875" style="1" bestFit="1" customWidth="1"/>
    <col min="22" max="16384" width="8.88671875" style="1"/>
  </cols>
  <sheetData>
    <row r="1" spans="1:19" x14ac:dyDescent="0.3">
      <c r="A1" s="93" t="s">
        <v>11</v>
      </c>
      <c r="B1" s="93" t="s">
        <v>25</v>
      </c>
      <c r="C1" s="93" t="s">
        <v>87</v>
      </c>
      <c r="D1" s="93" t="s">
        <v>26</v>
      </c>
      <c r="E1" s="93" t="s">
        <v>27</v>
      </c>
      <c r="F1" s="93" t="s">
        <v>37</v>
      </c>
      <c r="G1" s="93" t="s">
        <v>28</v>
      </c>
      <c r="H1" s="94" t="s">
        <v>14</v>
      </c>
      <c r="I1" s="93" t="s">
        <v>10</v>
      </c>
      <c r="J1" s="93" t="s">
        <v>9</v>
      </c>
      <c r="K1" s="94" t="s">
        <v>15</v>
      </c>
      <c r="L1" s="94" t="s">
        <v>16</v>
      </c>
      <c r="M1" s="102" t="s">
        <v>86</v>
      </c>
      <c r="N1" s="102" t="s">
        <v>85</v>
      </c>
      <c r="O1" s="7" t="s">
        <v>88</v>
      </c>
      <c r="P1" s="7" t="s">
        <v>89</v>
      </c>
      <c r="Q1" s="7" t="s">
        <v>90</v>
      </c>
    </row>
    <row r="2" spans="1:19" x14ac:dyDescent="0.3">
      <c r="A2" s="95" t="s">
        <v>0</v>
      </c>
      <c r="B2" s="103">
        <v>1854367634</v>
      </c>
      <c r="C2" s="104">
        <v>24400</v>
      </c>
      <c r="D2" s="103">
        <v>1740193000</v>
      </c>
      <c r="E2" s="91">
        <v>110696000</v>
      </c>
      <c r="F2" s="91">
        <v>2213909993.1666665</v>
      </c>
      <c r="G2" s="92">
        <v>15003</v>
      </c>
      <c r="H2" s="91">
        <v>265895</v>
      </c>
      <c r="I2" s="92">
        <v>6.5666700000000002</v>
      </c>
      <c r="J2" s="92">
        <v>53.219169999999998</v>
      </c>
      <c r="K2" s="91">
        <v>8.3622722707593466E-2</v>
      </c>
      <c r="L2" s="91">
        <v>187007</v>
      </c>
      <c r="M2" s="5">
        <v>3.8083673694668287E-2</v>
      </c>
      <c r="N2" s="8">
        <v>345000</v>
      </c>
      <c r="O2" s="15">
        <v>277113</v>
      </c>
      <c r="P2" s="105">
        <v>0.58792488732608494</v>
      </c>
      <c r="Q2" s="105">
        <v>0.21935490198963253</v>
      </c>
      <c r="R2" s="106"/>
      <c r="S2" s="106"/>
    </row>
    <row r="3" spans="1:19" x14ac:dyDescent="0.3">
      <c r="A3" s="95" t="s">
        <v>1</v>
      </c>
      <c r="B3" s="103">
        <v>1690885964</v>
      </c>
      <c r="C3" s="104">
        <v>25206</v>
      </c>
      <c r="D3" s="103">
        <v>688576000</v>
      </c>
      <c r="E3" s="91">
        <v>182227000</v>
      </c>
      <c r="F3" s="91">
        <v>2213909993.1666665</v>
      </c>
      <c r="G3" s="92">
        <v>20962</v>
      </c>
      <c r="H3" s="91">
        <v>317330</v>
      </c>
      <c r="I3" s="92">
        <v>5.8085899999999997</v>
      </c>
      <c r="J3" s="92">
        <v>53.201390000000004</v>
      </c>
      <c r="K3" s="91">
        <v>0.11520991200714746</v>
      </c>
      <c r="L3" s="91">
        <v>257646</v>
      </c>
      <c r="M3" s="5">
        <v>4.6693895573462853E-2</v>
      </c>
      <c r="N3" s="8">
        <v>423000</v>
      </c>
      <c r="O3" s="15">
        <v>298425</v>
      </c>
      <c r="P3" s="105">
        <v>0.79261199270385696</v>
      </c>
      <c r="Q3" s="105">
        <v>0.23730572694228891</v>
      </c>
      <c r="R3" s="106"/>
      <c r="S3" s="106"/>
    </row>
    <row r="4" spans="1:19" x14ac:dyDescent="0.3">
      <c r="A4" s="95" t="s">
        <v>2</v>
      </c>
      <c r="B4" s="103">
        <v>1414600116</v>
      </c>
      <c r="C4" s="104">
        <v>20362</v>
      </c>
      <c r="D4" s="103">
        <v>449610000</v>
      </c>
      <c r="E4" s="91">
        <v>136960000</v>
      </c>
      <c r="F4" s="91">
        <v>2213909993.1666665</v>
      </c>
      <c r="G4" s="92">
        <v>15666</v>
      </c>
      <c r="H4" s="91">
        <v>256962</v>
      </c>
      <c r="I4" s="92">
        <v>6.5625</v>
      </c>
      <c r="J4" s="92">
        <v>52.996670000000002</v>
      </c>
      <c r="K4" s="91">
        <v>8.3273487938656313E-2</v>
      </c>
      <c r="L4" s="91">
        <v>186226</v>
      </c>
      <c r="M4" s="5">
        <v>3.7310961474776465E-2</v>
      </c>
      <c r="N4" s="8">
        <v>338000</v>
      </c>
      <c r="O4" s="15">
        <v>220818</v>
      </c>
      <c r="P4" s="105">
        <v>0.82346744550892248</v>
      </c>
      <c r="Q4" s="105">
        <v>0.26403475854835134</v>
      </c>
      <c r="R4" s="106"/>
      <c r="S4" s="106"/>
    </row>
    <row r="5" spans="1:19" x14ac:dyDescent="0.3">
      <c r="A5" s="95" t="s">
        <v>3</v>
      </c>
      <c r="B5" s="103">
        <v>3472697063</v>
      </c>
      <c r="C5" s="104">
        <v>43393</v>
      </c>
      <c r="D5" s="103">
        <v>1690742000</v>
      </c>
      <c r="E5" s="91">
        <v>280738000</v>
      </c>
      <c r="F5" s="91">
        <v>2213909993.1666665</v>
      </c>
      <c r="G5" s="92">
        <v>31145</v>
      </c>
      <c r="H5" s="91">
        <v>555974</v>
      </c>
      <c r="I5" s="92">
        <v>6.0944399999999996</v>
      </c>
      <c r="J5" s="92">
        <v>52.512500000000003</v>
      </c>
      <c r="K5" s="91">
        <v>0.106384691264838</v>
      </c>
      <c r="L5" s="91">
        <v>237910</v>
      </c>
      <c r="M5" s="5">
        <v>7.6940059609228395E-2</v>
      </c>
      <c r="N5" s="8">
        <v>697000</v>
      </c>
      <c r="O5" s="15">
        <v>499951</v>
      </c>
      <c r="P5" s="105">
        <v>0.75981319156190408</v>
      </c>
      <c r="Q5" s="105">
        <v>0.27839888676126023</v>
      </c>
      <c r="R5" s="106"/>
      <c r="S5" s="106"/>
    </row>
    <row r="6" spans="1:19" x14ac:dyDescent="0.3">
      <c r="A6" s="95" t="s">
        <v>4</v>
      </c>
      <c r="B6" s="103">
        <v>1333887020</v>
      </c>
      <c r="C6" s="104">
        <v>12815</v>
      </c>
      <c r="D6" s="103">
        <v>219029000</v>
      </c>
      <c r="E6" s="91">
        <v>221339000</v>
      </c>
      <c r="F6" s="91">
        <v>2213909993.1666665</v>
      </c>
      <c r="G6" s="92">
        <v>14770</v>
      </c>
      <c r="H6" s="91">
        <v>341011</v>
      </c>
      <c r="I6" s="92">
        <v>5.4749999999999996</v>
      </c>
      <c r="J6" s="92">
        <v>52.508330000000001</v>
      </c>
      <c r="K6" s="91">
        <v>4.4059029172058714E-2</v>
      </c>
      <c r="L6" s="91">
        <v>98530</v>
      </c>
      <c r="M6" s="5">
        <v>2.3733303896677337E-2</v>
      </c>
      <c r="N6" s="8">
        <v>215000</v>
      </c>
      <c r="O6" s="15">
        <v>166487</v>
      </c>
      <c r="P6" s="105">
        <v>0.82755594947928213</v>
      </c>
      <c r="Q6" s="105">
        <v>0.4064170175049856</v>
      </c>
      <c r="R6" s="106"/>
      <c r="S6" s="106"/>
    </row>
    <row r="7" spans="1:19" x14ac:dyDescent="0.3">
      <c r="A7" s="95" t="s">
        <v>5</v>
      </c>
      <c r="B7" s="103">
        <v>6312041670</v>
      </c>
      <c r="C7" s="104">
        <v>79216</v>
      </c>
      <c r="D7" s="103">
        <v>2585599000</v>
      </c>
      <c r="E7" s="91">
        <v>657329000</v>
      </c>
      <c r="F7" s="91">
        <v>2213909993.1666665</v>
      </c>
      <c r="G7" s="92">
        <v>72299</v>
      </c>
      <c r="H7" s="91">
        <v>992120</v>
      </c>
      <c r="I7" s="92">
        <v>5.9111099999999999</v>
      </c>
      <c r="J7" s="92">
        <v>51.98</v>
      </c>
      <c r="K7" s="91">
        <v>0.13345284525724874</v>
      </c>
      <c r="L7" s="91">
        <v>298443</v>
      </c>
      <c r="M7" s="5">
        <v>0.13975052434043492</v>
      </c>
      <c r="N7" s="8">
        <v>1266000</v>
      </c>
      <c r="O7" s="15">
        <v>893989</v>
      </c>
      <c r="P7" s="105">
        <v>0.74488031153361589</v>
      </c>
      <c r="Q7" s="105">
        <v>0.26165502233421145</v>
      </c>
      <c r="R7" s="106"/>
      <c r="S7" s="106"/>
    </row>
    <row r="8" spans="1:19" x14ac:dyDescent="0.3">
      <c r="A8" s="95" t="s">
        <v>6</v>
      </c>
      <c r="B8" s="103">
        <v>4203649659</v>
      </c>
      <c r="C8" s="104">
        <v>47220</v>
      </c>
      <c r="D8" s="103">
        <v>638141000</v>
      </c>
      <c r="E8" s="91">
        <v>120651000</v>
      </c>
      <c r="F8" s="91">
        <v>2213909993.1666665</v>
      </c>
      <c r="G8" s="92">
        <v>45660</v>
      </c>
      <c r="H8" s="91">
        <v>650069</v>
      </c>
      <c r="I8" s="92">
        <v>5.1222200000000004</v>
      </c>
      <c r="J8" s="92">
        <v>52.090829999999997</v>
      </c>
      <c r="K8" s="91">
        <v>3.6028865304487109E-2</v>
      </c>
      <c r="L8" s="91">
        <v>80572</v>
      </c>
      <c r="M8" s="5">
        <v>6.6563638370681091E-2</v>
      </c>
      <c r="N8" s="8">
        <v>603000</v>
      </c>
      <c r="O8" s="15">
        <v>557564</v>
      </c>
      <c r="P8" s="105">
        <v>0.63734913760467615</v>
      </c>
      <c r="Q8" s="105">
        <v>0.27568067901328042</v>
      </c>
      <c r="R8" s="106"/>
      <c r="S8" s="106"/>
    </row>
    <row r="9" spans="1:19" x14ac:dyDescent="0.3">
      <c r="A9" s="95" t="s">
        <v>19</v>
      </c>
      <c r="B9" s="103">
        <v>10684765941</v>
      </c>
      <c r="C9" s="104">
        <v>110427</v>
      </c>
      <c r="D9" s="103">
        <v>4208089000</v>
      </c>
      <c r="E9" s="91">
        <v>615503000</v>
      </c>
      <c r="F9" s="91">
        <v>2213909993.1666665</v>
      </c>
      <c r="G9" s="92">
        <v>63873</v>
      </c>
      <c r="H9" s="91">
        <v>1181698</v>
      </c>
      <c r="I9" s="92">
        <v>4.6368299999999998</v>
      </c>
      <c r="J9" s="92">
        <v>52.380839999999999</v>
      </c>
      <c r="K9" s="91">
        <v>7.0190375429612428E-2</v>
      </c>
      <c r="L9" s="91">
        <v>156968</v>
      </c>
      <c r="M9" s="5">
        <v>0.12694557898222761</v>
      </c>
      <c r="N9" s="8">
        <v>1150000</v>
      </c>
      <c r="O9" s="15">
        <v>1318336</v>
      </c>
      <c r="P9" s="105">
        <v>0.49752183339095257</v>
      </c>
      <c r="Q9" s="105">
        <v>0.22594853684778499</v>
      </c>
      <c r="R9" s="106"/>
      <c r="S9" s="106"/>
    </row>
    <row r="10" spans="1:19" x14ac:dyDescent="0.3">
      <c r="A10" s="95" t="s">
        <v>20</v>
      </c>
      <c r="B10" s="103">
        <v>12117827303</v>
      </c>
      <c r="C10" s="104">
        <v>128737</v>
      </c>
      <c r="D10" s="103">
        <v>5376599000</v>
      </c>
      <c r="E10" s="91">
        <v>2092760000</v>
      </c>
      <c r="F10" s="91">
        <v>2213909993.1666665</v>
      </c>
      <c r="G10" s="92">
        <v>89042</v>
      </c>
      <c r="H10" s="91">
        <v>1543009</v>
      </c>
      <c r="I10" s="91">
        <v>4.2887880000000003</v>
      </c>
      <c r="J10" s="91">
        <v>52.078662999999999</v>
      </c>
      <c r="K10" s="91">
        <v>7.2824169013530268E-2</v>
      </c>
      <c r="L10" s="91">
        <v>162858</v>
      </c>
      <c r="M10" s="5">
        <v>0.16237995363726682</v>
      </c>
      <c r="N10" s="8">
        <v>1471000</v>
      </c>
      <c r="O10" s="15">
        <v>1677634</v>
      </c>
      <c r="P10" s="105">
        <v>0.47751302315697342</v>
      </c>
      <c r="Q10" s="105">
        <v>0.24323934043330017</v>
      </c>
      <c r="R10" s="106"/>
      <c r="S10" s="106"/>
    </row>
    <row r="11" spans="1:19" x14ac:dyDescent="0.3">
      <c r="A11" s="95" t="s">
        <v>7</v>
      </c>
      <c r="B11" s="103">
        <v>1258476047</v>
      </c>
      <c r="C11" s="104">
        <v>15120</v>
      </c>
      <c r="D11" s="103">
        <v>1262525000</v>
      </c>
      <c r="E11" s="91">
        <v>235284000</v>
      </c>
      <c r="F11" s="91">
        <v>2213909993.1666665</v>
      </c>
      <c r="G11" s="92">
        <v>21410</v>
      </c>
      <c r="H11" s="91">
        <v>197551</v>
      </c>
      <c r="I11" s="91">
        <v>3.61389</v>
      </c>
      <c r="J11" s="92">
        <v>51.5</v>
      </c>
      <c r="K11" s="91">
        <v>6.0953764178439736E-2</v>
      </c>
      <c r="L11" s="91">
        <v>136312</v>
      </c>
      <c r="M11" s="5">
        <v>3.2012363395518266E-2</v>
      </c>
      <c r="N11" s="8">
        <v>290000</v>
      </c>
      <c r="O11" s="15">
        <v>185264</v>
      </c>
      <c r="P11" s="105">
        <v>0.8104381110599751</v>
      </c>
      <c r="Q11" s="105">
        <v>0.22993253785625287</v>
      </c>
      <c r="R11" s="106"/>
      <c r="S11" s="106"/>
    </row>
    <row r="12" spans="1:19" x14ac:dyDescent="0.3">
      <c r="A12" s="95" t="s">
        <v>21</v>
      </c>
      <c r="B12" s="103">
        <v>8447066549</v>
      </c>
      <c r="C12" s="104">
        <v>96980</v>
      </c>
      <c r="D12" s="103">
        <v>6079798000</v>
      </c>
      <c r="E12" s="91">
        <v>899528000</v>
      </c>
      <c r="F12" s="91">
        <v>2213909993.1666665</v>
      </c>
      <c r="G12" s="92">
        <v>81885</v>
      </c>
      <c r="H12" s="91">
        <v>1348054</v>
      </c>
      <c r="I12" s="91">
        <v>5.3041700000000001</v>
      </c>
      <c r="J12" s="92">
        <v>51.699170000000002</v>
      </c>
      <c r="K12" s="91">
        <v>0.13616802261574606</v>
      </c>
      <c r="L12" s="91">
        <v>304515</v>
      </c>
      <c r="M12" s="5">
        <v>0.1746329616955514</v>
      </c>
      <c r="N12" s="8">
        <v>1582000</v>
      </c>
      <c r="O12" s="15">
        <v>1116102</v>
      </c>
      <c r="P12" s="105">
        <v>0.77025366800351491</v>
      </c>
      <c r="Q12" s="105">
        <v>0.2673165581778883</v>
      </c>
      <c r="R12" s="106"/>
      <c r="S12" s="106"/>
    </row>
    <row r="13" spans="1:19" x14ac:dyDescent="0.3">
      <c r="A13" s="95" t="s">
        <v>8</v>
      </c>
      <c r="B13" s="103">
        <v>3685726116</v>
      </c>
      <c r="C13" s="104">
        <v>46747</v>
      </c>
      <c r="D13" s="103">
        <v>4128818000</v>
      </c>
      <c r="E13" s="91">
        <v>436355000</v>
      </c>
      <c r="F13" s="91">
        <v>2213909993.1666665</v>
      </c>
      <c r="G13" s="92">
        <v>32953</v>
      </c>
      <c r="H13" s="91">
        <v>573301</v>
      </c>
      <c r="I13" s="91">
        <v>5.6888899999999998</v>
      </c>
      <c r="J13" s="92">
        <v>50.848329999999997</v>
      </c>
      <c r="K13" s="91">
        <v>5.7832115110641687E-2</v>
      </c>
      <c r="L13" s="91">
        <v>129331</v>
      </c>
      <c r="M13" s="5">
        <v>7.4953085329506564E-2</v>
      </c>
      <c r="N13" s="8">
        <v>679000</v>
      </c>
      <c r="O13" s="15">
        <v>529301</v>
      </c>
      <c r="P13" s="105">
        <v>0.73369950665970429</v>
      </c>
      <c r="Q13" s="105">
        <v>0.19635021705414274</v>
      </c>
      <c r="R13" s="106"/>
      <c r="S13" s="106"/>
    </row>
    <row r="14" spans="1:19" x14ac:dyDescent="0.3">
      <c r="A14" s="101" t="s">
        <v>82</v>
      </c>
      <c r="B14" s="8">
        <v>0</v>
      </c>
      <c r="C14" s="8">
        <v>0</v>
      </c>
      <c r="D14" s="8">
        <v>0</v>
      </c>
      <c r="E14" s="8">
        <v>0</v>
      </c>
      <c r="F14" s="8">
        <v>0</v>
      </c>
      <c r="G14" s="8">
        <v>0</v>
      </c>
      <c r="H14" s="8">
        <v>0</v>
      </c>
      <c r="I14" s="97">
        <v>3.15</v>
      </c>
      <c r="J14" s="98">
        <v>51.622</v>
      </c>
      <c r="K14" s="8">
        <v>0</v>
      </c>
      <c r="L14" s="8">
        <v>0</v>
      </c>
      <c r="M14" s="8">
        <v>0</v>
      </c>
      <c r="N14" s="8">
        <v>0</v>
      </c>
      <c r="O14" s="8">
        <v>0</v>
      </c>
      <c r="P14" s="8">
        <v>0</v>
      </c>
      <c r="Q14" s="8">
        <v>0</v>
      </c>
    </row>
    <row r="15" spans="1:19" x14ac:dyDescent="0.3">
      <c r="A15" s="101" t="s">
        <v>83</v>
      </c>
      <c r="B15" s="8">
        <v>0</v>
      </c>
      <c r="C15" s="8">
        <v>0</v>
      </c>
      <c r="D15" s="8">
        <v>0</v>
      </c>
      <c r="E15" s="8">
        <v>0</v>
      </c>
      <c r="F15" s="8">
        <v>0</v>
      </c>
      <c r="G15" s="8">
        <v>0</v>
      </c>
      <c r="H15" s="8">
        <v>0</v>
      </c>
      <c r="I15" s="98">
        <v>3.9</v>
      </c>
      <c r="J15" s="98">
        <v>52.39</v>
      </c>
      <c r="K15" s="8">
        <v>0</v>
      </c>
      <c r="L15" s="8">
        <v>0</v>
      </c>
      <c r="M15" s="8">
        <v>0</v>
      </c>
      <c r="N15" s="8">
        <v>0</v>
      </c>
      <c r="O15" s="8">
        <v>0</v>
      </c>
      <c r="P15" s="8">
        <v>0</v>
      </c>
      <c r="Q15" s="8">
        <v>0</v>
      </c>
    </row>
    <row r="16" spans="1:19" x14ac:dyDescent="0.3">
      <c r="A16" s="101" t="s">
        <v>84</v>
      </c>
      <c r="B16" s="100">
        <v>0</v>
      </c>
      <c r="C16" s="100">
        <v>0</v>
      </c>
      <c r="D16" s="100">
        <v>0</v>
      </c>
      <c r="E16" s="100">
        <v>0</v>
      </c>
      <c r="F16" s="100">
        <v>0</v>
      </c>
      <c r="G16" s="100">
        <v>0</v>
      </c>
      <c r="H16" s="100">
        <v>0</v>
      </c>
      <c r="I16" s="97">
        <v>4.1100000000000003</v>
      </c>
      <c r="J16" s="97">
        <v>52.334000000000003</v>
      </c>
      <c r="K16" s="100">
        <v>0</v>
      </c>
      <c r="L16" s="100">
        <v>0</v>
      </c>
      <c r="M16" s="8">
        <v>0</v>
      </c>
      <c r="N16" s="8">
        <v>0</v>
      </c>
      <c r="O16" s="8">
        <v>0</v>
      </c>
      <c r="P16" s="8">
        <v>0</v>
      </c>
      <c r="Q16" s="8">
        <v>0</v>
      </c>
    </row>
    <row r="17" spans="1:21" x14ac:dyDescent="0.3">
      <c r="A17" s="1" t="s">
        <v>91</v>
      </c>
      <c r="B17" s="1">
        <v>0</v>
      </c>
      <c r="C17" s="1">
        <v>0</v>
      </c>
      <c r="D17" s="1">
        <v>0</v>
      </c>
      <c r="E17" s="1">
        <v>0</v>
      </c>
      <c r="F17" s="1">
        <v>0</v>
      </c>
      <c r="G17" s="1">
        <v>0</v>
      </c>
      <c r="H17" s="1">
        <v>0</v>
      </c>
      <c r="I17" s="107">
        <v>4.3499999999999996</v>
      </c>
      <c r="J17" s="107">
        <v>52.606099999999998</v>
      </c>
      <c r="K17" s="1">
        <v>0</v>
      </c>
      <c r="L17" s="1">
        <v>0</v>
      </c>
      <c r="M17" s="1">
        <v>0</v>
      </c>
      <c r="N17" s="1">
        <v>0</v>
      </c>
      <c r="O17" s="1">
        <v>0</v>
      </c>
      <c r="P17" s="1">
        <v>0</v>
      </c>
      <c r="Q17" s="1">
        <v>0</v>
      </c>
      <c r="U17" s="12"/>
    </row>
    <row r="18" spans="1:21" x14ac:dyDescent="0.3">
      <c r="D18" s="14"/>
      <c r="E18" s="14"/>
      <c r="F18" s="99"/>
    </row>
    <row r="20" spans="1:21" x14ac:dyDescent="0.3">
      <c r="B20" s="96"/>
      <c r="C20" s="96"/>
    </row>
    <row r="22" spans="1:21" x14ac:dyDescent="0.3">
      <c r="B22" s="96"/>
      <c r="C22" s="96"/>
    </row>
    <row r="23" spans="1:21" x14ac:dyDescent="0.3">
      <c r="B23" s="96"/>
      <c r="C23" s="9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B0FD-5F6E-40CA-ACC0-4ED79F9ED179}">
  <dimension ref="A1:T32"/>
  <sheetViews>
    <sheetView topLeftCell="F1" workbookViewId="0">
      <selection activeCell="G27" sqref="G27"/>
    </sheetView>
  </sheetViews>
  <sheetFormatPr defaultColWidth="8.88671875" defaultRowHeight="14.4" x14ac:dyDescent="0.3"/>
  <cols>
    <col min="1" max="1" width="31.33203125" style="1" customWidth="1" collapsed="1"/>
    <col min="2" max="2" width="46" style="1" bestFit="1" customWidth="1"/>
    <col min="3" max="3" width="12.6640625" style="1" bestFit="1" customWidth="1"/>
    <col min="4" max="4" width="18.5546875" style="1" customWidth="1"/>
    <col min="5" max="5" width="16.6640625" style="1" bestFit="1" customWidth="1"/>
    <col min="6" max="6" width="17.88671875" style="1" bestFit="1" customWidth="1"/>
    <col min="7" max="7" width="31.109375" style="1" bestFit="1" customWidth="1"/>
    <col min="8" max="8" width="13.6640625" style="1" bestFit="1" customWidth="1"/>
    <col min="9" max="9" width="10.109375" style="1" bestFit="1" customWidth="1"/>
    <col min="10" max="10" width="12.88671875" style="1" bestFit="1" customWidth="1"/>
    <col min="11" max="11" width="8.88671875" style="1"/>
    <col min="12" max="12" width="15.6640625" style="1" bestFit="1" customWidth="1"/>
    <col min="13" max="13" width="11.5546875" style="1" bestFit="1" customWidth="1"/>
    <col min="14" max="14" width="8.88671875" style="1"/>
    <col min="15" max="15" width="24.44140625" style="1" bestFit="1" customWidth="1"/>
    <col min="16" max="16" width="7.88671875" style="1" bestFit="1" customWidth="1"/>
    <col min="17" max="17" width="11.5546875" style="1" bestFit="1" customWidth="1"/>
    <col min="18" max="19" width="8.88671875" style="1"/>
    <col min="20" max="20" width="11.5546875" style="1" bestFit="1" customWidth="1"/>
    <col min="21" max="16384" width="8.88671875" style="1"/>
  </cols>
  <sheetData>
    <row r="1" spans="1:13" x14ac:dyDescent="0.3">
      <c r="A1" s="3" t="s">
        <v>11</v>
      </c>
      <c r="B1" s="3" t="s">
        <v>25</v>
      </c>
      <c r="C1" s="3" t="s">
        <v>26</v>
      </c>
      <c r="D1" s="3" t="s">
        <v>27</v>
      </c>
      <c r="E1" s="3" t="s">
        <v>37</v>
      </c>
      <c r="F1" s="3" t="s">
        <v>28</v>
      </c>
      <c r="G1" s="7" t="s">
        <v>14</v>
      </c>
      <c r="H1" s="3" t="s">
        <v>10</v>
      </c>
      <c r="I1" s="3" t="s">
        <v>9</v>
      </c>
      <c r="J1" s="7" t="s">
        <v>15</v>
      </c>
      <c r="K1" s="7" t="s">
        <v>16</v>
      </c>
      <c r="L1" s="102" t="s">
        <v>86</v>
      </c>
      <c r="M1" s="102" t="s">
        <v>85</v>
      </c>
    </row>
    <row r="2" spans="1:13" x14ac:dyDescent="0.3">
      <c r="A2" s="6" t="s">
        <v>0</v>
      </c>
      <c r="B2" s="15">
        <v>1854367634</v>
      </c>
      <c r="C2" s="15">
        <v>1740193000</v>
      </c>
      <c r="D2" s="15">
        <v>110696000</v>
      </c>
      <c r="E2" s="8">
        <f>$F$22</f>
        <v>2213909993.1666665</v>
      </c>
      <c r="F2" s="2">
        <v>15003</v>
      </c>
      <c r="G2" s="8">
        <v>265895</v>
      </c>
      <c r="H2" s="4">
        <v>6.5666700000000002</v>
      </c>
      <c r="I2" s="4">
        <v>53.219169999999998</v>
      </c>
      <c r="J2" s="5">
        <v>8.3622722707593466E-2</v>
      </c>
      <c r="K2" s="8">
        <v>187007</v>
      </c>
      <c r="L2" s="5">
        <f>M2/$M$16</f>
        <v>3.8083673694668287E-2</v>
      </c>
      <c r="M2" s="8">
        <v>345000</v>
      </c>
    </row>
    <row r="3" spans="1:13" x14ac:dyDescent="0.3">
      <c r="A3" s="6" t="s">
        <v>1</v>
      </c>
      <c r="B3" s="15">
        <v>1690885964</v>
      </c>
      <c r="C3" s="15">
        <v>688576000</v>
      </c>
      <c r="D3" s="15">
        <v>182227000</v>
      </c>
      <c r="E3" s="8">
        <f t="shared" ref="E3:E13" si="0">$F$22</f>
        <v>2213909993.1666665</v>
      </c>
      <c r="F3" s="2">
        <v>20962</v>
      </c>
      <c r="G3" s="8">
        <v>317330</v>
      </c>
      <c r="H3" s="4">
        <v>5.8085899999999997</v>
      </c>
      <c r="I3" s="4">
        <v>53.201390000000004</v>
      </c>
      <c r="J3" s="5">
        <v>0.11520991200714746</v>
      </c>
      <c r="K3" s="8">
        <v>257646</v>
      </c>
      <c r="L3" s="5">
        <f t="shared" ref="L3:L13" si="1">M3/$M$16</f>
        <v>4.6693895573462853E-2</v>
      </c>
      <c r="M3" s="8">
        <v>423000</v>
      </c>
    </row>
    <row r="4" spans="1:13" x14ac:dyDescent="0.3">
      <c r="A4" s="6" t="s">
        <v>2</v>
      </c>
      <c r="B4" s="15">
        <v>1414600116</v>
      </c>
      <c r="C4" s="15">
        <v>449610000</v>
      </c>
      <c r="D4" s="15">
        <v>136960000</v>
      </c>
      <c r="E4" s="8">
        <f t="shared" si="0"/>
        <v>2213909993.1666665</v>
      </c>
      <c r="F4" s="2">
        <v>15666</v>
      </c>
      <c r="G4" s="8">
        <v>256962</v>
      </c>
      <c r="H4" s="4">
        <v>6.5625</v>
      </c>
      <c r="I4" s="4">
        <v>52.996670000000002</v>
      </c>
      <c r="J4" s="5">
        <v>8.3273487938656313E-2</v>
      </c>
      <c r="K4" s="8">
        <v>186226</v>
      </c>
      <c r="L4" s="5">
        <f t="shared" si="1"/>
        <v>3.7310961474776465E-2</v>
      </c>
      <c r="M4" s="8">
        <v>338000</v>
      </c>
    </row>
    <row r="5" spans="1:13" x14ac:dyDescent="0.3">
      <c r="A5" s="6" t="s">
        <v>3</v>
      </c>
      <c r="B5" s="15">
        <v>3472697063</v>
      </c>
      <c r="C5" s="15">
        <v>1690742000</v>
      </c>
      <c r="D5" s="15">
        <v>280738000</v>
      </c>
      <c r="E5" s="8">
        <f t="shared" si="0"/>
        <v>2213909993.1666665</v>
      </c>
      <c r="F5" s="2">
        <v>31145</v>
      </c>
      <c r="G5" s="8">
        <v>555974</v>
      </c>
      <c r="H5" s="4">
        <v>6.0944399999999996</v>
      </c>
      <c r="I5" s="4">
        <v>52.512500000000003</v>
      </c>
      <c r="J5" s="5">
        <v>0.106384691264838</v>
      </c>
      <c r="K5" s="8">
        <v>237910</v>
      </c>
      <c r="L5" s="5">
        <f t="shared" si="1"/>
        <v>7.6940059609228395E-2</v>
      </c>
      <c r="M5" s="8">
        <v>697000</v>
      </c>
    </row>
    <row r="6" spans="1:13" x14ac:dyDescent="0.3">
      <c r="A6" s="6" t="s">
        <v>4</v>
      </c>
      <c r="B6" s="15">
        <v>1333887020</v>
      </c>
      <c r="C6" s="15">
        <v>219029000</v>
      </c>
      <c r="D6" s="15">
        <v>221339000</v>
      </c>
      <c r="E6" s="8">
        <f t="shared" si="0"/>
        <v>2213909993.1666665</v>
      </c>
      <c r="F6" s="2">
        <v>14770</v>
      </c>
      <c r="G6" s="8">
        <v>341011</v>
      </c>
      <c r="H6" s="4">
        <v>5.4749999999999996</v>
      </c>
      <c r="I6" s="4">
        <v>52.508330000000001</v>
      </c>
      <c r="J6" s="5">
        <v>4.4059029172058714E-2</v>
      </c>
      <c r="K6" s="8">
        <v>98530</v>
      </c>
      <c r="L6" s="5">
        <f t="shared" si="1"/>
        <v>2.3733303896677337E-2</v>
      </c>
      <c r="M6" s="8">
        <v>215000</v>
      </c>
    </row>
    <row r="7" spans="1:13" x14ac:dyDescent="0.3">
      <c r="A7" s="6" t="s">
        <v>5</v>
      </c>
      <c r="B7" s="15">
        <v>6312041670</v>
      </c>
      <c r="C7" s="15">
        <v>2585599000</v>
      </c>
      <c r="D7" s="15">
        <v>657329000</v>
      </c>
      <c r="E7" s="8">
        <f t="shared" si="0"/>
        <v>2213909993.1666665</v>
      </c>
      <c r="F7" s="2">
        <v>72299</v>
      </c>
      <c r="G7" s="8">
        <v>992120</v>
      </c>
      <c r="H7" s="4">
        <v>5.9111099999999999</v>
      </c>
      <c r="I7" s="4">
        <v>51.98</v>
      </c>
      <c r="J7" s="5">
        <v>0.13345284525724874</v>
      </c>
      <c r="K7" s="8">
        <v>298443</v>
      </c>
      <c r="L7" s="5">
        <f t="shared" si="1"/>
        <v>0.13975052434043492</v>
      </c>
      <c r="M7" s="8">
        <v>1266000</v>
      </c>
    </row>
    <row r="8" spans="1:13" x14ac:dyDescent="0.3">
      <c r="A8" s="6" t="s">
        <v>6</v>
      </c>
      <c r="B8" s="15">
        <v>4203649659</v>
      </c>
      <c r="C8" s="15">
        <v>638141000</v>
      </c>
      <c r="D8" s="15">
        <v>120651000</v>
      </c>
      <c r="E8" s="8">
        <f t="shared" si="0"/>
        <v>2213909993.1666665</v>
      </c>
      <c r="F8" s="2">
        <v>45660</v>
      </c>
      <c r="G8" s="8">
        <v>650069</v>
      </c>
      <c r="H8" s="4">
        <v>5.1222200000000004</v>
      </c>
      <c r="I8" s="4">
        <v>52.090829999999997</v>
      </c>
      <c r="J8" s="5">
        <v>3.6028865304487109E-2</v>
      </c>
      <c r="K8" s="8">
        <v>80572</v>
      </c>
      <c r="L8" s="5">
        <f t="shared" si="1"/>
        <v>6.6563638370681091E-2</v>
      </c>
      <c r="M8" s="8">
        <v>603000</v>
      </c>
    </row>
    <row r="9" spans="1:13" x14ac:dyDescent="0.3">
      <c r="A9" s="6" t="s">
        <v>19</v>
      </c>
      <c r="B9" s="15">
        <v>10684765941</v>
      </c>
      <c r="C9" s="15">
        <v>4208089000</v>
      </c>
      <c r="D9" s="15">
        <v>615503000</v>
      </c>
      <c r="E9" s="8">
        <f t="shared" si="0"/>
        <v>2213909993.1666665</v>
      </c>
      <c r="F9" s="2">
        <v>63873</v>
      </c>
      <c r="G9" s="8">
        <v>1181698</v>
      </c>
      <c r="H9" s="4">
        <v>4.6368299999999998</v>
      </c>
      <c r="I9" s="4">
        <v>52.380839999999999</v>
      </c>
      <c r="J9" s="5">
        <v>7.0190375429612428E-2</v>
      </c>
      <c r="K9" s="8">
        <v>156968</v>
      </c>
      <c r="L9" s="5">
        <f t="shared" si="1"/>
        <v>0.12694557898222761</v>
      </c>
      <c r="M9" s="8">
        <v>1150000</v>
      </c>
    </row>
    <row r="10" spans="1:13" x14ac:dyDescent="0.3">
      <c r="A10" s="6" t="s">
        <v>20</v>
      </c>
      <c r="B10" s="15">
        <v>12117827303</v>
      </c>
      <c r="C10" s="15">
        <v>5376599000</v>
      </c>
      <c r="D10" s="15">
        <v>2092760000</v>
      </c>
      <c r="E10" s="8">
        <f t="shared" si="0"/>
        <v>2213909993.1666665</v>
      </c>
      <c r="F10" s="2">
        <v>89042</v>
      </c>
      <c r="G10" s="8">
        <v>1543009</v>
      </c>
      <c r="H10" s="9">
        <v>4.2887880000000003</v>
      </c>
      <c r="I10" s="9">
        <v>52.078662999999999</v>
      </c>
      <c r="J10" s="5">
        <v>7.2824169013530268E-2</v>
      </c>
      <c r="K10" s="8">
        <v>162858</v>
      </c>
      <c r="L10" s="5">
        <f t="shared" si="1"/>
        <v>0.16237995363726682</v>
      </c>
      <c r="M10" s="8">
        <v>1471000</v>
      </c>
    </row>
    <row r="11" spans="1:13" x14ac:dyDescent="0.3">
      <c r="A11" s="6" t="s">
        <v>7</v>
      </c>
      <c r="B11" s="15">
        <v>1258476047</v>
      </c>
      <c r="C11" s="15">
        <v>1262525000</v>
      </c>
      <c r="D11" s="15">
        <v>235284000</v>
      </c>
      <c r="E11" s="8">
        <f t="shared" si="0"/>
        <v>2213909993.1666665</v>
      </c>
      <c r="F11" s="2">
        <v>21410</v>
      </c>
      <c r="G11" s="8">
        <v>197551</v>
      </c>
      <c r="H11" s="5">
        <v>3.61389</v>
      </c>
      <c r="I11" s="4">
        <v>51.5</v>
      </c>
      <c r="J11" s="5">
        <v>6.0953764178439736E-2</v>
      </c>
      <c r="K11" s="8">
        <v>136312</v>
      </c>
      <c r="L11" s="5">
        <f t="shared" si="1"/>
        <v>3.2012363395518266E-2</v>
      </c>
      <c r="M11" s="8">
        <v>290000</v>
      </c>
    </row>
    <row r="12" spans="1:13" x14ac:dyDescent="0.3">
      <c r="A12" s="6" t="s">
        <v>21</v>
      </c>
      <c r="B12" s="15">
        <v>8447066549</v>
      </c>
      <c r="C12" s="15">
        <v>6079798000</v>
      </c>
      <c r="D12" s="15">
        <v>899528000</v>
      </c>
      <c r="E12" s="8">
        <f t="shared" si="0"/>
        <v>2213909993.1666665</v>
      </c>
      <c r="F12" s="2">
        <v>81885</v>
      </c>
      <c r="G12" s="8">
        <v>1348054</v>
      </c>
      <c r="H12" s="5">
        <v>5.3041700000000001</v>
      </c>
      <c r="I12" s="4">
        <v>51.699170000000002</v>
      </c>
      <c r="J12" s="5">
        <v>0.13616802261574606</v>
      </c>
      <c r="K12" s="8">
        <v>304515</v>
      </c>
      <c r="L12" s="5">
        <f t="shared" si="1"/>
        <v>0.1746329616955514</v>
      </c>
      <c r="M12" s="8">
        <v>1582000</v>
      </c>
    </row>
    <row r="13" spans="1:13" x14ac:dyDescent="0.3">
      <c r="A13" s="6" t="s">
        <v>8</v>
      </c>
      <c r="B13" s="15">
        <v>3685726116</v>
      </c>
      <c r="C13" s="15">
        <v>4128818000</v>
      </c>
      <c r="D13" s="15">
        <v>436355000</v>
      </c>
      <c r="E13" s="8">
        <f t="shared" si="0"/>
        <v>2213909993.1666665</v>
      </c>
      <c r="F13" s="2">
        <v>32953</v>
      </c>
      <c r="G13" s="8">
        <v>573301</v>
      </c>
      <c r="H13" s="5">
        <v>5.6888899999999998</v>
      </c>
      <c r="I13" s="4">
        <v>50.848329999999997</v>
      </c>
      <c r="J13" s="5">
        <v>5.7832115110641687E-2</v>
      </c>
      <c r="K13" s="8">
        <v>129331</v>
      </c>
      <c r="L13" s="5">
        <f t="shared" si="1"/>
        <v>7.4953085329506564E-2</v>
      </c>
      <c r="M13" s="8">
        <v>679000</v>
      </c>
    </row>
    <row r="14" spans="1:13" x14ac:dyDescent="0.3">
      <c r="A14" s="11"/>
      <c r="B14" s="82" t="s">
        <v>22</v>
      </c>
      <c r="C14" s="82" t="s">
        <v>23</v>
      </c>
      <c r="D14" s="83" t="s">
        <v>24</v>
      </c>
      <c r="E14" s="16" t="s">
        <v>76</v>
      </c>
      <c r="F14" s="1" t="s">
        <v>76</v>
      </c>
      <c r="L14" s="8"/>
      <c r="M14" s="8"/>
    </row>
    <row r="15" spans="1:13" x14ac:dyDescent="0.3">
      <c r="A15" s="11" t="s">
        <v>34</v>
      </c>
      <c r="B15" s="84">
        <f>SUM(B2:B13)</f>
        <v>56475991082</v>
      </c>
      <c r="C15" s="73">
        <f t="shared" ref="C15:D15" si="2">SUM(C2:C13)</f>
        <v>29067719000</v>
      </c>
      <c r="D15" s="73">
        <f t="shared" si="2"/>
        <v>5989370000</v>
      </c>
      <c r="E15" s="85">
        <f>SUM(E2:E13)</f>
        <v>26566919918.000004</v>
      </c>
      <c r="F15" s="73">
        <f>F19*10^9</f>
        <v>1900000000</v>
      </c>
      <c r="G15" s="86">
        <f>SUM(B15:F15)</f>
        <v>120000000000</v>
      </c>
      <c r="L15" s="8"/>
      <c r="M15" s="8"/>
    </row>
    <row r="16" spans="1:13" x14ac:dyDescent="0.3">
      <c r="A16" s="13" t="s">
        <v>29</v>
      </c>
      <c r="B16" s="87">
        <f>SUM(B2:B13)*10^-9</f>
        <v>56.475991082</v>
      </c>
      <c r="C16" s="88">
        <f>SUM(C2:C13)*10^-9</f>
        <v>29.067719</v>
      </c>
      <c r="D16" s="88">
        <f>SUM(D2:D13)*10^-9</f>
        <v>5.9893700000000001</v>
      </c>
      <c r="E16" s="88">
        <f>SUM(E2:E13)*10^-9</f>
        <v>26.566919918000007</v>
      </c>
      <c r="F16" s="89">
        <v>1.9</v>
      </c>
      <c r="G16" s="90">
        <f>SUM(B16:F16)</f>
        <v>120.00000000000001</v>
      </c>
      <c r="L16" s="8"/>
      <c r="M16" s="8">
        <f>SUM(M2:M13)</f>
        <v>9059000</v>
      </c>
    </row>
    <row r="17" spans="4:20" x14ac:dyDescent="0.3">
      <c r="L17" s="68"/>
      <c r="M17" s="69"/>
      <c r="T17" s="12"/>
    </row>
    <row r="18" spans="4:20" x14ac:dyDescent="0.3">
      <c r="D18" s="71">
        <f>B15+C15+D15</f>
        <v>91533080082</v>
      </c>
      <c r="E18" s="72" t="s">
        <v>34</v>
      </c>
      <c r="F18" s="73">
        <f>120*10^9</f>
        <v>120000000000</v>
      </c>
      <c r="G18" s="73" t="s">
        <v>75</v>
      </c>
      <c r="H18" s="73">
        <v>120</v>
      </c>
      <c r="I18" s="73" t="s">
        <v>32</v>
      </c>
      <c r="J18" s="74"/>
      <c r="L18" s="67"/>
      <c r="M18" s="69"/>
    </row>
    <row r="19" spans="4:20" x14ac:dyDescent="0.3">
      <c r="D19" s="75">
        <f>B16+C16+D16</f>
        <v>91.533080081999998</v>
      </c>
      <c r="E19" s="69" t="s">
        <v>29</v>
      </c>
      <c r="F19" s="70">
        <v>1.9</v>
      </c>
      <c r="G19" s="67" t="s">
        <v>74</v>
      </c>
      <c r="H19" s="67">
        <f>H18/365*10^6</f>
        <v>328767.12328767119</v>
      </c>
      <c r="I19" s="67" t="s">
        <v>77</v>
      </c>
      <c r="J19" s="76"/>
      <c r="L19" s="70"/>
      <c r="M19" s="69"/>
    </row>
    <row r="20" spans="4:20" x14ac:dyDescent="0.3">
      <c r="D20" s="75">
        <f>D19/365*10^6</f>
        <v>250775.56186849315</v>
      </c>
      <c r="E20" s="69" t="s">
        <v>30</v>
      </c>
      <c r="F20" s="67">
        <f>F18-(F19*10^9)</f>
        <v>118100000000</v>
      </c>
      <c r="G20" s="67"/>
      <c r="H20" s="67"/>
      <c r="I20" s="67"/>
      <c r="J20" s="76"/>
      <c r="L20" s="67"/>
      <c r="M20" s="67"/>
    </row>
    <row r="21" spans="4:20" x14ac:dyDescent="0.3">
      <c r="D21" s="75"/>
      <c r="E21" s="67"/>
      <c r="F21" s="67">
        <f>F20-D18</f>
        <v>26566919918</v>
      </c>
      <c r="G21" s="67" t="s">
        <v>36</v>
      </c>
      <c r="H21" s="77">
        <f>H18-D19</f>
        <v>28.466919918000002</v>
      </c>
      <c r="I21" s="67" t="s">
        <v>31</v>
      </c>
      <c r="J21" s="76"/>
    </row>
    <row r="22" spans="4:20" x14ac:dyDescent="0.3">
      <c r="D22" s="78"/>
      <c r="E22" s="79"/>
      <c r="F22" s="79">
        <f>F21/12</f>
        <v>2213909993.1666665</v>
      </c>
      <c r="G22" s="79" t="s">
        <v>35</v>
      </c>
      <c r="H22" s="80">
        <f>H21/12</f>
        <v>2.3722433265</v>
      </c>
      <c r="I22" s="79" t="s">
        <v>33</v>
      </c>
      <c r="J22" s="81"/>
    </row>
    <row r="30" spans="4:20" x14ac:dyDescent="0.3">
      <c r="F30" s="1" t="s">
        <v>78</v>
      </c>
      <c r="G30" s="1" t="s">
        <v>79</v>
      </c>
      <c r="H30" s="1" t="s">
        <v>80</v>
      </c>
      <c r="I30" s="1" t="s">
        <v>81</v>
      </c>
    </row>
    <row r="31" spans="4:20" x14ac:dyDescent="0.3">
      <c r="E31" s="1">
        <v>0</v>
      </c>
      <c r="F31" s="1">
        <v>0</v>
      </c>
      <c r="G31" s="1">
        <v>0</v>
      </c>
      <c r="H31" s="1">
        <v>0</v>
      </c>
      <c r="I31" s="1">
        <v>0</v>
      </c>
    </row>
    <row r="32" spans="4:20" x14ac:dyDescent="0.3">
      <c r="E32" s="1">
        <v>8760</v>
      </c>
      <c r="F32" s="1">
        <v>29060000</v>
      </c>
      <c r="G32" s="1">
        <v>56480000</v>
      </c>
      <c r="H32" s="1">
        <v>5991000</v>
      </c>
      <c r="I32" s="1">
        <v>1259000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620E-ED78-4692-A9B9-2D9CA8E5281D}">
  <dimension ref="A1:AV45"/>
  <sheetViews>
    <sheetView topLeftCell="D1" workbookViewId="0">
      <selection activeCell="J37" sqref="J37"/>
    </sheetView>
  </sheetViews>
  <sheetFormatPr defaultColWidth="8.88671875" defaultRowHeight="14.4" x14ac:dyDescent="0.3"/>
  <cols>
    <col min="1" max="1" width="4.6640625" style="14" customWidth="1"/>
    <col min="2" max="2" width="4.5546875" style="14" customWidth="1"/>
    <col min="3" max="3" width="35.44140625" style="14" customWidth="1"/>
    <col min="4" max="31" width="7.5546875" style="14" customWidth="1"/>
    <col min="32" max="38" width="8.33203125" style="14" customWidth="1"/>
    <col min="39" max="16384" width="8.88671875" style="14"/>
  </cols>
  <sheetData>
    <row r="1" spans="1:38" ht="17.399999999999999" x14ac:dyDescent="0.3">
      <c r="A1" s="17" t="s">
        <v>38</v>
      </c>
      <c r="B1" s="17"/>
      <c r="C1" s="17"/>
      <c r="J1" s="18"/>
      <c r="AD1" s="19"/>
      <c r="AE1" s="19"/>
      <c r="AF1" s="19"/>
      <c r="AG1" s="19"/>
      <c r="AH1" s="19"/>
      <c r="AI1" s="19"/>
      <c r="AJ1" s="19"/>
      <c r="AK1" s="19"/>
      <c r="AL1" s="19"/>
    </row>
    <row r="2" spans="1:38" ht="15" thickBot="1" x14ac:dyDescent="0.35">
      <c r="A2" s="20"/>
      <c r="B2" s="20"/>
      <c r="C2" s="20"/>
    </row>
    <row r="3" spans="1:38" s="25" customFormat="1" ht="12" thickBot="1" x14ac:dyDescent="0.25">
      <c r="A3" s="21"/>
      <c r="B3" s="21"/>
      <c r="C3" s="21"/>
      <c r="D3" s="22">
        <v>1990</v>
      </c>
      <c r="E3" s="22">
        <v>1991</v>
      </c>
      <c r="F3" s="22">
        <v>1992</v>
      </c>
      <c r="G3" s="22">
        <v>1993</v>
      </c>
      <c r="H3" s="22">
        <v>1994</v>
      </c>
      <c r="I3" s="23">
        <v>1995</v>
      </c>
      <c r="J3" s="23">
        <v>1996</v>
      </c>
      <c r="K3" s="23">
        <v>1997</v>
      </c>
      <c r="L3" s="23">
        <v>1998</v>
      </c>
      <c r="M3" s="23">
        <v>1999</v>
      </c>
      <c r="N3" s="23">
        <v>2000</v>
      </c>
      <c r="O3" s="23">
        <v>2001</v>
      </c>
      <c r="P3" s="23">
        <v>2002</v>
      </c>
      <c r="Q3" s="23">
        <v>2003</v>
      </c>
      <c r="R3" s="23">
        <v>2004</v>
      </c>
      <c r="S3" s="23">
        <v>2005</v>
      </c>
      <c r="T3" s="23">
        <v>2006</v>
      </c>
      <c r="U3" s="23">
        <v>2007</v>
      </c>
      <c r="V3" s="23">
        <v>2008</v>
      </c>
      <c r="W3" s="23">
        <v>2009</v>
      </c>
      <c r="X3" s="23">
        <v>2010</v>
      </c>
      <c r="Y3" s="23">
        <v>2011</v>
      </c>
      <c r="Z3" s="23">
        <v>2012</v>
      </c>
      <c r="AA3" s="23">
        <v>2013</v>
      </c>
      <c r="AB3" s="24">
        <v>2014</v>
      </c>
      <c r="AC3" s="24">
        <v>2015</v>
      </c>
      <c r="AD3" s="24" t="s">
        <v>39</v>
      </c>
      <c r="AE3" s="24" t="s">
        <v>40</v>
      </c>
    </row>
    <row r="4" spans="1:38" s="25" customFormat="1" ht="11.4" x14ac:dyDescent="0.3">
      <c r="D4" s="26"/>
      <c r="E4" s="26"/>
      <c r="F4" s="26"/>
      <c r="G4" s="26"/>
      <c r="H4" s="26"/>
      <c r="I4" s="27"/>
      <c r="J4" s="27"/>
      <c r="K4" s="27"/>
      <c r="L4" s="27"/>
      <c r="M4" s="27"/>
      <c r="N4" s="27"/>
      <c r="O4" s="27"/>
      <c r="P4" s="27"/>
      <c r="Q4" s="27"/>
      <c r="R4" s="27"/>
      <c r="S4" s="27"/>
      <c r="T4" s="27"/>
      <c r="U4" s="27"/>
      <c r="V4" s="27"/>
      <c r="W4" s="27"/>
      <c r="X4" s="27"/>
      <c r="Y4" s="27"/>
      <c r="Z4" s="27"/>
      <c r="AA4" s="27"/>
      <c r="AB4" s="27"/>
      <c r="AC4" s="27"/>
      <c r="AD4" s="27"/>
    </row>
    <row r="5" spans="1:38" s="25" customFormat="1" ht="11.4" x14ac:dyDescent="0.2">
      <c r="D5" s="28" t="s">
        <v>41</v>
      </c>
      <c r="E5" s="26"/>
      <c r="F5" s="29"/>
      <c r="G5" s="26"/>
      <c r="H5" s="26"/>
      <c r="I5" s="27"/>
      <c r="J5" s="27"/>
      <c r="K5" s="27"/>
      <c r="L5" s="27"/>
      <c r="M5" s="27"/>
      <c r="N5" s="27"/>
      <c r="O5" s="27"/>
      <c r="P5" s="27"/>
      <c r="Q5" s="27"/>
      <c r="R5" s="27"/>
      <c r="S5" s="27"/>
      <c r="T5" s="27"/>
      <c r="U5" s="27"/>
      <c r="V5" s="27"/>
      <c r="W5" s="27"/>
      <c r="X5" s="27"/>
      <c r="Y5" s="27"/>
      <c r="Z5" s="27"/>
      <c r="AA5" s="27"/>
      <c r="AB5" s="27"/>
      <c r="AC5" s="27"/>
      <c r="AD5" s="27"/>
    </row>
    <row r="6" spans="1:38" s="25" customFormat="1" ht="12" x14ac:dyDescent="0.25">
      <c r="A6" s="30"/>
      <c r="B6" s="30"/>
      <c r="C6" s="30"/>
      <c r="D6" s="31"/>
      <c r="E6" s="31"/>
      <c r="F6" s="31"/>
      <c r="G6" s="31"/>
      <c r="H6" s="31"/>
      <c r="I6" s="31"/>
      <c r="J6" s="31"/>
      <c r="K6" s="31"/>
      <c r="L6" s="31"/>
      <c r="M6" s="31"/>
      <c r="N6" s="31"/>
      <c r="O6" s="29"/>
      <c r="P6" s="29"/>
      <c r="Q6" s="29"/>
      <c r="R6" s="29"/>
      <c r="S6" s="29"/>
      <c r="T6" s="29"/>
      <c r="U6" s="29"/>
      <c r="V6" s="29"/>
      <c r="W6" s="29"/>
      <c r="X6" s="29"/>
      <c r="Y6" s="29"/>
      <c r="Z6" s="29"/>
      <c r="AA6" s="29"/>
      <c r="AB6" s="29"/>
      <c r="AC6" s="29"/>
      <c r="AD6" s="29"/>
      <c r="AE6" s="29"/>
    </row>
    <row r="7" spans="1:38" s="32" customFormat="1" ht="12" x14ac:dyDescent="0.3">
      <c r="A7" s="32" t="s">
        <v>42</v>
      </c>
      <c r="B7" s="33"/>
      <c r="C7" s="33"/>
      <c r="D7" s="34">
        <v>81.097999999999999</v>
      </c>
      <c r="E7" s="34">
        <v>83.438000000000002</v>
      </c>
      <c r="F7" s="34">
        <v>85.909000000000006</v>
      </c>
      <c r="G7" s="34">
        <v>87.295000000000002</v>
      </c>
      <c r="H7" s="34">
        <v>90.238</v>
      </c>
      <c r="I7" s="35">
        <v>92.453999999999994</v>
      </c>
      <c r="J7" s="36">
        <v>95.822999999999993</v>
      </c>
      <c r="K7" s="36">
        <v>99.291000000000011</v>
      </c>
      <c r="L7" s="36">
        <v>102.79499999999999</v>
      </c>
      <c r="M7" s="36">
        <v>105.10799999999999</v>
      </c>
      <c r="N7" s="35">
        <v>108.342</v>
      </c>
      <c r="O7" s="36">
        <v>111.523</v>
      </c>
      <c r="P7" s="36">
        <v>112.295</v>
      </c>
      <c r="Q7" s="36">
        <v>113.68699999999998</v>
      </c>
      <c r="R7" s="36">
        <v>116.94199999999999</v>
      </c>
      <c r="S7" s="35">
        <v>118.71900000000001</v>
      </c>
      <c r="T7" s="35">
        <v>120.294</v>
      </c>
      <c r="U7" s="35">
        <v>122.77299999999998</v>
      </c>
      <c r="V7" s="35">
        <v>124.051</v>
      </c>
      <c r="W7" s="36">
        <v>118.39100000000002</v>
      </c>
      <c r="X7" s="36">
        <v>120.92600000000002</v>
      </c>
      <c r="Y7" s="36">
        <v>122.05699999999999</v>
      </c>
      <c r="Z7" s="36">
        <v>119.614</v>
      </c>
      <c r="AA7" s="37">
        <v>119.11200000000001</v>
      </c>
      <c r="AB7" s="37">
        <v>118.09099999999999</v>
      </c>
      <c r="AC7" s="37">
        <v>119.13799999999999</v>
      </c>
      <c r="AD7" s="37">
        <v>120.083</v>
      </c>
      <c r="AE7" s="37">
        <v>119.91</v>
      </c>
    </row>
    <row r="8" spans="1:38" s="25" customFormat="1" ht="11.4" x14ac:dyDescent="0.3">
      <c r="A8" s="25" t="s">
        <v>43</v>
      </c>
      <c r="B8" s="25" t="s">
        <v>44</v>
      </c>
      <c r="C8" s="38"/>
      <c r="D8" s="39">
        <v>71.891999999999996</v>
      </c>
      <c r="E8" s="39">
        <v>74.281999999999996</v>
      </c>
      <c r="F8" s="39">
        <v>77.230999999999995</v>
      </c>
      <c r="G8" s="39">
        <v>76.992000000000004</v>
      </c>
      <c r="H8" s="39">
        <v>79.677000000000007</v>
      </c>
      <c r="I8" s="40">
        <v>81.063000000000002</v>
      </c>
      <c r="J8" s="41">
        <v>85.233999999999995</v>
      </c>
      <c r="K8" s="41">
        <v>86.659000000000006</v>
      </c>
      <c r="L8" s="41">
        <v>90.980999999999995</v>
      </c>
      <c r="M8" s="41">
        <v>86.668999999999997</v>
      </c>
      <c r="N8" s="41">
        <v>89.426000000000002</v>
      </c>
      <c r="O8" s="40">
        <v>94.24</v>
      </c>
      <c r="P8" s="41">
        <v>95.914000000000001</v>
      </c>
      <c r="Q8" s="41">
        <v>96.694999999999993</v>
      </c>
      <c r="R8" s="41">
        <v>100.72499999999999</v>
      </c>
      <c r="S8" s="41">
        <v>100.42400000000001</v>
      </c>
      <c r="T8" s="41">
        <v>98.834999999999994</v>
      </c>
      <c r="U8" s="40">
        <v>105.164</v>
      </c>
      <c r="V8" s="40">
        <v>108.20099999999999</v>
      </c>
      <c r="W8" s="40">
        <v>113.503</v>
      </c>
      <c r="X8" s="40">
        <v>118.15</v>
      </c>
      <c r="Y8" s="40">
        <v>112.96599999999999</v>
      </c>
      <c r="Z8" s="40">
        <v>102.505</v>
      </c>
      <c r="AA8" s="39">
        <v>100.875</v>
      </c>
      <c r="AB8" s="39">
        <v>103.36499999999999</v>
      </c>
      <c r="AC8" s="39">
        <v>110.389</v>
      </c>
      <c r="AD8" s="39">
        <v>115.16800000000001</v>
      </c>
      <c r="AE8" s="39">
        <v>116.405</v>
      </c>
    </row>
    <row r="9" spans="1:38" s="25" customFormat="1" ht="11.4" x14ac:dyDescent="0.3">
      <c r="B9" s="25" t="s">
        <v>43</v>
      </c>
      <c r="C9" s="38" t="s">
        <v>45</v>
      </c>
      <c r="D9" s="39">
        <v>59.582000000000001</v>
      </c>
      <c r="E9" s="39">
        <v>61.600999999999999</v>
      </c>
      <c r="F9" s="39">
        <v>62.762999999999998</v>
      </c>
      <c r="G9" s="39">
        <v>60.718000000000004</v>
      </c>
      <c r="H9" s="39">
        <v>61.71</v>
      </c>
      <c r="I9" s="40">
        <v>60.77</v>
      </c>
      <c r="J9" s="41">
        <v>60.875999999999998</v>
      </c>
      <c r="K9" s="41">
        <v>60.731999999999999</v>
      </c>
      <c r="L9" s="41">
        <v>62.253999999999998</v>
      </c>
      <c r="M9" s="41">
        <v>55.125999999999998</v>
      </c>
      <c r="N9" s="41">
        <v>56.545999999999999</v>
      </c>
      <c r="O9" s="40">
        <v>62.374000000000002</v>
      </c>
      <c r="P9" s="41">
        <v>65.418000000000006</v>
      </c>
      <c r="Q9" s="41">
        <v>66.539000000000001</v>
      </c>
      <c r="R9" s="41">
        <v>70.397999999999996</v>
      </c>
      <c r="S9" s="41">
        <v>69.207999999999998</v>
      </c>
      <c r="T9" s="41">
        <v>67.135999999999996</v>
      </c>
      <c r="U9" s="41">
        <v>70.429000000000002</v>
      </c>
      <c r="V9" s="40">
        <v>67.569999999999993</v>
      </c>
      <c r="W9" s="40">
        <v>72.072000000000003</v>
      </c>
      <c r="X9" s="40">
        <v>75.823999999999998</v>
      </c>
      <c r="Y9" s="40">
        <v>70.555000000000007</v>
      </c>
      <c r="Z9" s="40">
        <v>64.031999999999996</v>
      </c>
      <c r="AA9" s="39">
        <v>63.064</v>
      </c>
      <c r="AB9" s="39">
        <v>67.534000000000006</v>
      </c>
      <c r="AC9" s="39">
        <v>72.344999999999999</v>
      </c>
      <c r="AD9" s="39">
        <v>76.647000000000006</v>
      </c>
      <c r="AE9" s="39">
        <v>75.977999999999994</v>
      </c>
    </row>
    <row r="10" spans="1:38" s="25" customFormat="1" ht="13.2" x14ac:dyDescent="0.3">
      <c r="C10" s="38" t="s">
        <v>46</v>
      </c>
      <c r="D10" s="39">
        <v>12.31</v>
      </c>
      <c r="E10" s="39">
        <v>12.680999999999999</v>
      </c>
      <c r="F10" s="39">
        <v>14.468</v>
      </c>
      <c r="G10" s="39">
        <v>16.274000000000001</v>
      </c>
      <c r="H10" s="39">
        <v>17.966999999999999</v>
      </c>
      <c r="I10" s="40">
        <v>20.292999999999999</v>
      </c>
      <c r="J10" s="40">
        <v>24.358000000000001</v>
      </c>
      <c r="K10" s="40">
        <v>25.927</v>
      </c>
      <c r="L10" s="40">
        <v>28.727</v>
      </c>
      <c r="M10" s="40">
        <v>31.542999999999999</v>
      </c>
      <c r="N10" s="40">
        <v>32.880000000000003</v>
      </c>
      <c r="O10" s="40">
        <v>31.866</v>
      </c>
      <c r="P10" s="40">
        <v>30.495999999999999</v>
      </c>
      <c r="Q10" s="40">
        <v>30.155999999999999</v>
      </c>
      <c r="R10" s="40">
        <v>30.327000000000002</v>
      </c>
      <c r="S10" s="40">
        <v>31.216000000000001</v>
      </c>
      <c r="T10" s="40">
        <v>31.699000000000002</v>
      </c>
      <c r="U10" s="40">
        <v>34.734999999999999</v>
      </c>
      <c r="V10" s="40">
        <v>40.631</v>
      </c>
      <c r="W10" s="40">
        <v>41.430999999999997</v>
      </c>
      <c r="X10" s="40">
        <v>42.326000000000001</v>
      </c>
      <c r="Y10" s="40">
        <v>42.411000000000001</v>
      </c>
      <c r="Z10" s="40">
        <v>38.472999999999999</v>
      </c>
      <c r="AA10" s="39">
        <v>37.811</v>
      </c>
      <c r="AB10" s="39">
        <v>35.831000000000003</v>
      </c>
      <c r="AC10" s="39">
        <v>38.042999999999999</v>
      </c>
      <c r="AD10" s="39">
        <v>38.521000000000001</v>
      </c>
      <c r="AE10" s="39">
        <v>40.427</v>
      </c>
    </row>
    <row r="11" spans="1:38" s="25" customFormat="1" ht="11.4" x14ac:dyDescent="0.3">
      <c r="B11" s="25" t="s">
        <v>47</v>
      </c>
      <c r="C11" s="38"/>
      <c r="D11" s="42">
        <v>9.2060000000000013</v>
      </c>
      <c r="E11" s="42">
        <v>9.1560000000000006</v>
      </c>
      <c r="F11" s="42">
        <v>8.6780000000000008</v>
      </c>
      <c r="G11" s="42">
        <v>10.302999999999999</v>
      </c>
      <c r="H11" s="42">
        <v>10.561</v>
      </c>
      <c r="I11" s="40">
        <v>11.391</v>
      </c>
      <c r="J11" s="41">
        <v>10.589</v>
      </c>
      <c r="K11" s="41">
        <v>12.632</v>
      </c>
      <c r="L11" s="41">
        <v>11.814</v>
      </c>
      <c r="M11" s="41">
        <v>18.439</v>
      </c>
      <c r="N11" s="40">
        <v>18.916</v>
      </c>
      <c r="O11" s="41">
        <v>17.282999999999998</v>
      </c>
      <c r="P11" s="41">
        <v>16.381</v>
      </c>
      <c r="Q11" s="41">
        <v>16.992000000000001</v>
      </c>
      <c r="R11" s="41">
        <v>16.217000000000002</v>
      </c>
      <c r="S11" s="40">
        <v>18.295000000000002</v>
      </c>
      <c r="T11" s="40">
        <v>21.459</v>
      </c>
      <c r="U11" s="40">
        <v>17.608999999999998</v>
      </c>
      <c r="V11" s="40">
        <v>15.850000000000001</v>
      </c>
      <c r="W11" s="41">
        <v>4.8879999999999999</v>
      </c>
      <c r="X11" s="41">
        <v>2.7759999999999998</v>
      </c>
      <c r="Y11" s="41">
        <v>9.0909999999999993</v>
      </c>
      <c r="Z11" s="41">
        <v>17.109000000000002</v>
      </c>
      <c r="AA11" s="39">
        <v>18.237000000000002</v>
      </c>
      <c r="AB11" s="39">
        <v>14.725999999999999</v>
      </c>
      <c r="AC11" s="39">
        <v>8.7489999999999988</v>
      </c>
      <c r="AD11" s="39">
        <v>4.9149999999999991</v>
      </c>
      <c r="AE11" s="39">
        <v>3.504999999999999</v>
      </c>
    </row>
    <row r="12" spans="1:38" s="25" customFormat="1" ht="11.4" x14ac:dyDescent="0.3">
      <c r="A12" s="25" t="s">
        <v>48</v>
      </c>
      <c r="D12" s="39">
        <v>9.6780000000000008</v>
      </c>
      <c r="E12" s="39">
        <v>9.7780000000000005</v>
      </c>
      <c r="F12" s="39">
        <v>8.9060000000000006</v>
      </c>
      <c r="G12" s="39">
        <v>10.571999999999999</v>
      </c>
      <c r="H12" s="39">
        <v>10.85</v>
      </c>
      <c r="I12" s="39">
        <v>11.978</v>
      </c>
      <c r="J12" s="39">
        <v>11.288</v>
      </c>
      <c r="K12" s="39">
        <v>13.106999999999999</v>
      </c>
      <c r="L12" s="39">
        <v>12.234999999999999</v>
      </c>
      <c r="M12" s="39">
        <v>22.407</v>
      </c>
      <c r="N12" s="39">
        <v>22.946999999999999</v>
      </c>
      <c r="O12" s="39">
        <v>21.492999999999999</v>
      </c>
      <c r="P12" s="39">
        <v>20.87</v>
      </c>
      <c r="Q12" s="39">
        <v>20.802</v>
      </c>
      <c r="R12" s="39">
        <v>21.405000000000001</v>
      </c>
      <c r="S12" s="39">
        <v>23.693000000000001</v>
      </c>
      <c r="T12" s="39">
        <v>27.346</v>
      </c>
      <c r="U12" s="39">
        <v>23.088999999999999</v>
      </c>
      <c r="V12" s="39">
        <v>24.966000000000001</v>
      </c>
      <c r="W12" s="39">
        <v>15.452</v>
      </c>
      <c r="X12" s="39">
        <v>15.584</v>
      </c>
      <c r="Y12" s="39">
        <v>20.620999999999999</v>
      </c>
      <c r="Z12" s="39">
        <v>32.155000000000001</v>
      </c>
      <c r="AA12" s="39">
        <v>33.252000000000002</v>
      </c>
      <c r="AB12" s="39">
        <v>32.853999999999999</v>
      </c>
      <c r="AC12" s="39">
        <v>30.760999999999999</v>
      </c>
      <c r="AD12" s="39">
        <v>24.257999999999999</v>
      </c>
      <c r="AE12" s="39">
        <v>22.456</v>
      </c>
    </row>
    <row r="13" spans="1:38" s="25" customFormat="1" ht="11.4" x14ac:dyDescent="0.3">
      <c r="A13" s="25" t="s">
        <v>49</v>
      </c>
      <c r="D13" s="39">
        <v>0.47199999999999998</v>
      </c>
      <c r="E13" s="39">
        <v>0.622</v>
      </c>
      <c r="F13" s="39">
        <v>0.22800000000000001</v>
      </c>
      <c r="G13" s="39">
        <v>0.26900000000000002</v>
      </c>
      <c r="H13" s="39">
        <v>0.28899999999999998</v>
      </c>
      <c r="I13" s="39">
        <v>0.58699999999999997</v>
      </c>
      <c r="J13" s="39">
        <v>0.69899999999999995</v>
      </c>
      <c r="K13" s="39">
        <v>0.47499999999999998</v>
      </c>
      <c r="L13" s="39">
        <v>0.42099999999999999</v>
      </c>
      <c r="M13" s="39">
        <v>3.968</v>
      </c>
      <c r="N13" s="39">
        <v>4.0309999999999997</v>
      </c>
      <c r="O13" s="39">
        <v>4.21</v>
      </c>
      <c r="P13" s="39">
        <v>4.4889999999999999</v>
      </c>
      <c r="Q13" s="39">
        <v>3.81</v>
      </c>
      <c r="R13" s="39">
        <v>5.1879999999999997</v>
      </c>
      <c r="S13" s="39">
        <v>5.3979999999999997</v>
      </c>
      <c r="T13" s="39">
        <v>5.8869999999999996</v>
      </c>
      <c r="U13" s="39">
        <v>5.48</v>
      </c>
      <c r="V13" s="39">
        <v>9.1159999999999997</v>
      </c>
      <c r="W13" s="39">
        <v>10.564</v>
      </c>
      <c r="X13" s="39">
        <v>12.808</v>
      </c>
      <c r="Y13" s="39">
        <v>11.53</v>
      </c>
      <c r="Z13" s="39">
        <v>15.045999999999999</v>
      </c>
      <c r="AA13" s="39">
        <v>15.015000000000001</v>
      </c>
      <c r="AB13" s="39">
        <v>18.128</v>
      </c>
      <c r="AC13" s="39">
        <v>22.012</v>
      </c>
      <c r="AD13" s="39">
        <v>19.341000000000001</v>
      </c>
      <c r="AE13" s="39">
        <v>18.951000000000001</v>
      </c>
    </row>
    <row r="14" spans="1:38" s="43" customFormat="1" ht="13.5" customHeight="1" thickBot="1" x14ac:dyDescent="0.35">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14"/>
    </row>
    <row r="15" spans="1:38" s="25" customFormat="1" ht="12" thickBot="1" x14ac:dyDescent="0.25">
      <c r="A15" s="21"/>
      <c r="B15" s="21"/>
      <c r="C15" s="21"/>
      <c r="D15" s="22">
        <v>1990</v>
      </c>
      <c r="E15" s="22">
        <v>1991</v>
      </c>
      <c r="F15" s="22">
        <v>1992</v>
      </c>
      <c r="G15" s="22">
        <v>1993</v>
      </c>
      <c r="H15" s="22">
        <v>1994</v>
      </c>
      <c r="I15" s="23">
        <v>1995</v>
      </c>
      <c r="J15" s="23">
        <v>1996</v>
      </c>
      <c r="K15" s="23">
        <v>1997</v>
      </c>
      <c r="L15" s="23">
        <v>1998</v>
      </c>
      <c r="M15" s="23">
        <v>1999</v>
      </c>
      <c r="N15" s="23">
        <v>2000</v>
      </c>
      <c r="O15" s="23">
        <v>2001</v>
      </c>
      <c r="P15" s="23">
        <v>2002</v>
      </c>
      <c r="Q15" s="23">
        <v>2003</v>
      </c>
      <c r="R15" s="23">
        <v>2004</v>
      </c>
      <c r="S15" s="23">
        <v>2005</v>
      </c>
      <c r="T15" s="23">
        <v>2006</v>
      </c>
      <c r="U15" s="23">
        <v>2007</v>
      </c>
      <c r="V15" s="23">
        <v>2008</v>
      </c>
      <c r="W15" s="23">
        <v>2009</v>
      </c>
      <c r="X15" s="23">
        <v>2010</v>
      </c>
      <c r="Y15" s="23">
        <v>2011</v>
      </c>
      <c r="Z15" s="23">
        <v>2012</v>
      </c>
      <c r="AA15" s="23">
        <v>2013</v>
      </c>
      <c r="AB15" s="24">
        <v>2014</v>
      </c>
      <c r="AC15" s="24">
        <v>2015</v>
      </c>
      <c r="AD15" s="24">
        <v>2016</v>
      </c>
      <c r="AE15" s="24" t="s">
        <v>50</v>
      </c>
    </row>
    <row r="16" spans="1:38" s="43" customFormat="1" x14ac:dyDescent="0.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14"/>
    </row>
    <row r="17" spans="1:48" s="43" customFormat="1" x14ac:dyDescent="0.3">
      <c r="D17" s="28" t="s">
        <v>41</v>
      </c>
      <c r="E17" s="44"/>
      <c r="F17" s="25"/>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14"/>
      <c r="AO17" s="45"/>
      <c r="AP17" s="45"/>
      <c r="AQ17" s="45"/>
      <c r="AR17" s="45"/>
      <c r="AS17" s="45"/>
      <c r="AT17" s="45"/>
      <c r="AU17" s="45"/>
      <c r="AV17" s="45"/>
    </row>
    <row r="18" spans="1:48" s="43" customFormat="1" x14ac:dyDescent="0.3">
      <c r="D18" s="46"/>
      <c r="E18" s="46"/>
      <c r="F18" s="46"/>
      <c r="G18" s="46"/>
      <c r="H18" s="46"/>
      <c r="I18" s="46"/>
      <c r="J18" s="46"/>
      <c r="K18" s="46"/>
      <c r="L18" s="46"/>
      <c r="M18" s="46"/>
      <c r="N18" s="46"/>
      <c r="O18" s="46"/>
      <c r="P18" s="46"/>
      <c r="Q18" s="46"/>
      <c r="R18" s="46"/>
      <c r="S18" s="46"/>
      <c r="T18" s="46"/>
      <c r="U18" s="46"/>
      <c r="V18" s="46"/>
      <c r="W18" s="46"/>
      <c r="X18" s="44"/>
      <c r="Y18" s="44"/>
      <c r="Z18" s="44"/>
      <c r="AA18" s="44"/>
      <c r="AB18" s="44"/>
      <c r="AC18" s="44"/>
      <c r="AD18" s="44"/>
      <c r="AE18" s="44"/>
      <c r="AF18" s="14"/>
    </row>
    <row r="19" spans="1:48" s="32" customFormat="1" ht="12" x14ac:dyDescent="0.3">
      <c r="A19" s="47" t="s">
        <v>51</v>
      </c>
      <c r="B19" s="48"/>
      <c r="C19" s="48"/>
      <c r="D19" s="37">
        <f>SUM(D20:D26)</f>
        <v>81.166666666666657</v>
      </c>
      <c r="E19" s="37">
        <f t="shared" ref="E19:AE19" si="0">SUM(E20:E26)</f>
        <v>83.555555555555557</v>
      </c>
      <c r="F19" s="37">
        <f t="shared" si="0"/>
        <v>85.944444444444443</v>
      </c>
      <c r="G19" s="37">
        <f t="shared" si="0"/>
        <v>87.472222222222229</v>
      </c>
      <c r="H19" s="37">
        <f t="shared" si="0"/>
        <v>90.388888888888886</v>
      </c>
      <c r="I19" s="37">
        <f t="shared" si="0"/>
        <v>92.555555555555543</v>
      </c>
      <c r="J19" s="37">
        <f t="shared" si="0"/>
        <v>96</v>
      </c>
      <c r="K19" s="37">
        <f t="shared" si="0"/>
        <v>99.138888888888886</v>
      </c>
      <c r="L19" s="37">
        <f t="shared" si="0"/>
        <v>102.94444444444444</v>
      </c>
      <c r="M19" s="37">
        <f t="shared" si="0"/>
        <v>105.13888888888887</v>
      </c>
      <c r="N19" s="37">
        <f t="shared" si="0"/>
        <v>108.55555555555554</v>
      </c>
      <c r="O19" s="37">
        <f t="shared" si="0"/>
        <v>110.9722222222222</v>
      </c>
      <c r="P19" s="37">
        <f t="shared" si="0"/>
        <v>112.33333333333334</v>
      </c>
      <c r="Q19" s="37">
        <f t="shared" si="0"/>
        <v>113.80555555555556</v>
      </c>
      <c r="R19" s="37">
        <f t="shared" si="0"/>
        <v>117.47222222222223</v>
      </c>
      <c r="S19" s="37">
        <f t="shared" si="0"/>
        <v>118.19444444444446</v>
      </c>
      <c r="T19" s="37">
        <f t="shared" si="0"/>
        <v>120.30555555555556</v>
      </c>
      <c r="U19" s="37">
        <f t="shared" si="0"/>
        <v>122.77777777777777</v>
      </c>
      <c r="V19" s="37">
        <f t="shared" si="0"/>
        <v>123.41666666666664</v>
      </c>
      <c r="W19" s="37">
        <f t="shared" si="0"/>
        <v>118.58333333333333</v>
      </c>
      <c r="X19" s="37">
        <f t="shared" si="0"/>
        <v>122.11111111111107</v>
      </c>
      <c r="Y19" s="37">
        <f t="shared" si="0"/>
        <v>123.08333333333333</v>
      </c>
      <c r="Z19" s="37">
        <f t="shared" si="0"/>
        <v>120.33333333333334</v>
      </c>
      <c r="AA19" s="37">
        <f t="shared" si="0"/>
        <v>119.88888888888887</v>
      </c>
      <c r="AB19" s="37">
        <f t="shared" si="0"/>
        <v>118.08333333333334</v>
      </c>
      <c r="AC19" s="37">
        <f t="shared" si="0"/>
        <v>119.11111111111113</v>
      </c>
      <c r="AD19" s="37">
        <f t="shared" si="0"/>
        <v>120.11111111111111</v>
      </c>
      <c r="AE19" s="37">
        <f t="shared" si="0"/>
        <v>120.77777777777777</v>
      </c>
    </row>
    <row r="20" spans="1:48" s="25" customFormat="1" ht="13.2" x14ac:dyDescent="0.3">
      <c r="A20" s="25" t="s">
        <v>43</v>
      </c>
      <c r="B20" s="49" t="s">
        <v>52</v>
      </c>
      <c r="C20" s="50"/>
      <c r="D20" s="39">
        <v>2.6944444444444442</v>
      </c>
      <c r="E20" s="39">
        <v>2.8611111111111112</v>
      </c>
      <c r="F20" s="39">
        <v>2.9722222222222219</v>
      </c>
      <c r="G20" s="39">
        <v>3.1388888888888888</v>
      </c>
      <c r="H20" s="39">
        <v>3.2777777777777777</v>
      </c>
      <c r="I20" s="39">
        <v>3.1944444444444442</v>
      </c>
      <c r="J20" s="39">
        <v>3.4722222222222223</v>
      </c>
      <c r="K20" s="39">
        <v>3.3055555555555554</v>
      </c>
      <c r="L20" s="39">
        <v>3.5833333333333335</v>
      </c>
      <c r="M20" s="39">
        <v>3.416666666666667</v>
      </c>
      <c r="N20" s="39">
        <v>3.3888888888888884</v>
      </c>
      <c r="O20" s="39">
        <v>3.5555555555555558</v>
      </c>
      <c r="P20" s="39">
        <v>3.4444444444444446</v>
      </c>
      <c r="Q20" s="39">
        <v>3.5833333333333335</v>
      </c>
      <c r="R20" s="39">
        <v>3.6111111111111112</v>
      </c>
      <c r="S20" s="39">
        <v>3.9166666666666665</v>
      </c>
      <c r="T20" s="39">
        <v>3.8055555555555554</v>
      </c>
      <c r="U20" s="39">
        <v>3.9166666666666665</v>
      </c>
      <c r="V20" s="39">
        <v>4.0555555555555554</v>
      </c>
      <c r="W20" s="39">
        <v>3.8888888888888888</v>
      </c>
      <c r="X20" s="39">
        <v>4.3888888888888893</v>
      </c>
      <c r="Y20" s="39">
        <v>4.9444444444444446</v>
      </c>
      <c r="Z20" s="39">
        <v>4.5555555555555554</v>
      </c>
      <c r="AA20" s="39">
        <v>5.5</v>
      </c>
      <c r="AB20" s="39">
        <v>5.5833333333333339</v>
      </c>
      <c r="AC20" s="39">
        <v>6.083333333333333</v>
      </c>
      <c r="AD20" s="39">
        <v>5.9722222222222223</v>
      </c>
      <c r="AE20" s="39">
        <v>5.8055555555555554</v>
      </c>
    </row>
    <row r="21" spans="1:48" s="25" customFormat="1" ht="13.2" x14ac:dyDescent="0.3">
      <c r="B21" s="49" t="s">
        <v>53</v>
      </c>
      <c r="C21" s="50"/>
      <c r="D21" s="39">
        <v>33.361111111111107</v>
      </c>
      <c r="E21" s="39">
        <v>33.416666666666664</v>
      </c>
      <c r="F21" s="39">
        <v>33.722222222222221</v>
      </c>
      <c r="G21" s="39">
        <v>33.777777777777779</v>
      </c>
      <c r="H21" s="39">
        <v>36</v>
      </c>
      <c r="I21" s="39">
        <v>36.416666666666664</v>
      </c>
      <c r="J21" s="39">
        <v>37.611111111111114</v>
      </c>
      <c r="K21" s="39">
        <v>38.5</v>
      </c>
      <c r="L21" s="39">
        <v>39.25</v>
      </c>
      <c r="M21" s="39">
        <v>39.861111111111107</v>
      </c>
      <c r="N21" s="39">
        <v>40.416666666666664</v>
      </c>
      <c r="O21" s="39">
        <v>40.666666666666664</v>
      </c>
      <c r="P21" s="39">
        <v>41.333333333333336</v>
      </c>
      <c r="Q21" s="39">
        <v>40.638888888888893</v>
      </c>
      <c r="R21" s="39">
        <v>41.333333333333336</v>
      </c>
      <c r="S21" s="39">
        <v>41.527777777777779</v>
      </c>
      <c r="T21" s="39">
        <v>41.611111111111114</v>
      </c>
      <c r="U21" s="39">
        <v>42.277777777777771</v>
      </c>
      <c r="V21" s="39">
        <v>41.999999999999993</v>
      </c>
      <c r="W21" s="39">
        <v>36.55555555555555</v>
      </c>
      <c r="X21" s="39">
        <v>39.222222222222221</v>
      </c>
      <c r="Y21" s="39">
        <v>39.111111111111114</v>
      </c>
      <c r="Z21" s="39">
        <v>35.083333333333329</v>
      </c>
      <c r="AA21" s="39">
        <v>34.916666666666664</v>
      </c>
      <c r="AB21" s="39">
        <v>33.305555555555557</v>
      </c>
      <c r="AC21" s="39">
        <v>34.666666666666664</v>
      </c>
      <c r="AD21" s="39">
        <v>36.19444444444445</v>
      </c>
      <c r="AE21" s="51">
        <v>35.555555555555557</v>
      </c>
    </row>
    <row r="22" spans="1:48" s="25" customFormat="1" ht="13.2" x14ac:dyDescent="0.3">
      <c r="B22" s="49" t="s">
        <v>54</v>
      </c>
      <c r="C22" s="50"/>
      <c r="D22" s="39">
        <v>15.666666666666666</v>
      </c>
      <c r="E22" s="39">
        <v>16.25</v>
      </c>
      <c r="F22" s="39">
        <v>16.611111111111111</v>
      </c>
      <c r="G22" s="39">
        <v>17</v>
      </c>
      <c r="H22" s="39">
        <v>17.583333333333332</v>
      </c>
      <c r="I22" s="39">
        <v>18.083333333333332</v>
      </c>
      <c r="J22" s="39">
        <v>18.361111111111111</v>
      </c>
      <c r="K22" s="39">
        <v>18.722222222222225</v>
      </c>
      <c r="L22" s="39">
        <v>19.111111111111111</v>
      </c>
      <c r="M22" s="39">
        <v>19.611111111111111</v>
      </c>
      <c r="N22" s="39">
        <v>20.027777777777775</v>
      </c>
      <c r="O22" s="39">
        <v>20.305555555555554</v>
      </c>
      <c r="P22" s="39">
        <v>20.944444444444446</v>
      </c>
      <c r="Q22" s="39">
        <v>21.416666666666664</v>
      </c>
      <c r="R22" s="39">
        <v>21.527777777777779</v>
      </c>
      <c r="S22" s="39">
        <v>21.805555555555554</v>
      </c>
      <c r="T22" s="39">
        <v>22.083333333333332</v>
      </c>
      <c r="U22" s="39">
        <v>22.277777777777779</v>
      </c>
      <c r="V22" s="39">
        <v>22.5</v>
      </c>
      <c r="W22" s="39">
        <v>22.861111111111111</v>
      </c>
      <c r="X22" s="39">
        <v>23</v>
      </c>
      <c r="Y22" s="39">
        <v>23.055555555555554</v>
      </c>
      <c r="Z22" s="39">
        <v>23.361111111111111</v>
      </c>
      <c r="AA22" s="39">
        <v>23.361111111111111</v>
      </c>
      <c r="AB22" s="39">
        <v>22.833333333333332</v>
      </c>
      <c r="AC22" s="39">
        <v>22.611111111111111</v>
      </c>
      <c r="AD22" s="39">
        <v>22.583333333333332</v>
      </c>
      <c r="AE22" s="51">
        <v>22.583333333333332</v>
      </c>
    </row>
    <row r="23" spans="1:48" s="25" customFormat="1" ht="13.2" x14ac:dyDescent="0.3">
      <c r="B23" s="49" t="s">
        <v>55</v>
      </c>
      <c r="C23" s="50"/>
      <c r="D23" s="39">
        <v>1.2777777777777777</v>
      </c>
      <c r="E23" s="39">
        <v>1.3611111111111112</v>
      </c>
      <c r="F23" s="39">
        <v>1.3888888888888888</v>
      </c>
      <c r="G23" s="39">
        <v>1.4444444444444444</v>
      </c>
      <c r="H23" s="39">
        <v>1.4444444444444444</v>
      </c>
      <c r="I23" s="39">
        <v>1.5</v>
      </c>
      <c r="J23" s="39">
        <v>1.5833333333333333</v>
      </c>
      <c r="K23" s="39">
        <v>1.5833333333333333</v>
      </c>
      <c r="L23" s="39">
        <v>1.6388888888888888</v>
      </c>
      <c r="M23" s="39">
        <v>1.6388888888888888</v>
      </c>
      <c r="N23" s="39">
        <v>1.6388888888888888</v>
      </c>
      <c r="O23" s="39">
        <v>1.5833333333333333</v>
      </c>
      <c r="P23" s="39">
        <v>1.5555555555555554</v>
      </c>
      <c r="Q23" s="39">
        <v>1.5833333333333333</v>
      </c>
      <c r="R23" s="39">
        <v>1.6666666666666665</v>
      </c>
      <c r="S23" s="39">
        <v>1.6111111111111109</v>
      </c>
      <c r="T23" s="39">
        <v>1.6111111111111109</v>
      </c>
      <c r="U23" s="39">
        <v>1.5833333333333333</v>
      </c>
      <c r="V23" s="39">
        <v>1.6111111111111109</v>
      </c>
      <c r="W23" s="39">
        <v>1.6666666666666665</v>
      </c>
      <c r="X23" s="39">
        <v>1.75</v>
      </c>
      <c r="Y23" s="39">
        <v>1.75</v>
      </c>
      <c r="Z23" s="39">
        <v>1.75</v>
      </c>
      <c r="AA23" s="39">
        <v>1.75</v>
      </c>
      <c r="AB23" s="39">
        <v>1.7222222222222223</v>
      </c>
      <c r="AC23" s="39">
        <v>1.7222222222222223</v>
      </c>
      <c r="AD23" s="39">
        <v>1.9722222222222221</v>
      </c>
      <c r="AE23" s="39">
        <v>1.9444444444444444</v>
      </c>
    </row>
    <row r="24" spans="1:48" s="25" customFormat="1" ht="13.2" x14ac:dyDescent="0.3">
      <c r="B24" s="49" t="s">
        <v>56</v>
      </c>
      <c r="C24" s="50"/>
      <c r="D24" s="39">
        <v>21.166666666666668</v>
      </c>
      <c r="E24" s="39">
        <v>22.416666666666664</v>
      </c>
      <c r="F24" s="39">
        <v>23.305555555555557</v>
      </c>
      <c r="G24" s="39">
        <v>24.027777777777779</v>
      </c>
      <c r="H24" s="39">
        <v>24.388888888888886</v>
      </c>
      <c r="I24" s="39">
        <v>24.472222222222221</v>
      </c>
      <c r="J24" s="39">
        <v>26.194444444444443</v>
      </c>
      <c r="K24" s="39">
        <v>28.25</v>
      </c>
      <c r="L24" s="39">
        <v>30.083333333333332</v>
      </c>
      <c r="M24" s="39">
        <v>31.222222222222218</v>
      </c>
      <c r="N24" s="39">
        <v>33</v>
      </c>
      <c r="O24" s="39">
        <v>34.388888888888886</v>
      </c>
      <c r="P24" s="39">
        <v>34.694444444444443</v>
      </c>
      <c r="Q24" s="39">
        <v>36.416666666666664</v>
      </c>
      <c r="R24" s="39">
        <v>38.055555555555557</v>
      </c>
      <c r="S24" s="39">
        <v>39.444444444444443</v>
      </c>
      <c r="T24" s="39">
        <v>40.388888888888893</v>
      </c>
      <c r="U24" s="39">
        <v>41.722222222222221</v>
      </c>
      <c r="V24" s="39">
        <v>42.416666666666664</v>
      </c>
      <c r="W24" s="39">
        <v>43.638888888888886</v>
      </c>
      <c r="X24" s="39">
        <v>43.861111111111072</v>
      </c>
      <c r="Y24" s="39">
        <v>44</v>
      </c>
      <c r="Z24" s="39">
        <v>43.69444444444445</v>
      </c>
      <c r="AA24" s="39">
        <v>44.277777777777779</v>
      </c>
      <c r="AB24" s="39">
        <v>43.833333333333336</v>
      </c>
      <c r="AC24" s="39">
        <v>45.333333333333336</v>
      </c>
      <c r="AD24" s="39">
        <v>45.277777777777779</v>
      </c>
      <c r="AE24" s="51">
        <v>45.555555555555557</v>
      </c>
    </row>
    <row r="25" spans="1:48" s="25" customFormat="1" ht="13.2" x14ac:dyDescent="0.3">
      <c r="B25" s="49" t="s">
        <v>57</v>
      </c>
      <c r="C25" s="50"/>
      <c r="D25" s="39">
        <v>2.833333333333333</v>
      </c>
      <c r="E25" s="39">
        <v>2.9444444444444442</v>
      </c>
      <c r="F25" s="39">
        <v>3.0555555555555554</v>
      </c>
      <c r="G25" s="39">
        <v>3.4166666666666661</v>
      </c>
      <c r="H25" s="39">
        <v>3.6388888888888888</v>
      </c>
      <c r="I25" s="39">
        <v>3.8611111111111107</v>
      </c>
      <c r="J25" s="39">
        <v>4</v>
      </c>
      <c r="K25" s="39">
        <v>4</v>
      </c>
      <c r="L25" s="39">
        <v>3.9722222222222223</v>
      </c>
      <c r="M25" s="39">
        <v>4.0555555555555554</v>
      </c>
      <c r="N25" s="39">
        <v>4.25</v>
      </c>
      <c r="O25" s="39">
        <v>4.4722222222222214</v>
      </c>
      <c r="P25" s="39">
        <v>4.3888888888888893</v>
      </c>
      <c r="Q25" s="39">
        <v>4.3611111111111116</v>
      </c>
      <c r="R25" s="39">
        <v>4.5</v>
      </c>
      <c r="S25" s="39">
        <v>4.7222222222222223</v>
      </c>
      <c r="T25" s="39">
        <v>4.6111111111111116</v>
      </c>
      <c r="U25" s="39">
        <v>4.7222222222222223</v>
      </c>
      <c r="V25" s="39">
        <v>4.7777777777777777</v>
      </c>
      <c r="W25" s="39">
        <v>5.1111111111111107</v>
      </c>
      <c r="X25" s="39">
        <v>4.583333333333333</v>
      </c>
      <c r="Y25" s="39">
        <v>4.6944444444444438</v>
      </c>
      <c r="Z25" s="39">
        <v>4.5</v>
      </c>
      <c r="AA25" s="39">
        <v>4.5555555555555554</v>
      </c>
      <c r="AB25" s="39">
        <v>4.833333333333333</v>
      </c>
      <c r="AC25" s="39">
        <v>4.5</v>
      </c>
      <c r="AD25" s="39">
        <v>4.166666666666667</v>
      </c>
      <c r="AE25" s="39">
        <v>3.8055555555555554</v>
      </c>
    </row>
    <row r="26" spans="1:48" s="25" customFormat="1" ht="13.2" x14ac:dyDescent="0.3">
      <c r="B26" s="49" t="s">
        <v>58</v>
      </c>
      <c r="C26" s="50"/>
      <c r="D26" s="39">
        <v>4.166666666666667</v>
      </c>
      <c r="E26" s="39">
        <v>4.3055555555555554</v>
      </c>
      <c r="F26" s="39">
        <v>4.8888888888888893</v>
      </c>
      <c r="G26" s="39">
        <v>4.666666666666667</v>
      </c>
      <c r="H26" s="39">
        <v>4.0555555555555554</v>
      </c>
      <c r="I26" s="39">
        <v>5.0277777777777777</v>
      </c>
      <c r="J26" s="39">
        <v>4.7777777777777777</v>
      </c>
      <c r="K26" s="39">
        <v>4.7777777777777777</v>
      </c>
      <c r="L26" s="39">
        <v>5.3055555555555545</v>
      </c>
      <c r="M26" s="39">
        <v>5.333333333333333</v>
      </c>
      <c r="N26" s="39">
        <v>5.833333333333333</v>
      </c>
      <c r="O26" s="39">
        <v>5.9999999999999991</v>
      </c>
      <c r="P26" s="39">
        <v>5.9722222222222223</v>
      </c>
      <c r="Q26" s="39">
        <v>5.8055555555555562</v>
      </c>
      <c r="R26" s="39">
        <v>6.7777777777777768</v>
      </c>
      <c r="S26" s="39">
        <v>5.166666666666667</v>
      </c>
      <c r="T26" s="39">
        <v>6.1944444444444446</v>
      </c>
      <c r="U26" s="39">
        <v>6.2777777777777768</v>
      </c>
      <c r="V26" s="39">
        <v>6.0555555555555554</v>
      </c>
      <c r="W26" s="39">
        <v>4.8611111111111107</v>
      </c>
      <c r="X26" s="39">
        <v>5.3055555555555562</v>
      </c>
      <c r="Y26" s="39">
        <v>5.5277777777777777</v>
      </c>
      <c r="Z26" s="39">
        <v>7.3888888888888893</v>
      </c>
      <c r="AA26" s="39">
        <v>5.5277777777777777</v>
      </c>
      <c r="AB26" s="39">
        <v>5.9722222222222223</v>
      </c>
      <c r="AC26" s="39">
        <v>4.1944444444444446</v>
      </c>
      <c r="AD26" s="39">
        <v>3.9444444444444451</v>
      </c>
      <c r="AE26" s="39">
        <v>5.5277777777777777</v>
      </c>
    </row>
    <row r="27" spans="1:48" s="25" customFormat="1" x14ac:dyDescent="0.3">
      <c r="A27" s="49"/>
      <c r="B27" s="50"/>
      <c r="C27" s="50"/>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28" spans="1:48" s="25" customFormat="1" ht="11.4" x14ac:dyDescent="0.3">
      <c r="D28" s="52" t="s">
        <v>59</v>
      </c>
      <c r="Z28" s="53"/>
      <c r="AA28" s="53"/>
      <c r="AB28" s="53"/>
      <c r="AC28" s="53"/>
      <c r="AD28" s="53"/>
      <c r="AE28" s="53"/>
    </row>
    <row r="29" spans="1:48" s="25" customFormat="1" ht="11.4" x14ac:dyDescent="0.3"/>
    <row r="30" spans="1:48" s="32" customFormat="1" ht="12" x14ac:dyDescent="0.3">
      <c r="A30" s="47" t="s">
        <v>51</v>
      </c>
      <c r="B30" s="48"/>
      <c r="C30" s="48"/>
      <c r="D30" s="37">
        <f>D19*3.6</f>
        <v>292.2</v>
      </c>
      <c r="E30" s="37">
        <f t="shared" ref="E30:AE30" si="1">E19*3.6</f>
        <v>300.8</v>
      </c>
      <c r="F30" s="37">
        <f t="shared" si="1"/>
        <v>309.39999999999998</v>
      </c>
      <c r="G30" s="37">
        <f t="shared" si="1"/>
        <v>314.90000000000003</v>
      </c>
      <c r="H30" s="37">
        <f t="shared" si="1"/>
        <v>325.39999999999998</v>
      </c>
      <c r="I30" s="37">
        <f t="shared" si="1"/>
        <v>333.2</v>
      </c>
      <c r="J30" s="37">
        <f t="shared" si="1"/>
        <v>345.6</v>
      </c>
      <c r="K30" s="37">
        <f t="shared" si="1"/>
        <v>356.9</v>
      </c>
      <c r="L30" s="37">
        <f t="shared" si="1"/>
        <v>370.6</v>
      </c>
      <c r="M30" s="37">
        <f t="shared" si="1"/>
        <v>378.49999999999994</v>
      </c>
      <c r="N30" s="37">
        <f t="shared" si="1"/>
        <v>390.79999999999995</v>
      </c>
      <c r="O30" s="37">
        <f t="shared" si="1"/>
        <v>399.49999999999994</v>
      </c>
      <c r="P30" s="37">
        <f t="shared" si="1"/>
        <v>404.40000000000003</v>
      </c>
      <c r="Q30" s="37">
        <f t="shared" si="1"/>
        <v>409.7</v>
      </c>
      <c r="R30" s="37">
        <f t="shared" si="1"/>
        <v>422.90000000000003</v>
      </c>
      <c r="S30" s="37">
        <f t="shared" si="1"/>
        <v>425.50000000000006</v>
      </c>
      <c r="T30" s="37">
        <f t="shared" si="1"/>
        <v>433.1</v>
      </c>
      <c r="U30" s="37">
        <f t="shared" si="1"/>
        <v>442</v>
      </c>
      <c r="V30" s="37">
        <f t="shared" si="1"/>
        <v>444.2999999999999</v>
      </c>
      <c r="W30" s="37">
        <f t="shared" si="1"/>
        <v>426.9</v>
      </c>
      <c r="X30" s="37">
        <f t="shared" si="1"/>
        <v>439.59999999999985</v>
      </c>
      <c r="Y30" s="37">
        <f t="shared" si="1"/>
        <v>443.09999999999997</v>
      </c>
      <c r="Z30" s="37">
        <f t="shared" si="1"/>
        <v>433.20000000000005</v>
      </c>
      <c r="AA30" s="37">
        <f t="shared" si="1"/>
        <v>431.59999999999997</v>
      </c>
      <c r="AB30" s="37">
        <f t="shared" si="1"/>
        <v>425.1</v>
      </c>
      <c r="AC30" s="37">
        <f t="shared" si="1"/>
        <v>428.80000000000007</v>
      </c>
      <c r="AD30" s="37">
        <f t="shared" si="1"/>
        <v>432.40000000000003</v>
      </c>
      <c r="AE30" s="37">
        <f t="shared" si="1"/>
        <v>434.8</v>
      </c>
    </row>
    <row r="31" spans="1:48" s="25" customFormat="1" ht="12" thickBot="1" x14ac:dyDescent="0.35">
      <c r="I31" s="54"/>
      <c r="J31" s="54"/>
      <c r="K31" s="54"/>
      <c r="L31" s="54"/>
      <c r="M31" s="54"/>
      <c r="N31" s="54"/>
      <c r="O31" s="54"/>
      <c r="P31" s="54"/>
      <c r="Q31" s="54"/>
      <c r="R31" s="54"/>
      <c r="S31" s="54"/>
      <c r="T31" s="54"/>
      <c r="U31" s="54"/>
      <c r="V31" s="54"/>
      <c r="W31" s="54"/>
      <c r="X31" s="54"/>
      <c r="Y31" s="54"/>
      <c r="Z31" s="54"/>
      <c r="AA31" s="54"/>
      <c r="AB31" s="54"/>
      <c r="AC31" s="54"/>
      <c r="AD31" s="54"/>
      <c r="AE31" s="54"/>
    </row>
    <row r="32" spans="1:48" x14ac:dyDescent="0.3">
      <c r="A32" s="55" t="s">
        <v>60</v>
      </c>
      <c r="B32" s="55"/>
      <c r="C32" s="55"/>
      <c r="D32" s="55"/>
      <c r="E32" s="55"/>
      <c r="F32" s="55"/>
      <c r="G32" s="55"/>
      <c r="H32" s="55"/>
      <c r="I32" s="56"/>
      <c r="J32" s="56"/>
    </row>
    <row r="33" spans="1:31" x14ac:dyDescent="0.3">
      <c r="A33" s="56" t="s">
        <v>61</v>
      </c>
      <c r="B33" s="56"/>
      <c r="C33" s="56"/>
      <c r="D33" s="56"/>
      <c r="E33" s="56"/>
      <c r="F33" s="56"/>
      <c r="G33" s="56"/>
      <c r="H33" s="56"/>
      <c r="I33" s="56"/>
      <c r="J33" s="56"/>
    </row>
    <row r="34" spans="1:31" x14ac:dyDescent="0.3">
      <c r="A34" s="57" t="s">
        <v>62</v>
      </c>
      <c r="B34" s="57"/>
      <c r="C34" s="57"/>
      <c r="D34" s="58"/>
      <c r="E34" s="58"/>
      <c r="F34" s="58"/>
      <c r="G34" s="58"/>
      <c r="H34" s="58"/>
      <c r="I34" s="58"/>
      <c r="J34" s="58"/>
      <c r="K34" s="58"/>
    </row>
    <row r="35" spans="1:31" x14ac:dyDescent="0.3">
      <c r="A35" s="57" t="s">
        <v>63</v>
      </c>
      <c r="B35" s="57"/>
      <c r="C35" s="57"/>
      <c r="D35" s="58"/>
      <c r="E35" s="58"/>
      <c r="F35" s="58"/>
      <c r="G35" s="58"/>
      <c r="H35" s="58"/>
      <c r="I35" s="58"/>
      <c r="J35" s="58"/>
      <c r="K35" s="58"/>
    </row>
    <row r="36" spans="1:31" x14ac:dyDescent="0.3">
      <c r="A36" s="57" t="s">
        <v>64</v>
      </c>
      <c r="B36" s="57"/>
      <c r="C36" s="57"/>
      <c r="D36" s="58"/>
      <c r="E36" s="58"/>
      <c r="F36" s="58"/>
      <c r="G36" s="58"/>
      <c r="H36" s="58"/>
      <c r="I36" s="58"/>
      <c r="J36" s="58"/>
      <c r="K36" s="58"/>
    </row>
    <row r="37" spans="1:31" x14ac:dyDescent="0.3">
      <c r="A37" s="57" t="s">
        <v>65</v>
      </c>
      <c r="B37" s="57"/>
      <c r="C37" s="57"/>
      <c r="D37" s="58"/>
      <c r="E37" s="58"/>
      <c r="F37" s="58"/>
      <c r="G37" s="58"/>
      <c r="H37" s="58"/>
      <c r="I37" s="58"/>
      <c r="J37" s="58"/>
      <c r="K37" s="58"/>
    </row>
    <row r="38" spans="1:31" x14ac:dyDescent="0.3">
      <c r="A38" s="57" t="s">
        <v>66</v>
      </c>
      <c r="B38" s="57"/>
      <c r="C38" s="57"/>
      <c r="D38" s="58"/>
      <c r="E38" s="58"/>
      <c r="F38" s="58"/>
      <c r="G38" s="58"/>
      <c r="H38" s="58"/>
      <c r="I38" s="58"/>
      <c r="J38" s="58"/>
      <c r="K38" s="58"/>
    </row>
    <row r="39" spans="1:31" x14ac:dyDescent="0.3">
      <c r="A39" s="57" t="s">
        <v>67</v>
      </c>
      <c r="B39" s="57"/>
      <c r="C39" s="57"/>
      <c r="D39" s="58"/>
      <c r="E39" s="58"/>
      <c r="F39" s="58"/>
      <c r="G39" s="58"/>
      <c r="H39" s="58"/>
      <c r="I39" s="58"/>
      <c r="J39" s="58"/>
      <c r="K39" s="58"/>
    </row>
    <row r="40" spans="1:31" x14ac:dyDescent="0.3">
      <c r="A40" s="57" t="s">
        <v>68</v>
      </c>
      <c r="B40" s="57"/>
      <c r="C40" s="57"/>
      <c r="D40" s="58"/>
      <c r="E40" s="58"/>
      <c r="F40" s="58"/>
      <c r="G40" s="58"/>
      <c r="H40" s="58"/>
      <c r="I40" s="58"/>
      <c r="J40" s="58"/>
      <c r="K40" s="58"/>
    </row>
    <row r="41" spans="1:31" x14ac:dyDescent="0.3">
      <c r="A41" s="56" t="s">
        <v>69</v>
      </c>
      <c r="B41" s="56"/>
      <c r="C41" s="56"/>
      <c r="D41" s="56"/>
      <c r="E41" s="56"/>
      <c r="F41" s="56"/>
      <c r="G41" s="56"/>
      <c r="H41" s="56"/>
      <c r="I41" s="56"/>
      <c r="J41" s="56"/>
    </row>
    <row r="42" spans="1:31" ht="15" thickBot="1" x14ac:dyDescent="0.35">
      <c r="A42" s="56" t="s">
        <v>70</v>
      </c>
      <c r="B42" s="56"/>
      <c r="C42" s="56"/>
      <c r="D42" s="56"/>
      <c r="E42" s="56"/>
      <c r="F42" s="56"/>
      <c r="G42" s="56"/>
      <c r="H42" s="56"/>
      <c r="I42" s="56"/>
      <c r="J42" s="59"/>
      <c r="K42" s="60"/>
      <c r="L42" s="60"/>
      <c r="M42" s="60"/>
      <c r="N42" s="60"/>
      <c r="O42" s="60"/>
      <c r="P42" s="60"/>
      <c r="Q42" s="60"/>
      <c r="R42" s="60"/>
      <c r="S42" s="60"/>
      <c r="T42" s="60"/>
      <c r="U42" s="60"/>
      <c r="V42" s="60"/>
      <c r="W42" s="60"/>
      <c r="X42" s="60"/>
      <c r="Y42" s="60"/>
      <c r="Z42" s="60"/>
      <c r="AA42" s="60"/>
      <c r="AB42" s="60"/>
      <c r="AC42" s="60"/>
      <c r="AD42" s="60"/>
      <c r="AE42" s="60"/>
    </row>
    <row r="43" spans="1:31" x14ac:dyDescent="0.3">
      <c r="A43" s="61" t="s">
        <v>71</v>
      </c>
      <c r="B43" s="61"/>
      <c r="C43" s="61"/>
      <c r="D43" s="62"/>
      <c r="E43" s="62"/>
      <c r="F43" s="62"/>
      <c r="G43" s="62"/>
      <c r="H43" s="62"/>
      <c r="I43" s="62"/>
      <c r="J43" s="63"/>
    </row>
    <row r="44" spans="1:31" x14ac:dyDescent="0.3">
      <c r="A44" s="64" t="s">
        <v>72</v>
      </c>
      <c r="B44" s="64"/>
      <c r="C44" s="64"/>
      <c r="D44" s="63"/>
      <c r="E44" s="63"/>
      <c r="F44" s="63"/>
      <c r="G44" s="63"/>
      <c r="H44" s="63"/>
      <c r="I44" s="63"/>
      <c r="J44" s="63"/>
    </row>
    <row r="45" spans="1:31" ht="15" thickBot="1" x14ac:dyDescent="0.35">
      <c r="A45" s="65" t="s">
        <v>73</v>
      </c>
      <c r="B45" s="65"/>
      <c r="C45" s="65"/>
      <c r="D45" s="66"/>
      <c r="E45" s="66"/>
      <c r="F45" s="66"/>
      <c r="G45" s="66"/>
      <c r="H45" s="66"/>
      <c r="I45" s="66"/>
      <c r="J45" s="66"/>
      <c r="K45" s="60"/>
      <c r="L45" s="60"/>
      <c r="M45" s="60"/>
      <c r="N45" s="60"/>
      <c r="O45" s="60"/>
      <c r="P45" s="60"/>
      <c r="Q45" s="60"/>
      <c r="R45" s="60"/>
      <c r="S45" s="60"/>
      <c r="T45" s="60"/>
      <c r="U45" s="60"/>
      <c r="V45" s="60"/>
      <c r="W45" s="60"/>
      <c r="X45" s="60"/>
      <c r="Y45" s="60"/>
      <c r="Z45" s="60"/>
      <c r="AA45" s="60"/>
      <c r="AB45" s="60"/>
      <c r="AC45" s="60"/>
      <c r="AD45" s="60"/>
      <c r="AE45" s="6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2e7cb48-9dbe-449d-a08d-73f78dde171e" xsi:nil="true"/>
    <lcf76f155ced4ddcb4097134ff3c332f xmlns="a9f429f1-56db-4bfe-afaf-d667290c795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8D0211E8CD2D449FCA0D3312F2396F" ma:contentTypeVersion="17" ma:contentTypeDescription="Create a new document." ma:contentTypeScope="" ma:versionID="197364cc4f781c3b26a30388d009c75a">
  <xsd:schema xmlns:xsd="http://www.w3.org/2001/XMLSchema" xmlns:xs="http://www.w3.org/2001/XMLSchema" xmlns:p="http://schemas.microsoft.com/office/2006/metadata/properties" xmlns:ns2="a9f429f1-56db-4bfe-afaf-d667290c795e" xmlns:ns3="52e7cb48-9dbe-449d-a08d-73f78dde171e" targetNamespace="http://schemas.microsoft.com/office/2006/metadata/properties" ma:root="true" ma:fieldsID="8ba79e85014bc975f7cd21de53bb8da2" ns2:_="" ns3:_="">
    <xsd:import namespace="a9f429f1-56db-4bfe-afaf-d667290c795e"/>
    <xsd:import namespace="52e7cb48-9dbe-449d-a08d-73f78dde1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429f1-56db-4bfe-afaf-d667290c79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f80264a-99e7-47cd-820c-3e92ce78c5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e7cb48-9dbe-449d-a08d-73f78dde171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913b884-7fb4-4900-a8ea-7523c6d04d11}" ma:internalName="TaxCatchAll" ma:showField="CatchAllData" ma:web="52e7cb48-9dbe-449d-a08d-73f78dde17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B0CD72-77DC-4D44-B4D7-CF0A52411BAA}">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schemas.microsoft.com/office/infopath/2007/PartnerControls"/>
    <ds:schemaRef ds:uri="b4a06104-01ed-4c59-82c4-10c450c50d28"/>
  </ds:schemaRefs>
</ds:datastoreItem>
</file>

<file path=customXml/itemProps2.xml><?xml version="1.0" encoding="utf-8"?>
<ds:datastoreItem xmlns:ds="http://schemas.openxmlformats.org/officeDocument/2006/customXml" ds:itemID="{EF1932FC-2B60-4C4C-82FE-1FCD28D95935}">
  <ds:schemaRefs>
    <ds:schemaRef ds:uri="http://schemas.microsoft.com/sharepoint/v3/contenttype/forms"/>
  </ds:schemaRefs>
</ds:datastoreItem>
</file>

<file path=customXml/itemProps3.xml><?xml version="1.0" encoding="utf-8"?>
<ds:datastoreItem xmlns:ds="http://schemas.openxmlformats.org/officeDocument/2006/customXml" ds:itemID="{8CA75BEB-34FD-4F31-A72E-E4C23FE059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ElectricityDemand_SecProv_2017</vt:lpstr>
      <vt:lpstr>ElectricityDemand_SecProv_Calc</vt:lpstr>
      <vt:lpstr>CBS aanbod en verbruik 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Loomans, N.</cp:lastModifiedBy>
  <dcterms:created xsi:type="dcterms:W3CDTF">2020-03-24T15:51:18Z</dcterms:created>
  <dcterms:modified xsi:type="dcterms:W3CDTF">2020-09-15T14:41:00Z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y fmtid="{D5CDD505-2E9C-101B-9397-08002B2CF9AE}" pid="4" name="ContentTypeId">
    <vt:lpwstr>0x0101005F8D0211E8CD2D449FCA0D3312F2396F</vt:lpwstr>
  </property>
</Properties>
</file>