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3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7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18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9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0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21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22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3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4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5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6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7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28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29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0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31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j_v_d_broek1_student_tue_nl/Documents/Master thesis JvdB/Energy system model/Zenmo-ZERO-Netherlands-JvdB-Sep-2020/"/>
    </mc:Choice>
  </mc:AlternateContent>
  <xr:revisionPtr revIDLastSave="2237" documentId="8_{4009AE9F-710D-4857-8C52-DF458A9C2C9A}" xr6:coauthVersionLast="45" xr6:coauthVersionMax="45" xr10:uidLastSave="{F3769A04-EAC5-4A0E-9976-9BA21228A10B}"/>
  <bookViews>
    <workbookView xWindow="-120" yWindow="-120" windowWidth="29040" windowHeight="15840" xr2:uid="{03AE0321-05BE-4B06-B30F-68C28A05B52A}"/>
  </bookViews>
  <sheets>
    <sheet name="Sheet1" sheetId="1" r:id="rId1"/>
    <sheet name="Year2017" sheetId="3" r:id="rId2"/>
    <sheet name="PrintScree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3" i="1" l="1"/>
  <c r="C94" i="1"/>
  <c r="C95" i="1"/>
  <c r="C96" i="1"/>
  <c r="C97" i="1"/>
  <c r="C98" i="1"/>
  <c r="C99" i="1"/>
  <c r="C100" i="1"/>
  <c r="C101" i="1"/>
  <c r="C102" i="1"/>
  <c r="C103" i="1"/>
  <c r="C104" i="1"/>
  <c r="Y93" i="1"/>
  <c r="S93" i="1"/>
  <c r="M93" i="1"/>
  <c r="G93" i="1"/>
  <c r="I93" i="1"/>
  <c r="C93" i="1"/>
  <c r="U94" i="1"/>
  <c r="V94" i="1"/>
  <c r="Y94" i="1" s="1"/>
  <c r="W94" i="1"/>
  <c r="X94" i="1"/>
  <c r="U95" i="1"/>
  <c r="V95" i="1"/>
  <c r="Y95" i="1" s="1"/>
  <c r="W95" i="1"/>
  <c r="X95" i="1"/>
  <c r="U96" i="1"/>
  <c r="V96" i="1"/>
  <c r="W96" i="1"/>
  <c r="X96" i="1"/>
  <c r="Y96" i="1"/>
  <c r="U97" i="1"/>
  <c r="V97" i="1"/>
  <c r="W97" i="1"/>
  <c r="X97" i="1"/>
  <c r="Y97" i="1"/>
  <c r="U98" i="1"/>
  <c r="V98" i="1"/>
  <c r="Y98" i="1" s="1"/>
  <c r="W98" i="1"/>
  <c r="X98" i="1"/>
  <c r="U99" i="1"/>
  <c r="V99" i="1"/>
  <c r="W99" i="1"/>
  <c r="Y99" i="1" s="1"/>
  <c r="X99" i="1"/>
  <c r="U100" i="1"/>
  <c r="V100" i="1"/>
  <c r="Y100" i="1" s="1"/>
  <c r="W100" i="1"/>
  <c r="X100" i="1"/>
  <c r="U101" i="1"/>
  <c r="V101" i="1"/>
  <c r="W101" i="1"/>
  <c r="X101" i="1"/>
  <c r="Y101" i="1"/>
  <c r="U102" i="1"/>
  <c r="V102" i="1"/>
  <c r="W102" i="1"/>
  <c r="X102" i="1"/>
  <c r="Y102" i="1"/>
  <c r="U103" i="1"/>
  <c r="V103" i="1"/>
  <c r="Y103" i="1" s="1"/>
  <c r="W103" i="1"/>
  <c r="X103" i="1"/>
  <c r="U104" i="1"/>
  <c r="V104" i="1"/>
  <c r="W104" i="1"/>
  <c r="X104" i="1"/>
  <c r="Y104" i="1"/>
  <c r="X93" i="1"/>
  <c r="W93" i="1"/>
  <c r="V93" i="1"/>
  <c r="U93" i="1"/>
  <c r="R94" i="1"/>
  <c r="R95" i="1"/>
  <c r="R96" i="1"/>
  <c r="R97" i="1"/>
  <c r="R98" i="1"/>
  <c r="R99" i="1"/>
  <c r="R100" i="1"/>
  <c r="R101" i="1"/>
  <c r="R102" i="1"/>
  <c r="R103" i="1"/>
  <c r="R104" i="1"/>
  <c r="R93" i="1"/>
  <c r="O94" i="1"/>
  <c r="O95" i="1"/>
  <c r="O96" i="1"/>
  <c r="O97" i="1"/>
  <c r="O98" i="1"/>
  <c r="O99" i="1"/>
  <c r="O100" i="1"/>
  <c r="O101" i="1"/>
  <c r="O102" i="1"/>
  <c r="O103" i="1"/>
  <c r="O104" i="1"/>
  <c r="O93" i="1"/>
  <c r="L94" i="1"/>
  <c r="L95" i="1"/>
  <c r="L96" i="1"/>
  <c r="L97" i="1"/>
  <c r="L98" i="1"/>
  <c r="L99" i="1"/>
  <c r="L100" i="1"/>
  <c r="L101" i="1"/>
  <c r="L102" i="1"/>
  <c r="L103" i="1"/>
  <c r="L104" i="1"/>
  <c r="L93" i="1"/>
  <c r="J94" i="1"/>
  <c r="J95" i="1"/>
  <c r="J96" i="1"/>
  <c r="J97" i="1"/>
  <c r="J98" i="1"/>
  <c r="J99" i="1"/>
  <c r="J100" i="1"/>
  <c r="J101" i="1"/>
  <c r="J102" i="1"/>
  <c r="J103" i="1"/>
  <c r="J104" i="1"/>
  <c r="J93" i="1"/>
  <c r="I94" i="1"/>
  <c r="I95" i="1"/>
  <c r="I96" i="1"/>
  <c r="I97" i="1"/>
  <c r="I98" i="1"/>
  <c r="I99" i="1"/>
  <c r="I100" i="1"/>
  <c r="I101" i="1"/>
  <c r="I102" i="1"/>
  <c r="I103" i="1"/>
  <c r="I104" i="1"/>
  <c r="D94" i="1"/>
  <c r="E94" i="1"/>
  <c r="F94" i="1"/>
  <c r="G94" i="1"/>
  <c r="D95" i="1"/>
  <c r="G95" i="1" s="1"/>
  <c r="E95" i="1"/>
  <c r="F95" i="1"/>
  <c r="D96" i="1"/>
  <c r="E96" i="1"/>
  <c r="F96" i="1"/>
  <c r="G96" i="1"/>
  <c r="D97" i="1"/>
  <c r="E97" i="1"/>
  <c r="F97" i="1"/>
  <c r="G97" i="1"/>
  <c r="D98" i="1"/>
  <c r="G98" i="1" s="1"/>
  <c r="E98" i="1"/>
  <c r="F98" i="1"/>
  <c r="D99" i="1"/>
  <c r="E99" i="1"/>
  <c r="G99" i="1" s="1"/>
  <c r="F99" i="1"/>
  <c r="D100" i="1"/>
  <c r="G100" i="1" s="1"/>
  <c r="E100" i="1"/>
  <c r="F100" i="1"/>
  <c r="D101" i="1"/>
  <c r="E101" i="1"/>
  <c r="F101" i="1"/>
  <c r="G101" i="1"/>
  <c r="D102" i="1"/>
  <c r="E102" i="1"/>
  <c r="F102" i="1"/>
  <c r="G102" i="1"/>
  <c r="D103" i="1"/>
  <c r="G103" i="1" s="1"/>
  <c r="E103" i="1"/>
  <c r="F103" i="1"/>
  <c r="D104" i="1"/>
  <c r="E104" i="1"/>
  <c r="F104" i="1"/>
  <c r="G104" i="1"/>
  <c r="F93" i="1"/>
  <c r="D93" i="1"/>
  <c r="BJ4" i="1"/>
  <c r="BJ5" i="1"/>
  <c r="BJ6" i="1"/>
  <c r="BJ7" i="1"/>
  <c r="BJ8" i="1"/>
  <c r="BJ9" i="1"/>
  <c r="BJ10" i="1"/>
  <c r="BJ11" i="1"/>
  <c r="BJ12" i="1"/>
  <c r="BJ13" i="1"/>
  <c r="BJ14" i="1"/>
  <c r="BK4" i="1"/>
  <c r="BK5" i="1"/>
  <c r="BK6" i="1"/>
  <c r="BK7" i="1"/>
  <c r="BK8" i="1"/>
  <c r="BK9" i="1"/>
  <c r="BK10" i="1"/>
  <c r="BK11" i="1"/>
  <c r="BK12" i="1"/>
  <c r="BK13" i="1"/>
  <c r="BK14" i="1"/>
  <c r="BI4" i="1"/>
  <c r="BI5" i="1"/>
  <c r="BI6" i="1"/>
  <c r="BI7" i="1"/>
  <c r="BI8" i="1"/>
  <c r="BI9" i="1"/>
  <c r="BI10" i="1"/>
  <c r="BI11" i="1"/>
  <c r="BI12" i="1"/>
  <c r="BI13" i="1"/>
  <c r="BI14" i="1"/>
  <c r="BE4" i="1"/>
  <c r="BE5" i="1"/>
  <c r="BE6" i="1"/>
  <c r="BE7" i="1"/>
  <c r="BE8" i="1"/>
  <c r="BE9" i="1"/>
  <c r="BE10" i="1"/>
  <c r="BE11" i="1"/>
  <c r="BE12" i="1"/>
  <c r="BE13" i="1"/>
  <c r="BE14" i="1"/>
  <c r="BD4" i="1"/>
  <c r="BD5" i="1"/>
  <c r="BD6" i="1"/>
  <c r="BD7" i="1"/>
  <c r="BD8" i="1"/>
  <c r="BD9" i="1"/>
  <c r="BD10" i="1"/>
  <c r="BD11" i="1"/>
  <c r="BD12" i="1"/>
  <c r="BD13" i="1"/>
  <c r="BD14" i="1"/>
  <c r="BC4" i="1"/>
  <c r="BC5" i="1"/>
  <c r="BC6" i="1"/>
  <c r="BC7" i="1"/>
  <c r="BC8" i="1"/>
  <c r="BC9" i="1"/>
  <c r="BC10" i="1"/>
  <c r="BC11" i="1"/>
  <c r="BC12" i="1"/>
  <c r="BC13" i="1"/>
  <c r="BC14" i="1"/>
  <c r="BB4" i="1"/>
  <c r="BB5" i="1"/>
  <c r="BB6" i="1"/>
  <c r="BB7" i="1"/>
  <c r="BB8" i="1"/>
  <c r="BB9" i="1"/>
  <c r="BB10" i="1"/>
  <c r="BB11" i="1"/>
  <c r="BB12" i="1"/>
  <c r="BB13" i="1"/>
  <c r="BB14" i="1"/>
  <c r="BK3" i="1"/>
  <c r="BJ3" i="1"/>
  <c r="BI3" i="1"/>
  <c r="BE3" i="1"/>
  <c r="BD3" i="1"/>
  <c r="BC3" i="1"/>
  <c r="BB3" i="1"/>
  <c r="M94" i="1" l="1"/>
  <c r="K94" i="1"/>
  <c r="M95" i="1"/>
  <c r="K95" i="1"/>
  <c r="M96" i="1"/>
  <c r="K96" i="1"/>
  <c r="K97" i="1"/>
  <c r="M97" i="1"/>
  <c r="M98" i="1"/>
  <c r="K98" i="1"/>
  <c r="M99" i="1"/>
  <c r="K99" i="1"/>
  <c r="M100" i="1"/>
  <c r="K100" i="1"/>
  <c r="K101" i="1"/>
  <c r="M101" i="1"/>
  <c r="K102" i="1"/>
  <c r="M102" i="1" s="1"/>
  <c r="M103" i="1"/>
  <c r="K103" i="1"/>
  <c r="M104" i="1"/>
  <c r="K104" i="1"/>
  <c r="K93" i="1"/>
  <c r="BB23" i="1"/>
  <c r="BC23" i="1"/>
  <c r="BD23" i="1"/>
  <c r="BE23" i="1"/>
  <c r="BF23" i="1"/>
  <c r="BG23" i="1"/>
  <c r="BH23" i="1"/>
  <c r="BI23" i="1"/>
  <c r="BL23" i="1" s="1"/>
  <c r="BJ23" i="1"/>
  <c r="BK23" i="1"/>
  <c r="BB24" i="1"/>
  <c r="BC24" i="1"/>
  <c r="BD24" i="1"/>
  <c r="BE24" i="1"/>
  <c r="BF24" i="1"/>
  <c r="BG24" i="1"/>
  <c r="BH24" i="1"/>
  <c r="BI24" i="1"/>
  <c r="BJ24" i="1"/>
  <c r="BK24" i="1"/>
  <c r="BL24" i="1"/>
  <c r="BB25" i="1"/>
  <c r="BC25" i="1"/>
  <c r="BD25" i="1"/>
  <c r="BE25" i="1"/>
  <c r="BF25" i="1" s="1"/>
  <c r="BG25" i="1"/>
  <c r="BH25" i="1"/>
  <c r="BI25" i="1"/>
  <c r="BL25" i="1" s="1"/>
  <c r="BJ25" i="1"/>
  <c r="BK25" i="1"/>
  <c r="BB26" i="1"/>
  <c r="BC26" i="1"/>
  <c r="BD26" i="1"/>
  <c r="BE26" i="1"/>
  <c r="BF26" i="1"/>
  <c r="BG26" i="1"/>
  <c r="BH26" i="1"/>
  <c r="BI26" i="1"/>
  <c r="BL26" i="1" s="1"/>
  <c r="BJ26" i="1"/>
  <c r="BK26" i="1"/>
  <c r="BB27" i="1"/>
  <c r="BC27" i="1"/>
  <c r="BD27" i="1"/>
  <c r="BE27" i="1"/>
  <c r="BF27" i="1" s="1"/>
  <c r="BG27" i="1"/>
  <c r="BH27" i="1"/>
  <c r="BI27" i="1"/>
  <c r="BJ27" i="1"/>
  <c r="BK27" i="1"/>
  <c r="BL27" i="1"/>
  <c r="BB28" i="1"/>
  <c r="BC28" i="1"/>
  <c r="BD28" i="1"/>
  <c r="BE28" i="1"/>
  <c r="BF28" i="1" s="1"/>
  <c r="BG28" i="1"/>
  <c r="BH28" i="1"/>
  <c r="BI28" i="1"/>
  <c r="BL28" i="1" s="1"/>
  <c r="BJ28" i="1"/>
  <c r="BK28" i="1"/>
  <c r="BB29" i="1"/>
  <c r="BC29" i="1"/>
  <c r="BD29" i="1"/>
  <c r="BE29" i="1"/>
  <c r="BF29" i="1" s="1"/>
  <c r="BG29" i="1"/>
  <c r="BH29" i="1"/>
  <c r="BI29" i="1"/>
  <c r="BJ29" i="1"/>
  <c r="BK29" i="1"/>
  <c r="BL29" i="1"/>
  <c r="BB30" i="1"/>
  <c r="BC30" i="1"/>
  <c r="BD30" i="1"/>
  <c r="BF30" i="1" s="1"/>
  <c r="BE30" i="1"/>
  <c r="BG30" i="1"/>
  <c r="BH30" i="1"/>
  <c r="BI30" i="1"/>
  <c r="BJ30" i="1"/>
  <c r="BK30" i="1"/>
  <c r="BL30" i="1"/>
  <c r="BB31" i="1"/>
  <c r="BC31" i="1"/>
  <c r="BD31" i="1"/>
  <c r="BE31" i="1"/>
  <c r="BF31" i="1"/>
  <c r="BG31" i="1"/>
  <c r="BH31" i="1"/>
  <c r="BI31" i="1"/>
  <c r="BL31" i="1" s="1"/>
  <c r="BJ31" i="1"/>
  <c r="BK31" i="1"/>
  <c r="BB32" i="1"/>
  <c r="BC32" i="1"/>
  <c r="BD32" i="1"/>
  <c r="BE32" i="1"/>
  <c r="BF32" i="1"/>
  <c r="BG32" i="1"/>
  <c r="BH32" i="1"/>
  <c r="BI32" i="1"/>
  <c r="BJ32" i="1"/>
  <c r="BK32" i="1"/>
  <c r="BL32" i="1"/>
  <c r="BB33" i="1"/>
  <c r="BC33" i="1"/>
  <c r="BD33" i="1"/>
  <c r="BE33" i="1"/>
  <c r="BF33" i="1" s="1"/>
  <c r="BG33" i="1"/>
  <c r="BH33" i="1"/>
  <c r="BI33" i="1"/>
  <c r="BL33" i="1" s="1"/>
  <c r="BJ33" i="1"/>
  <c r="BK33" i="1"/>
  <c r="BL22" i="1"/>
  <c r="BK22" i="1"/>
  <c r="BJ22" i="1"/>
  <c r="BI22" i="1"/>
  <c r="BH22" i="1"/>
  <c r="BG22" i="1"/>
  <c r="BE22" i="1"/>
  <c r="BD22" i="1"/>
  <c r="BC22" i="1"/>
  <c r="BB22" i="1"/>
  <c r="BI41" i="1" l="1"/>
  <c r="BI42" i="1"/>
  <c r="BI43" i="1"/>
  <c r="BI44" i="1"/>
  <c r="BI45" i="1"/>
  <c r="BI46" i="1"/>
  <c r="BI47" i="1"/>
  <c r="BI48" i="1"/>
  <c r="BI49" i="1"/>
  <c r="BI50" i="1"/>
  <c r="BI51" i="1"/>
  <c r="BK41" i="1"/>
  <c r="BK42" i="1"/>
  <c r="BK43" i="1"/>
  <c r="BK44" i="1"/>
  <c r="BK45" i="1"/>
  <c r="BK46" i="1"/>
  <c r="BK47" i="1"/>
  <c r="BK48" i="1"/>
  <c r="BK49" i="1"/>
  <c r="BK50" i="1"/>
  <c r="BK51" i="1"/>
  <c r="BK40" i="1"/>
  <c r="BJ40" i="1"/>
  <c r="BI40" i="1"/>
  <c r="BH40" i="1"/>
  <c r="BG40" i="1"/>
  <c r="BE40" i="1"/>
  <c r="BD40" i="1"/>
  <c r="BC40" i="1"/>
  <c r="BB40" i="1"/>
  <c r="BB41" i="1"/>
  <c r="BC41" i="1"/>
  <c r="BD41" i="1"/>
  <c r="BE41" i="1"/>
  <c r="BF41" i="1" s="1"/>
  <c r="BG41" i="1"/>
  <c r="BH41" i="1"/>
  <c r="BJ41" i="1"/>
  <c r="BB42" i="1"/>
  <c r="BC42" i="1"/>
  <c r="BD42" i="1"/>
  <c r="BE42" i="1"/>
  <c r="BF42" i="1"/>
  <c r="BG42" i="1"/>
  <c r="BH42" i="1"/>
  <c r="BJ42" i="1"/>
  <c r="BB43" i="1"/>
  <c r="BC43" i="1"/>
  <c r="BD43" i="1"/>
  <c r="BE43" i="1"/>
  <c r="BF43" i="1"/>
  <c r="BG43" i="1"/>
  <c r="BH43" i="1"/>
  <c r="BJ43" i="1"/>
  <c r="BB44" i="1"/>
  <c r="BC44" i="1"/>
  <c r="BD44" i="1"/>
  <c r="BF44" i="1" s="1"/>
  <c r="BE44" i="1"/>
  <c r="BG44" i="1"/>
  <c r="BH44" i="1"/>
  <c r="BJ44" i="1"/>
  <c r="BB45" i="1"/>
  <c r="BC45" i="1"/>
  <c r="BD45" i="1"/>
  <c r="BE45" i="1"/>
  <c r="BF45" i="1" s="1"/>
  <c r="BG45" i="1"/>
  <c r="BH45" i="1"/>
  <c r="BJ45" i="1"/>
  <c r="BB46" i="1"/>
  <c r="BC46" i="1"/>
  <c r="BD46" i="1"/>
  <c r="BE46" i="1"/>
  <c r="BF46" i="1"/>
  <c r="BG46" i="1"/>
  <c r="BH46" i="1"/>
  <c r="BJ46" i="1"/>
  <c r="BB47" i="1"/>
  <c r="BC47" i="1"/>
  <c r="BD47" i="1"/>
  <c r="BE47" i="1"/>
  <c r="BF47" i="1"/>
  <c r="BG47" i="1"/>
  <c r="BH47" i="1"/>
  <c r="BJ47" i="1"/>
  <c r="BB48" i="1"/>
  <c r="BC48" i="1"/>
  <c r="BD48" i="1"/>
  <c r="BF48" i="1" s="1"/>
  <c r="BE48" i="1"/>
  <c r="BG48" i="1"/>
  <c r="BH48" i="1"/>
  <c r="BJ48" i="1"/>
  <c r="BB49" i="1"/>
  <c r="BC49" i="1"/>
  <c r="BD49" i="1"/>
  <c r="BE49" i="1"/>
  <c r="BF49" i="1" s="1"/>
  <c r="BG49" i="1"/>
  <c r="BH49" i="1"/>
  <c r="BJ49" i="1"/>
  <c r="BB50" i="1"/>
  <c r="BC50" i="1"/>
  <c r="BD50" i="1"/>
  <c r="BE50" i="1"/>
  <c r="BF50" i="1"/>
  <c r="BG50" i="1"/>
  <c r="BH50" i="1"/>
  <c r="BJ50" i="1"/>
  <c r="BB51" i="1"/>
  <c r="BC51" i="1"/>
  <c r="BD51" i="1"/>
  <c r="BE51" i="1"/>
  <c r="BF51" i="1"/>
  <c r="BG51" i="1"/>
  <c r="BH51" i="1"/>
  <c r="BJ51" i="1"/>
  <c r="BP60" i="1" l="1"/>
  <c r="BP61" i="1"/>
  <c r="BP62" i="1"/>
  <c r="BP63" i="1"/>
  <c r="BP64" i="1"/>
  <c r="BP65" i="1"/>
  <c r="BP66" i="1"/>
  <c r="BP67" i="1"/>
  <c r="BP68" i="1"/>
  <c r="BP69" i="1"/>
  <c r="BP70" i="1"/>
  <c r="BP59" i="1"/>
  <c r="BP4" i="1"/>
  <c r="BP5" i="1"/>
  <c r="BP6" i="1"/>
  <c r="BP7" i="1"/>
  <c r="BP8" i="1"/>
  <c r="BP9" i="1"/>
  <c r="BP10" i="1"/>
  <c r="BP11" i="1"/>
  <c r="BP12" i="1"/>
  <c r="BP13" i="1"/>
  <c r="BP14" i="1"/>
  <c r="BP3" i="1"/>
  <c r="BP23" i="1"/>
  <c r="BP24" i="1"/>
  <c r="BP25" i="1"/>
  <c r="BP26" i="1"/>
  <c r="BP27" i="1"/>
  <c r="BP28" i="1"/>
  <c r="BP29" i="1"/>
  <c r="BP30" i="1"/>
  <c r="BP31" i="1"/>
  <c r="BP32" i="1"/>
  <c r="BP33" i="1"/>
  <c r="BP22" i="1"/>
  <c r="BR44" i="1"/>
  <c r="BP41" i="1"/>
  <c r="BP42" i="1"/>
  <c r="BP43" i="1"/>
  <c r="BP44" i="1"/>
  <c r="BP45" i="1"/>
  <c r="BP46" i="1"/>
  <c r="BP47" i="1"/>
  <c r="BP48" i="1"/>
  <c r="BP49" i="1"/>
  <c r="BP50" i="1"/>
  <c r="BP51" i="1"/>
  <c r="BP40" i="1"/>
  <c r="BL41" i="1" l="1"/>
  <c r="BL42" i="1"/>
  <c r="BM42" i="1"/>
  <c r="BL43" i="1"/>
  <c r="BL44" i="1"/>
  <c r="BM44" i="1"/>
  <c r="BL45" i="1"/>
  <c r="BL46" i="1"/>
  <c r="BM46" i="1"/>
  <c r="BL47" i="1"/>
  <c r="BL48" i="1"/>
  <c r="BM48" i="1"/>
  <c r="BL49" i="1"/>
  <c r="BL50" i="1"/>
  <c r="BM50" i="1"/>
  <c r="BL51" i="1"/>
  <c r="BM51" i="1" l="1"/>
  <c r="BM49" i="1"/>
  <c r="BM47" i="1"/>
  <c r="BM45" i="1"/>
  <c r="BM43" i="1"/>
  <c r="BM41" i="1"/>
  <c r="N94" i="1"/>
  <c r="N95" i="1"/>
  <c r="N96" i="1"/>
  <c r="N97" i="1"/>
  <c r="N98" i="1"/>
  <c r="N99" i="1"/>
  <c r="N100" i="1"/>
  <c r="N101" i="1"/>
  <c r="N102" i="1"/>
  <c r="N103" i="1"/>
  <c r="N104" i="1"/>
  <c r="Z101" i="1" l="1"/>
  <c r="H94" i="1"/>
  <c r="T94" i="1"/>
  <c r="P94" i="1"/>
  <c r="S94" i="1" s="1"/>
  <c r="Q94" i="1"/>
  <c r="Z94" i="1"/>
  <c r="H95" i="1"/>
  <c r="T95" i="1"/>
  <c r="P95" i="1"/>
  <c r="S95" i="1" s="1"/>
  <c r="Q95" i="1"/>
  <c r="Z95" i="1"/>
  <c r="H96" i="1"/>
  <c r="T96" i="1"/>
  <c r="P96" i="1"/>
  <c r="S96" i="1" s="1"/>
  <c r="Q96" i="1"/>
  <c r="Z96" i="1"/>
  <c r="H97" i="1"/>
  <c r="T97" i="1"/>
  <c r="P97" i="1"/>
  <c r="S97" i="1" s="1"/>
  <c r="Q97" i="1"/>
  <c r="Z97" i="1"/>
  <c r="H98" i="1"/>
  <c r="T98" i="1"/>
  <c r="P98" i="1"/>
  <c r="S98" i="1" s="1"/>
  <c r="Q98" i="1"/>
  <c r="Z98" i="1"/>
  <c r="H99" i="1"/>
  <c r="T99" i="1"/>
  <c r="P99" i="1"/>
  <c r="S99" i="1" s="1"/>
  <c r="Q99" i="1"/>
  <c r="Z99" i="1"/>
  <c r="H100" i="1"/>
  <c r="T100" i="1"/>
  <c r="P100" i="1"/>
  <c r="S100" i="1" s="1"/>
  <c r="Q100" i="1"/>
  <c r="Z100" i="1"/>
  <c r="H101" i="1"/>
  <c r="T101" i="1"/>
  <c r="P101" i="1"/>
  <c r="S101" i="1" s="1"/>
  <c r="Q101" i="1"/>
  <c r="H102" i="1"/>
  <c r="T102" i="1"/>
  <c r="P102" i="1"/>
  <c r="S102" i="1" s="1"/>
  <c r="Q102" i="1"/>
  <c r="Z102" i="1"/>
  <c r="H103" i="1"/>
  <c r="T103" i="1"/>
  <c r="P103" i="1"/>
  <c r="S103" i="1" s="1"/>
  <c r="Q103" i="1"/>
  <c r="Z103" i="1"/>
  <c r="H104" i="1"/>
  <c r="T104" i="1"/>
  <c r="P104" i="1"/>
  <c r="S104" i="1" s="1"/>
  <c r="Q104" i="1"/>
  <c r="Z104" i="1"/>
  <c r="H93" i="1"/>
  <c r="BI60" i="1"/>
  <c r="BJ60" i="1"/>
  <c r="BK60" i="1"/>
  <c r="BI61" i="1"/>
  <c r="BJ61" i="1"/>
  <c r="BK61" i="1"/>
  <c r="BI62" i="1"/>
  <c r="BJ62" i="1"/>
  <c r="BK62" i="1"/>
  <c r="BI63" i="1"/>
  <c r="BJ63" i="1"/>
  <c r="BK63" i="1"/>
  <c r="BI64" i="1"/>
  <c r="BJ64" i="1"/>
  <c r="BK64" i="1"/>
  <c r="BI65" i="1"/>
  <c r="BJ65" i="1"/>
  <c r="BK65" i="1"/>
  <c r="BI66" i="1"/>
  <c r="BJ66" i="1"/>
  <c r="BK66" i="1"/>
  <c r="BI67" i="1"/>
  <c r="BJ67" i="1"/>
  <c r="BK67" i="1"/>
  <c r="BI68" i="1"/>
  <c r="BJ68" i="1"/>
  <c r="BK68" i="1"/>
  <c r="BI69" i="1"/>
  <c r="BJ69" i="1"/>
  <c r="BK69" i="1"/>
  <c r="BI70" i="1"/>
  <c r="BJ70" i="1"/>
  <c r="BK70" i="1"/>
  <c r="BK59" i="1"/>
  <c r="BJ59" i="1"/>
  <c r="BI59" i="1"/>
  <c r="BF60" i="1"/>
  <c r="BF61" i="1"/>
  <c r="BF62" i="1"/>
  <c r="BF63" i="1"/>
  <c r="BF64" i="1"/>
  <c r="BF65" i="1"/>
  <c r="BF66" i="1"/>
  <c r="BF67" i="1"/>
  <c r="BF68" i="1"/>
  <c r="BF69" i="1"/>
  <c r="BF70" i="1"/>
  <c r="BE60" i="1"/>
  <c r="BE61" i="1"/>
  <c r="BE62" i="1"/>
  <c r="BE63" i="1"/>
  <c r="BE64" i="1"/>
  <c r="BE65" i="1"/>
  <c r="BE66" i="1"/>
  <c r="BE67" i="1"/>
  <c r="BE68" i="1"/>
  <c r="BE69" i="1"/>
  <c r="BE70" i="1"/>
  <c r="BD60" i="1"/>
  <c r="BD61" i="1"/>
  <c r="BD62" i="1"/>
  <c r="BD63" i="1"/>
  <c r="BD64" i="1"/>
  <c r="BD65" i="1"/>
  <c r="BD66" i="1"/>
  <c r="BD67" i="1"/>
  <c r="BD68" i="1"/>
  <c r="BD69" i="1"/>
  <c r="BD70" i="1"/>
  <c r="BC60" i="1"/>
  <c r="BC61" i="1"/>
  <c r="BC62" i="1"/>
  <c r="BC63" i="1"/>
  <c r="BC64" i="1"/>
  <c r="BC65" i="1"/>
  <c r="BC66" i="1"/>
  <c r="BC67" i="1"/>
  <c r="BC68" i="1"/>
  <c r="BC69" i="1"/>
  <c r="BC70" i="1"/>
  <c r="BB60" i="1"/>
  <c r="BB61" i="1"/>
  <c r="BB62" i="1"/>
  <c r="BB63" i="1"/>
  <c r="BB64" i="1"/>
  <c r="BB65" i="1"/>
  <c r="BB66" i="1"/>
  <c r="BB67" i="1"/>
  <c r="BB68" i="1"/>
  <c r="BB69" i="1"/>
  <c r="BB70" i="1"/>
  <c r="BE59" i="1"/>
  <c r="BD59" i="1"/>
  <c r="BC59" i="1"/>
  <c r="BB59" i="1"/>
  <c r="AH116" i="1" l="1"/>
  <c r="AH115" i="1"/>
  <c r="AH114" i="1"/>
  <c r="AH113" i="1"/>
  <c r="P93" i="1" l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H59" i="1"/>
  <c r="BG59" i="1"/>
  <c r="BF4" i="1"/>
  <c r="BG4" i="1"/>
  <c r="BH4" i="1"/>
  <c r="BF5" i="1"/>
  <c r="BG5" i="1"/>
  <c r="BH5" i="1"/>
  <c r="BF6" i="1"/>
  <c r="BG6" i="1"/>
  <c r="BH6" i="1"/>
  <c r="BF7" i="1"/>
  <c r="BG7" i="1"/>
  <c r="BH7" i="1"/>
  <c r="BF8" i="1"/>
  <c r="BG8" i="1"/>
  <c r="BH8" i="1"/>
  <c r="BF9" i="1"/>
  <c r="BG9" i="1"/>
  <c r="BH9" i="1"/>
  <c r="BF10" i="1"/>
  <c r="BG10" i="1"/>
  <c r="BH10" i="1"/>
  <c r="BF11" i="1"/>
  <c r="BG11" i="1"/>
  <c r="BH11" i="1"/>
  <c r="BF12" i="1"/>
  <c r="BG12" i="1"/>
  <c r="BH12" i="1"/>
  <c r="BF13" i="1"/>
  <c r="BG13" i="1"/>
  <c r="BH13" i="1"/>
  <c r="BF14" i="1"/>
  <c r="BG14" i="1"/>
  <c r="BH14" i="1"/>
  <c r="CE15" i="1" l="1"/>
  <c r="CF15" i="1" s="1"/>
  <c r="CE4" i="1"/>
  <c r="CF4" i="1" s="1"/>
  <c r="CE5" i="1"/>
  <c r="CF5" i="1" s="1"/>
  <c r="CE6" i="1"/>
  <c r="CE7" i="1"/>
  <c r="CF7" i="1" s="1"/>
  <c r="CE8" i="1"/>
  <c r="CE9" i="1"/>
  <c r="CF9" i="1" s="1"/>
  <c r="CE10" i="1"/>
  <c r="CF10" i="1" s="1"/>
  <c r="CE11" i="1"/>
  <c r="CF11" i="1" s="1"/>
  <c r="CE12" i="1"/>
  <c r="CE13" i="1"/>
  <c r="CF13" i="1" s="1"/>
  <c r="CE14" i="1"/>
  <c r="CE3" i="1"/>
  <c r="CF3" i="1" s="1"/>
  <c r="CL3" i="1"/>
  <c r="CF6" i="1"/>
  <c r="CF8" i="1"/>
  <c r="CF12" i="1"/>
  <c r="CF14" i="1"/>
  <c r="C16" i="3" l="1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G16" i="3"/>
  <c r="B16" i="3"/>
  <c r="BJ15" i="3"/>
  <c r="BE15" i="3"/>
  <c r="BD15" i="3"/>
  <c r="BC15" i="3"/>
  <c r="BG15" i="3" s="1"/>
  <c r="BB15" i="3"/>
  <c r="BA15" i="3"/>
  <c r="AY15" i="3"/>
  <c r="AZ15" i="3" s="1"/>
  <c r="AX15" i="3"/>
  <c r="AW15" i="3"/>
  <c r="AV15" i="3"/>
  <c r="BQ13" i="3"/>
  <c r="BL13" i="3"/>
  <c r="BN15" i="3" l="1"/>
  <c r="BF15" i="3"/>
  <c r="BK15" i="3"/>
  <c r="BO15" i="3"/>
  <c r="BP15" i="3" s="1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G12" i="3"/>
  <c r="B12" i="3"/>
  <c r="BJ11" i="3"/>
  <c r="BG11" i="3"/>
  <c r="BF11" i="3"/>
  <c r="BF16" i="3" s="1"/>
  <c r="BE11" i="3"/>
  <c r="BD11" i="3"/>
  <c r="BC11" i="3"/>
  <c r="BB11" i="3"/>
  <c r="BA11" i="3"/>
  <c r="AY11" i="3"/>
  <c r="AZ11" i="3" s="1"/>
  <c r="AX11" i="3"/>
  <c r="AW11" i="3"/>
  <c r="AV11" i="3"/>
  <c r="BQ9" i="3"/>
  <c r="BL9" i="3"/>
  <c r="BF12" i="3" l="1"/>
  <c r="BK11" i="3"/>
  <c r="BO11" i="3" s="1"/>
  <c r="BP11" i="3" s="1"/>
  <c r="BN11" i="3"/>
  <c r="BQ43" i="1" l="1"/>
  <c r="BU43" i="1" s="1"/>
  <c r="BV43" i="1" s="1"/>
  <c r="BT43" i="1" l="1"/>
  <c r="BQ66" i="1"/>
  <c r="BU66" i="1" s="1"/>
  <c r="BV66" i="1" s="1"/>
  <c r="BQ65" i="1"/>
  <c r="BQ64" i="1"/>
  <c r="BQ63" i="1"/>
  <c r="BU63" i="1" s="1"/>
  <c r="BV63" i="1" s="1"/>
  <c r="BQ61" i="1"/>
  <c r="BU61" i="1" s="1"/>
  <c r="BV61" i="1" s="1"/>
  <c r="BQ50" i="1"/>
  <c r="BU50" i="1" s="1"/>
  <c r="BV50" i="1" s="1"/>
  <c r="BQ47" i="1"/>
  <c r="BQ46" i="1"/>
  <c r="BQ45" i="1"/>
  <c r="BU45" i="1" s="1"/>
  <c r="BV45" i="1" s="1"/>
  <c r="BQ42" i="1"/>
  <c r="BQ26" i="1"/>
  <c r="BU26" i="1" s="1"/>
  <c r="BQ27" i="1"/>
  <c r="BQ28" i="1"/>
  <c r="BQ29" i="1"/>
  <c r="BQ30" i="1"/>
  <c r="BQ31" i="1"/>
  <c r="BQ32" i="1"/>
  <c r="BT32" i="1" s="1"/>
  <c r="BQ33" i="1"/>
  <c r="BQ24" i="1"/>
  <c r="BT24" i="1" s="1"/>
  <c r="BU28" i="1" l="1"/>
  <c r="BV28" i="1" s="1"/>
  <c r="BT26" i="1"/>
  <c r="BU64" i="1"/>
  <c r="BV64" i="1" s="1"/>
  <c r="BT64" i="1"/>
  <c r="BU65" i="1"/>
  <c r="BV65" i="1" s="1"/>
  <c r="BT65" i="1"/>
  <c r="BT61" i="1"/>
  <c r="BT66" i="1"/>
  <c r="BQ60" i="1"/>
  <c r="BU60" i="1" s="1"/>
  <c r="BV60" i="1" s="1"/>
  <c r="BQ70" i="1"/>
  <c r="BR57" i="1" s="1"/>
  <c r="BR63" i="1" s="1"/>
  <c r="BR64" i="1" s="1"/>
  <c r="BR65" i="1" s="1"/>
  <c r="BR66" i="1" s="1"/>
  <c r="BR67" i="1" s="1"/>
  <c r="BR68" i="1" s="1"/>
  <c r="BR69" i="1" s="1"/>
  <c r="BR70" i="1" s="1"/>
  <c r="BT63" i="1"/>
  <c r="BQ69" i="1"/>
  <c r="BU69" i="1" s="1"/>
  <c r="BV69" i="1" s="1"/>
  <c r="BQ62" i="1"/>
  <c r="BT62" i="1" s="1"/>
  <c r="BQ68" i="1"/>
  <c r="BT68" i="1" s="1"/>
  <c r="BQ59" i="1"/>
  <c r="BT59" i="1" s="1"/>
  <c r="BQ67" i="1"/>
  <c r="BU67" i="1" s="1"/>
  <c r="BV67" i="1" s="1"/>
  <c r="BT47" i="1"/>
  <c r="BU47" i="1"/>
  <c r="BV47" i="1" s="1"/>
  <c r="BU42" i="1"/>
  <c r="BV42" i="1" s="1"/>
  <c r="BT42" i="1"/>
  <c r="BU46" i="1"/>
  <c r="BV46" i="1" s="1"/>
  <c r="BT46" i="1"/>
  <c r="BQ44" i="1"/>
  <c r="BU44" i="1" s="1"/>
  <c r="BV44" i="1" s="1"/>
  <c r="BQ41" i="1"/>
  <c r="BT41" i="1" s="1"/>
  <c r="BT45" i="1"/>
  <c r="BQ51" i="1"/>
  <c r="BR38" i="1" s="1"/>
  <c r="BR43" i="1" s="1"/>
  <c r="BR45" i="1" s="1"/>
  <c r="BR46" i="1" s="1"/>
  <c r="BR47" i="1" s="1"/>
  <c r="BR48" i="1" s="1"/>
  <c r="BR49" i="1" s="1"/>
  <c r="BR50" i="1" s="1"/>
  <c r="BR51" i="1" s="1"/>
  <c r="BQ40" i="1"/>
  <c r="BU40" i="1" s="1"/>
  <c r="BV40" i="1" s="1"/>
  <c r="BQ48" i="1"/>
  <c r="BU48" i="1" s="1"/>
  <c r="BV48" i="1" s="1"/>
  <c r="BT50" i="1"/>
  <c r="BQ49" i="1"/>
  <c r="BT49" i="1" s="1"/>
  <c r="BU32" i="1"/>
  <c r="BV32" i="1" s="1"/>
  <c r="BU27" i="1"/>
  <c r="BV27" i="1" s="1"/>
  <c r="BT27" i="1"/>
  <c r="BU30" i="1"/>
  <c r="BV30" i="1" s="1"/>
  <c r="BT30" i="1"/>
  <c r="BU29" i="1"/>
  <c r="BV29" i="1" s="1"/>
  <c r="BU24" i="1"/>
  <c r="BV24" i="1" s="1"/>
  <c r="BT29" i="1"/>
  <c r="BQ23" i="1"/>
  <c r="BT23" i="1" s="1"/>
  <c r="BR20" i="1"/>
  <c r="BR26" i="1" s="1"/>
  <c r="BR27" i="1" s="1"/>
  <c r="BR28" i="1" s="1"/>
  <c r="BR29" i="1" s="1"/>
  <c r="BR30" i="1" s="1"/>
  <c r="BR31" i="1" s="1"/>
  <c r="BR32" i="1" s="1"/>
  <c r="BR33" i="1" s="1"/>
  <c r="BQ25" i="1"/>
  <c r="BU25" i="1" s="1"/>
  <c r="BV25" i="1" s="1"/>
  <c r="BT28" i="1"/>
  <c r="BU31" i="1"/>
  <c r="BV31" i="1" s="1"/>
  <c r="BQ22" i="1"/>
  <c r="BU22" i="1" s="1"/>
  <c r="BV22" i="1" s="1"/>
  <c r="BT60" i="1" l="1"/>
  <c r="BU68" i="1"/>
  <c r="BV68" i="1" s="1"/>
  <c r="BU62" i="1"/>
  <c r="BV62" i="1" s="1"/>
  <c r="BT40" i="1"/>
  <c r="BT69" i="1"/>
  <c r="BU41" i="1"/>
  <c r="BV41" i="1" s="1"/>
  <c r="BU59" i="1"/>
  <c r="BV59" i="1" s="1"/>
  <c r="BU51" i="1"/>
  <c r="BV51" i="1" s="1"/>
  <c r="BT51" i="1"/>
  <c r="BU49" i="1"/>
  <c r="BV49" i="1" s="1"/>
  <c r="BT44" i="1"/>
  <c r="BT67" i="1"/>
  <c r="BT70" i="1"/>
  <c r="BU70" i="1"/>
  <c r="BV70" i="1" s="1"/>
  <c r="BW57" i="1" s="1"/>
  <c r="BW63" i="1" s="1"/>
  <c r="BW64" i="1" s="1"/>
  <c r="BW65" i="1" s="1"/>
  <c r="BW66" i="1" s="1"/>
  <c r="BW67" i="1" s="1"/>
  <c r="BW68" i="1" s="1"/>
  <c r="BW69" i="1" s="1"/>
  <c r="BW70" i="1" s="1"/>
  <c r="BT48" i="1"/>
  <c r="BV26" i="1"/>
  <c r="BT25" i="1"/>
  <c r="BT22" i="1"/>
  <c r="BT31" i="1"/>
  <c r="BU23" i="1"/>
  <c r="BV23" i="1" s="1"/>
  <c r="BU33" i="1"/>
  <c r="BV33" i="1" s="1"/>
  <c r="BW20" i="1" s="1"/>
  <c r="BW26" i="1" s="1"/>
  <c r="BW27" i="1" s="1"/>
  <c r="BW28" i="1" s="1"/>
  <c r="BW29" i="1" s="1"/>
  <c r="BW30" i="1" s="1"/>
  <c r="BW31" i="1" s="1"/>
  <c r="BW32" i="1" s="1"/>
  <c r="BW33" i="1" s="1"/>
  <c r="BT33" i="1"/>
  <c r="BL4" i="1"/>
  <c r="BQ4" i="1"/>
  <c r="BT4" i="1" s="1"/>
  <c r="BL5" i="1"/>
  <c r="BQ5" i="1"/>
  <c r="BL6" i="1"/>
  <c r="BQ6" i="1"/>
  <c r="BL7" i="1"/>
  <c r="BQ7" i="1"/>
  <c r="BL8" i="1"/>
  <c r="BQ8" i="1"/>
  <c r="BU8" i="1" s="1"/>
  <c r="BV8" i="1" s="1"/>
  <c r="BL9" i="1"/>
  <c r="BL10" i="1"/>
  <c r="BQ10" i="1"/>
  <c r="BL11" i="1"/>
  <c r="BQ11" i="1"/>
  <c r="BL12" i="1"/>
  <c r="BL13" i="1"/>
  <c r="BQ13" i="1"/>
  <c r="BL14" i="1"/>
  <c r="BQ14" i="1"/>
  <c r="BR1" i="1" s="1"/>
  <c r="BT11" i="1" l="1"/>
  <c r="BQ9" i="1"/>
  <c r="BT9" i="1" s="1"/>
  <c r="BU11" i="1"/>
  <c r="BV11" i="1" s="1"/>
  <c r="BT7" i="1"/>
  <c r="BT10" i="1"/>
  <c r="BU4" i="1"/>
  <c r="BV4" i="1" s="1"/>
  <c r="BW38" i="1"/>
  <c r="BW43" i="1" s="1"/>
  <c r="BW44" i="1" s="1"/>
  <c r="BW45" i="1" s="1"/>
  <c r="BW46" i="1" s="1"/>
  <c r="BW47" i="1" s="1"/>
  <c r="BW48" i="1" s="1"/>
  <c r="BW49" i="1" s="1"/>
  <c r="BW50" i="1" s="1"/>
  <c r="BW51" i="1" s="1"/>
  <c r="BT6" i="1"/>
  <c r="BU6" i="1"/>
  <c r="BV6" i="1" s="1"/>
  <c r="BU14" i="1"/>
  <c r="BV14" i="1" s="1"/>
  <c r="BW1" i="1" s="1"/>
  <c r="BW11" i="1" s="1"/>
  <c r="BW12" i="1" s="1"/>
  <c r="BW13" i="1" s="1"/>
  <c r="BW14" i="1" s="1"/>
  <c r="BT14" i="1"/>
  <c r="BQ12" i="1"/>
  <c r="BT12" i="1" s="1"/>
  <c r="BU13" i="1"/>
  <c r="BV13" i="1" s="1"/>
  <c r="BT8" i="1"/>
  <c r="BU5" i="1"/>
  <c r="BV5" i="1" s="1"/>
  <c r="BT13" i="1"/>
  <c r="BU10" i="1"/>
  <c r="BV10" i="1" s="1"/>
  <c r="BT5" i="1"/>
  <c r="BU7" i="1"/>
  <c r="BV7" i="1" s="1"/>
  <c r="BU9" i="1" l="1"/>
  <c r="BV9" i="1" s="1"/>
  <c r="BU12" i="1"/>
  <c r="BV12" i="1" s="1"/>
  <c r="BQ3" i="1"/>
  <c r="BU3" i="1" s="1"/>
  <c r="BV3" i="1" s="1"/>
  <c r="BR11" i="1" l="1"/>
  <c r="BR12" i="1" s="1"/>
  <c r="BR13" i="1" s="1"/>
  <c r="BR14" i="1" s="1"/>
  <c r="BT3" i="1"/>
  <c r="BH3" i="1" l="1"/>
  <c r="BG3" i="1"/>
  <c r="AN96" i="1" l="1"/>
  <c r="AN104" i="1"/>
  <c r="AO96" i="1"/>
  <c r="AO98" i="1"/>
  <c r="AO104" i="1"/>
  <c r="AO94" i="1"/>
  <c r="AB94" i="1"/>
  <c r="AC94" i="1"/>
  <c r="AD94" i="1"/>
  <c r="AK94" i="1"/>
  <c r="AS94" i="1"/>
  <c r="AI94" i="1"/>
  <c r="AN94" i="1"/>
  <c r="AC95" i="1"/>
  <c r="AD95" i="1"/>
  <c r="AH95" i="1"/>
  <c r="AI95" i="1"/>
  <c r="AB95" i="1"/>
  <c r="AG95" i="1"/>
  <c r="AO95" i="1"/>
  <c r="AB96" i="1"/>
  <c r="AC96" i="1"/>
  <c r="AM96" i="1"/>
  <c r="AI96" i="1"/>
  <c r="AC97" i="1"/>
  <c r="AD97" i="1"/>
  <c r="AH97" i="1"/>
  <c r="AI97" i="1"/>
  <c r="AQ97" i="1"/>
  <c r="AN97" i="1"/>
  <c r="AS97" i="1"/>
  <c r="AS98" i="1"/>
  <c r="AI98" i="1"/>
  <c r="AB99" i="1"/>
  <c r="AO99" i="1"/>
  <c r="AH99" i="1"/>
  <c r="AI99" i="1"/>
  <c r="AQ99" i="1"/>
  <c r="AB100" i="1"/>
  <c r="AO100" i="1"/>
  <c r="AI100" i="1"/>
  <c r="AH101" i="1"/>
  <c r="AI101" i="1"/>
  <c r="AG102" i="1"/>
  <c r="AB102" i="1"/>
  <c r="AI102" i="1"/>
  <c r="AS102" i="1"/>
  <c r="AO102" i="1"/>
  <c r="AN102" i="1"/>
  <c r="AB103" i="1"/>
  <c r="AO103" i="1"/>
  <c r="AH103" i="1"/>
  <c r="AI103" i="1"/>
  <c r="AM104" i="1"/>
  <c r="AO93" i="1"/>
  <c r="AN93" i="1"/>
  <c r="AI93" i="1"/>
  <c r="AD93" i="1"/>
  <c r="AQ93" i="1"/>
  <c r="BL3" i="1"/>
  <c r="BF3" i="1"/>
  <c r="AK95" i="1" l="1"/>
  <c r="AE94" i="1"/>
  <c r="AE93" i="1"/>
  <c r="AE96" i="1"/>
  <c r="AK93" i="1"/>
  <c r="AK101" i="1"/>
  <c r="AE102" i="1"/>
  <c r="AK96" i="1"/>
  <c r="AK103" i="1"/>
  <c r="AN101" i="1"/>
  <c r="AM100" i="1"/>
  <c r="AG98" i="1"/>
  <c r="AN98" i="1"/>
  <c r="AC99" i="1"/>
  <c r="AM101" i="1"/>
  <c r="AB104" i="1"/>
  <c r="AC100" i="1"/>
  <c r="AM103" i="1"/>
  <c r="AC101" i="1"/>
  <c r="AC98" i="1"/>
  <c r="AC104" i="1"/>
  <c r="AG103" i="1"/>
  <c r="AB98" i="1"/>
  <c r="AE100" i="1"/>
  <c r="AK97" i="1"/>
  <c r="AM99" i="1"/>
  <c r="AG99" i="1"/>
  <c r="AC103" i="1"/>
  <c r="AC93" i="1"/>
  <c r="AF93" i="1" s="1"/>
  <c r="AQ102" i="1"/>
  <c r="AC102" i="1"/>
  <c r="AM97" i="1"/>
  <c r="AK99" i="1"/>
  <c r="AQ98" i="1"/>
  <c r="AE103" i="1"/>
  <c r="AQ96" i="1"/>
  <c r="AQ94" i="1"/>
  <c r="AE98" i="1"/>
  <c r="AM93" i="1"/>
  <c r="AS93" i="1"/>
  <c r="Z93" i="1"/>
  <c r="AB93" i="1"/>
  <c r="AG93" i="1"/>
  <c r="T93" i="1"/>
  <c r="N93" i="1"/>
  <c r="AH93" i="1"/>
  <c r="AD102" i="1"/>
  <c r="AD101" i="1"/>
  <c r="AD98" i="1"/>
  <c r="AD104" i="1"/>
  <c r="AD99" i="1"/>
  <c r="AD100" i="1"/>
  <c r="AQ101" i="1"/>
  <c r="AK98" i="1"/>
  <c r="AQ95" i="1"/>
  <c r="AE95" i="1"/>
  <c r="AK100" i="1"/>
  <c r="AQ100" i="1"/>
  <c r="AQ104" i="1"/>
  <c r="AK102" i="1"/>
  <c r="AE97" i="1"/>
  <c r="AF95" i="1"/>
  <c r="AQ103" i="1"/>
  <c r="AE101" i="1"/>
  <c r="AE99" i="1"/>
  <c r="AF94" i="1"/>
  <c r="AS101" i="1"/>
  <c r="AN100" i="1"/>
  <c r="AF97" i="1"/>
  <c r="AN103" i="1"/>
  <c r="AH102" i="1"/>
  <c r="AB101" i="1"/>
  <c r="AN99" i="1"/>
  <c r="AH98" i="1"/>
  <c r="AB97" i="1"/>
  <c r="AD96" i="1"/>
  <c r="AF96" i="1" s="1"/>
  <c r="AN95" i="1"/>
  <c r="AH94" i="1"/>
  <c r="AS104" i="1"/>
  <c r="AK104" i="1"/>
  <c r="AS100" i="1"/>
  <c r="AS96" i="1"/>
  <c r="AM95" i="1"/>
  <c r="AG94" i="1"/>
  <c r="AS103" i="1"/>
  <c r="AM102" i="1"/>
  <c r="AO101" i="1"/>
  <c r="AG101" i="1"/>
  <c r="AS99" i="1"/>
  <c r="AM98" i="1"/>
  <c r="AO97" i="1"/>
  <c r="AG97" i="1"/>
  <c r="AS95" i="1"/>
  <c r="AM94" i="1"/>
  <c r="AD103" i="1"/>
  <c r="AI104" i="1"/>
  <c r="AH104" i="1"/>
  <c r="AH100" i="1"/>
  <c r="AH96" i="1"/>
  <c r="AE104" i="1"/>
  <c r="AG104" i="1"/>
  <c r="AG100" i="1"/>
  <c r="AG96" i="1"/>
  <c r="BL59" i="1"/>
  <c r="BM63" i="1"/>
  <c r="AF98" i="1" l="1"/>
  <c r="AF103" i="1"/>
  <c r="AP93" i="1"/>
  <c r="AR93" i="1" s="1"/>
  <c r="AF99" i="1"/>
  <c r="AF104" i="1"/>
  <c r="AF100" i="1"/>
  <c r="Q93" i="1"/>
  <c r="AF101" i="1"/>
  <c r="BM59" i="1"/>
  <c r="BM64" i="1"/>
  <c r="BL64" i="1"/>
  <c r="BM70" i="1"/>
  <c r="BM62" i="1"/>
  <c r="BL60" i="1"/>
  <c r="BM8" i="1"/>
  <c r="BM11" i="1"/>
  <c r="BM13" i="1"/>
  <c r="BM7" i="1"/>
  <c r="BM10" i="1"/>
  <c r="BM5" i="1"/>
  <c r="BM6" i="1"/>
  <c r="BM4" i="1"/>
  <c r="BM9" i="1"/>
  <c r="BM14" i="1"/>
  <c r="BM12" i="1"/>
  <c r="BM29" i="1"/>
  <c r="BM28" i="1"/>
  <c r="BM27" i="1"/>
  <c r="BM3" i="1"/>
  <c r="BM26" i="1"/>
  <c r="BM40" i="1"/>
  <c r="BM33" i="1"/>
  <c r="BM25" i="1"/>
  <c r="BM32" i="1"/>
  <c r="BM24" i="1"/>
  <c r="BL40" i="1"/>
  <c r="BM31" i="1"/>
  <c r="BM23" i="1"/>
  <c r="BM30" i="1"/>
  <c r="BM22" i="1"/>
  <c r="BM69" i="1"/>
  <c r="BM61" i="1"/>
  <c r="BL70" i="1"/>
  <c r="BL61" i="1"/>
  <c r="BM68" i="1"/>
  <c r="BM60" i="1"/>
  <c r="BL69" i="1"/>
  <c r="BL62" i="1"/>
  <c r="BM67" i="1"/>
  <c r="BL68" i="1"/>
  <c r="BL63" i="1"/>
  <c r="BM66" i="1"/>
  <c r="BL67" i="1"/>
  <c r="BL65" i="1"/>
  <c r="AF102" i="1"/>
  <c r="BM65" i="1"/>
  <c r="BL66" i="1"/>
  <c r="AJ104" i="1"/>
  <c r="AL104" i="1" s="1"/>
  <c r="AP98" i="1"/>
  <c r="AR98" i="1" s="1"/>
  <c r="AP100" i="1"/>
  <c r="AR100" i="1" s="1"/>
  <c r="BF22" i="1"/>
  <c r="AJ95" i="1" l="1"/>
  <c r="AL95" i="1" s="1"/>
  <c r="AJ94" i="1"/>
  <c r="AL94" i="1" s="1"/>
  <c r="AJ93" i="1"/>
  <c r="AL93" i="1" s="1"/>
  <c r="AP97" i="1"/>
  <c r="AR97" i="1" s="1"/>
  <c r="AJ103" i="1"/>
  <c r="AL103" i="1" s="1"/>
  <c r="AJ96" i="1"/>
  <c r="AL96" i="1" s="1"/>
  <c r="AP99" i="1"/>
  <c r="AR99" i="1" s="1"/>
  <c r="AP104" i="1"/>
  <c r="AR104" i="1" s="1"/>
  <c r="AJ102" i="1"/>
  <c r="AL102" i="1" s="1"/>
  <c r="AP96" i="1"/>
  <c r="AR96" i="1" s="1"/>
  <c r="AJ97" i="1"/>
  <c r="AL97" i="1" s="1"/>
  <c r="AJ98" i="1"/>
  <c r="AL98" i="1" s="1"/>
  <c r="AJ99" i="1"/>
  <c r="AL99" i="1" s="1"/>
  <c r="AP103" i="1"/>
  <c r="AR103" i="1" s="1"/>
  <c r="AP101" i="1"/>
  <c r="AR101" i="1" s="1"/>
  <c r="AP102" i="1"/>
  <c r="AR102" i="1" s="1"/>
  <c r="AP95" i="1"/>
  <c r="AR95" i="1" s="1"/>
  <c r="AJ101" i="1"/>
  <c r="AL101" i="1" s="1"/>
  <c r="AP94" i="1"/>
  <c r="AR94" i="1" s="1"/>
  <c r="AJ100" i="1"/>
  <c r="AL100" i="1" s="1"/>
  <c r="R106" i="1" l="1"/>
  <c r="X106" i="1"/>
  <c r="V106" i="1"/>
  <c r="U106" i="1"/>
  <c r="P106" i="1"/>
  <c r="O106" i="1"/>
  <c r="I106" i="1"/>
  <c r="AS106" i="1" l="1"/>
  <c r="AB106" i="1"/>
  <c r="L106" i="1"/>
  <c r="AG106" i="1"/>
  <c r="AM106" i="1"/>
  <c r="J106" i="1"/>
  <c r="T106" i="1" l="1"/>
  <c r="N106" i="1"/>
  <c r="H106" i="1"/>
  <c r="Z106" i="1"/>
  <c r="K106" i="1"/>
  <c r="W106" i="1"/>
  <c r="Q106" i="1"/>
  <c r="BF59" i="1"/>
  <c r="BF40" i="1"/>
  <c r="G106" i="1"/>
  <c r="Y106" i="1" l="1"/>
  <c r="AL106" i="1"/>
  <c r="AR106" i="1"/>
  <c r="AF106" i="1"/>
  <c r="S106" i="1"/>
  <c r="M106" i="1"/>
  <c r="E106" i="1"/>
  <c r="F106" i="1"/>
  <c r="AE106" i="1"/>
  <c r="AQ106" i="1"/>
  <c r="AN106" i="1"/>
  <c r="AD106" i="1" l="1"/>
  <c r="AK106" i="1"/>
  <c r="AP106" i="1"/>
  <c r="AJ106" i="1"/>
  <c r="AO106" i="1"/>
  <c r="AH106" i="1" l="1"/>
  <c r="AI106" i="1"/>
  <c r="AC106" i="1"/>
  <c r="D106" i="1" l="1"/>
  <c r="C106" i="1"/>
</calcChain>
</file>

<file path=xl/sharedStrings.xml><?xml version="1.0" encoding="utf-8"?>
<sst xmlns="http://schemas.openxmlformats.org/spreadsheetml/2006/main" count="590" uniqueCount="133">
  <si>
    <t>Year</t>
  </si>
  <si>
    <t>CoalCosts</t>
  </si>
  <si>
    <t>NuclearCosts</t>
  </si>
  <si>
    <t>SolarRoofCosts</t>
  </si>
  <si>
    <t>SolarFieldCosts</t>
  </si>
  <si>
    <t>WindOnshoreCosts</t>
  </si>
  <si>
    <t>WindOffshoreCosts</t>
  </si>
  <si>
    <t>Climate Agreement</t>
  </si>
  <si>
    <t>D66</t>
  </si>
  <si>
    <t>Totals</t>
  </si>
  <si>
    <t>PVV</t>
  </si>
  <si>
    <t>Costs</t>
  </si>
  <si>
    <t>CO2 emissions</t>
  </si>
  <si>
    <t>Sum</t>
  </si>
  <si>
    <t>GasCosts</t>
  </si>
  <si>
    <t>GasElProduction</t>
  </si>
  <si>
    <t>CoalElProduction</t>
  </si>
  <si>
    <t>NuclearElProduction</t>
  </si>
  <si>
    <t>SolarRoofElProduction</t>
  </si>
  <si>
    <t>SolarFieldElProduction</t>
  </si>
  <si>
    <t>WindOnshoreElProduction</t>
  </si>
  <si>
    <t>WindOffshoreElProduction</t>
  </si>
  <si>
    <t>AgricultureElDemand</t>
  </si>
  <si>
    <t>BuiltEnvironmentElDemand</t>
  </si>
  <si>
    <t>TransportElDemand</t>
  </si>
  <si>
    <t>OthersElDemand</t>
  </si>
  <si>
    <t>IndustryElDemand</t>
  </si>
  <si>
    <t>HeatPumpElDemand</t>
  </si>
  <si>
    <t>Production</t>
  </si>
  <si>
    <t>Demand</t>
  </si>
  <si>
    <t>GroenLinks</t>
  </si>
  <si>
    <t>Max Absolute mismatch before storage</t>
  </si>
  <si>
    <t>Climate agreement</t>
  </si>
  <si>
    <t>No batteries</t>
  </si>
  <si>
    <t>SimuDate</t>
  </si>
  <si>
    <t>D66 no batteries</t>
  </si>
  <si>
    <t>No batteries, Auke instalcap</t>
  </si>
  <si>
    <t>GroenLinks No batteries</t>
  </si>
  <si>
    <t>Capacity factors</t>
  </si>
  <si>
    <t>CA 2020</t>
  </si>
  <si>
    <t>Offshore wind</t>
  </si>
  <si>
    <t>Solar roof panels</t>
  </si>
  <si>
    <t>Solar field panels</t>
  </si>
  <si>
    <t>Onshore wind</t>
  </si>
  <si>
    <t>Renewable</t>
  </si>
  <si>
    <t>Non-renewable</t>
  </si>
  <si>
    <t>Compared to CA</t>
  </si>
  <si>
    <t>Mismatch before non-renewables</t>
  </si>
  <si>
    <t>Mismatch after</t>
  </si>
  <si>
    <t>Costs billion</t>
  </si>
  <si>
    <t>Gas</t>
  </si>
  <si>
    <t>Coal</t>
  </si>
  <si>
    <t>Nuclear</t>
  </si>
  <si>
    <t>Solar roof</t>
  </si>
  <si>
    <t>Solar field</t>
  </si>
  <si>
    <t>Wind onshore</t>
  </si>
  <si>
    <t>Wind offshore</t>
  </si>
  <si>
    <t>Agriculture</t>
  </si>
  <si>
    <t>Built enivornment</t>
  </si>
  <si>
    <t>Industry</t>
  </si>
  <si>
    <t>Other</t>
  </si>
  <si>
    <t>Transport</t>
  </si>
  <si>
    <t>Heat pump</t>
  </si>
  <si>
    <t>Consumption</t>
  </si>
  <si>
    <t>Electricity price per kWh</t>
  </si>
  <si>
    <t>Comparison to CA</t>
  </si>
  <si>
    <t>Per scenario</t>
  </si>
  <si>
    <t>GWh</t>
  </si>
  <si>
    <t>Billion</t>
  </si>
  <si>
    <t>2030 target</t>
  </si>
  <si>
    <t>Reduction Mton</t>
  </si>
  <si>
    <t>Target 2030</t>
  </si>
  <si>
    <t>Electricity costs Euro/kWh</t>
  </si>
  <si>
    <t>Percentage renewable</t>
  </si>
  <si>
    <t>CO2 reductions</t>
  </si>
  <si>
    <t>Electricity</t>
  </si>
  <si>
    <t>Coal direct</t>
  </si>
  <si>
    <t>Gas direct</t>
  </si>
  <si>
    <t>Gasboilers direct</t>
  </si>
  <si>
    <t>Transport direct</t>
  </si>
  <si>
    <t>Coal LC+direct</t>
  </si>
  <si>
    <t>Gas LC+direct</t>
  </si>
  <si>
    <t>Goal LC</t>
  </si>
  <si>
    <t>Gas LC</t>
  </si>
  <si>
    <t>Solar roof LC</t>
  </si>
  <si>
    <t>Solar field LC</t>
  </si>
  <si>
    <t>Nuclear LC</t>
  </si>
  <si>
    <t>Wind onshore LC</t>
  </si>
  <si>
    <t>Wind offshore LC</t>
  </si>
  <si>
    <t>CO2 LC+direct</t>
  </si>
  <si>
    <t>CO2 direct</t>
  </si>
  <si>
    <t>CO2 LC</t>
  </si>
  <si>
    <t>Electricity sector</t>
  </si>
  <si>
    <t>CO2 Direct</t>
  </si>
  <si>
    <t>CO2 Direct + LC</t>
  </si>
  <si>
    <t>Electricity sector + Transport and Gasboilers</t>
  </si>
  <si>
    <t>Direct CO2 reductions</t>
  </si>
  <si>
    <t>Import</t>
  </si>
  <si>
    <t>Hydrogen storage</t>
  </si>
  <si>
    <t>Battery storage</t>
  </si>
  <si>
    <t>Direct CO2 reduction percentages</t>
  </si>
  <si>
    <t>Mismatches</t>
  </si>
  <si>
    <t>MM max before hydro</t>
  </si>
  <si>
    <t>MM max after hydro</t>
  </si>
  <si>
    <t>70% mismatch storage</t>
  </si>
  <si>
    <t>50% for batteries</t>
  </si>
  <si>
    <t>50% for hydrogen</t>
  </si>
  <si>
    <t>hoursHydrogenPowerSup</t>
  </si>
  <si>
    <t>InstalCapSpeedHydrogen</t>
  </si>
  <si>
    <t>InstalCapBatteries</t>
  </si>
  <si>
    <t>HydrogenInstalCap</t>
  </si>
  <si>
    <t>HydrogenStored</t>
  </si>
  <si>
    <t>HydrogenCosts</t>
  </si>
  <si>
    <t>CAPEX H2</t>
  </si>
  <si>
    <t>Electrolyzer</t>
  </si>
  <si>
    <t>Fuel cell</t>
  </si>
  <si>
    <t>Lion Battery</t>
  </si>
  <si>
    <t>USD/MWh</t>
  </si>
  <si>
    <t>50% for electrolyzer</t>
  </si>
  <si>
    <t>50% for fuel cell</t>
  </si>
  <si>
    <t>Storage costs</t>
  </si>
  <si>
    <t>Battery LiIon</t>
  </si>
  <si>
    <t>FuelCell</t>
  </si>
  <si>
    <t>HydrogenStorageCostsTotal (Including salt cavern</t>
  </si>
  <si>
    <t>ImportCosts</t>
  </si>
  <si>
    <t>Export</t>
  </si>
  <si>
    <t>importMinusExport</t>
  </si>
  <si>
    <t>MaxHydrogenStored</t>
  </si>
  <si>
    <t>Compared to target 2030</t>
  </si>
  <si>
    <t>CA</t>
  </si>
  <si>
    <t>GL</t>
  </si>
  <si>
    <t>20% mismatch storage</t>
  </si>
  <si>
    <t>CO2 including HP and 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</si>
</sst>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4" fontId="0" fillId="0" borderId="0" xfId="0" applyNumberFormat="1"/>
    <xf numFmtId="164" fontId="0" fillId="0" borderId="0" xfId="0" applyNumberFormat="1"/>
    <xf numFmtId="0" fontId="0" fillId="0" borderId="0" xfId="0" applyBorder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0" fillId="0" borderId="4" xfId="0" applyBorder="1"/>
    <xf numFmtId="0" fontId="0" fillId="0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9" xfId="0" applyBorder="1" applyAlignment="1"/>
    <xf numFmtId="0" fontId="0" fillId="0" borderId="11" xfId="0" applyBorder="1" applyAlignment="1"/>
    <xf numFmtId="9" fontId="0" fillId="0" borderId="0" xfId="1" applyFont="1"/>
    <xf numFmtId="0" fontId="0" fillId="0" borderId="10" xfId="0" applyBorder="1"/>
    <xf numFmtId="0" fontId="0" fillId="0" borderId="7" xfId="0" applyFill="1" applyBorder="1"/>
    <xf numFmtId="0" fontId="0" fillId="0" borderId="10" xfId="0" applyBorder="1" applyAlignment="1">
      <alignment horizontal="center"/>
    </xf>
    <xf numFmtId="0" fontId="0" fillId="0" borderId="12" xfId="0" applyFill="1" applyBorder="1"/>
    <xf numFmtId="0" fontId="0" fillId="0" borderId="13" xfId="0" applyBorder="1"/>
    <xf numFmtId="0" fontId="0" fillId="0" borderId="11" xfId="0" applyBorder="1"/>
    <xf numFmtId="0" fontId="1" fillId="0" borderId="0" xfId="0" applyFont="1" applyBorder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14" fontId="1" fillId="2" borderId="0" xfId="0" applyNumberFormat="1" applyFont="1" applyFill="1"/>
    <xf numFmtId="164" fontId="1" fillId="2" borderId="0" xfId="0" applyNumberFormat="1" applyFont="1" applyFill="1"/>
    <xf numFmtId="0" fontId="0" fillId="2" borderId="2" xfId="0" applyFill="1" applyBorder="1"/>
    <xf numFmtId="0" fontId="0" fillId="2" borderId="0" xfId="0" applyFill="1" applyBorder="1"/>
    <xf numFmtId="0" fontId="0" fillId="3" borderId="0" xfId="0" applyFill="1"/>
    <xf numFmtId="14" fontId="0" fillId="3" borderId="0" xfId="0" applyNumberFormat="1" applyFill="1"/>
    <xf numFmtId="164" fontId="0" fillId="3" borderId="0" xfId="0" applyNumberFormat="1" applyFill="1"/>
    <xf numFmtId="14" fontId="1" fillId="3" borderId="0" xfId="0" applyNumberFormat="1" applyFont="1" applyFill="1"/>
    <xf numFmtId="164" fontId="1" fillId="3" borderId="0" xfId="0" applyNumberFormat="1" applyFont="1" applyFill="1"/>
    <xf numFmtId="0" fontId="0" fillId="3" borderId="2" xfId="0" applyFill="1" applyBorder="1"/>
    <xf numFmtId="0" fontId="0" fillId="3" borderId="0" xfId="0" applyFill="1" applyBorder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0" fontId="0" fillId="4" borderId="2" xfId="0" applyFill="1" applyBorder="1"/>
    <xf numFmtId="0" fontId="0" fillId="4" borderId="0" xfId="0" applyFill="1" applyBorder="1"/>
    <xf numFmtId="0" fontId="0" fillId="5" borderId="0" xfId="0" applyFill="1"/>
    <xf numFmtId="14" fontId="0" fillId="5" borderId="0" xfId="0" applyNumberFormat="1" applyFill="1"/>
    <xf numFmtId="0" fontId="0" fillId="5" borderId="2" xfId="0" applyFill="1" applyBorder="1"/>
    <xf numFmtId="0" fontId="0" fillId="5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6633"/>
      <color rgb="FFFFFF00"/>
      <color rgb="FFFFCC00"/>
      <color rgb="FFFF33CC"/>
      <color rgb="FFFEBA49"/>
      <color rgb="FFEA77C2"/>
      <color rgb="FF00A0A0"/>
      <color rgb="FF69B8FF"/>
      <color rgb="FFFFE27D"/>
      <color rgb="FFC5DB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Sheet1!$B$3:$B$14</c15:sqref>
                  </c15:fullRef>
                </c:ext>
              </c:extLst>
              <c:f>Sheet1!$B$4:$B$14</c:f>
              <c:numCache>
                <c:formatCode>General</c:formatCode>
                <c:ptCount val="11"/>
                <c:pt idx="0">
                  <c:v>0.40295205117533373</c:v>
                </c:pt>
                <c:pt idx="1">
                  <c:v>0.54501382140245946</c:v>
                </c:pt>
                <c:pt idx="2">
                  <c:v>0.64360053030334297</c:v>
                </c:pt>
                <c:pt idx="3">
                  <c:v>0.74044597165343007</c:v>
                </c:pt>
                <c:pt idx="4">
                  <c:v>0.83941929761813738</c:v>
                </c:pt>
                <c:pt idx="5">
                  <c:v>0.93618139493403174</c:v>
                </c:pt>
                <c:pt idx="6">
                  <c:v>1.1049431680478117</c:v>
                </c:pt>
                <c:pt idx="7">
                  <c:v>1.2755015758567618</c:v>
                </c:pt>
                <c:pt idx="8">
                  <c:v>1.4856493657947403</c:v>
                </c:pt>
                <c:pt idx="9">
                  <c:v>1.6408017420719572</c:v>
                </c:pt>
                <c:pt idx="10">
                  <c:v>2.0351629032250762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7-44FD-A08E-D32507C654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Sheet1!$C$3:$C$14</c15:sqref>
                  </c15:fullRef>
                </c:ext>
              </c:extLst>
              <c:f>Sheet1!$C$4:$C$14</c:f>
              <c:numCache>
                <c:formatCode>General</c:formatCode>
                <c:ptCount val="11"/>
                <c:pt idx="0">
                  <c:v>116.60280212801872</c:v>
                </c:pt>
                <c:pt idx="1">
                  <c:v>109.53080071949807</c:v>
                </c:pt>
                <c:pt idx="2">
                  <c:v>105.02891504853575</c:v>
                </c:pt>
                <c:pt idx="3">
                  <c:v>100.43382558250234</c:v>
                </c:pt>
                <c:pt idx="4">
                  <c:v>96.290774134369684</c:v>
                </c:pt>
                <c:pt idx="5">
                  <c:v>92.06860855165084</c:v>
                </c:pt>
                <c:pt idx="6">
                  <c:v>87.341935421025241</c:v>
                </c:pt>
                <c:pt idx="7">
                  <c:v>82.414586410627791</c:v>
                </c:pt>
                <c:pt idx="8">
                  <c:v>76.257079085327604</c:v>
                </c:pt>
                <c:pt idx="9">
                  <c:v>72.499124556901762</c:v>
                </c:pt>
                <c:pt idx="10">
                  <c:v>59.778416937907529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7-44FD-A08E-D32507C6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production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Sheet1!$AE$17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33CC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Sheet1!$AE$22:$AE$33</c:f>
              <c:numCache>
                <c:formatCode>General</c:formatCode>
                <c:ptCount val="12"/>
                <c:pt idx="0">
                  <c:v>4236960</c:v>
                </c:pt>
                <c:pt idx="1">
                  <c:v>4260240</c:v>
                </c:pt>
                <c:pt idx="2">
                  <c:v>4248600</c:v>
                </c:pt>
                <c:pt idx="3">
                  <c:v>4248600</c:v>
                </c:pt>
                <c:pt idx="4">
                  <c:v>4248600</c:v>
                </c:pt>
                <c:pt idx="5">
                  <c:v>4260240</c:v>
                </c:pt>
                <c:pt idx="6">
                  <c:v>4248600</c:v>
                </c:pt>
                <c:pt idx="7">
                  <c:v>4248600</c:v>
                </c:pt>
                <c:pt idx="8">
                  <c:v>4248600</c:v>
                </c:pt>
                <c:pt idx="9">
                  <c:v>4260240</c:v>
                </c:pt>
                <c:pt idx="10">
                  <c:v>4248600</c:v>
                </c:pt>
                <c:pt idx="11">
                  <c:v>4248600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4-460A-94FE-0A183285239F}"/>
            </c:ext>
          </c:extLst>
        </c:ser>
        <c:ser>
          <c:idx val="0"/>
          <c:order val="1"/>
          <c:tx>
            <c:strRef>
              <c:f>Sheet1!$AC$17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Sheet1!$AC$22:$AC$33</c:f>
              <c:numCache>
                <c:formatCode>General</c:formatCode>
                <c:ptCount val="12"/>
                <c:pt idx="0">
                  <c:v>69054460.803995594</c:v>
                </c:pt>
                <c:pt idx="1">
                  <c:v>67401827.850580662</c:v>
                </c:pt>
                <c:pt idx="2">
                  <c:v>57977597.200645089</c:v>
                </c:pt>
                <c:pt idx="3">
                  <c:v>53609168.754678428</c:v>
                </c:pt>
                <c:pt idx="4">
                  <c:v>55968245.253693633</c:v>
                </c:pt>
                <c:pt idx="5">
                  <c:v>52997346.087290987</c:v>
                </c:pt>
                <c:pt idx="6">
                  <c:v>45476885.641007006</c:v>
                </c:pt>
                <c:pt idx="7">
                  <c:v>41219623.780860588</c:v>
                </c:pt>
                <c:pt idx="8">
                  <c:v>31540450.31042438</c:v>
                </c:pt>
                <c:pt idx="9">
                  <c:v>24035573.681701355</c:v>
                </c:pt>
                <c:pt idx="10">
                  <c:v>18447544.105755638</c:v>
                </c:pt>
                <c:pt idx="11">
                  <c:v>13760326.791040383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60A-94FE-0A183285239F}"/>
            </c:ext>
          </c:extLst>
        </c:ser>
        <c:ser>
          <c:idx val="1"/>
          <c:order val="2"/>
          <c:tx>
            <c:strRef>
              <c:f>Sheet1!$AD$17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Sheet1!$AD$22:$AD$33</c:f>
              <c:numCache>
                <c:formatCode>General</c:formatCode>
                <c:ptCount val="12"/>
                <c:pt idx="0">
                  <c:v>30139400</c:v>
                </c:pt>
                <c:pt idx="1">
                  <c:v>26336490</c:v>
                </c:pt>
                <c:pt idx="2">
                  <c:v>25744447.5</c:v>
                </c:pt>
                <c:pt idx="3">
                  <c:v>19466876.25</c:v>
                </c:pt>
                <c:pt idx="4">
                  <c:v>9179955</c:v>
                </c:pt>
                <c:pt idx="5">
                  <c:v>2930223.75</c:v>
                </c:pt>
                <c:pt idx="6">
                  <c:v>2604217.5</c:v>
                </c:pt>
                <c:pt idx="7">
                  <c:v>461.25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4-460A-94FE-0A183285239F}"/>
            </c:ext>
          </c:extLst>
        </c:ser>
        <c:ser>
          <c:idx val="5"/>
          <c:order val="3"/>
          <c:tx>
            <c:strRef>
              <c:f>Sheet1!$AH$17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Sheet1!$AH$22:$AH$33</c:f>
              <c:numCache>
                <c:formatCode>General</c:formatCode>
                <c:ptCount val="12"/>
                <c:pt idx="0">
                  <c:v>8783153.3540783282</c:v>
                </c:pt>
                <c:pt idx="1">
                  <c:v>12728593.369987858</c:v>
                </c:pt>
                <c:pt idx="2">
                  <c:v>14698159.174771339</c:v>
                </c:pt>
                <c:pt idx="3">
                  <c:v>16451854.490698</c:v>
                </c:pt>
                <c:pt idx="4">
                  <c:v>18302080.278608609</c:v>
                </c:pt>
                <c:pt idx="5">
                  <c:v>20248610.520070534</c:v>
                </c:pt>
                <c:pt idx="6">
                  <c:v>22292246.645652674</c:v>
                </c:pt>
                <c:pt idx="7">
                  <c:v>24923198.035924859</c:v>
                </c:pt>
                <c:pt idx="8">
                  <c:v>27689330.420241632</c:v>
                </c:pt>
                <c:pt idx="9">
                  <c:v>30590306.614994824</c:v>
                </c:pt>
                <c:pt idx="10">
                  <c:v>33626906.336851098</c:v>
                </c:pt>
                <c:pt idx="11">
                  <c:v>36747439.443968266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4-460A-94FE-0A183285239F}"/>
            </c:ext>
          </c:extLst>
        </c:ser>
        <c:ser>
          <c:idx val="6"/>
          <c:order val="4"/>
          <c:tx>
            <c:strRef>
              <c:f>Sheet1!$AI$17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Sheet1!$AI$22:$AI$33</c:f>
              <c:numCache>
                <c:formatCode>General</c:formatCode>
                <c:ptCount val="12"/>
                <c:pt idx="0">
                  <c:v>3758039.999757811</c:v>
                </c:pt>
                <c:pt idx="1">
                  <c:v>3758045.2051084135</c:v>
                </c:pt>
                <c:pt idx="2">
                  <c:v>9418629.5142754167</c:v>
                </c:pt>
                <c:pt idx="3">
                  <c:v>15110550.878841795</c:v>
                </c:pt>
                <c:pt idx="4">
                  <c:v>18387090.1288707</c:v>
                </c:pt>
                <c:pt idx="5">
                  <c:v>21608121.964695301</c:v>
                </c:pt>
                <c:pt idx="6">
                  <c:v>24918719.556897409</c:v>
                </c:pt>
                <c:pt idx="7">
                  <c:v>28379879.179029029</c:v>
                </c:pt>
                <c:pt idx="8">
                  <c:v>38836289.287642799</c:v>
                </c:pt>
                <c:pt idx="9">
                  <c:v>49579577.197909012</c:v>
                </c:pt>
                <c:pt idx="10">
                  <c:v>58737975.41240415</c:v>
                </c:pt>
                <c:pt idx="11">
                  <c:v>69509532.767378494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4-460A-94FE-0A183285239F}"/>
            </c:ext>
          </c:extLst>
        </c:ser>
        <c:ser>
          <c:idx val="3"/>
          <c:order val="5"/>
          <c:tx>
            <c:strRef>
              <c:f>Sheet1!$AF$17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Sheet1!$AF$22:$AF$33</c:f>
              <c:numCache>
                <c:formatCode>General</c:formatCode>
                <c:ptCount val="12"/>
                <c:pt idx="0">
                  <c:v>3941977.9517470151</c:v>
                </c:pt>
                <c:pt idx="1">
                  <c:v>5224644.2402250897</c:v>
                </c:pt>
                <c:pt idx="2">
                  <c:v>6267947.8254686389</c:v>
                </c:pt>
                <c:pt idx="3">
                  <c:v>7834760.3694028724</c:v>
                </c:pt>
                <c:pt idx="4">
                  <c:v>10446114.609293217</c:v>
                </c:pt>
                <c:pt idx="5">
                  <c:v>15672494.575925225</c:v>
                </c:pt>
                <c:pt idx="6">
                  <c:v>20891531.568854842</c:v>
                </c:pt>
                <c:pt idx="7">
                  <c:v>26114269.642659202</c:v>
                </c:pt>
                <c:pt idx="8">
                  <c:v>31337826.943162624</c:v>
                </c:pt>
                <c:pt idx="9">
                  <c:v>41820122.323097989</c:v>
                </c:pt>
                <c:pt idx="10">
                  <c:v>62676830.762877807</c:v>
                </c:pt>
                <c:pt idx="11">
                  <c:v>92969385.063833445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4-460A-94FE-0A183285239F}"/>
            </c:ext>
          </c:extLst>
        </c:ser>
        <c:ser>
          <c:idx val="4"/>
          <c:order val="6"/>
          <c:tx>
            <c:strRef>
              <c:f>Sheet1!$AG$17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Sheet1!$AG$22:$AG$33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2086486.0501414766</c:v>
                </c:pt>
                <c:pt idx="2">
                  <c:v>4168218.5299474937</c:v>
                </c:pt>
                <c:pt idx="3">
                  <c:v>7812024.432641468</c:v>
                </c:pt>
                <c:pt idx="4">
                  <c:v>10414742.934565764</c:v>
                </c:pt>
                <c:pt idx="5">
                  <c:v>15623673.585584139</c:v>
                </c:pt>
                <c:pt idx="6">
                  <c:v>20825616.942262888</c:v>
                </c:pt>
                <c:pt idx="7">
                  <c:v>26031086.145949855</c:v>
                </c:pt>
                <c:pt idx="8">
                  <c:v>31237373.118428305</c:v>
                </c:pt>
                <c:pt idx="9">
                  <c:v>41682253.950689897</c:v>
                </c:pt>
                <c:pt idx="10">
                  <c:v>62472594.000512332</c:v>
                </c:pt>
                <c:pt idx="11">
                  <c:v>92665089.36913085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4-460A-94FE-0A183285239F}"/>
            </c:ext>
          </c:extLst>
        </c:ser>
        <c:ser>
          <c:idx val="7"/>
          <c:order val="7"/>
          <c:tx>
            <c:strRef>
              <c:f>Sheet1!$AJ$17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Sheet1!$AJ$22:$AJ$33</c:f>
              <c:numCache>
                <c:formatCode>General</c:formatCode>
                <c:ptCount val="12"/>
                <c:pt idx="0">
                  <c:v>64526.030394577312</c:v>
                </c:pt>
                <c:pt idx="1">
                  <c:v>227490.34567743543</c:v>
                </c:pt>
                <c:pt idx="2">
                  <c:v>122678.68319736152</c:v>
                </c:pt>
                <c:pt idx="3">
                  <c:v>197719.74554002247</c:v>
                </c:pt>
                <c:pt idx="4">
                  <c:v>629151.68681163306</c:v>
                </c:pt>
                <c:pt idx="5">
                  <c:v>1336232.0717082266</c:v>
                </c:pt>
                <c:pt idx="6">
                  <c:v>1653112.3550428997</c:v>
                </c:pt>
                <c:pt idx="7">
                  <c:v>2418126.2080597612</c:v>
                </c:pt>
                <c:pt idx="8">
                  <c:v>2723246.0504285549</c:v>
                </c:pt>
                <c:pt idx="9">
                  <c:v>2955099.6355571179</c:v>
                </c:pt>
                <c:pt idx="10">
                  <c:v>3054998.0633911155</c:v>
                </c:pt>
                <c:pt idx="11">
                  <c:v>2990484.4563278193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0-4800-8D89-BC399F0C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production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Sheet1!$AE$17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33CC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Sheet1!$AE$59:$AE$70</c:f>
              <c:numCache>
                <c:formatCode>General</c:formatCode>
                <c:ptCount val="12"/>
                <c:pt idx="0">
                  <c:v>4236960</c:v>
                </c:pt>
                <c:pt idx="1">
                  <c:v>4260240</c:v>
                </c:pt>
                <c:pt idx="2">
                  <c:v>4248600</c:v>
                </c:pt>
                <c:pt idx="3">
                  <c:v>4248600</c:v>
                </c:pt>
                <c:pt idx="4">
                  <c:v>4248600</c:v>
                </c:pt>
                <c:pt idx="5">
                  <c:v>4260240</c:v>
                </c:pt>
                <c:pt idx="6">
                  <c:v>4248600</c:v>
                </c:pt>
                <c:pt idx="7">
                  <c:v>4248600</c:v>
                </c:pt>
                <c:pt idx="8">
                  <c:v>4248600</c:v>
                </c:pt>
                <c:pt idx="9">
                  <c:v>4260240</c:v>
                </c:pt>
                <c:pt idx="10">
                  <c:v>4248600</c:v>
                </c:pt>
                <c:pt idx="11">
                  <c:v>4248600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4-460A-94FE-0A183285239F}"/>
            </c:ext>
          </c:extLst>
        </c:ser>
        <c:ser>
          <c:idx val="0"/>
          <c:order val="1"/>
          <c:tx>
            <c:strRef>
              <c:f>Sheet1!$AC$17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Sheet1!$AC$59:$AC$70</c:f>
              <c:numCache>
                <c:formatCode>General</c:formatCode>
                <c:ptCount val="12"/>
                <c:pt idx="0">
                  <c:v>66341288.652940422</c:v>
                </c:pt>
                <c:pt idx="1">
                  <c:v>66337153.229788817</c:v>
                </c:pt>
                <c:pt idx="2">
                  <c:v>64876951.792964309</c:v>
                </c:pt>
                <c:pt idx="3">
                  <c:v>64173206.459531285</c:v>
                </c:pt>
                <c:pt idx="4">
                  <c:v>63559477.490893744</c:v>
                </c:pt>
                <c:pt idx="5">
                  <c:v>63268457.044375516</c:v>
                </c:pt>
                <c:pt idx="6">
                  <c:v>62507970.640327424</c:v>
                </c:pt>
                <c:pt idx="7">
                  <c:v>62016571.442515008</c:v>
                </c:pt>
                <c:pt idx="8">
                  <c:v>61554640.905414738</c:v>
                </c:pt>
                <c:pt idx="9">
                  <c:v>61386536.789830744</c:v>
                </c:pt>
                <c:pt idx="10">
                  <c:v>60655889.74452652</c:v>
                </c:pt>
                <c:pt idx="11">
                  <c:v>60144517.071771398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60A-94FE-0A183285239F}"/>
            </c:ext>
          </c:extLst>
        </c:ser>
        <c:ser>
          <c:idx val="1"/>
          <c:order val="2"/>
          <c:tx>
            <c:strRef>
              <c:f>Sheet1!$AD$17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Sheet1!$AD$59:$AD$70</c:f>
              <c:numCache>
                <c:formatCode>General</c:formatCode>
                <c:ptCount val="12"/>
                <c:pt idx="0">
                  <c:v>30139400</c:v>
                </c:pt>
                <c:pt idx="1">
                  <c:v>30304800</c:v>
                </c:pt>
                <c:pt idx="2">
                  <c:v>30216532.5</c:v>
                </c:pt>
                <c:pt idx="3">
                  <c:v>30204453.75</c:v>
                </c:pt>
                <c:pt idx="4">
                  <c:v>30170145</c:v>
                </c:pt>
                <c:pt idx="5">
                  <c:v>30194422.5</c:v>
                </c:pt>
                <c:pt idx="6">
                  <c:v>30022942.5</c:v>
                </c:pt>
                <c:pt idx="7">
                  <c:v>29912175</c:v>
                </c:pt>
                <c:pt idx="8">
                  <c:v>29780467.5</c:v>
                </c:pt>
                <c:pt idx="9">
                  <c:v>29726756.25</c:v>
                </c:pt>
                <c:pt idx="10">
                  <c:v>29510272.5</c:v>
                </c:pt>
                <c:pt idx="11">
                  <c:v>29413170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4-460A-94FE-0A183285239F}"/>
            </c:ext>
          </c:extLst>
        </c:ser>
        <c:ser>
          <c:idx val="5"/>
          <c:order val="3"/>
          <c:tx>
            <c:strRef>
              <c:f>Sheet1!$AH$17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Sheet1!$AH$59:$AH$70</c:f>
              <c:numCache>
                <c:formatCode>General</c:formatCode>
                <c:ptCount val="12"/>
                <c:pt idx="0">
                  <c:v>8783153.3540783282</c:v>
                </c:pt>
                <c:pt idx="1">
                  <c:v>9297083.562851293</c:v>
                </c:pt>
                <c:pt idx="2">
                  <c:v>9808427.1173951309</c:v>
                </c:pt>
                <c:pt idx="3">
                  <c:v>10310461.404815923</c:v>
                </c:pt>
                <c:pt idx="4">
                  <c:v>10811938.158625375</c:v>
                </c:pt>
                <c:pt idx="5">
                  <c:v>11313226.276849139</c:v>
                </c:pt>
                <c:pt idx="6">
                  <c:v>11813461.471488744</c:v>
                </c:pt>
                <c:pt idx="7">
                  <c:v>12320043.706927903</c:v>
                </c:pt>
                <c:pt idx="8">
                  <c:v>12825382.200302789</c:v>
                </c:pt>
                <c:pt idx="9">
                  <c:v>13330352.57722358</c:v>
                </c:pt>
                <c:pt idx="10">
                  <c:v>13833205.707419218</c:v>
                </c:pt>
                <c:pt idx="11">
                  <c:v>14316164.959594972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4-460A-94FE-0A183285239F}"/>
            </c:ext>
          </c:extLst>
        </c:ser>
        <c:ser>
          <c:idx val="6"/>
          <c:order val="4"/>
          <c:tx>
            <c:strRef>
              <c:f>Sheet1!$AI$17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Sheet1!$AI$59:$AI$70</c:f>
              <c:numCache>
                <c:formatCode>General</c:formatCode>
                <c:ptCount val="12"/>
                <c:pt idx="0">
                  <c:v>3758039.999757811</c:v>
                </c:pt>
                <c:pt idx="1">
                  <c:v>3758045.2051084135</c:v>
                </c:pt>
                <c:pt idx="2">
                  <c:v>4450238.2869895697</c:v>
                </c:pt>
                <c:pt idx="3">
                  <c:v>4656846.905257225</c:v>
                </c:pt>
                <c:pt idx="4">
                  <c:v>4813624.2394395871</c:v>
                </c:pt>
                <c:pt idx="5">
                  <c:v>4913063.8831271753</c:v>
                </c:pt>
                <c:pt idx="6">
                  <c:v>5011016.0798851894</c:v>
                </c:pt>
                <c:pt idx="7">
                  <c:v>5100449.3776368722</c:v>
                </c:pt>
                <c:pt idx="8">
                  <c:v>5189415.1622145008</c:v>
                </c:pt>
                <c:pt idx="9">
                  <c:v>5270618.7789730271</c:v>
                </c:pt>
                <c:pt idx="10">
                  <c:v>5355426.8150023371</c:v>
                </c:pt>
                <c:pt idx="11">
                  <c:v>5474310.2952198228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4-460A-94FE-0A183285239F}"/>
            </c:ext>
          </c:extLst>
        </c:ser>
        <c:ser>
          <c:idx val="3"/>
          <c:order val="5"/>
          <c:tx>
            <c:strRef>
              <c:f>Sheet1!$AF$17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Sheet1!$AG$59:$AG$70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551474.5089949104</c:v>
                </c:pt>
                <c:pt idx="2">
                  <c:v>551366.38005943224</c:v>
                </c:pt>
                <c:pt idx="3">
                  <c:v>551366.38005943224</c:v>
                </c:pt>
                <c:pt idx="4">
                  <c:v>551366.38005943224</c:v>
                </c:pt>
                <c:pt idx="5">
                  <c:v>551487.0219103432</c:v>
                </c:pt>
                <c:pt idx="6">
                  <c:v>551366.38005943235</c:v>
                </c:pt>
                <c:pt idx="7">
                  <c:v>551367.26278731285</c:v>
                </c:pt>
                <c:pt idx="8">
                  <c:v>551384.13571103103</c:v>
                </c:pt>
                <c:pt idx="9">
                  <c:v>551812.92920149444</c:v>
                </c:pt>
                <c:pt idx="10">
                  <c:v>551413.36142901354</c:v>
                </c:pt>
                <c:pt idx="11">
                  <c:v>551399.34368950478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4-460A-94FE-0A183285239F}"/>
            </c:ext>
          </c:extLst>
        </c:ser>
        <c:ser>
          <c:idx val="4"/>
          <c:order val="6"/>
          <c:tx>
            <c:strRef>
              <c:f>Sheet1!$AG$17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Sheet1!$AG$59:$AG$70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551474.5089949104</c:v>
                </c:pt>
                <c:pt idx="2">
                  <c:v>551366.38005943224</c:v>
                </c:pt>
                <c:pt idx="3">
                  <c:v>551366.38005943224</c:v>
                </c:pt>
                <c:pt idx="4">
                  <c:v>551366.38005943224</c:v>
                </c:pt>
                <c:pt idx="5">
                  <c:v>551487.0219103432</c:v>
                </c:pt>
                <c:pt idx="6">
                  <c:v>551366.38005943235</c:v>
                </c:pt>
                <c:pt idx="7">
                  <c:v>551367.26278731285</c:v>
                </c:pt>
                <c:pt idx="8">
                  <c:v>551384.13571103103</c:v>
                </c:pt>
                <c:pt idx="9">
                  <c:v>551812.92920149444</c:v>
                </c:pt>
                <c:pt idx="10">
                  <c:v>551413.36142901354</c:v>
                </c:pt>
                <c:pt idx="11">
                  <c:v>551399.34368950478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4-460A-94FE-0A183285239F}"/>
            </c:ext>
          </c:extLst>
        </c:ser>
        <c:ser>
          <c:idx val="7"/>
          <c:order val="7"/>
          <c:tx>
            <c:strRef>
              <c:f>Sheet1!$AJ$58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Sheet1!$AJ$59:$AJ$70</c:f>
              <c:numCache>
                <c:formatCode>General</c:formatCode>
                <c:ptCount val="12"/>
                <c:pt idx="0">
                  <c:v>6460.4963265868937</c:v>
                </c:pt>
                <c:pt idx="1">
                  <c:v>5943.3031841117518</c:v>
                </c:pt>
                <c:pt idx="2">
                  <c:v>4713.1467447888281</c:v>
                </c:pt>
                <c:pt idx="3">
                  <c:v>4674.2111598700212</c:v>
                </c:pt>
                <c:pt idx="4">
                  <c:v>4080.3227424125944</c:v>
                </c:pt>
                <c:pt idx="5">
                  <c:v>4132.3311395367455</c:v>
                </c:pt>
                <c:pt idx="6">
                  <c:v>3652.2901806619702</c:v>
                </c:pt>
                <c:pt idx="7">
                  <c:v>3987.2802588889608</c:v>
                </c:pt>
                <c:pt idx="8">
                  <c:v>4055.3419982884807</c:v>
                </c:pt>
                <c:pt idx="9">
                  <c:v>3850.8884038665819</c:v>
                </c:pt>
                <c:pt idx="10">
                  <c:v>3906.5906723849985</c:v>
                </c:pt>
                <c:pt idx="11">
                  <c:v>4020.1313356531427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099-4C10-A846-E7EB45AAD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Sheet1!$AP$3:$AP$14</c15:sqref>
                  </c15:fullRef>
                </c:ext>
              </c:extLst>
              <c:f>Sheet1!$AP$4:$AP$14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2-44EF-8DF5-5A2E38C63E49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Sheet1!$AQ$3:$AQ$14</c15:sqref>
                  </c15:fullRef>
                </c:ext>
              </c:extLst>
              <c:f>Sheet1!$AQ$4:$AQ$14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2-44EF-8DF5-5A2E38C63E49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Sheet1!$AR$3:$AR$14</c15:sqref>
                  </c15:fullRef>
                </c:ext>
              </c:extLst>
              <c:f>Sheet1!$AR$4:$AR$14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12-44EF-8DF5-5A2E38C63E49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Sheet1!$AS$3:$AS$14</c15:sqref>
                  </c15:fullRef>
                </c:ext>
              </c:extLst>
              <c:f>Sheet1!$AS$4:$AS$14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12-44EF-8DF5-5A2E38C63E49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Sheet1!$AT$3:$AT$14</c15:sqref>
                  </c15:fullRef>
                </c:ext>
              </c:extLst>
              <c:f>Sheet1!$AT$4:$AT$14</c:f>
              <c:numCache>
                <c:formatCode>General</c:formatCode>
                <c:ptCount val="11"/>
                <c:pt idx="0">
                  <c:v>2312536.7542608161</c:v>
                </c:pt>
                <c:pt idx="1">
                  <c:v>3040020.2071809722</c:v>
                </c:pt>
                <c:pt idx="2">
                  <c:v>4018796.1709893607</c:v>
                </c:pt>
                <c:pt idx="3">
                  <c:v>5280634.5197363151</c:v>
                </c:pt>
                <c:pt idx="4">
                  <c:v>6999772.2385604819</c:v>
                </c:pt>
                <c:pt idx="5">
                  <c:v>9128743.7078964338</c:v>
                </c:pt>
                <c:pt idx="6">
                  <c:v>11812993.862334419</c:v>
                </c:pt>
                <c:pt idx="7">
                  <c:v>15134843.89814641</c:v>
                </c:pt>
                <c:pt idx="8">
                  <c:v>19155383.554236844</c:v>
                </c:pt>
                <c:pt idx="9">
                  <c:v>23652504.24363694</c:v>
                </c:pt>
                <c:pt idx="10">
                  <c:v>28971016.009931747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12-44EF-8DF5-5A2E38C63E49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Sheet1!$AU$3:$AU$14</c15:sqref>
                  </c15:fullRef>
                </c:ext>
              </c:extLst>
              <c:f>Sheet1!$AU$4:$AU$14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12-44EF-8DF5-5A2E38C6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Sheet1!$AP$22:$AP$33</c15:sqref>
                  </c15:fullRef>
                </c:ext>
              </c:extLst>
              <c:f>Sheet1!$AP$23:$AP$33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2-4A82-A3B5-F84C6AFF29D8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Sheet1!$AQ$22:$AQ$33</c15:sqref>
                  </c15:fullRef>
                </c:ext>
              </c:extLst>
              <c:f>Sheet1!$AQ$23:$AQ$33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2-4A82-A3B5-F84C6AFF29D8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Sheet1!$AR$22:$AR$33</c15:sqref>
                  </c15:fullRef>
                </c:ext>
              </c:extLst>
              <c:f>Sheet1!$AR$23:$AR$33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2-4A82-A3B5-F84C6AFF29D8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Sheet1!$AS$22:$AS$33</c15:sqref>
                  </c15:fullRef>
                </c:ext>
              </c:extLst>
              <c:f>Sheet1!$AS$23:$AS$33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2-4A82-A3B5-F84C6AFF29D8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Sheet1!$AT$22:$AT$33</c15:sqref>
                  </c15:fullRef>
                </c:ext>
              </c:extLst>
              <c:f>Sheet1!$AT$23:$AT$33</c:f>
              <c:numCache>
                <c:formatCode>General</c:formatCode>
                <c:ptCount val="11"/>
                <c:pt idx="0">
                  <c:v>2312536.7542608161</c:v>
                </c:pt>
                <c:pt idx="1">
                  <c:v>3040020.2071809722</c:v>
                </c:pt>
                <c:pt idx="2">
                  <c:v>4018796.1709893607</c:v>
                </c:pt>
                <c:pt idx="3">
                  <c:v>5280634.5197363151</c:v>
                </c:pt>
                <c:pt idx="4">
                  <c:v>6999772.2385604819</c:v>
                </c:pt>
                <c:pt idx="5">
                  <c:v>9128743.7078964338</c:v>
                </c:pt>
                <c:pt idx="6">
                  <c:v>11812993.862334419</c:v>
                </c:pt>
                <c:pt idx="7">
                  <c:v>15134843.89814641</c:v>
                </c:pt>
                <c:pt idx="8">
                  <c:v>19155383.554236844</c:v>
                </c:pt>
                <c:pt idx="9">
                  <c:v>23652504.24363694</c:v>
                </c:pt>
                <c:pt idx="10">
                  <c:v>28971016.009931747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D2-4A82-A3B5-F84C6AFF29D8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Sheet1!$AU$22:$AU$33</c15:sqref>
                  </c15:fullRef>
                </c:ext>
              </c:extLst>
              <c:f>Sheet1!$AU$23:$AU$33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D2-4A82-A3B5-F84C6AFF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Sheet1!$AP$59:$AP$70</c15:sqref>
                  </c15:fullRef>
                </c:ext>
              </c:extLst>
              <c:f>Sheet1!$AP$60:$AP$70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9-4968-B217-C5CEC39BBE26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Sheet1!$AQ$59:$AQ$70</c15:sqref>
                  </c15:fullRef>
                </c:ext>
              </c:extLst>
              <c:f>Sheet1!$AQ$60:$AQ$70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9-4968-B217-C5CEC39BBE26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Sheet1!$AR$59:$AR$70</c15:sqref>
                  </c15:fullRef>
                </c:ext>
              </c:extLst>
              <c:f>Sheet1!$AR$60:$AR$70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9-4968-B217-C5CEC39BBE26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Sheet1!$AS$59:$AS$70</c15:sqref>
                  </c15:fullRef>
                </c:ext>
              </c:extLst>
              <c:f>Sheet1!$AS$60:$AS$70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39-4968-B217-C5CEC39BBE26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Sheet1!$AT$59:$AT$70</c15:sqref>
                  </c15:fullRef>
                </c:ext>
              </c:extLst>
              <c:f>Sheet1!$AT$60:$AT$70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39-4968-B217-C5CEC39BBE26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Sheet1!$AU$59:$AU$70</c15:sqref>
                  </c15:fullRef>
                </c:ext>
              </c:extLst>
              <c:f>Sheet1!$AU$60:$AU$70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39-4968-B217-C5CEC39BB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Sheet1!$B$40:$B$51</c15:sqref>
                  </c15:fullRef>
                </c:ext>
              </c:extLst>
              <c:f>Sheet1!$B$41:$B$51</c:f>
              <c:numCache>
                <c:formatCode>General</c:formatCode>
                <c:ptCount val="11"/>
                <c:pt idx="0">
                  <c:v>0.55161542122691276</c:v>
                </c:pt>
                <c:pt idx="1">
                  <c:v>0.99876758471572979</c:v>
                </c:pt>
                <c:pt idx="2">
                  <c:v>1.7272919502625046</c:v>
                </c:pt>
                <c:pt idx="3">
                  <c:v>2.6530802952547297</c:v>
                </c:pt>
                <c:pt idx="4">
                  <c:v>3.9191186532211875</c:v>
                </c:pt>
                <c:pt idx="5">
                  <c:v>5.4194819588786416</c:v>
                </c:pt>
                <c:pt idx="6">
                  <c:v>7.3994898701243228</c:v>
                </c:pt>
                <c:pt idx="7">
                  <c:v>9.352965642422058</c:v>
                </c:pt>
                <c:pt idx="8">
                  <c:v>12.435079268489211</c:v>
                </c:pt>
                <c:pt idx="9">
                  <c:v>15.412397456900072</c:v>
                </c:pt>
                <c:pt idx="10">
                  <c:v>18.226629677041242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6-4F6E-8F3E-533E3F6D2B79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Sheet1!$C$40:$C$51</c15:sqref>
                  </c15:fullRef>
                </c:ext>
              </c:extLst>
              <c:f>Sheet1!$C$41:$C$51</c:f>
              <c:numCache>
                <c:formatCode>General</c:formatCode>
                <c:ptCount val="11"/>
                <c:pt idx="0">
                  <c:v>92.618107543791723</c:v>
                </c:pt>
                <c:pt idx="1">
                  <c:v>80.39412664008718</c:v>
                </c:pt>
                <c:pt idx="2">
                  <c:v>62.783524214451923</c:v>
                </c:pt>
                <c:pt idx="3">
                  <c:v>49.099935684703645</c:v>
                </c:pt>
                <c:pt idx="4">
                  <c:v>37.981263365376989</c:v>
                </c:pt>
                <c:pt idx="5">
                  <c:v>30.345519332577222</c:v>
                </c:pt>
                <c:pt idx="6">
                  <c:v>25.318095179359659</c:v>
                </c:pt>
                <c:pt idx="7">
                  <c:v>22.243999159440506</c:v>
                </c:pt>
                <c:pt idx="8">
                  <c:v>19.065213062973708</c:v>
                </c:pt>
                <c:pt idx="9">
                  <c:v>16.33450070402651</c:v>
                </c:pt>
                <c:pt idx="10">
                  <c:v>14.427338829054309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6-4F6E-8F3E-533E3F6D2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14911"/>
        <c:axId val="1141465455"/>
      </c:areaChart>
      <c:catAx>
        <c:axId val="17895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65455"/>
        <c:crosses val="autoZero"/>
        <c:auto val="1"/>
        <c:lblAlgn val="ctr"/>
        <c:lblOffset val="100"/>
        <c:noMultiLvlLbl val="0"/>
      </c:catAx>
      <c:valAx>
        <c:axId val="11414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1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Sheet1!$Q$40:$Q$51</c15:sqref>
                  </c15:fullRef>
                </c:ext>
              </c:extLst>
              <c:f>Sheet1!$Q$41:$Q$51</c:f>
              <c:numCache>
                <c:formatCode>General</c:formatCode>
                <c:ptCount val="11"/>
                <c:pt idx="0">
                  <c:v>6309433025.4721947</c:v>
                </c:pt>
                <c:pt idx="1">
                  <c:v>5313462508.5854645</c:v>
                </c:pt>
                <c:pt idx="2">
                  <c:v>3867732675.5072966</c:v>
                </c:pt>
                <c:pt idx="3">
                  <c:v>2761211284.7244849</c:v>
                </c:pt>
                <c:pt idx="4">
                  <c:v>1877605105.9574962</c:v>
                </c:pt>
                <c:pt idx="5">
                  <c:v>1307654466.3215842</c:v>
                </c:pt>
                <c:pt idx="6">
                  <c:v>966783096.21618617</c:v>
                </c:pt>
                <c:pt idx="7">
                  <c:v>802808841.72342062</c:v>
                </c:pt>
                <c:pt idx="8">
                  <c:v>636174050.43475258</c:v>
                </c:pt>
                <c:pt idx="9">
                  <c:v>515205809.5411557</c:v>
                </c:pt>
                <c:pt idx="10">
                  <c:v>454167347.44261825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D34-96E4-8A1B3455472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Sheet1!$R$40:$R$51</c15:sqref>
                  </c15:fullRef>
                </c:ext>
              </c:extLst>
              <c:f>Sheet1!$R$41:$R$51</c:f>
              <c:numCache>
                <c:formatCode>General</c:formatCode>
                <c:ptCount val="11"/>
                <c:pt idx="0">
                  <c:v>240267.85714285713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D34-96E4-8A1B3455472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Sheet1!$S$40:$S$51</c15:sqref>
                  </c15:fullRef>
                </c:ext>
              </c:extLst>
              <c:f>Sheet1!$S$41:$S$51</c:f>
              <c:numCache>
                <c:formatCode>General</c:formatCode>
                <c:ptCount val="11"/>
                <c:pt idx="0">
                  <c:v>376574785.71427828</c:v>
                </c:pt>
                <c:pt idx="1">
                  <c:v>375545892.85713583</c:v>
                </c:pt>
                <c:pt idx="2">
                  <c:v>375545892.85713583</c:v>
                </c:pt>
                <c:pt idx="3">
                  <c:v>375545892.85713583</c:v>
                </c:pt>
                <c:pt idx="4">
                  <c:v>376574785.71427828</c:v>
                </c:pt>
                <c:pt idx="5">
                  <c:v>375545892.85713583</c:v>
                </c:pt>
                <c:pt idx="6">
                  <c:v>375545892.85713583</c:v>
                </c:pt>
                <c:pt idx="7">
                  <c:v>375545892.85713583</c:v>
                </c:pt>
                <c:pt idx="8">
                  <c:v>376574785.71427828</c:v>
                </c:pt>
                <c:pt idx="9">
                  <c:v>375545892.85713583</c:v>
                </c:pt>
                <c:pt idx="10">
                  <c:v>375545892.85713583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D34-96E4-8A1B3455472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Sheet1!$T$40:$T$51</c15:sqref>
                  </c15:fullRef>
                </c:ext>
              </c:extLst>
              <c:f>Sheet1!$T$41:$T$51</c:f>
              <c:numCache>
                <c:formatCode>General</c:formatCode>
                <c:ptCount val="11"/>
                <c:pt idx="0">
                  <c:v>376021549.26201159</c:v>
                </c:pt>
                <c:pt idx="1">
                  <c:v>570378495.38996875</c:v>
                </c:pt>
                <c:pt idx="2">
                  <c:v>1014150954.5318202</c:v>
                </c:pt>
                <c:pt idx="3">
                  <c:v>1442588696.7997968</c:v>
                </c:pt>
                <c:pt idx="4">
                  <c:v>2128532361.7763748</c:v>
                </c:pt>
                <c:pt idx="5">
                  <c:v>2882923621.7141047</c:v>
                </c:pt>
                <c:pt idx="6">
                  <c:v>3827498792.8851733</c:v>
                </c:pt>
                <c:pt idx="7">
                  <c:v>4615006370.5341339</c:v>
                </c:pt>
                <c:pt idx="8">
                  <c:v>5906065246.2837763</c:v>
                </c:pt>
                <c:pt idx="9">
                  <c:v>6995216338.69419</c:v>
                </c:pt>
                <c:pt idx="10">
                  <c:v>7871919422.7590151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D34-96E4-8A1B3455472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Sheet1!$U$40:$U$51</c15:sqref>
                  </c15:fullRef>
                </c:ext>
              </c:extLst>
              <c:f>Sheet1!$U$41:$U$51</c:f>
              <c:numCache>
                <c:formatCode>General</c:formatCode>
                <c:ptCount val="11"/>
                <c:pt idx="0">
                  <c:v>171209114.08775824</c:v>
                </c:pt>
                <c:pt idx="1">
                  <c:v>414322815.79235166</c:v>
                </c:pt>
                <c:pt idx="2">
                  <c:v>640045021.46396518</c:v>
                </c:pt>
                <c:pt idx="3">
                  <c:v>996751194.06861031</c:v>
                </c:pt>
                <c:pt idx="4">
                  <c:v>1341853031.8441606</c:v>
                </c:pt>
                <c:pt idx="5">
                  <c:v>1658276772.6464903</c:v>
                </c:pt>
                <c:pt idx="6">
                  <c:v>2008803321.3207536</c:v>
                </c:pt>
                <c:pt idx="7">
                  <c:v>2210022391.7331848</c:v>
                </c:pt>
                <c:pt idx="8">
                  <c:v>2580454888.3146243</c:v>
                </c:pt>
                <c:pt idx="9">
                  <c:v>2788882493.9546571</c:v>
                </c:pt>
                <c:pt idx="10">
                  <c:v>2863619979.1440501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D34-96E4-8A1B3455472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Sheet1!$V$40:$V$51</c15:sqref>
                  </c15:fullRef>
                </c:ext>
              </c:extLst>
              <c:f>Sheet1!$V$41:$V$51</c:f>
              <c:numCache>
                <c:formatCode>General</c:formatCode>
                <c:ptCount val="11"/>
                <c:pt idx="0">
                  <c:v>781768770.25086474</c:v>
                </c:pt>
                <c:pt idx="1">
                  <c:v>867236542.62928629</c:v>
                </c:pt>
                <c:pt idx="2">
                  <c:v>932402683.11456168</c:v>
                </c:pt>
                <c:pt idx="3">
                  <c:v>996297734.88428509</c:v>
                </c:pt>
                <c:pt idx="4">
                  <c:v>1058689905.6026026</c:v>
                </c:pt>
                <c:pt idx="5">
                  <c:v>1119461367.0299311</c:v>
                </c:pt>
                <c:pt idx="6">
                  <c:v>1202147643.0881641</c:v>
                </c:pt>
                <c:pt idx="7">
                  <c:v>1282778810.4402571</c:v>
                </c:pt>
                <c:pt idx="8">
                  <c:v>1361112666.4067197</c:v>
                </c:pt>
                <c:pt idx="9">
                  <c:v>1437028714.817394</c:v>
                </c:pt>
                <c:pt idx="10">
                  <c:v>1457361704.8653173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D34-96E4-8A1B3455472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Sheet1!$W$40:$W$51</c15:sqref>
                  </c15:fullRef>
                </c:ext>
              </c:extLst>
              <c:f>Sheet1!$W$41:$W$51</c:f>
              <c:numCache>
                <c:formatCode>General</c:formatCode>
                <c:ptCount val="11"/>
                <c:pt idx="0">
                  <c:v>410017882.36042649</c:v>
                </c:pt>
                <c:pt idx="1">
                  <c:v>965926278.12948287</c:v>
                </c:pt>
                <c:pt idx="2">
                  <c:v>1958621662.6317661</c:v>
                </c:pt>
                <c:pt idx="3">
                  <c:v>2448855859.900423</c:v>
                </c:pt>
                <c:pt idx="4">
                  <c:v>2867335129.3010645</c:v>
                </c:pt>
                <c:pt idx="5">
                  <c:v>3243615604.0428815</c:v>
                </c:pt>
                <c:pt idx="6">
                  <c:v>3609251813.0634179</c:v>
                </c:pt>
                <c:pt idx="7">
                  <c:v>4298197510.3944569</c:v>
                </c:pt>
                <c:pt idx="8">
                  <c:v>4913871156.3272753</c:v>
                </c:pt>
                <c:pt idx="9">
                  <c:v>5462863455.8826914</c:v>
                </c:pt>
                <c:pt idx="10">
                  <c:v>6070002429.7433662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D34-96E4-8A1B34554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0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production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Sheet1!$AE$17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33CC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Sheet1!$AE$40:$AE$51</c:f>
              <c:numCache>
                <c:formatCode>General</c:formatCode>
                <c:ptCount val="12"/>
                <c:pt idx="0">
                  <c:v>4236960</c:v>
                </c:pt>
                <c:pt idx="1">
                  <c:v>4260240</c:v>
                </c:pt>
                <c:pt idx="2">
                  <c:v>4248600</c:v>
                </c:pt>
                <c:pt idx="3">
                  <c:v>4248600</c:v>
                </c:pt>
                <c:pt idx="4">
                  <c:v>4248600</c:v>
                </c:pt>
                <c:pt idx="5">
                  <c:v>4260240</c:v>
                </c:pt>
                <c:pt idx="6">
                  <c:v>4248600</c:v>
                </c:pt>
                <c:pt idx="7">
                  <c:v>4248600</c:v>
                </c:pt>
                <c:pt idx="8">
                  <c:v>4248600</c:v>
                </c:pt>
                <c:pt idx="9">
                  <c:v>4260240</c:v>
                </c:pt>
                <c:pt idx="10">
                  <c:v>4248600</c:v>
                </c:pt>
                <c:pt idx="11">
                  <c:v>4248600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4-460A-94FE-0A183285239F}"/>
            </c:ext>
          </c:extLst>
        </c:ser>
        <c:ser>
          <c:idx val="0"/>
          <c:order val="1"/>
          <c:tx>
            <c:strRef>
              <c:f>Sheet1!$AC$17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Sheet1!$AC$40:$AC$51</c:f>
              <c:numCache>
                <c:formatCode>General</c:formatCode>
                <c:ptCount val="12"/>
                <c:pt idx="0">
                  <c:v>69054460.803995594</c:v>
                </c:pt>
                <c:pt idx="1">
                  <c:v>89450189.728215292</c:v>
                </c:pt>
                <c:pt idx="2">
                  <c:v>75330101.387541205</c:v>
                </c:pt>
                <c:pt idx="3">
                  <c:v>54833678.437571339</c:v>
                </c:pt>
                <c:pt idx="4">
                  <c:v>39146286.568246238</c:v>
                </c:pt>
                <c:pt idx="5">
                  <c:v>26619211.628764484</c:v>
                </c:pt>
                <c:pt idx="6">
                  <c:v>18538898.763040289</c:v>
                </c:pt>
                <c:pt idx="7">
                  <c:v>13706291.996988911</c:v>
                </c:pt>
                <c:pt idx="8">
                  <c:v>11381593.705445845</c:v>
                </c:pt>
                <c:pt idx="9">
                  <c:v>9019176.4112269133</c:v>
                </c:pt>
                <c:pt idx="10">
                  <c:v>7304183.6289378535</c:v>
                </c:pt>
                <c:pt idx="11">
                  <c:v>6438828.2169080246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60A-94FE-0A183285239F}"/>
            </c:ext>
          </c:extLst>
        </c:ser>
        <c:ser>
          <c:idx val="1"/>
          <c:order val="2"/>
          <c:tx>
            <c:strRef>
              <c:f>Sheet1!$AD$17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Sheet1!$AD$40:$AD$51</c:f>
              <c:numCache>
                <c:formatCode>General</c:formatCode>
                <c:ptCount val="12"/>
                <c:pt idx="0">
                  <c:v>30139400</c:v>
                </c:pt>
                <c:pt idx="1">
                  <c:v>3450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4-460A-94FE-0A183285239F}"/>
            </c:ext>
          </c:extLst>
        </c:ser>
        <c:ser>
          <c:idx val="5"/>
          <c:order val="3"/>
          <c:tx>
            <c:strRef>
              <c:f>Sheet1!$AH$17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Sheet1!$AH$40:$AH$51</c:f>
              <c:numCache>
                <c:formatCode>General</c:formatCode>
                <c:ptCount val="12"/>
                <c:pt idx="0">
                  <c:v>8783153.3540783282</c:v>
                </c:pt>
                <c:pt idx="1">
                  <c:v>15196872.354068607</c:v>
                </c:pt>
                <c:pt idx="2">
                  <c:v>17555879.589407746</c:v>
                </c:pt>
                <c:pt idx="3">
                  <c:v>19656114.105360776</c:v>
                </c:pt>
                <c:pt idx="4">
                  <c:v>21872197.502143469</c:v>
                </c:pt>
                <c:pt idx="5">
                  <c:v>24203667.269242249</c:v>
                </c:pt>
                <c:pt idx="6">
                  <c:v>26652051.160261553</c:v>
                </c:pt>
                <c:pt idx="7">
                  <c:v>29804954.482700009</c:v>
                </c:pt>
                <c:pt idx="8">
                  <c:v>33120093.714066312</c:v>
                </c:pt>
                <c:pt idx="9">
                  <c:v>36596788.903612539</c:v>
                </c:pt>
                <c:pt idx="10">
                  <c:v>40236804.014886998</c:v>
                </c:pt>
                <c:pt idx="11">
                  <c:v>42494674.855275698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4-460A-94FE-0A183285239F}"/>
            </c:ext>
          </c:extLst>
        </c:ser>
        <c:ser>
          <c:idx val="6"/>
          <c:order val="4"/>
          <c:tx>
            <c:strRef>
              <c:f>Sheet1!$AI$17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Sheet1!$AI$40:$AI$51</c:f>
              <c:numCache>
                <c:formatCode>General</c:formatCode>
                <c:ptCount val="12"/>
                <c:pt idx="0">
                  <c:v>3758039.999757811</c:v>
                </c:pt>
                <c:pt idx="1">
                  <c:v>3758045.2051084135</c:v>
                </c:pt>
                <c:pt idx="2">
                  <c:v>9418629.5142754167</c:v>
                </c:pt>
                <c:pt idx="3">
                  <c:v>20317899.958331335</c:v>
                </c:pt>
                <c:pt idx="4">
                  <c:v>27025641.937633716</c:v>
                </c:pt>
                <c:pt idx="5">
                  <c:v>33664780.103879176</c:v>
                </c:pt>
                <c:pt idx="6">
                  <c:v>40514570.452470072</c:v>
                </c:pt>
                <c:pt idx="7">
                  <c:v>47960485.66576542</c:v>
                </c:pt>
                <c:pt idx="8">
                  <c:v>60762731.46760378</c:v>
                </c:pt>
                <c:pt idx="9">
                  <c:v>73902514.674044266</c:v>
                </c:pt>
                <c:pt idx="10">
                  <c:v>87405815.294123501</c:v>
                </c:pt>
                <c:pt idx="11">
                  <c:v>103322136.70152393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4-460A-94FE-0A183285239F}"/>
            </c:ext>
          </c:extLst>
        </c:ser>
        <c:ser>
          <c:idx val="3"/>
          <c:order val="5"/>
          <c:tx>
            <c:strRef>
              <c:f>Sheet1!$AF$17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Sheet1!$AF$40:$AF$51</c:f>
              <c:numCache>
                <c:formatCode>General</c:formatCode>
                <c:ptCount val="12"/>
                <c:pt idx="0">
                  <c:v>3941977.9517470151</c:v>
                </c:pt>
                <c:pt idx="1">
                  <c:v>5224644.2402250897</c:v>
                </c:pt>
                <c:pt idx="2">
                  <c:v>8357031.2173809418</c:v>
                </c:pt>
                <c:pt idx="3">
                  <c:v>15668823.089074045</c:v>
                </c:pt>
                <c:pt idx="4">
                  <c:v>23502885.808745306</c:v>
                </c:pt>
                <c:pt idx="5">
                  <c:v>36568219.500088297</c:v>
                </c:pt>
                <c:pt idx="6">
                  <c:v>52227782.447539814</c:v>
                </c:pt>
                <c:pt idx="7">
                  <c:v>73118690.400841653</c:v>
                </c:pt>
                <c:pt idx="8">
                  <c:v>92967368.663826466</c:v>
                </c:pt>
                <c:pt idx="9">
                  <c:v>125458868.58227563</c:v>
                </c:pt>
                <c:pt idx="10">
                  <c:v>156692845.98675039</c:v>
                </c:pt>
                <c:pt idx="11">
                  <c:v>185940309.90776861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4-460A-94FE-0A183285239F}"/>
            </c:ext>
          </c:extLst>
        </c:ser>
        <c:ser>
          <c:idx val="4"/>
          <c:order val="6"/>
          <c:tx>
            <c:strRef>
              <c:f>Sheet1!$AG$17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Sheet1!$AG$40:$AG$51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2607143.1046172399</c:v>
                </c:pt>
                <c:pt idx="2">
                  <c:v>7291480.7322566481</c:v>
                </c:pt>
                <c:pt idx="3">
                  <c:v>13017461.436490035</c:v>
                </c:pt>
                <c:pt idx="4">
                  <c:v>23428335.44418719</c:v>
                </c:pt>
                <c:pt idx="5">
                  <c:v>36450082.343944892</c:v>
                </c:pt>
                <c:pt idx="6">
                  <c:v>52058238.965354241</c:v>
                </c:pt>
                <c:pt idx="7">
                  <c:v>72880067.424810499</c:v>
                </c:pt>
                <c:pt idx="8">
                  <c:v>92663119.140400648</c:v>
                </c:pt>
                <c:pt idx="9">
                  <c:v>125038975.05390878</c:v>
                </c:pt>
                <c:pt idx="10">
                  <c:v>156177419.66146085</c:v>
                </c:pt>
                <c:pt idx="11">
                  <c:v>185328539.72909144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4-460A-94FE-0A183285239F}"/>
            </c:ext>
          </c:extLst>
        </c:ser>
        <c:ser>
          <c:idx val="7"/>
          <c:order val="7"/>
          <c:tx>
            <c:strRef>
              <c:f>Sheet1!$AJ$39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Sheet1!$AJ$40:$AJ$51</c:f>
              <c:numCache>
                <c:formatCode>General</c:formatCode>
                <c:ptCount val="12"/>
                <c:pt idx="0">
                  <c:v>64526.030394577312</c:v>
                </c:pt>
                <c:pt idx="1">
                  <c:v>1535841.6930598386</c:v>
                </c:pt>
                <c:pt idx="2">
                  <c:v>837747.95655813918</c:v>
                </c:pt>
                <c:pt idx="3">
                  <c:v>668721.85087782331</c:v>
                </c:pt>
                <c:pt idx="4">
                  <c:v>778028.71340637514</c:v>
                </c:pt>
                <c:pt idx="5">
                  <c:v>948468.56547589239</c:v>
                </c:pt>
                <c:pt idx="6">
                  <c:v>1078022.6014216775</c:v>
                </c:pt>
                <c:pt idx="7">
                  <c:v>1180563.6059122398</c:v>
                </c:pt>
                <c:pt idx="8">
                  <c:v>1446116.1821043296</c:v>
                </c:pt>
                <c:pt idx="9">
                  <c:v>1609692.2902801225</c:v>
                </c:pt>
                <c:pt idx="10">
                  <c:v>1718978.1688802503</c:v>
                </c:pt>
                <c:pt idx="11">
                  <c:v>1760757.347782237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0-4800-8D89-BC399F0C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Sheet1!$AP$40:$AP$51</c15:sqref>
                  </c15:fullRef>
                </c:ext>
              </c:extLst>
              <c:f>Sheet1!$AP$41:$AP$51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8-443A-A749-650C44F07FA1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Sheet1!$AQ$40:$AQ$51</c15:sqref>
                  </c15:fullRef>
                </c:ext>
              </c:extLst>
              <c:f>Sheet1!$AQ$41:$AQ$51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8-443A-A749-650C44F07FA1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Sheet1!$AR$40:$AR$51</c15:sqref>
                  </c15:fullRef>
                </c:ext>
              </c:extLst>
              <c:f>Sheet1!$AR$41:$AR$51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8-443A-A749-650C44F07FA1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Sheet1!$AS$40:$AS$51</c15:sqref>
                  </c15:fullRef>
                </c:ext>
              </c:extLst>
              <c:f>Sheet1!$AS$41:$AS$51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A8-443A-A749-650C44F07FA1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Sheet1!$AT$40:$AT$51</c15:sqref>
                  </c15:fullRef>
                </c:ext>
              </c:extLst>
              <c:f>Sheet1!$AT$41:$AT$51</c:f>
              <c:numCache>
                <c:formatCode>General</c:formatCode>
                <c:ptCount val="11"/>
                <c:pt idx="0">
                  <c:v>2312536.7542608161</c:v>
                </c:pt>
                <c:pt idx="1">
                  <c:v>3040020.2071809722</c:v>
                </c:pt>
                <c:pt idx="2">
                  <c:v>4018796.1709893607</c:v>
                </c:pt>
                <c:pt idx="3">
                  <c:v>5280634.5197363151</c:v>
                </c:pt>
                <c:pt idx="4">
                  <c:v>6999772.2385604819</c:v>
                </c:pt>
                <c:pt idx="5">
                  <c:v>9128743.7078964338</c:v>
                </c:pt>
                <c:pt idx="6">
                  <c:v>11812993.862334419</c:v>
                </c:pt>
                <c:pt idx="7">
                  <c:v>15134843.89814641</c:v>
                </c:pt>
                <c:pt idx="8">
                  <c:v>19155383.554236844</c:v>
                </c:pt>
                <c:pt idx="9">
                  <c:v>23652504.24363694</c:v>
                </c:pt>
                <c:pt idx="10">
                  <c:v>28971016.009931747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A8-443A-A749-650C44F07FA1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Sheet1!$AU$40:$AU$51</c15:sqref>
                  </c15:fullRef>
                </c:ext>
              </c:extLst>
              <c:f>Sheet1!$AU$41:$AU$51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A8-443A-A749-650C44F07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Climate Agreement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Sheet1!$C$3:$C$14</c15:sqref>
                  </c15:fullRef>
                </c:ext>
              </c:extLst>
              <c:f>Sheet1!$C$4:$C$14</c:f>
              <c:numCache>
                <c:formatCode>General</c:formatCode>
                <c:ptCount val="11"/>
                <c:pt idx="0">
                  <c:v>116.60280212801872</c:v>
                </c:pt>
                <c:pt idx="1">
                  <c:v>109.53080071949807</c:v>
                </c:pt>
                <c:pt idx="2">
                  <c:v>105.02891504853575</c:v>
                </c:pt>
                <c:pt idx="3">
                  <c:v>100.43382558250234</c:v>
                </c:pt>
                <c:pt idx="4">
                  <c:v>96.290774134369684</c:v>
                </c:pt>
                <c:pt idx="5">
                  <c:v>92.06860855165084</c:v>
                </c:pt>
                <c:pt idx="6">
                  <c:v>87.341935421025241</c:v>
                </c:pt>
                <c:pt idx="7">
                  <c:v>82.414586410627791</c:v>
                </c:pt>
                <c:pt idx="8">
                  <c:v>76.257079085327604</c:v>
                </c:pt>
                <c:pt idx="9">
                  <c:v>72.499124556901762</c:v>
                </c:pt>
                <c:pt idx="10">
                  <c:v>59.778416937907529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Sheet1!$B$3:$B$14</c15:sqref>
                  </c15:fullRef>
                </c:ext>
              </c:extLst>
              <c:f>Sheet1!$B$4:$B$14</c:f>
              <c:numCache>
                <c:formatCode>General</c:formatCode>
                <c:ptCount val="11"/>
                <c:pt idx="0">
                  <c:v>0.40295205117533373</c:v>
                </c:pt>
                <c:pt idx="1">
                  <c:v>0.54501382140245946</c:v>
                </c:pt>
                <c:pt idx="2">
                  <c:v>0.64360053030334297</c:v>
                </c:pt>
                <c:pt idx="3">
                  <c:v>0.74044597165343007</c:v>
                </c:pt>
                <c:pt idx="4">
                  <c:v>0.83941929761813738</c:v>
                </c:pt>
                <c:pt idx="5">
                  <c:v>0.93618139493403174</c:v>
                </c:pt>
                <c:pt idx="6">
                  <c:v>1.1049431680478117</c:v>
                </c:pt>
                <c:pt idx="7">
                  <c:v>1.2755015758567618</c:v>
                </c:pt>
                <c:pt idx="8">
                  <c:v>1.4856493657947403</c:v>
                </c:pt>
                <c:pt idx="9">
                  <c:v>1.6408017420719572</c:v>
                </c:pt>
                <c:pt idx="10">
                  <c:v>2.0351629032250762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Renewables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Sheet1!$B$22:$B$33</c15:sqref>
                  </c15:fullRef>
                </c:ext>
              </c:extLst>
              <c:f>Sheet1!$B$23:$B$33</c:f>
              <c:numCache>
                <c:formatCode>General</c:formatCode>
                <c:ptCount val="11"/>
                <c:pt idx="0">
                  <c:v>0.49947281378718439</c:v>
                </c:pt>
                <c:pt idx="1">
                  <c:v>0.73176365537548516</c:v>
                </c:pt>
                <c:pt idx="2">
                  <c:v>1.0584993578560855</c:v>
                </c:pt>
                <c:pt idx="3">
                  <c:v>1.3501663244513238</c:v>
                </c:pt>
                <c:pt idx="4">
                  <c:v>1.8745407890180912</c:v>
                </c:pt>
                <c:pt idx="5">
                  <c:v>2.4004217553366263</c:v>
                </c:pt>
                <c:pt idx="6">
                  <c:v>2.9348909188981511</c:v>
                </c:pt>
                <c:pt idx="7">
                  <c:v>3.5548629204286102</c:v>
                </c:pt>
                <c:pt idx="8">
                  <c:v>4.646821504020008</c:v>
                </c:pt>
                <c:pt idx="9">
                  <c:v>6.6431862479567965</c:v>
                </c:pt>
                <c:pt idx="10">
                  <c:v>9.4980053044276342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A-4EEE-AF34-0A13AA9F1913}"/>
            </c:ext>
          </c:extLst>
        </c:ser>
        <c:ser>
          <c:idx val="1"/>
          <c:order val="1"/>
          <c:tx>
            <c:v>Non-renewables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Sheet1!$C$22:$C$33</c15:sqref>
                  </c15:fullRef>
                </c:ext>
              </c:extLst>
              <c:f>Sheet1!$C$23:$C$33</c:f>
              <c:numCache>
                <c:formatCode>General</c:formatCode>
                <c:ptCount val="11"/>
                <c:pt idx="0">
                  <c:v>113.33371316657852</c:v>
                </c:pt>
                <c:pt idx="1">
                  <c:v>104.17724989809443</c:v>
                </c:pt>
                <c:pt idx="2">
                  <c:v>90.760581693322052</c:v>
                </c:pt>
                <c:pt idx="3">
                  <c:v>76.908513930479742</c:v>
                </c:pt>
                <c:pt idx="4">
                  <c:v>64.504929698039646</c:v>
                </c:pt>
                <c:pt idx="5">
                  <c:v>56.853712385069358</c:v>
                </c:pt>
                <c:pt idx="6">
                  <c:v>48.429981140312137</c:v>
                </c:pt>
                <c:pt idx="7">
                  <c:v>39.177438707623359</c:v>
                </c:pt>
                <c:pt idx="8">
                  <c:v>31.678986770172465</c:v>
                </c:pt>
                <c:pt idx="9">
                  <c:v>25.694923504553582</c:v>
                </c:pt>
                <c:pt idx="10">
                  <c:v>20.577397631325539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A-4EEE-AF34-0A13AA9F1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</a:t>
            </a:r>
            <a:r>
              <a:rPr lang="en-GB" sz="1400" b="0" i="0" u="none" strike="noStrike" baseline="0">
                <a:effectLst/>
              </a:rPr>
              <a:t> Climate Agreement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Sheet1!$BB$2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Sheet1!$BB$3:$BB$14</c15:sqref>
                  </c15:fullRef>
                </c:ext>
              </c:extLst>
              <c:f>Sheet1!$BB$4:$BB$14</c:f>
              <c:numCache>
                <c:formatCode>General</c:formatCode>
                <c:ptCount val="11"/>
                <c:pt idx="0">
                  <c:v>7.2386084476568815</c:v>
                </c:pt>
                <c:pt idx="1">
                  <c:v>6.6840099126281531</c:v>
                </c:pt>
                <c:pt idx="2">
                  <c:v>6.3649920352596112</c:v>
                </c:pt>
                <c:pt idx="3">
                  <c:v>6.0806555291053455</c:v>
                </c:pt>
                <c:pt idx="4">
                  <c:v>5.8562354803465837</c:v>
                </c:pt>
                <c:pt idx="5">
                  <c:v>5.6472303080192923</c:v>
                </c:pt>
                <c:pt idx="6">
                  <c:v>5.4692253444134851</c:v>
                </c:pt>
                <c:pt idx="7">
                  <c:v>5.2680393539138723</c:v>
                </c:pt>
                <c:pt idx="8">
                  <c:v>4.9584972491654913</c:v>
                </c:pt>
                <c:pt idx="9">
                  <c:v>4.8300292647677159</c:v>
                </c:pt>
                <c:pt idx="10">
                  <c:v>4.0083424347081849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Sheet1!$BC$2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Sheet1!$BC$3:$BC$14</c15:sqref>
                  </c15:fullRef>
                </c:ext>
              </c:extLst>
              <c:f>Sheet1!$BC$4:$BC$14</c:f>
              <c:numCache>
                <c:formatCode>General</c:formatCode>
                <c:ptCount val="11"/>
                <c:pt idx="0">
                  <c:v>1.3545626577851488</c:v>
                </c:pt>
                <c:pt idx="1">
                  <c:v>2.0327663269889817</c:v>
                </c:pt>
                <c:pt idx="2">
                  <c:v>2.3713947558302135</c:v>
                </c:pt>
                <c:pt idx="3">
                  <c:v>2.6493154938125323</c:v>
                </c:pt>
                <c:pt idx="4">
                  <c:v>2.9006400000545476</c:v>
                </c:pt>
                <c:pt idx="5">
                  <c:v>3.0997025981128941</c:v>
                </c:pt>
                <c:pt idx="6">
                  <c:v>3.3005322076974033</c:v>
                </c:pt>
                <c:pt idx="7">
                  <c:v>3.478589254791991</c:v>
                </c:pt>
                <c:pt idx="8">
                  <c:v>3.8419170062215149</c:v>
                </c:pt>
                <c:pt idx="9">
                  <c:v>3.8715019798709776</c:v>
                </c:pt>
                <c:pt idx="10">
                  <c:v>5.0559622728495643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</a:t>
            </a:r>
            <a:r>
              <a:rPr lang="en-GB" sz="1400" b="0" i="0" u="none" strike="noStrike" baseline="0">
                <a:effectLst/>
              </a:rPr>
              <a:t>Climate Agreement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Sheet1!$BD$2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Sheet1!$BD$3:$BD$14</c15:sqref>
                  </c15:fullRef>
                </c:ext>
              </c:extLst>
              <c:f>Sheet1!$BD$4:$BD$14</c:f>
              <c:numCache>
                <c:formatCode>General</c:formatCode>
                <c:ptCount val="11"/>
                <c:pt idx="0">
                  <c:v>101878337.34336603</c:v>
                </c:pt>
                <c:pt idx="1">
                  <c:v>94016290.470174164</c:v>
                </c:pt>
                <c:pt idx="2">
                  <c:v>89487582.03469567</c:v>
                </c:pt>
                <c:pt idx="3">
                  <c:v>85443016.282888383</c:v>
                </c:pt>
                <c:pt idx="4">
                  <c:v>82241896.145421892</c:v>
                </c:pt>
                <c:pt idx="5">
                  <c:v>79264542.104199141</c:v>
                </c:pt>
                <c:pt idx="6">
                  <c:v>76709526.734090924</c:v>
                </c:pt>
                <c:pt idx="7">
                  <c:v>73830250.998525575</c:v>
                </c:pt>
                <c:pt idx="8">
                  <c:v>69414628.342600971</c:v>
                </c:pt>
                <c:pt idx="9">
                  <c:v>67578050.715693876</c:v>
                </c:pt>
                <c:pt idx="10">
                  <c:v>55895190.846495435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Sheet1!$BE$2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Sheet1!$BE$3:$BE$14</c15:sqref>
                  </c15:fullRef>
                </c:ext>
              </c:extLst>
              <c:f>Sheet1!$BE$4:$BE$14</c:f>
              <c:numCache>
                <c:formatCode>General</c:formatCode>
                <c:ptCount val="11"/>
                <c:pt idx="0">
                  <c:v>19871355.181133121</c:v>
                </c:pt>
                <c:pt idx="1">
                  <c:v>28468057.577029243</c:v>
                </c:pt>
                <c:pt idx="2">
                  <c:v>34203318.598612353</c:v>
                </c:pt>
                <c:pt idx="3">
                  <c:v>39799908.329556763</c:v>
                </c:pt>
                <c:pt idx="4">
                  <c:v>45574273.139514595</c:v>
                </c:pt>
                <c:pt idx="5">
                  <c:v>51182778.066305697</c:v>
                </c:pt>
                <c:pt idx="6">
                  <c:v>58096846.203993767</c:v>
                </c:pt>
                <c:pt idx="7">
                  <c:v>65168528.317500681</c:v>
                </c:pt>
                <c:pt idx="8">
                  <c:v>75505296.215949073</c:v>
                </c:pt>
                <c:pt idx="9">
                  <c:v>81353349.014985591</c:v>
                </c:pt>
                <c:pt idx="10">
                  <c:v>107100282.14127865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</a:t>
            </a:r>
            <a:r>
              <a:rPr lang="en-GB" sz="1400" b="0" i="0" u="none" strike="noStrike" baseline="0">
                <a:effectLst/>
              </a:rPr>
              <a:t> Climate Agreement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Sheet1!$AP$17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5DB7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Sheet1!$AP$3:$AP$14</c15:sqref>
                  </c15:fullRef>
                </c:ext>
              </c:extLst>
              <c:f>Sheet1!$AP$4:$AP$14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3CA-BECB-4E103594540B}"/>
            </c:ext>
          </c:extLst>
        </c:ser>
        <c:ser>
          <c:idx val="1"/>
          <c:order val="1"/>
          <c:tx>
            <c:strRef>
              <c:f>Sheet1!$AQ$17</c:f>
              <c:strCache>
                <c:ptCount val="1"/>
                <c:pt idx="0">
                  <c:v>Built enivornment</c:v>
                </c:pt>
              </c:strCache>
            </c:strRef>
          </c:tx>
          <c:spPr>
            <a:solidFill>
              <a:srgbClr val="FFE27D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Sheet1!$AQ$3:$AQ$14</c15:sqref>
                  </c15:fullRef>
                </c:ext>
              </c:extLst>
              <c:f>Sheet1!$AQ$4:$AQ$14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7-43CA-BECB-4E103594540B}"/>
            </c:ext>
          </c:extLst>
        </c:ser>
        <c:ser>
          <c:idx val="2"/>
          <c:order val="2"/>
          <c:tx>
            <c:strRef>
              <c:f>Sheet1!$AR$17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69B8FF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Sheet1!$AR$3:$AR$14</c15:sqref>
                  </c15:fullRef>
                </c:ext>
              </c:extLst>
              <c:f>Sheet1!$AR$4:$AR$14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7-43CA-BECB-4E103594540B}"/>
            </c:ext>
          </c:extLst>
        </c:ser>
        <c:ser>
          <c:idx val="3"/>
          <c:order val="3"/>
          <c:tx>
            <c:strRef>
              <c:f>Sheet1!$AS$17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A0A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Sheet1!$AS$3:$AS$14</c15:sqref>
                  </c15:fullRef>
                </c:ext>
              </c:extLst>
              <c:f>Sheet1!$AS$4:$AS$14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7-43CA-BECB-4E103594540B}"/>
            </c:ext>
          </c:extLst>
        </c:ser>
        <c:ser>
          <c:idx val="4"/>
          <c:order val="4"/>
          <c:tx>
            <c:strRef>
              <c:f>Sheet1!$AT$17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EA77C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Sheet1!$AT$3:$AT$14</c15:sqref>
                  </c15:fullRef>
                </c:ext>
              </c:extLst>
              <c:f>Sheet1!$AT$4:$AT$14</c:f>
              <c:numCache>
                <c:formatCode>General</c:formatCode>
                <c:ptCount val="11"/>
                <c:pt idx="0">
                  <c:v>2312536.7542608161</c:v>
                </c:pt>
                <c:pt idx="1">
                  <c:v>3040020.2071809722</c:v>
                </c:pt>
                <c:pt idx="2">
                  <c:v>4018796.1709893607</c:v>
                </c:pt>
                <c:pt idx="3">
                  <c:v>5280634.5197363151</c:v>
                </c:pt>
                <c:pt idx="4">
                  <c:v>6999772.2385604819</c:v>
                </c:pt>
                <c:pt idx="5">
                  <c:v>9128743.7078964338</c:v>
                </c:pt>
                <c:pt idx="6">
                  <c:v>11812993.862334419</c:v>
                </c:pt>
                <c:pt idx="7">
                  <c:v>15134843.89814641</c:v>
                </c:pt>
                <c:pt idx="8">
                  <c:v>19155383.554236844</c:v>
                </c:pt>
                <c:pt idx="9">
                  <c:v>23652504.24363694</c:v>
                </c:pt>
                <c:pt idx="10">
                  <c:v>28971016.009931747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7-43CA-BECB-4E103594540B}"/>
            </c:ext>
          </c:extLst>
        </c:ser>
        <c:ser>
          <c:idx val="5"/>
          <c:order val="5"/>
          <c:tx>
            <c:strRef>
              <c:f>Sheet1!$AU$17</c:f>
              <c:strCache>
                <c:ptCount val="1"/>
                <c:pt idx="0">
                  <c:v>Heat pump</c:v>
                </c:pt>
              </c:strCache>
            </c:strRef>
          </c:tx>
          <c:spPr>
            <a:solidFill>
              <a:srgbClr val="FEBA49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Sheet1!$AU$3:$AU$14</c15:sqref>
                  </c15:fullRef>
                </c:ext>
              </c:extLst>
              <c:f>Sheet1!$AU$4:$AU$14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7-43CA-BECB-4E103594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Sheet1!$BB$21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Sheet1!$BB$22:$BB$33</c15:sqref>
                  </c15:fullRef>
                </c:ext>
              </c:extLst>
              <c:f>Sheet1!$BB$23:$BB$33</c:f>
              <c:numCache>
                <c:formatCode>General</c:formatCode>
                <c:ptCount val="11"/>
                <c:pt idx="0">
                  <c:v>6.9649592680318273</c:v>
                </c:pt>
                <c:pt idx="1">
                  <c:v>6.2579540034381873</c:v>
                </c:pt>
                <c:pt idx="2">
                  <c:v>5.5126357849283512</c:v>
                </c:pt>
                <c:pt idx="3">
                  <c:v>4.9626243437873132</c:v>
                </c:pt>
                <c:pt idx="4">
                  <c:v>4.3188496012464013</c:v>
                </c:pt>
                <c:pt idx="5">
                  <c:v>3.7646556523567454</c:v>
                </c:pt>
                <c:pt idx="6">
                  <c:v>3.283033621596362</c:v>
                </c:pt>
                <c:pt idx="7">
                  <c:v>2.6002740843960024</c:v>
                </c:pt>
                <c:pt idx="8">
                  <c:v>2.0719411436200268</c:v>
                </c:pt>
                <c:pt idx="9">
                  <c:v>1.6767565931738231</c:v>
                </c:pt>
                <c:pt idx="10">
                  <c:v>1.3461403718680167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Sheet1!$BC$21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Sheet1!$BC$22:$BC$33</c15:sqref>
                  </c15:fullRef>
                </c:ext>
              </c:extLst>
              <c:f>Sheet1!$BC$23:$BC$33</c:f>
              <c:numCache>
                <c:formatCode>General</c:formatCode>
                <c:ptCount val="11"/>
                <c:pt idx="0">
                  <c:v>1.5778511245531879</c:v>
                </c:pt>
                <c:pt idx="1">
                  <c:v>2.356641212968138</c:v>
                </c:pt>
                <c:pt idx="2">
                  <c:v>3.128246691506849</c:v>
                </c:pt>
                <c:pt idx="3">
                  <c:v>3.5840387900475932</c:v>
                </c:pt>
                <c:pt idx="4">
                  <c:v>4.2135365575776484</c:v>
                </c:pt>
                <c:pt idx="5">
                  <c:v>4.7479189129854742</c:v>
                </c:pt>
                <c:pt idx="6">
                  <c:v>5.2254528717239328</c:v>
                </c:pt>
                <c:pt idx="7">
                  <c:v>6.1202764654418242</c:v>
                </c:pt>
                <c:pt idx="8">
                  <c:v>7.263244347099854</c:v>
                </c:pt>
                <c:pt idx="9">
                  <c:v>8.7857392415147064</c:v>
                </c:pt>
                <c:pt idx="10">
                  <c:v>10.711577709143612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Sheet1!$BD$21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Sheet1!$BD$22:$BD$33</c15:sqref>
                  </c15:fullRef>
                </c:ext>
              </c:extLst>
              <c:f>Sheet1!$BD$23:$BD$33</c:f>
              <c:numCache>
                <c:formatCode>General</c:formatCode>
                <c:ptCount val="11"/>
                <c:pt idx="0">
                  <c:v>97998557.850580662</c:v>
                </c:pt>
                <c:pt idx="1">
                  <c:v>87970644.700645089</c:v>
                </c:pt>
                <c:pt idx="2">
                  <c:v>77324645.004678428</c:v>
                </c:pt>
                <c:pt idx="3">
                  <c:v>69396800.25369364</c:v>
                </c:pt>
                <c:pt idx="4">
                  <c:v>60187809.837290987</c:v>
                </c:pt>
                <c:pt idx="5">
                  <c:v>52329703.141007006</c:v>
                </c:pt>
                <c:pt idx="6">
                  <c:v>45468685.030860588</c:v>
                </c:pt>
                <c:pt idx="7">
                  <c:v>35789050.31042438</c:v>
                </c:pt>
                <c:pt idx="8">
                  <c:v>28295813.681701355</c:v>
                </c:pt>
                <c:pt idx="9">
                  <c:v>22696144.105755638</c:v>
                </c:pt>
                <c:pt idx="10">
                  <c:v>18008926.791040383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Sheet1!$BE$21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Sheet1!$BE$22:$BE$33</c15:sqref>
                  </c15:fullRef>
                </c:ext>
              </c:extLst>
              <c:f>Sheet1!$BE$23:$BE$33</c:f>
              <c:numCache>
                <c:formatCode>General</c:formatCode>
                <c:ptCount val="11"/>
                <c:pt idx="0">
                  <c:v>23797768.86546284</c:v>
                </c:pt>
                <c:pt idx="1">
                  <c:v>34552955.044462889</c:v>
                </c:pt>
                <c:pt idx="2">
                  <c:v>47209190.171584137</c:v>
                </c:pt>
                <c:pt idx="3">
                  <c:v>57550027.951338291</c:v>
                </c:pt>
                <c:pt idx="4">
                  <c:v>73152900.646275207</c:v>
                </c:pt>
                <c:pt idx="5">
                  <c:v>88928114.71366781</c:v>
                </c:pt>
                <c:pt idx="6">
                  <c:v>105448433.00356294</c:v>
                </c:pt>
                <c:pt idx="7">
                  <c:v>129100819.76947537</c:v>
                </c:pt>
                <c:pt idx="8">
                  <c:v>163672260.08669174</c:v>
                </c:pt>
                <c:pt idx="9">
                  <c:v>217514306.51264539</c:v>
                </c:pt>
                <c:pt idx="10">
                  <c:v>291891446.64431107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Sheet1!$AP$17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5DB7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Sheet1!$AP$22:$AP$33</c15:sqref>
                  </c15:fullRef>
                </c:ext>
              </c:extLst>
              <c:f>Sheet1!$AP$23:$AP$33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3CA-BECB-4E103594540B}"/>
            </c:ext>
          </c:extLst>
        </c:ser>
        <c:ser>
          <c:idx val="1"/>
          <c:order val="1"/>
          <c:tx>
            <c:strRef>
              <c:f>Sheet1!$AQ$17</c:f>
              <c:strCache>
                <c:ptCount val="1"/>
                <c:pt idx="0">
                  <c:v>Built enivornment</c:v>
                </c:pt>
              </c:strCache>
            </c:strRef>
          </c:tx>
          <c:spPr>
            <a:solidFill>
              <a:srgbClr val="FFE27D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Sheet1!$AQ$22:$AQ$33</c15:sqref>
                  </c15:fullRef>
                </c:ext>
              </c:extLst>
              <c:f>Sheet1!$AQ$23:$AQ$33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7-43CA-BECB-4E103594540B}"/>
            </c:ext>
          </c:extLst>
        </c:ser>
        <c:ser>
          <c:idx val="2"/>
          <c:order val="2"/>
          <c:tx>
            <c:strRef>
              <c:f>Sheet1!$AR$17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69B8FF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Sheet1!$AR$22:$AR$33</c15:sqref>
                  </c15:fullRef>
                </c:ext>
              </c:extLst>
              <c:f>Sheet1!$AR$23:$AR$33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7-43CA-BECB-4E103594540B}"/>
            </c:ext>
          </c:extLst>
        </c:ser>
        <c:ser>
          <c:idx val="3"/>
          <c:order val="3"/>
          <c:tx>
            <c:strRef>
              <c:f>Sheet1!$AS$17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A0A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Sheet1!$AS$22:$AS$33</c15:sqref>
                  </c15:fullRef>
                </c:ext>
              </c:extLst>
              <c:f>Sheet1!$AS$23:$AS$33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7-43CA-BECB-4E103594540B}"/>
            </c:ext>
          </c:extLst>
        </c:ser>
        <c:ser>
          <c:idx val="4"/>
          <c:order val="4"/>
          <c:tx>
            <c:strRef>
              <c:f>Sheet1!$AT$17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EA77C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Sheet1!$AT$22:$AT$33</c15:sqref>
                  </c15:fullRef>
                </c:ext>
              </c:extLst>
              <c:f>Sheet1!$AT$23:$AT$33</c:f>
              <c:numCache>
                <c:formatCode>General</c:formatCode>
                <c:ptCount val="11"/>
                <c:pt idx="0">
                  <c:v>2312536.7542608161</c:v>
                </c:pt>
                <c:pt idx="1">
                  <c:v>3040020.2071809722</c:v>
                </c:pt>
                <c:pt idx="2">
                  <c:v>4018796.1709893607</c:v>
                </c:pt>
                <c:pt idx="3">
                  <c:v>5280634.5197363151</c:v>
                </c:pt>
                <c:pt idx="4">
                  <c:v>6999772.2385604819</c:v>
                </c:pt>
                <c:pt idx="5">
                  <c:v>9128743.7078964338</c:v>
                </c:pt>
                <c:pt idx="6">
                  <c:v>11812993.862334419</c:v>
                </c:pt>
                <c:pt idx="7">
                  <c:v>15134843.89814641</c:v>
                </c:pt>
                <c:pt idx="8">
                  <c:v>19155383.554236844</c:v>
                </c:pt>
                <c:pt idx="9">
                  <c:v>23652504.24363694</c:v>
                </c:pt>
                <c:pt idx="10">
                  <c:v>28971016.009931747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7-43CA-BECB-4E103594540B}"/>
            </c:ext>
          </c:extLst>
        </c:ser>
        <c:ser>
          <c:idx val="5"/>
          <c:order val="5"/>
          <c:tx>
            <c:strRef>
              <c:f>Sheet1!$AU$17</c:f>
              <c:strCache>
                <c:ptCount val="1"/>
                <c:pt idx="0">
                  <c:v>Heat pump</c:v>
                </c:pt>
              </c:strCache>
            </c:strRef>
          </c:tx>
          <c:spPr>
            <a:solidFill>
              <a:srgbClr val="FEBA49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Sheet1!$AU$22:$AU$33</c15:sqref>
                  </c15:fullRef>
                </c:ext>
              </c:extLst>
              <c:f>Sheet1!$AU$23:$AU$33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7-43CA-BECB-4E103594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Sheet1!$BB$39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Sheet1!$BB$40:$BB$51</c15:sqref>
                  </c15:fullRef>
                </c:ext>
              </c:extLst>
              <c:f>Sheet1!$BB$41:$BB$51</c:f>
              <c:numCache>
                <c:formatCode>General</c:formatCode>
                <c:ptCount val="11"/>
                <c:pt idx="0">
                  <c:v>6.6862480790436161</c:v>
                </c:pt>
                <c:pt idx="1">
                  <c:v>5.6890084014426003</c:v>
                </c:pt>
                <c:pt idx="2">
                  <c:v>4.243278568364433</c:v>
                </c:pt>
                <c:pt idx="3">
                  <c:v>3.1367571775816208</c:v>
                </c:pt>
                <c:pt idx="4">
                  <c:v>2.2541798916717743</c:v>
                </c:pt>
                <c:pt idx="5">
                  <c:v>1.6832003591787201</c:v>
                </c:pt>
                <c:pt idx="6">
                  <c:v>1.3423289890733221</c:v>
                </c:pt>
                <c:pt idx="7">
                  <c:v>1.1783547345805565</c:v>
                </c:pt>
                <c:pt idx="8">
                  <c:v>1.0127488361490309</c:v>
                </c:pt>
                <c:pt idx="9">
                  <c:v>0.8907517023982916</c:v>
                </c:pt>
                <c:pt idx="10">
                  <c:v>0.82971324029975424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Sheet1!$BC$39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Sheet1!$BC$40:$BC$51</c15:sqref>
                  </c15:fullRef>
                </c:ext>
              </c:extLst>
              <c:f>Sheet1!$BC$41:$BC$51</c:f>
              <c:numCache>
                <c:formatCode>General</c:formatCode>
                <c:ptCount val="11"/>
                <c:pt idx="0">
                  <c:v>1.7390173159610611</c:v>
                </c:pt>
                <c:pt idx="1">
                  <c:v>2.8178641319410898</c:v>
                </c:pt>
                <c:pt idx="2">
                  <c:v>4.5452203217421134</c:v>
                </c:pt>
                <c:pt idx="3">
                  <c:v>5.8844934856531159</c:v>
                </c:pt>
                <c:pt idx="4">
                  <c:v>7.3964104285242032</c:v>
                </c:pt>
                <c:pt idx="5">
                  <c:v>8.9042773654334066</c:v>
                </c:pt>
                <c:pt idx="6">
                  <c:v>10.64770157035751</c:v>
                </c:pt>
                <c:pt idx="7">
                  <c:v>12.406005083102032</c:v>
                </c:pt>
                <c:pt idx="8">
                  <c:v>14.761503957332394</c:v>
                </c:pt>
                <c:pt idx="9">
                  <c:v>16.683991003348936</c:v>
                </c:pt>
                <c:pt idx="10">
                  <c:v>18.26290353651175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layout>
            <c:manualLayout>
              <c:xMode val="edge"/>
              <c:yMode val="edge"/>
              <c:x val="0.52537537540609947"/>
              <c:y val="0.77932079221593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Sheet1!$BD$39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Sheet1!$BD$40:$BD$51</c15:sqref>
                  </c15:fullRef>
                </c:ext>
              </c:extLst>
              <c:f>Sheet1!$BD$41:$BD$51</c:f>
              <c:numCache>
                <c:formatCode>General</c:formatCode>
                <c:ptCount val="11"/>
                <c:pt idx="0">
                  <c:v>93713879.728215292</c:v>
                </c:pt>
                <c:pt idx="1">
                  <c:v>79578701.387541205</c:v>
                </c:pt>
                <c:pt idx="2">
                  <c:v>59082278.437571339</c:v>
                </c:pt>
                <c:pt idx="3">
                  <c:v>43394886.568246238</c:v>
                </c:pt>
                <c:pt idx="4">
                  <c:v>30879451.628764484</c:v>
                </c:pt>
                <c:pt idx="5">
                  <c:v>22787498.763040289</c:v>
                </c:pt>
                <c:pt idx="6">
                  <c:v>17954891.996988911</c:v>
                </c:pt>
                <c:pt idx="7">
                  <c:v>15630193.705445845</c:v>
                </c:pt>
                <c:pt idx="8">
                  <c:v>13279416.411226913</c:v>
                </c:pt>
                <c:pt idx="9">
                  <c:v>11552783.628937854</c:v>
                </c:pt>
                <c:pt idx="10">
                  <c:v>10687428.216908025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Sheet1!$BE$39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Sheet1!$BE$40:$BE$51</c15:sqref>
                  </c15:fullRef>
                </c:ext>
              </c:extLst>
              <c:f>Sheet1!$BE$41:$BE$51</c:f>
              <c:numCache>
                <c:formatCode>General</c:formatCode>
                <c:ptCount val="11"/>
                <c:pt idx="0">
                  <c:v>26786704.904019348</c:v>
                </c:pt>
                <c:pt idx="1">
                  <c:v>42623021.053320751</c:v>
                </c:pt>
                <c:pt idx="2">
                  <c:v>68660298.589256197</c:v>
                </c:pt>
                <c:pt idx="3">
                  <c:v>95829060.692709684</c:v>
                </c:pt>
                <c:pt idx="4">
                  <c:v>130886749.21715462</c:v>
                </c:pt>
                <c:pt idx="5">
                  <c:v>171452643.02562568</c:v>
                </c:pt>
                <c:pt idx="6">
                  <c:v>223764197.97411758</c:v>
                </c:pt>
                <c:pt idx="7">
                  <c:v>279513312.98589724</c:v>
                </c:pt>
                <c:pt idx="8">
                  <c:v>360997147.2138412</c:v>
                </c:pt>
                <c:pt idx="9">
                  <c:v>440512884.95722175</c:v>
                </c:pt>
                <c:pt idx="10">
                  <c:v>517085661.19365966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Sheet1!$AP$17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5DB7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Sheet1!$AP$40:$AP$51</c15:sqref>
                  </c15:fullRef>
                </c:ext>
              </c:extLst>
              <c:f>Sheet1!$AP$41:$AP$51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3CA-BECB-4E103594540B}"/>
            </c:ext>
          </c:extLst>
        </c:ser>
        <c:ser>
          <c:idx val="1"/>
          <c:order val="1"/>
          <c:tx>
            <c:strRef>
              <c:f>Sheet1!$AQ$17</c:f>
              <c:strCache>
                <c:ptCount val="1"/>
                <c:pt idx="0">
                  <c:v>Built enivornment</c:v>
                </c:pt>
              </c:strCache>
            </c:strRef>
          </c:tx>
          <c:spPr>
            <a:solidFill>
              <a:srgbClr val="FFE27D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Sheet1!$AQ$40:$AQ$51</c15:sqref>
                  </c15:fullRef>
                </c:ext>
              </c:extLst>
              <c:f>Sheet1!$AQ$41:$AQ$51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7-43CA-BECB-4E103594540B}"/>
            </c:ext>
          </c:extLst>
        </c:ser>
        <c:ser>
          <c:idx val="2"/>
          <c:order val="2"/>
          <c:tx>
            <c:strRef>
              <c:f>Sheet1!$AR$17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69B8FF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Sheet1!$AR$40:$AR$51</c15:sqref>
                  </c15:fullRef>
                </c:ext>
              </c:extLst>
              <c:f>Sheet1!$AR$41:$AR$51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7-43CA-BECB-4E103594540B}"/>
            </c:ext>
          </c:extLst>
        </c:ser>
        <c:ser>
          <c:idx val="3"/>
          <c:order val="3"/>
          <c:tx>
            <c:strRef>
              <c:f>Sheet1!$AS$17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A0A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Sheet1!$AS$40:$AS$51</c15:sqref>
                  </c15:fullRef>
                </c:ext>
              </c:extLst>
              <c:f>Sheet1!$AS$41:$AS$51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7-43CA-BECB-4E103594540B}"/>
            </c:ext>
          </c:extLst>
        </c:ser>
        <c:ser>
          <c:idx val="4"/>
          <c:order val="4"/>
          <c:tx>
            <c:strRef>
              <c:f>Sheet1!$AT$17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EA77C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Sheet1!$AT$40:$AT$51</c15:sqref>
                  </c15:fullRef>
                </c:ext>
              </c:extLst>
              <c:f>Sheet1!$AT$41:$AT$51</c:f>
              <c:numCache>
                <c:formatCode>General</c:formatCode>
                <c:ptCount val="11"/>
                <c:pt idx="0">
                  <c:v>2312536.7542608161</c:v>
                </c:pt>
                <c:pt idx="1">
                  <c:v>3040020.2071809722</c:v>
                </c:pt>
                <c:pt idx="2">
                  <c:v>4018796.1709893607</c:v>
                </c:pt>
                <c:pt idx="3">
                  <c:v>5280634.5197363151</c:v>
                </c:pt>
                <c:pt idx="4">
                  <c:v>6999772.2385604819</c:v>
                </c:pt>
                <c:pt idx="5">
                  <c:v>9128743.7078964338</c:v>
                </c:pt>
                <c:pt idx="6">
                  <c:v>11812993.862334419</c:v>
                </c:pt>
                <c:pt idx="7">
                  <c:v>15134843.89814641</c:v>
                </c:pt>
                <c:pt idx="8">
                  <c:v>19155383.554236844</c:v>
                </c:pt>
                <c:pt idx="9">
                  <c:v>23652504.24363694</c:v>
                </c:pt>
                <c:pt idx="10">
                  <c:v>28971016.009931747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7-43CA-BECB-4E103594540B}"/>
            </c:ext>
          </c:extLst>
        </c:ser>
        <c:ser>
          <c:idx val="5"/>
          <c:order val="5"/>
          <c:tx>
            <c:strRef>
              <c:f>Sheet1!$AU$17</c:f>
              <c:strCache>
                <c:ptCount val="1"/>
                <c:pt idx="0">
                  <c:v>Heat pump</c:v>
                </c:pt>
              </c:strCache>
            </c:strRef>
          </c:tx>
          <c:spPr>
            <a:solidFill>
              <a:srgbClr val="FEBA49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Sheet1!$AU$40:$AU$51</c15:sqref>
                  </c15:fullRef>
                </c:ext>
              </c:extLst>
              <c:f>Sheet1!$AU$41:$AU$51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7-43CA-BECB-4E103594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Sheet1!$BB$58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Sheet1!$BB$59:$BB$70</c15:sqref>
                  </c15:fullRef>
                </c:ext>
              </c:extLst>
              <c:f>Sheet1!$BB$60:$BB$70</c:f>
              <c:numCache>
                <c:formatCode>General</c:formatCode>
                <c:ptCount val="11"/>
                <c:pt idx="0">
                  <c:v>7.1662261296013448</c:v>
                </c:pt>
                <c:pt idx="1">
                  <c:v>7.0560536845039108</c:v>
                </c:pt>
                <c:pt idx="2">
                  <c:v>7.0055733060742629</c:v>
                </c:pt>
                <c:pt idx="3">
                  <c:v>6.959894135518546</c:v>
                </c:pt>
                <c:pt idx="4">
                  <c:v>6.9420864477730957</c:v>
                </c:pt>
                <c:pt idx="5">
                  <c:v>6.8754737460589892</c:v>
                </c:pt>
                <c:pt idx="6">
                  <c:v>6.8330983874632798</c:v>
                </c:pt>
                <c:pt idx="7">
                  <c:v>6.7913433004713903</c:v>
                </c:pt>
                <c:pt idx="8">
                  <c:v>6.7767742445507437</c:v>
                </c:pt>
                <c:pt idx="9">
                  <c:v>6.7091320935873267</c:v>
                </c:pt>
                <c:pt idx="10">
                  <c:v>6.666299561312651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Sheet1!$BC$58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Sheet1!$BC$59:$BC$70</c15:sqref>
                  </c15:fullRef>
                </c:ext>
              </c:extLst>
              <c:f>Sheet1!$BC$60:$BC$70</c:f>
              <c:numCache>
                <c:formatCode>General</c:formatCode>
                <c:ptCount val="11"/>
                <c:pt idx="0">
                  <c:v>1.2083419362179115</c:v>
                </c:pt>
                <c:pt idx="1">
                  <c:v>1.2413557951098839</c:v>
                </c:pt>
                <c:pt idx="2">
                  <c:v>1.2203104211488229</c:v>
                </c:pt>
                <c:pt idx="3">
                  <c:v>1.1941374700400562</c:v>
                </c:pt>
                <c:pt idx="4">
                  <c:v>1.1631734859176417</c:v>
                </c:pt>
                <c:pt idx="5">
                  <c:v>1.1325914203034153</c:v>
                </c:pt>
                <c:pt idx="6">
                  <c:v>1.1023421088326975</c:v>
                </c:pt>
                <c:pt idx="7">
                  <c:v>1.0727151550652296</c:v>
                </c:pt>
                <c:pt idx="8">
                  <c:v>1.0434098703673231</c:v>
                </c:pt>
                <c:pt idx="9">
                  <c:v>1.0146421002589794</c:v>
                </c:pt>
                <c:pt idx="10">
                  <c:v>0.98803978430433625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layout>
            <c:manualLayout>
              <c:xMode val="edge"/>
              <c:yMode val="edge"/>
              <c:x val="0.51423005719410264"/>
              <c:y val="0.7847619448836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Sheet1!$Q$3:$Q$14</c15:sqref>
                  </c15:fullRef>
                </c:ext>
              </c:extLst>
              <c:f>Sheet1!$Q$4:$Q$14</c:f>
              <c:numCache>
                <c:formatCode>General</c:formatCode>
                <c:ptCount val="11"/>
                <c:pt idx="0">
                  <c:v>5026805873.996357</c:v>
                </c:pt>
                <c:pt idx="1">
                  <c:v>4486060528.6997671</c:v>
                </c:pt>
                <c:pt idx="2">
                  <c:v>4199631591.0633602</c:v>
                </c:pt>
                <c:pt idx="3">
                  <c:v>3989381678.6590691</c:v>
                </c:pt>
                <c:pt idx="4">
                  <c:v>3854833118.7395754</c:v>
                </c:pt>
                <c:pt idx="5">
                  <c:v>3741430185.2515593</c:v>
                </c:pt>
                <c:pt idx="6">
                  <c:v>3736185123.4313488</c:v>
                </c:pt>
                <c:pt idx="7">
                  <c:v>3683649983.3780823</c:v>
                </c:pt>
                <c:pt idx="8">
                  <c:v>3506391606.3084984</c:v>
                </c:pt>
                <c:pt idx="9">
                  <c:v>3479119139.7677917</c:v>
                </c:pt>
                <c:pt idx="10">
                  <c:v>2842451095.4224362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D-4497-9C83-769C17CAB0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Sheet1!$R$3:$R$14</c15:sqref>
                  </c15:fullRef>
                </c:ext>
              </c:extLst>
              <c:f>Sheet1!$R$4:$R$14</c:f>
              <c:numCache>
                <c:formatCode>General</c:formatCode>
                <c:ptCount val="11"/>
                <c:pt idx="0">
                  <c:v>1835227787.9462461</c:v>
                </c:pt>
                <c:pt idx="1">
                  <c:v>1822403491.0712502</c:v>
                </c:pt>
                <c:pt idx="2">
                  <c:v>1789814551.3391154</c:v>
                </c:pt>
                <c:pt idx="3">
                  <c:v>1715727957.5891395</c:v>
                </c:pt>
                <c:pt idx="4">
                  <c:v>1624827575.8927293</c:v>
                </c:pt>
                <c:pt idx="5">
                  <c:v>1530254229.9105966</c:v>
                </c:pt>
                <c:pt idx="6">
                  <c:v>1357494328.125</c:v>
                </c:pt>
                <c:pt idx="7">
                  <c:v>1208843477.6786535</c:v>
                </c:pt>
                <c:pt idx="8">
                  <c:v>1075530857.1427143</c:v>
                </c:pt>
                <c:pt idx="9">
                  <c:v>975364232.14278805</c:v>
                </c:pt>
                <c:pt idx="10">
                  <c:v>790345446.42861271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8D-4497-9C83-769C17CAB02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Sheet1!$S$3:$S$14</c15:sqref>
                  </c15:fullRef>
                </c:ext>
              </c:extLst>
              <c:f>Sheet1!$S$4:$S$14</c:f>
              <c:numCache>
                <c:formatCode>General</c:formatCode>
                <c:ptCount val="11"/>
                <c:pt idx="0">
                  <c:v>376574785.71427828</c:v>
                </c:pt>
                <c:pt idx="1">
                  <c:v>375545892.85713583</c:v>
                </c:pt>
                <c:pt idx="2">
                  <c:v>375545892.85713583</c:v>
                </c:pt>
                <c:pt idx="3">
                  <c:v>375545892.85713583</c:v>
                </c:pt>
                <c:pt idx="4">
                  <c:v>376574785.71427828</c:v>
                </c:pt>
                <c:pt idx="5">
                  <c:v>375545892.85713583</c:v>
                </c:pt>
                <c:pt idx="6">
                  <c:v>375545892.85713583</c:v>
                </c:pt>
                <c:pt idx="7">
                  <c:v>375545892.85713583</c:v>
                </c:pt>
                <c:pt idx="8">
                  <c:v>376574785.71427828</c:v>
                </c:pt>
                <c:pt idx="9">
                  <c:v>375545892.85713583</c:v>
                </c:pt>
                <c:pt idx="10">
                  <c:v>375545892.85713583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8D-4497-9C83-769C17CAB02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Sheet1!$T$3:$T$14</c15:sqref>
                  </c15:fullRef>
                </c:ext>
              </c:extLst>
              <c:f>Sheet1!$T$4:$T$14</c:f>
              <c:numCache>
                <c:formatCode>General</c:formatCode>
                <c:ptCount val="11"/>
                <c:pt idx="0">
                  <c:v>369639061.83075321</c:v>
                </c:pt>
                <c:pt idx="1">
                  <c:v>431797359.45886552</c:v>
                </c:pt>
                <c:pt idx="2">
                  <c:v>468820969.2754916</c:v>
                </c:pt>
                <c:pt idx="3">
                  <c:v>500864616.0233866</c:v>
                </c:pt>
                <c:pt idx="4">
                  <c:v>528468018.24652314</c:v>
                </c:pt>
                <c:pt idx="5">
                  <c:v>551645710.91089952</c:v>
                </c:pt>
                <c:pt idx="6">
                  <c:v>658471865.81546319</c:v>
                </c:pt>
                <c:pt idx="7">
                  <c:v>752802831.51947522</c:v>
                </c:pt>
                <c:pt idx="8">
                  <c:v>836349587.11427355</c:v>
                </c:pt>
                <c:pt idx="9">
                  <c:v>907890031.17043948</c:v>
                </c:pt>
                <c:pt idx="10">
                  <c:v>970419964.52203381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8D-4497-9C83-769C17CAB02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Sheet1!$U$3:$U$14</c15:sqref>
                  </c15:fullRef>
                </c:ext>
              </c:extLst>
              <c:f>Sheet1!$U$4:$U$14</c:f>
              <c:numCache>
                <c:formatCode>General</c:formatCode>
                <c:ptCount val="11"/>
                <c:pt idx="0">
                  <c:v>47087016.892841354</c:v>
                </c:pt>
                <c:pt idx="1">
                  <c:v>50141139.964805089</c:v>
                </c:pt>
                <c:pt idx="2">
                  <c:v>49646908.586467847</c:v>
                </c:pt>
                <c:pt idx="3">
                  <c:v>48375918.173582897</c:v>
                </c:pt>
                <c:pt idx="4">
                  <c:v>46556730.555496141</c:v>
                </c:pt>
                <c:pt idx="5">
                  <c:v>44331936.356405251</c:v>
                </c:pt>
                <c:pt idx="6">
                  <c:v>48256713.13673199</c:v>
                </c:pt>
                <c:pt idx="7">
                  <c:v>50320861.615283541</c:v>
                </c:pt>
                <c:pt idx="8">
                  <c:v>50993428.711439259</c:v>
                </c:pt>
                <c:pt idx="9">
                  <c:v>50502578.523123011</c:v>
                </c:pt>
                <c:pt idx="10">
                  <c:v>49247122.484322324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8D-4497-9C83-769C17CAB02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Sheet1!$V$3:$V$14</c15:sqref>
                  </c15:fullRef>
                </c:ext>
              </c:extLst>
              <c:f>Sheet1!$V$4:$V$14</c:f>
              <c:numCache>
                <c:formatCode>General</c:formatCode>
                <c:ptCount val="11"/>
                <c:pt idx="0">
                  <c:v>527818696.70112783</c:v>
                </c:pt>
                <c:pt idx="1">
                  <c:v>584901549.43582809</c:v>
                </c:pt>
                <c:pt idx="2">
                  <c:v>628409712.1648947</c:v>
                </c:pt>
                <c:pt idx="3">
                  <c:v>671053807.95553482</c:v>
                </c:pt>
                <c:pt idx="4">
                  <c:v>712694514.91612375</c:v>
                </c:pt>
                <c:pt idx="5">
                  <c:v>753213179.03419805</c:v>
                </c:pt>
                <c:pt idx="6">
                  <c:v>808347880.0301193</c:v>
                </c:pt>
                <c:pt idx="7">
                  <c:v>862099561.28243947</c:v>
                </c:pt>
                <c:pt idx="8">
                  <c:v>914324881.54846442</c:v>
                </c:pt>
                <c:pt idx="9">
                  <c:v>964893166.38625419</c:v>
                </c:pt>
                <c:pt idx="10">
                  <c:v>1012306300.1445122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8D-4497-9C83-769C17CAB02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Sheet1!$W$3:$W$14</c15:sqref>
                  </c15:fullRef>
                </c:ext>
              </c:extLst>
              <c:f>Sheet1!$W$4:$W$14</c:f>
              <c:numCache>
                <c:formatCode>General</c:formatCode>
                <c:ptCount val="11"/>
                <c:pt idx="0">
                  <c:v>410017882.36042649</c:v>
                </c:pt>
                <c:pt idx="1">
                  <c:v>965926278.12948287</c:v>
                </c:pt>
                <c:pt idx="2">
                  <c:v>1224517165.8033595</c:v>
                </c:pt>
                <c:pt idx="3">
                  <c:v>1429021151.6600275</c:v>
                </c:pt>
                <c:pt idx="4">
                  <c:v>1612920736.3364046</c:v>
                </c:pt>
                <c:pt idx="5">
                  <c:v>1750511771.8113914</c:v>
                </c:pt>
                <c:pt idx="6">
                  <c:v>1785455748.7150886</c:v>
                </c:pt>
                <c:pt idx="7">
                  <c:v>1813366000.3747926</c:v>
                </c:pt>
                <c:pt idx="8">
                  <c:v>2040249108.8473377</c:v>
                </c:pt>
                <c:pt idx="9">
                  <c:v>1948216203.7911603</c:v>
                </c:pt>
                <c:pt idx="10">
                  <c:v>3023988885.6986947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0-4B45-947C-300F7B266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Sheet1!$BD$58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Sheet1!$BD$59:$BD$70</c15:sqref>
                  </c15:fullRef>
                </c:ext>
              </c:extLst>
              <c:f>Sheet1!$BD$60:$BD$70</c:f>
              <c:numCache>
                <c:formatCode>General</c:formatCode>
                <c:ptCount val="11"/>
                <c:pt idx="0">
                  <c:v>100902193.22978881</c:v>
                </c:pt>
                <c:pt idx="1">
                  <c:v>99342084.292964309</c:v>
                </c:pt>
                <c:pt idx="2">
                  <c:v>98626260.209531277</c:v>
                </c:pt>
                <c:pt idx="3">
                  <c:v>97978222.490893751</c:v>
                </c:pt>
                <c:pt idx="4">
                  <c:v>97723119.544375509</c:v>
                </c:pt>
                <c:pt idx="5">
                  <c:v>96779513.140327424</c:v>
                </c:pt>
                <c:pt idx="6">
                  <c:v>96177346.442515016</c:v>
                </c:pt>
                <c:pt idx="7">
                  <c:v>95583708.40541473</c:v>
                </c:pt>
                <c:pt idx="8">
                  <c:v>95373533.039830744</c:v>
                </c:pt>
                <c:pt idx="9">
                  <c:v>94414762.24452652</c:v>
                </c:pt>
                <c:pt idx="10">
                  <c:v>93806287.071771398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Sheet1!$BE$58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Sheet1!$BE$59:$BE$70</c15:sqref>
                  </c15:fullRef>
                </c:ext>
              </c:extLst>
              <c:f>Sheet1!$BE$60:$BE$70</c:f>
              <c:numCache>
                <c:formatCode>General</c:formatCode>
                <c:ptCount val="11"/>
                <c:pt idx="0">
                  <c:v>17550451.144921191</c:v>
                </c:pt>
                <c:pt idx="1">
                  <c:v>18752944.694300927</c:v>
                </c:pt>
                <c:pt idx="2">
                  <c:v>19461587.599989377</c:v>
                </c:pt>
                <c:pt idx="3">
                  <c:v>20119841.687981192</c:v>
                </c:pt>
                <c:pt idx="4">
                  <c:v>20721616.284366313</c:v>
                </c:pt>
                <c:pt idx="5">
                  <c:v>21318756.841290161</c:v>
                </c:pt>
                <c:pt idx="6">
                  <c:v>21914778.815196753</c:v>
                </c:pt>
                <c:pt idx="7">
                  <c:v>22509226.775603198</c:v>
                </c:pt>
                <c:pt idx="8">
                  <c:v>23099356.067443483</c:v>
                </c:pt>
                <c:pt idx="9">
                  <c:v>23683301.478141394</c:v>
                </c:pt>
                <c:pt idx="10">
                  <c:v>24285069.591045886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Sheet1!$AP$17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5DB7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Sheet1!$AP$59:$AP$70</c15:sqref>
                  </c15:fullRef>
                </c:ext>
              </c:extLst>
              <c:f>Sheet1!$AP$60:$AP$70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3CA-BECB-4E103594540B}"/>
            </c:ext>
          </c:extLst>
        </c:ser>
        <c:ser>
          <c:idx val="1"/>
          <c:order val="1"/>
          <c:tx>
            <c:strRef>
              <c:f>Sheet1!$AQ$17</c:f>
              <c:strCache>
                <c:ptCount val="1"/>
                <c:pt idx="0">
                  <c:v>Built enivornment</c:v>
                </c:pt>
              </c:strCache>
            </c:strRef>
          </c:tx>
          <c:spPr>
            <a:solidFill>
              <a:srgbClr val="FFE27D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Sheet1!$AQ$59:$AQ$70</c15:sqref>
                  </c15:fullRef>
                </c:ext>
              </c:extLst>
              <c:f>Sheet1!$AQ$60:$AQ$70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7-43CA-BECB-4E103594540B}"/>
            </c:ext>
          </c:extLst>
        </c:ser>
        <c:ser>
          <c:idx val="2"/>
          <c:order val="2"/>
          <c:tx>
            <c:strRef>
              <c:f>Sheet1!$AR$17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69B8FF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Sheet1!$AR$59:$AR$70</c15:sqref>
                  </c15:fullRef>
                </c:ext>
              </c:extLst>
              <c:f>Sheet1!$AR$60:$AR$70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7-43CA-BECB-4E103594540B}"/>
            </c:ext>
          </c:extLst>
        </c:ser>
        <c:ser>
          <c:idx val="3"/>
          <c:order val="3"/>
          <c:tx>
            <c:strRef>
              <c:f>Sheet1!$AS$17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A0A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Sheet1!$AS$59:$AS$70</c15:sqref>
                  </c15:fullRef>
                </c:ext>
              </c:extLst>
              <c:f>Sheet1!$AS$60:$AS$70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7-43CA-BECB-4E103594540B}"/>
            </c:ext>
          </c:extLst>
        </c:ser>
        <c:ser>
          <c:idx val="4"/>
          <c:order val="4"/>
          <c:tx>
            <c:strRef>
              <c:f>Sheet1!$AT$17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EA77C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Sheet1!$AT$59:$AT$70</c15:sqref>
                  </c15:fullRef>
                </c:ext>
              </c:extLst>
              <c:f>Sheet1!$AT$60:$AT$70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7-43CA-BECB-4E103594540B}"/>
            </c:ext>
          </c:extLst>
        </c:ser>
        <c:ser>
          <c:idx val="5"/>
          <c:order val="5"/>
          <c:tx>
            <c:strRef>
              <c:f>Sheet1!$AU$17</c:f>
              <c:strCache>
                <c:ptCount val="1"/>
                <c:pt idx="0">
                  <c:v>Heat pump</c:v>
                </c:pt>
              </c:strCache>
            </c:strRef>
          </c:tx>
          <c:spPr>
            <a:solidFill>
              <a:srgbClr val="FEBA49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Sheet1!$AU$59:$AU$70</c15:sqref>
                  </c15:fullRef>
                </c:ext>
              </c:extLst>
              <c:f>Sheet1!$AU$60:$AU$70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7-43CA-BECB-4E103594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</a:t>
                </a:r>
                <a:r>
                  <a:rPr lang="en-GB" baseline="0"/>
                  <a:t> [MWh]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emissions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Sheet1!$AB$93:$AB$105</c:f>
              <c:numCache>
                <c:formatCode>General</c:formatCode>
                <c:ptCount val="13"/>
                <c:pt idx="0">
                  <c:v>0</c:v>
                </c:pt>
                <c:pt idx="1">
                  <c:v>-3.1725681988283583</c:v>
                </c:pt>
                <c:pt idx="2">
                  <c:v>-5.1668009874306193</c:v>
                </c:pt>
                <c:pt idx="3">
                  <c:v>-13.853434527660966</c:v>
                </c:pt>
                <c:pt idx="4">
                  <c:v>-22.915591299224701</c:v>
                </c:pt>
                <c:pt idx="5">
                  <c:v>-30.750722944930089</c:v>
                </c:pt>
                <c:pt idx="6">
                  <c:v>-33.750655806178898</c:v>
                </c:pt>
                <c:pt idx="7">
                  <c:v>-37.082006529862767</c:v>
                </c:pt>
                <c:pt idx="8">
                  <c:v>-40.957786358432585</c:v>
                </c:pt>
                <c:pt idx="9">
                  <c:v>-41.416920176929871</c:v>
                </c:pt>
                <c:pt idx="10">
                  <c:v>-41.801816546463343</c:v>
                </c:pt>
                <c:pt idx="11">
                  <c:v>-31.738176905379433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Sheet1!$AN$93:$AN$105</c:f>
              <c:numCache>
                <c:formatCode>General</c:formatCode>
                <c:ptCount val="13"/>
                <c:pt idx="0">
                  <c:v>0</c:v>
                </c:pt>
                <c:pt idx="1">
                  <c:v>-23.836031214175421</c:v>
                </c:pt>
                <c:pt idx="2">
                  <c:v>-28.682920316097622</c:v>
                </c:pt>
                <c:pt idx="3">
                  <c:v>-41.161699414124669</c:v>
                </c:pt>
                <c:pt idx="4">
                  <c:v>-49.421255574197389</c:v>
                </c:pt>
                <c:pt idx="5">
                  <c:v>-55.229811413389641</c:v>
                </c:pt>
                <c:pt idx="6">
                  <c:v>-57.239788655129018</c:v>
                </c:pt>
                <c:pt idx="7">
                  <c:v>-55.729293539589072</c:v>
                </c:pt>
                <c:pt idx="8">
                  <c:v>-52.093123184621994</c:v>
                </c:pt>
                <c:pt idx="9">
                  <c:v>-46.24243611965943</c:v>
                </c:pt>
                <c:pt idx="10">
                  <c:v>-42.393028138047136</c:v>
                </c:pt>
                <c:pt idx="11">
                  <c:v>-29.159611335037056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Sheet1!$AH$93:$AH$105</c:f>
              <c:numCache>
                <c:formatCode>General</c:formatCode>
                <c:ptCount val="13"/>
                <c:pt idx="0">
                  <c:v>-1.4859934661295853</c:v>
                </c:pt>
                <c:pt idx="1">
                  <c:v>2.7179881155864223</c:v>
                </c:pt>
                <c:pt idx="2">
                  <c:v>8.2451079547451229</c:v>
                </c:pt>
                <c:pt idx="3">
                  <c:v>12.04726517980464</c:v>
                </c:pt>
                <c:pt idx="4">
                  <c:v>15.986254405634085</c:v>
                </c:pt>
                <c:pt idx="5">
                  <c:v>19.887548318168669</c:v>
                </c:pt>
                <c:pt idx="6">
                  <c:v>23.066523992256492</c:v>
                </c:pt>
                <c:pt idx="7">
                  <c:v>27.053262323016341</c:v>
                </c:pt>
                <c:pt idx="8">
                  <c:v>31.232419421374331</c:v>
                </c:pt>
                <c:pt idx="9">
                  <c:v>37.02442046319176</c:v>
                </c:pt>
                <c:pt idx="10">
                  <c:v>39.63812780797835</c:v>
                </c:pt>
                <c:pt idx="11">
                  <c:v>51.39697449171932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system costs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Sheet1!$AC$93:$AC$104</c:f>
              <c:numCache>
                <c:formatCode>General</c:formatCode>
                <c:ptCount val="12"/>
                <c:pt idx="0">
                  <c:v>0</c:v>
                </c:pt>
                <c:pt idx="1">
                  <c:v>5.0360712857013823E-2</c:v>
                </c:pt>
                <c:pt idx="2">
                  <c:v>0.10218102321081091</c:v>
                </c:pt>
                <c:pt idx="3">
                  <c:v>9.5504314654625944E-2</c:v>
                </c:pt>
                <c:pt idx="4">
                  <c:v>-9.4786058177188437E-2</c:v>
                </c:pt>
                <c:pt idx="5">
                  <c:v>-0.287892695775394</c:v>
                </c:pt>
                <c:pt idx="6">
                  <c:v>-0.47406106042868856</c:v>
                </c:pt>
                <c:pt idx="7">
                  <c:v>-0.60974118121660048</c:v>
                </c:pt>
                <c:pt idx="8">
                  <c:v>-0.91272972962193855</c:v>
                </c:pt>
                <c:pt idx="9">
                  <c:v>-1.5291953825813156</c:v>
                </c:pt>
                <c:pt idx="10">
                  <c:v>-2.794610508143629</c:v>
                </c:pt>
                <c:pt idx="11">
                  <c:v>-4.0565731851715867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Sheet1!$AO$93:$AO$104</c:f>
              <c:numCache>
                <c:formatCode>General</c:formatCode>
                <c:ptCount val="12"/>
                <c:pt idx="0">
                  <c:v>0</c:v>
                </c:pt>
                <c:pt idx="1">
                  <c:v>-0.1679057104373527</c:v>
                </c:pt>
                <c:pt idx="2">
                  <c:v>-0.2099037062334439</c:v>
                </c:pt>
                <c:pt idx="3">
                  <c:v>0.65629818935868833</c:v>
                </c:pt>
                <c:pt idx="4">
                  <c:v>1.4040548546581793</c:v>
                </c:pt>
                <c:pt idx="5">
                  <c:v>2.4320645902166529</c:v>
                </c:pt>
                <c:pt idx="6">
                  <c:v>3.7341886346610167</c:v>
                </c:pt>
                <c:pt idx="7">
                  <c:v>5.4075862688075116</c:v>
                </c:pt>
                <c:pt idx="8">
                  <c:v>7.1995537999267221</c:v>
                </c:pt>
                <c:pt idx="9">
                  <c:v>9.4914490799467561</c:v>
                </c:pt>
                <c:pt idx="10">
                  <c:v>11.531852529604677</c:v>
                </c:pt>
                <c:pt idx="11">
                  <c:v>12.903140344351005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Sheet1!$AI$93:$AI$104</c:f>
              <c:numCache>
                <c:formatCode>General</c:formatCode>
                <c:ptCount val="12"/>
                <c:pt idx="0">
                  <c:v>8.1560984483175503E-4</c:v>
                </c:pt>
                <c:pt idx="1">
                  <c:v>-0.21860303962277428</c:v>
                </c:pt>
                <c:pt idx="2">
                  <c:v>-0.41936676000334039</c:v>
                </c:pt>
                <c:pt idx="3">
                  <c:v>-0.51050306386674116</c:v>
                </c:pt>
                <c:pt idx="4">
                  <c:v>-0.57593941735927601</c:v>
                </c:pt>
                <c:pt idx="5">
                  <c:v>-0.6516155467103939</c:v>
                </c:pt>
                <c:pt idx="6">
                  <c:v>-0.73886773976978226</c:v>
                </c:pt>
                <c:pt idx="7">
                  <c:v>-0.83431705581491045</c:v>
                </c:pt>
                <c:pt idx="8">
                  <c:v>-0.94951085167880755</c:v>
                </c:pt>
                <c:pt idx="9">
                  <c:v>-1.1038521766283464</c:v>
                </c:pt>
                <c:pt idx="10">
                  <c:v>-1.1490518360137196</c:v>
                </c:pt>
                <c:pt idx="11">
                  <c:v>-1.6219761067939862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 difference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mismatch </a:t>
            </a:r>
            <a:r>
              <a:rPr lang="en-GB" sz="1400" b="0" i="0" u="none" strike="noStrike" baseline="0">
                <a:effectLst/>
              </a:rPr>
              <a:t>Climate Agreement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Mismatch before dispatchable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Sheet1!$AW$3:$AW$14</c15:sqref>
                  </c15:fullRef>
                </c:ext>
              </c:extLst>
              <c:f>Sheet1!$AW$4:$AW$14</c:f>
              <c:numCache>
                <c:formatCode>General</c:formatCode>
                <c:ptCount val="11"/>
                <c:pt idx="0">
                  <c:v>-102139646.83250922</c:v>
                </c:pt>
                <c:pt idx="1">
                  <c:v>-94149098.115095362</c:v>
                </c:pt>
                <c:pt idx="2">
                  <c:v>-89623505.396635994</c:v>
                </c:pt>
                <c:pt idx="3">
                  <c:v>-85566972.796368271</c:v>
                </c:pt>
                <c:pt idx="4">
                  <c:v>-82157624.414423719</c:v>
                </c:pt>
                <c:pt idx="5">
                  <c:v>-78612943.052819833</c:v>
                </c:pt>
                <c:pt idx="6">
                  <c:v>-74671119.966785923</c:v>
                </c:pt>
                <c:pt idx="7">
                  <c:v>-71715970.644521266</c:v>
                </c:pt>
                <c:pt idx="8">
                  <c:v>-66854884.622924455</c:v>
                </c:pt>
                <c:pt idx="9">
                  <c:v>-66138450.421242073</c:v>
                </c:pt>
                <c:pt idx="10">
                  <c:v>-50173398.952465303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2-4FA3-8B89-26A44C3BC9BA}"/>
            </c:ext>
          </c:extLst>
        </c:ser>
        <c:ser>
          <c:idx val="1"/>
          <c:order val="1"/>
          <c:tx>
            <c:v>Mismatch after dispatchable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Sheet1!$AX$3:$AX$14</c15:sqref>
                  </c15:fullRef>
                </c:ext>
              </c:extLst>
              <c:f>Sheet1!$AX$4:$AX$14</c:f>
              <c:numCache>
                <c:formatCode>General</c:formatCode>
                <c:ptCount val="11"/>
                <c:pt idx="0">
                  <c:v>-261309.48914293016</c:v>
                </c:pt>
                <c:pt idx="1">
                  <c:v>-132807.64492140175</c:v>
                </c:pt>
                <c:pt idx="2">
                  <c:v>-135923.36194053121</c:v>
                </c:pt>
                <c:pt idx="3">
                  <c:v>-123956.51347999353</c:v>
                </c:pt>
                <c:pt idx="4">
                  <c:v>84271.730998317071</c:v>
                </c:pt>
                <c:pt idx="5">
                  <c:v>651599.05137953628</c:v>
                </c:pt>
                <c:pt idx="6">
                  <c:v>2038406.7673048931</c:v>
                </c:pt>
                <c:pt idx="7">
                  <c:v>2114280.3540042709</c:v>
                </c:pt>
                <c:pt idx="8">
                  <c:v>2559743.7196765146</c:v>
                </c:pt>
                <c:pt idx="9">
                  <c:v>1439600.2944514784</c:v>
                </c:pt>
                <c:pt idx="10">
                  <c:v>5721791.8940300597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2-4FA3-8B89-26A44C3B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55056"/>
        <c:axId val="273891760"/>
      </c:lineChart>
      <c:catAx>
        <c:axId val="76335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1760"/>
        <c:crosses val="autoZero"/>
        <c:auto val="1"/>
        <c:lblAlgn val="ctr"/>
        <c:lblOffset val="100"/>
        <c:noMultiLvlLbl val="0"/>
      </c:catAx>
      <c:valAx>
        <c:axId val="273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mismatch D66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Sheet1!$AW$22:$AW$33</c15:sqref>
                  </c15:fullRef>
                </c:ext>
              </c:extLst>
              <c:f>Sheet1!$AW$23:$AW$33</c:f>
              <c:numCache>
                <c:formatCode>General</c:formatCode>
                <c:ptCount val="11"/>
                <c:pt idx="0">
                  <c:v>-98226048.196257964</c:v>
                </c:pt>
                <c:pt idx="1">
                  <c:v>-88065843.62169449</c:v>
                </c:pt>
                <c:pt idx="2">
                  <c:v>-76630517.00522846</c:v>
                </c:pt>
                <c:pt idx="3">
                  <c:v>-68697353.457912102</c:v>
                </c:pt>
                <c:pt idx="4">
                  <c:v>-57824301.706096254</c:v>
                </c:pt>
                <c:pt idx="5">
                  <c:v>-47091496.69139047</c:v>
                </c:pt>
                <c:pt idx="6">
                  <c:v>-36860676.449299924</c:v>
                </c:pt>
                <c:pt idx="7">
                  <c:v>-20985864.345843129</c:v>
                </c:pt>
                <c:pt idx="8">
                  <c:v>1542705.5522346357</c:v>
                </c:pt>
                <c:pt idx="9">
                  <c:v>38022402.692999862</c:v>
                </c:pt>
                <c:pt idx="10">
                  <c:v>92264773.361274034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C-4149-8B31-0D9F90BFFF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Sheet1!$AX$22:$AX$33</c15:sqref>
                  </c15:fullRef>
                </c:ext>
              </c:extLst>
              <c:f>Sheet1!$AX$23:$AX$33</c:f>
              <c:numCache>
                <c:formatCode>General</c:formatCode>
                <c:ptCount val="11"/>
                <c:pt idx="0">
                  <c:v>-227490.34567743543</c:v>
                </c:pt>
                <c:pt idx="1">
                  <c:v>-95198.921049216573</c:v>
                </c:pt>
                <c:pt idx="2">
                  <c:v>694127.99945016392</c:v>
                </c:pt>
                <c:pt idx="3">
                  <c:v>699446.79578158644</c:v>
                </c:pt>
                <c:pt idx="4">
                  <c:v>2363508.1311946344</c:v>
                </c:pt>
                <c:pt idx="5">
                  <c:v>5238206.4496165989</c:v>
                </c:pt>
                <c:pt idx="6">
                  <c:v>8608008.5815603156</c:v>
                </c:pt>
                <c:pt idx="7">
                  <c:v>14803185.964581357</c:v>
                </c:pt>
                <c:pt idx="8">
                  <c:v>29838519.233936038</c:v>
                </c:pt>
                <c:pt idx="9">
                  <c:v>60718546.798756011</c:v>
                </c:pt>
                <c:pt idx="10">
                  <c:v>110273700.15231495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C-4149-8B31-0D9F90BFF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55056"/>
        <c:axId val="273891760"/>
      </c:lineChart>
      <c:catAx>
        <c:axId val="76335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1760"/>
        <c:crosses val="autoZero"/>
        <c:auto val="1"/>
        <c:lblAlgn val="ctr"/>
        <c:lblOffset val="100"/>
        <c:noMultiLvlLbl val="0"/>
      </c:catAx>
      <c:valAx>
        <c:axId val="273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mismatch GroenLinks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Sheet1!$AW$40:$AW$51</c15:sqref>
                  </c15:fullRef>
                </c:ext>
              </c:extLst>
              <c:f>Sheet1!$AW$41:$AW$51</c:f>
              <c:numCache>
                <c:formatCode>General</c:formatCode>
                <c:ptCount val="11"/>
                <c:pt idx="0">
                  <c:v>-95249721.421275109</c:v>
                </c:pt>
                <c:pt idx="1">
                  <c:v>-79998097.740554109</c:v>
                </c:pt>
                <c:pt idx="2">
                  <c:v>-57768150.239102073</c:v>
                </c:pt>
                <c:pt idx="3">
                  <c:v>-37898283.456832513</c:v>
                </c:pt>
                <c:pt idx="4">
                  <c:v>-12718464.897827681</c:v>
                </c:pt>
                <c:pt idx="5">
                  <c:v>17622487.815788731</c:v>
                </c:pt>
                <c:pt idx="6">
                  <c:v>55840832.809418991</c:v>
                </c:pt>
                <c:pt idx="7">
                  <c:v>88393231.628335133</c:v>
                </c:pt>
                <c:pt idx="8">
                  <c:v>144050004.97799611</c:v>
                </c:pt>
                <c:pt idx="9">
                  <c:v>198278430.1576072</c:v>
                </c:pt>
                <c:pt idx="10">
                  <c:v>246601609.7902956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0-4A6B-BAD4-AD9CE5C4C8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Sheet1!$AX$40:$AX$51</c15:sqref>
                  </c15:fullRef>
                </c:ext>
              </c:extLst>
              <c:f>Sheet1!$AX$41:$AX$51</c:f>
              <c:numCache>
                <c:formatCode>General</c:formatCode>
                <c:ptCount val="11"/>
                <c:pt idx="0">
                  <c:v>-1535841.6930598386</c:v>
                </c:pt>
                <c:pt idx="1">
                  <c:v>-419396.35301300336</c:v>
                </c:pt>
                <c:pt idx="2">
                  <c:v>1314128.1984691299</c:v>
                </c:pt>
                <c:pt idx="3">
                  <c:v>5496603.1114136828</c:v>
                </c:pt>
                <c:pt idx="4">
                  <c:v>18160986.73093674</c:v>
                </c:pt>
                <c:pt idx="5">
                  <c:v>40409986.578828782</c:v>
                </c:pt>
                <c:pt idx="6">
                  <c:v>73795724.806407616</c:v>
                </c:pt>
                <c:pt idx="7">
                  <c:v>104023425.33378099</c:v>
                </c:pt>
                <c:pt idx="8">
                  <c:v>157329421.38922271</c:v>
                </c:pt>
                <c:pt idx="9">
                  <c:v>209831213.7865454</c:v>
                </c:pt>
                <c:pt idx="10">
                  <c:v>257289038.00720385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0-4A6B-BAD4-AD9CE5C4C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55056"/>
        <c:axId val="273891760"/>
      </c:lineChart>
      <c:catAx>
        <c:axId val="76335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1760"/>
        <c:crosses val="autoZero"/>
        <c:auto val="1"/>
        <c:lblAlgn val="ctr"/>
        <c:lblOffset val="100"/>
        <c:noMultiLvlLbl val="0"/>
      </c:catAx>
      <c:valAx>
        <c:axId val="273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mismatch PVV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Sheet1!$AW$59:$AW$70</c15:sqref>
                  </c15:fullRef>
                </c:ext>
              </c:extLst>
              <c:f>Sheet1!$AW$60:$AW$70</c:f>
              <c:numCache>
                <c:formatCode>General</c:formatCode>
                <c:ptCount val="11"/>
                <c:pt idx="0">
                  <c:v>-100908136.53297254</c:v>
                </c:pt>
                <c:pt idx="1">
                  <c:v>-99346797.439708993</c:v>
                </c:pt>
                <c:pt idx="2">
                  <c:v>-98630934.420691371</c:v>
                </c:pt>
                <c:pt idx="3">
                  <c:v>-97982302.813636139</c:v>
                </c:pt>
                <c:pt idx="4">
                  <c:v>-97727251.875515237</c:v>
                </c:pt>
                <c:pt idx="5">
                  <c:v>-96783165.430507973</c:v>
                </c:pt>
                <c:pt idx="6">
                  <c:v>-96181333.722773686</c:v>
                </c:pt>
                <c:pt idx="7">
                  <c:v>-95587763.747412801</c:v>
                </c:pt>
                <c:pt idx="8">
                  <c:v>-95377383.928234935</c:v>
                </c:pt>
                <c:pt idx="9">
                  <c:v>-94418668.835199147</c:v>
                </c:pt>
                <c:pt idx="10">
                  <c:v>-93810307.203107253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D-4224-8697-CF089932B7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Sheet1!$AX$59:$AX$70</c15:sqref>
                  </c15:fullRef>
                </c:ext>
              </c:extLst>
              <c:f>Sheet1!$AX$60:$AX$70</c:f>
              <c:numCache>
                <c:formatCode>General</c:formatCode>
                <c:ptCount val="11"/>
                <c:pt idx="0">
                  <c:v>-5943.3031841117518</c:v>
                </c:pt>
                <c:pt idx="1">
                  <c:v>-4713.1467447888281</c:v>
                </c:pt>
                <c:pt idx="2">
                  <c:v>-4674.2111598700212</c:v>
                </c:pt>
                <c:pt idx="3">
                  <c:v>-4080.3227424125944</c:v>
                </c:pt>
                <c:pt idx="4">
                  <c:v>-4132.3311395367455</c:v>
                </c:pt>
                <c:pt idx="5">
                  <c:v>-3652.2901806619702</c:v>
                </c:pt>
                <c:pt idx="6">
                  <c:v>-3987.2802588889608</c:v>
                </c:pt>
                <c:pt idx="7">
                  <c:v>-4055.3419982884807</c:v>
                </c:pt>
                <c:pt idx="8">
                  <c:v>-3850.8884038665819</c:v>
                </c:pt>
                <c:pt idx="9">
                  <c:v>-3906.5906723849985</c:v>
                </c:pt>
                <c:pt idx="10">
                  <c:v>-4020.1313356531427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D-4224-8697-CF089932B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55056"/>
        <c:axId val="273891760"/>
      </c:lineChart>
      <c:catAx>
        <c:axId val="76335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1760"/>
        <c:crosses val="autoZero"/>
        <c:auto val="1"/>
        <c:lblAlgn val="ctr"/>
        <c:lblOffset val="100"/>
        <c:noMultiLvlLbl val="0"/>
      </c:catAx>
      <c:valAx>
        <c:axId val="273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electricity</a:t>
            </a:r>
            <a:r>
              <a:rPr lang="en-GB" baseline="0"/>
              <a:t> system c</a:t>
            </a:r>
            <a:r>
              <a:rPr lang="en-GB"/>
              <a:t>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Sheet1!$D$93:$D$105</c:f>
              <c:numCache>
                <c:formatCode>General</c:formatCode>
                <c:ptCount val="13"/>
                <c:pt idx="0">
                  <c:v>8.59203439461883</c:v>
                </c:pt>
                <c:pt idx="1">
                  <c:v>8.5931711054420301</c:v>
                </c:pt>
                <c:pt idx="2">
                  <c:v>8.7167762396171344</c:v>
                </c:pt>
                <c:pt idx="3">
                  <c:v>8.7363867910898261</c:v>
                </c:pt>
                <c:pt idx="4">
                  <c:v>8.7299710229178782</c:v>
                </c:pt>
                <c:pt idx="5">
                  <c:v>8.7568754804011313</c:v>
                </c:pt>
                <c:pt idx="6">
                  <c:v>8.7469329061321854</c:v>
                </c:pt>
                <c:pt idx="7">
                  <c:v>8.7697575521108888</c:v>
                </c:pt>
                <c:pt idx="8">
                  <c:v>8.8135693072154275</c:v>
                </c:pt>
                <c:pt idx="9">
                  <c:v>8.9240362915464129</c:v>
                </c:pt>
                <c:pt idx="10">
                  <c:v>8.8728260298600254</c:v>
                </c:pt>
                <c:pt idx="11">
                  <c:v>9.276315452410973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Sheet1!$J$93:$J$105</c:f>
              <c:numCache>
                <c:formatCode>General</c:formatCode>
                <c:ptCount val="13"/>
                <c:pt idx="0">
                  <c:v>8.59203439461883</c:v>
                </c:pt>
                <c:pt idx="1">
                  <c:v>8.5428103925850163</c:v>
                </c:pt>
                <c:pt idx="2">
                  <c:v>8.6145952164063235</c:v>
                </c:pt>
                <c:pt idx="3">
                  <c:v>8.6408824764352001</c:v>
                </c:pt>
                <c:pt idx="4">
                  <c:v>8.8247570810950666</c:v>
                </c:pt>
                <c:pt idx="5">
                  <c:v>9.0447681761765253</c:v>
                </c:pt>
                <c:pt idx="6">
                  <c:v>9.220993966560874</c:v>
                </c:pt>
                <c:pt idx="7">
                  <c:v>9.3794987333274893</c:v>
                </c:pt>
                <c:pt idx="8">
                  <c:v>9.7262990368373661</c:v>
                </c:pt>
                <c:pt idx="9">
                  <c:v>10.453231674127728</c:v>
                </c:pt>
                <c:pt idx="10">
                  <c:v>11.667436538003654</c:v>
                </c:pt>
                <c:pt idx="11">
                  <c:v>13.33288863758256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Sheet1!$P$93:$P$105</c:f>
              <c:numCache>
                <c:formatCode>General</c:formatCode>
                <c:ptCount val="13"/>
                <c:pt idx="0">
                  <c:v>8.5928500044636618</c:v>
                </c:pt>
                <c:pt idx="1">
                  <c:v>8.3745680658192558</c:v>
                </c:pt>
                <c:pt idx="2">
                  <c:v>8.297409479613794</c:v>
                </c:pt>
                <c:pt idx="3">
                  <c:v>8.2258837272230849</c:v>
                </c:pt>
                <c:pt idx="4">
                  <c:v>8.1540316055586022</c:v>
                </c:pt>
                <c:pt idx="5">
                  <c:v>8.1052599336907374</c:v>
                </c:pt>
                <c:pt idx="6">
                  <c:v>8.0080651663624032</c:v>
                </c:pt>
                <c:pt idx="7">
                  <c:v>7.9354404962959784</c:v>
                </c:pt>
                <c:pt idx="8">
                  <c:v>7.86405845553662</c:v>
                </c:pt>
                <c:pt idx="9">
                  <c:v>7.8201841149180664</c:v>
                </c:pt>
                <c:pt idx="10">
                  <c:v>7.7237741938463058</c:v>
                </c:pt>
                <c:pt idx="11">
                  <c:v>7.6543393456169868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Sheet1!$V$93:$V$105</c:f>
              <c:numCache>
                <c:formatCode>General</c:formatCode>
                <c:ptCount val="13"/>
                <c:pt idx="0">
                  <c:v>8.59203439461883</c:v>
                </c:pt>
                <c:pt idx="1">
                  <c:v>8.4252653950046774</c:v>
                </c:pt>
                <c:pt idx="2">
                  <c:v>8.5068725333836905</c:v>
                </c:pt>
                <c:pt idx="3">
                  <c:v>9.3926849804485144</c:v>
                </c:pt>
                <c:pt idx="4">
                  <c:v>10.134025877576057</c:v>
                </c:pt>
                <c:pt idx="5">
                  <c:v>11.188940070617784</c:v>
                </c:pt>
                <c:pt idx="6">
                  <c:v>12.481121540793202</c:v>
                </c:pt>
                <c:pt idx="7">
                  <c:v>14.1773438209184</c:v>
                </c:pt>
                <c:pt idx="8">
                  <c:v>16.01312310714215</c:v>
                </c:pt>
                <c:pt idx="9">
                  <c:v>18.415485371493169</c:v>
                </c:pt>
                <c:pt idx="10">
                  <c:v>20.404678559464703</c:v>
                </c:pt>
                <c:pt idx="11">
                  <c:v>22.179455796761978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Sheet1!$C$22:$C$33</c15:sqref>
                  </c15:fullRef>
                </c:ext>
              </c:extLst>
              <c:f>Sheet1!$C$23:$C$33</c:f>
              <c:numCache>
                <c:formatCode>General</c:formatCode>
                <c:ptCount val="11"/>
                <c:pt idx="0">
                  <c:v>113.33371316657852</c:v>
                </c:pt>
                <c:pt idx="1">
                  <c:v>104.17724989809443</c:v>
                </c:pt>
                <c:pt idx="2">
                  <c:v>90.760581693322052</c:v>
                </c:pt>
                <c:pt idx="3">
                  <c:v>76.908513930479742</c:v>
                </c:pt>
                <c:pt idx="4">
                  <c:v>64.504929698039646</c:v>
                </c:pt>
                <c:pt idx="5">
                  <c:v>56.853712385069358</c:v>
                </c:pt>
                <c:pt idx="6">
                  <c:v>48.429981140312137</c:v>
                </c:pt>
                <c:pt idx="7">
                  <c:v>39.177438707623359</c:v>
                </c:pt>
                <c:pt idx="8">
                  <c:v>31.678986770172465</c:v>
                </c:pt>
                <c:pt idx="9">
                  <c:v>25.694923504553582</c:v>
                </c:pt>
                <c:pt idx="10">
                  <c:v>20.577397631325539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Sheet1!$B$22:$B$33</c15:sqref>
                  </c15:fullRef>
                </c:ext>
              </c:extLst>
              <c:f>Sheet1!$B$23:$B$33</c:f>
              <c:numCache>
                <c:formatCode>General</c:formatCode>
                <c:ptCount val="11"/>
                <c:pt idx="0">
                  <c:v>0.49947281378718439</c:v>
                </c:pt>
                <c:pt idx="1">
                  <c:v>0.73176365537548516</c:v>
                </c:pt>
                <c:pt idx="2">
                  <c:v>1.0584993578560855</c:v>
                </c:pt>
                <c:pt idx="3">
                  <c:v>1.3501663244513238</c:v>
                </c:pt>
                <c:pt idx="4">
                  <c:v>1.8745407890180912</c:v>
                </c:pt>
                <c:pt idx="5">
                  <c:v>2.4004217553366263</c:v>
                </c:pt>
                <c:pt idx="6">
                  <c:v>2.9348909188981511</c:v>
                </c:pt>
                <c:pt idx="7">
                  <c:v>3.5548629204286102</c:v>
                </c:pt>
                <c:pt idx="8">
                  <c:v>4.646821504020008</c:v>
                </c:pt>
                <c:pt idx="9">
                  <c:v>6.6431862479567965</c:v>
                </c:pt>
                <c:pt idx="10">
                  <c:v>9.4980053044276342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Sheet1!$Q$22:$Q$33</c15:sqref>
                  </c15:fullRef>
                </c:ext>
              </c:extLst>
              <c:f>Sheet1!$Q$23:$Q$33</c:f>
              <c:numCache>
                <c:formatCode>General</c:formatCode>
                <c:ptCount val="11"/>
                <c:pt idx="0">
                  <c:v>4754236071.6034441</c:v>
                </c:pt>
                <c:pt idx="1">
                  <c:v>4089491231.1169376</c:v>
                </c:pt>
                <c:pt idx="2">
                  <c:v>3781361010.3746705</c:v>
                </c:pt>
                <c:pt idx="3">
                  <c:v>3947760156.2873201</c:v>
                </c:pt>
                <c:pt idx="4">
                  <c:v>3738205661.5142717</c:v>
                </c:pt>
                <c:pt idx="5">
                  <c:v>3207744612.1781816</c:v>
                </c:pt>
                <c:pt idx="6">
                  <c:v>2907455605.9713688</c:v>
                </c:pt>
                <c:pt idx="7">
                  <c:v>2224728191.5388665</c:v>
                </c:pt>
                <c:pt idx="8">
                  <c:v>1695366357.9057486</c:v>
                </c:pt>
                <c:pt idx="9">
                  <c:v>1301210700.3166871</c:v>
                </c:pt>
                <c:pt idx="10">
                  <c:v>970594479.01088083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F-4314-9538-07911B96640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Sheet1!$R$22:$R$33</c15:sqref>
                  </c15:fullRef>
                </c:ext>
              </c:extLst>
              <c:f>Sheet1!$R$23:$R$33</c:f>
              <c:numCache>
                <c:formatCode>General</c:formatCode>
                <c:ptCount val="11"/>
                <c:pt idx="0">
                  <c:v>1834148410.7141042</c:v>
                </c:pt>
                <c:pt idx="1">
                  <c:v>1792916879.4641132</c:v>
                </c:pt>
                <c:pt idx="2">
                  <c:v>1355728881.6965437</c:v>
                </c:pt>
                <c:pt idx="3">
                  <c:v>639318294.64285636</c:v>
                </c:pt>
                <c:pt idx="4">
                  <c:v>204069154.01785049</c:v>
                </c:pt>
                <c:pt idx="5">
                  <c:v>181365147.32142794</c:v>
                </c:pt>
                <c:pt idx="6">
                  <c:v>32122.767857142855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F-4314-9538-07911B96640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Sheet1!$S$22:$S$33</c15:sqref>
                  </c15:fullRef>
                </c:ext>
              </c:extLst>
              <c:f>Sheet1!$S$23:$S$33</c:f>
              <c:numCache>
                <c:formatCode>General</c:formatCode>
                <c:ptCount val="11"/>
                <c:pt idx="0">
                  <c:v>376574785.71427828</c:v>
                </c:pt>
                <c:pt idx="1">
                  <c:v>375545892.85713583</c:v>
                </c:pt>
                <c:pt idx="2">
                  <c:v>375545892.85713583</c:v>
                </c:pt>
                <c:pt idx="3">
                  <c:v>375545892.85713583</c:v>
                </c:pt>
                <c:pt idx="4">
                  <c:v>376574785.71427828</c:v>
                </c:pt>
                <c:pt idx="5">
                  <c:v>375545892.85713583</c:v>
                </c:pt>
                <c:pt idx="6">
                  <c:v>375545892.85713583</c:v>
                </c:pt>
                <c:pt idx="7">
                  <c:v>375545892.85713583</c:v>
                </c:pt>
                <c:pt idx="8">
                  <c:v>376574785.71427828</c:v>
                </c:pt>
                <c:pt idx="9">
                  <c:v>375545892.85713583</c:v>
                </c:pt>
                <c:pt idx="10">
                  <c:v>375545892.85713583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F-4314-9538-07911B96640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Sheet1!$T$22:$T$33</c15:sqref>
                  </c15:fullRef>
                </c:ext>
              </c:extLst>
              <c:f>Sheet1!$T$23:$T$33</c:f>
              <c:numCache>
                <c:formatCode>General</c:formatCode>
                <c:ptCount val="11"/>
                <c:pt idx="0">
                  <c:v>376021549.26201159</c:v>
                </c:pt>
                <c:pt idx="1">
                  <c:v>427795775.42299122</c:v>
                </c:pt>
                <c:pt idx="2">
                  <c:v>507098054.6521408</c:v>
                </c:pt>
                <c:pt idx="3">
                  <c:v>641174321.46287322</c:v>
                </c:pt>
                <c:pt idx="4">
                  <c:v>912251467.27587366</c:v>
                </c:pt>
                <c:pt idx="5">
                  <c:v>1153192554.4442692</c:v>
                </c:pt>
                <c:pt idx="6">
                  <c:v>1366987496.4446259</c:v>
                </c:pt>
                <c:pt idx="7">
                  <c:v>1555645524.4458876</c:v>
                </c:pt>
                <c:pt idx="8">
                  <c:v>1968711927.9719055</c:v>
                </c:pt>
                <c:pt idx="9">
                  <c:v>2798072801.9141979</c:v>
                </c:pt>
                <c:pt idx="10">
                  <c:v>3935927117.5194001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FF-4314-9538-07911B96640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Sheet1!$U$22:$U$33</c15:sqref>
                  </c15:fullRef>
                </c:ext>
              </c:extLst>
              <c:f>Sheet1!$U$23:$U$33</c:f>
              <c:numCache>
                <c:formatCode>General</c:formatCode>
                <c:ptCount val="11"/>
                <c:pt idx="0">
                  <c:v>137017959.45475432</c:v>
                </c:pt>
                <c:pt idx="1">
                  <c:v>236850113.3831048</c:v>
                </c:pt>
                <c:pt idx="2">
                  <c:v>384103104.13143283</c:v>
                </c:pt>
                <c:pt idx="3">
                  <c:v>443091976.40934569</c:v>
                </c:pt>
                <c:pt idx="4">
                  <c:v>575161218.33514524</c:v>
                </c:pt>
                <c:pt idx="5">
                  <c:v>663384654.14420068</c:v>
                </c:pt>
                <c:pt idx="6">
                  <c:v>717498407.38716662</c:v>
                </c:pt>
                <c:pt idx="7">
                  <c:v>745013708.70162821</c:v>
                </c:pt>
                <c:pt idx="8">
                  <c:v>860205195.35333693</c:v>
                </c:pt>
                <c:pt idx="9">
                  <c:v>1115582035.7234375</c:v>
                </c:pt>
                <c:pt idx="10">
                  <c:v>1431822652.2180882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FF-4314-9538-07911B96640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Sheet1!$V$22:$V$33</c15:sqref>
                  </c15:fullRef>
                </c:ext>
              </c:extLst>
              <c:f>Sheet1!$V$23:$V$33</c:f>
              <c:numCache>
                <c:formatCode>General</c:formatCode>
                <c:ptCount val="11"/>
                <c:pt idx="0">
                  <c:v>654793733.47599566</c:v>
                </c:pt>
                <c:pt idx="1">
                  <c:v>726069046.03255892</c:v>
                </c:pt>
                <c:pt idx="2">
                  <c:v>780406197.63972664</c:v>
                </c:pt>
                <c:pt idx="3">
                  <c:v>833675771.41991186</c:v>
                </c:pt>
                <c:pt idx="4">
                  <c:v>885692210.25936651</c:v>
                </c:pt>
                <c:pt idx="5">
                  <c:v>936337273.03206635</c:v>
                </c:pt>
                <c:pt idx="6">
                  <c:v>1005247761.5591409</c:v>
                </c:pt>
                <c:pt idx="7">
                  <c:v>1072439185.8613496</c:v>
                </c:pt>
                <c:pt idx="8">
                  <c:v>1137718773.9776001</c:v>
                </c:pt>
                <c:pt idx="9">
                  <c:v>1200960940.6018295</c:v>
                </c:pt>
                <c:pt idx="10">
                  <c:v>1260259342.6090832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FF-4314-9538-07911B96640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Sheet1!$W$22:$W$33</c15:sqref>
                  </c15:fullRef>
                </c:ext>
              </c:extLst>
              <c:f>Sheet1!$W$23:$W$33</c:f>
              <c:numCache>
                <c:formatCode>General</c:formatCode>
                <c:ptCount val="11"/>
                <c:pt idx="0">
                  <c:v>410017882.36042649</c:v>
                </c:pt>
                <c:pt idx="1">
                  <c:v>965926278.12948287</c:v>
                </c:pt>
                <c:pt idx="2">
                  <c:v>1456639335.0835485</c:v>
                </c:pt>
                <c:pt idx="3">
                  <c:v>1666096720.7554624</c:v>
                </c:pt>
                <c:pt idx="4">
                  <c:v>1840431661.7072632</c:v>
                </c:pt>
                <c:pt idx="5">
                  <c:v>1995004431.3649373</c:v>
                </c:pt>
                <c:pt idx="6">
                  <c:v>2135719206.3329992</c:v>
                </c:pt>
                <c:pt idx="7">
                  <c:v>2747178046.4329586</c:v>
                </c:pt>
                <c:pt idx="8">
                  <c:v>3296608449.7970109</c:v>
                </c:pt>
                <c:pt idx="9">
                  <c:v>3671123463.2752399</c:v>
                </c:pt>
                <c:pt idx="10">
                  <c:v>4083568596.7970395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3-4F1D-82C0-6E462718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0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Sheet1!$C$40:$C$51</c15:sqref>
                  </c15:fullRef>
                </c:ext>
              </c:extLst>
              <c:f>Sheet1!$C$41:$C$51</c:f>
              <c:numCache>
                <c:formatCode>General</c:formatCode>
                <c:ptCount val="11"/>
                <c:pt idx="0">
                  <c:v>92.618107543791723</c:v>
                </c:pt>
                <c:pt idx="1">
                  <c:v>80.39412664008718</c:v>
                </c:pt>
                <c:pt idx="2">
                  <c:v>62.783524214451923</c:v>
                </c:pt>
                <c:pt idx="3">
                  <c:v>49.099935684703645</c:v>
                </c:pt>
                <c:pt idx="4">
                  <c:v>37.981263365376989</c:v>
                </c:pt>
                <c:pt idx="5">
                  <c:v>30.345519332577222</c:v>
                </c:pt>
                <c:pt idx="6">
                  <c:v>25.318095179359659</c:v>
                </c:pt>
                <c:pt idx="7">
                  <c:v>22.243999159440506</c:v>
                </c:pt>
                <c:pt idx="8">
                  <c:v>19.065213062973708</c:v>
                </c:pt>
                <c:pt idx="9">
                  <c:v>16.33450070402651</c:v>
                </c:pt>
                <c:pt idx="10">
                  <c:v>14.427338829054309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Sheet1!$B$40:$B$51</c15:sqref>
                  </c15:fullRef>
                </c:ext>
              </c:extLst>
              <c:f>Sheet1!$B$41:$B$51</c:f>
              <c:numCache>
                <c:formatCode>General</c:formatCode>
                <c:ptCount val="11"/>
                <c:pt idx="0">
                  <c:v>0.55161542122691276</c:v>
                </c:pt>
                <c:pt idx="1">
                  <c:v>0.99876758471572979</c:v>
                </c:pt>
                <c:pt idx="2">
                  <c:v>1.7272919502625046</c:v>
                </c:pt>
                <c:pt idx="3">
                  <c:v>2.6530802952547297</c:v>
                </c:pt>
                <c:pt idx="4">
                  <c:v>3.9191186532211875</c:v>
                </c:pt>
                <c:pt idx="5">
                  <c:v>5.4194819588786416</c:v>
                </c:pt>
                <c:pt idx="6">
                  <c:v>7.3994898701243228</c:v>
                </c:pt>
                <c:pt idx="7">
                  <c:v>9.352965642422058</c:v>
                </c:pt>
                <c:pt idx="8">
                  <c:v>12.435079268489211</c:v>
                </c:pt>
                <c:pt idx="9">
                  <c:v>15.412397456900072</c:v>
                </c:pt>
                <c:pt idx="10">
                  <c:v>18.226629677041242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Sheet1!$C$58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Sheet1!$C$59:$C$70</c15:sqref>
                  </c15:fullRef>
                </c:ext>
              </c:extLst>
              <c:f>Sheet1!$C$60:$C$70</c:f>
              <c:numCache>
                <c:formatCode>General</c:formatCode>
                <c:ptCount val="11"/>
                <c:pt idx="0">
                  <c:v>119.38820929410943</c:v>
                </c:pt>
                <c:pt idx="1">
                  <c:v>117.97150192236346</c:v>
                </c:pt>
                <c:pt idx="2">
                  <c:v>117.36235850478069</c:v>
                </c:pt>
                <c:pt idx="3">
                  <c:v>116.79570613362472</c:v>
                </c:pt>
                <c:pt idx="4">
                  <c:v>116.64617071426026</c:v>
                </c:pt>
                <c:pt idx="5">
                  <c:v>115.6931086541494</c:v>
                </c:pt>
                <c:pt idx="6">
                  <c:v>115.11528975298611</c:v>
                </c:pt>
                <c:pt idx="7">
                  <c:v>114.53102392682248</c:v>
                </c:pt>
                <c:pt idx="8">
                  <c:v>114.36897114695144</c:v>
                </c:pt>
                <c:pt idx="9">
                  <c:v>113.37348240167591</c:v>
                </c:pt>
                <c:pt idx="10">
                  <c:v>112.79924663156244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Sheet1!$B$58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Sheet1!$B$59:$B$70</c15:sqref>
                  </c15:fullRef>
                </c:ext>
              </c:extLst>
              <c:f>Sheet1!$B$60:$B$70</c:f>
              <c:numCache>
                <c:formatCode>General</c:formatCode>
                <c:ptCount val="11"/>
                <c:pt idx="0">
                  <c:v>0.3355330006710483</c:v>
                </c:pt>
                <c:pt idx="1">
                  <c:v>0.34942057328220472</c:v>
                </c:pt>
                <c:pt idx="2">
                  <c:v>0.35742225386304488</c:v>
                </c:pt>
                <c:pt idx="3">
                  <c:v>0.36481982616513758</c:v>
                </c:pt>
                <c:pt idx="4">
                  <c:v>0.37157103589622742</c:v>
                </c:pt>
                <c:pt idx="5">
                  <c:v>0.37820528469197889</c:v>
                </c:pt>
                <c:pt idx="6">
                  <c:v>0.384851159103273</c:v>
                </c:pt>
                <c:pt idx="7">
                  <c:v>0.39148348103640401</c:v>
                </c:pt>
                <c:pt idx="8">
                  <c:v>0.39817776736266758</c:v>
                </c:pt>
                <c:pt idx="9">
                  <c:v>0.40457170527615499</c:v>
                </c:pt>
                <c:pt idx="10">
                  <c:v>0.41130770128948618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</a:t>
                </a:r>
                <a:r>
                  <a:rPr lang="en-GB" baseline="0"/>
                  <a:t> emissions [Mton]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electricity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Sheet1!$E$93:$E$105</c:f>
              <c:numCache>
                <c:formatCode>General</c:formatCode>
                <c:ptCount val="13"/>
                <c:pt idx="0">
                  <c:v>120465.25036070272</c:v>
                </c:pt>
                <c:pt idx="1">
                  <c:v>121749.69252449914</c:v>
                </c:pt>
                <c:pt idx="2">
                  <c:v>122484.34804720341</c:v>
                </c:pt>
                <c:pt idx="3">
                  <c:v>123690.90063330803</c:v>
                </c:pt>
                <c:pt idx="4">
                  <c:v>125242.92461244515</c:v>
                </c:pt>
                <c:pt idx="5">
                  <c:v>127816.16928493649</c:v>
                </c:pt>
                <c:pt idx="6">
                  <c:v>130447.32017050484</c:v>
                </c:pt>
                <c:pt idx="7">
                  <c:v>134806.37293808471</c:v>
                </c:pt>
                <c:pt idx="8">
                  <c:v>138998.77931602628</c:v>
                </c:pt>
                <c:pt idx="9">
                  <c:v>144919.92455855006</c:v>
                </c:pt>
                <c:pt idx="10">
                  <c:v>148931.39973067946</c:v>
                </c:pt>
                <c:pt idx="11">
                  <c:v>162995.47298777409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Sheet1!$K$93:$K$105</c:f>
              <c:numCache>
                <c:formatCode>General</c:formatCode>
                <c:ptCount val="13"/>
                <c:pt idx="0">
                  <c:v>120465.25036070272</c:v>
                </c:pt>
                <c:pt idx="1">
                  <c:v>121796.32671604351</c:v>
                </c:pt>
                <c:pt idx="2">
                  <c:v>122523.59974510797</c:v>
                </c:pt>
                <c:pt idx="3">
                  <c:v>124533.83517626255</c:v>
                </c:pt>
                <c:pt idx="4">
                  <c:v>126946.82820503194</c:v>
                </c:pt>
                <c:pt idx="5">
                  <c:v>133340.71048356619</c:v>
                </c:pt>
                <c:pt idx="6">
                  <c:v>141257.81785467482</c:v>
                </c:pt>
                <c:pt idx="7">
                  <c:v>150917.11803442353</c:v>
                </c:pt>
                <c:pt idx="8">
                  <c:v>164889.87007989976</c:v>
                </c:pt>
                <c:pt idx="9">
                  <c:v>191968.07376839311</c:v>
                </c:pt>
                <c:pt idx="10">
                  <c:v>240210.45061840102</c:v>
                </c:pt>
                <c:pt idx="11">
                  <c:v>309900.37343535142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Sheet1!$Q$93:$Q$105</c:f>
              <c:numCache>
                <c:formatCode>General</c:formatCode>
                <c:ptCount val="13"/>
                <c:pt idx="0">
                  <c:v>117752.07820964755</c:v>
                </c:pt>
                <c:pt idx="1">
                  <c:v>118452.64437471</c:v>
                </c:pt>
                <c:pt idx="2">
                  <c:v>118095.02898726524</c:v>
                </c:pt>
                <c:pt idx="3">
                  <c:v>118087.84780952067</c:v>
                </c:pt>
                <c:pt idx="4">
                  <c:v>118098.06417887495</c:v>
                </c:pt>
                <c:pt idx="5">
                  <c:v>118444.73582874182</c:v>
                </c:pt>
                <c:pt idx="6">
                  <c:v>118098.26998161759</c:v>
                </c:pt>
                <c:pt idx="7">
                  <c:v>118092.12525771177</c:v>
                </c:pt>
                <c:pt idx="8">
                  <c:v>118092.93518101794</c:v>
                </c:pt>
                <c:pt idx="9">
                  <c:v>118472.88910727424</c:v>
                </c:pt>
                <c:pt idx="10">
                  <c:v>118098.06372266792</c:v>
                </c:pt>
                <c:pt idx="11">
                  <c:v>118091.35666281728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Sheet1!$W$93:$W$105</c:f>
              <c:numCache>
                <c:formatCode>General</c:formatCode>
                <c:ptCount val="13"/>
                <c:pt idx="0">
                  <c:v>120465.25036070272</c:v>
                </c:pt>
                <c:pt idx="1">
                  <c:v>120500.58463223463</c:v>
                </c:pt>
                <c:pt idx="2">
                  <c:v>122201.72244086195</c:v>
                </c:pt>
                <c:pt idx="3">
                  <c:v>127742.57702682755</c:v>
                </c:pt>
                <c:pt idx="4">
                  <c:v>139223.94726095593</c:v>
                </c:pt>
                <c:pt idx="5">
                  <c:v>161766.20084591911</c:v>
                </c:pt>
                <c:pt idx="6">
                  <c:v>194240.14178866596</c:v>
                </c:pt>
                <c:pt idx="7">
                  <c:v>241719.0899711065</c:v>
                </c:pt>
                <c:pt idx="8">
                  <c:v>295143.50669134309</c:v>
                </c:pt>
                <c:pt idx="9">
                  <c:v>374276.56362506811</c:v>
                </c:pt>
                <c:pt idx="10">
                  <c:v>452065.66858615959</c:v>
                </c:pt>
                <c:pt idx="11">
                  <c:v>527773.08941056766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[GWh]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scenarios electricity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Sheet1!$R$93:$R$104</c15:sqref>
                  </c15:fullRef>
                </c:ext>
              </c:extLst>
              <c:f>Sheet1!$R$94:$R$104</c:f>
              <c:numCache>
                <c:formatCode>General</c:formatCode>
                <c:ptCount val="11"/>
                <c:pt idx="0">
                  <c:v>118458.02988006144</c:v>
                </c:pt>
                <c:pt idx="1">
                  <c:v>118099.24309486685</c:v>
                </c:pt>
                <c:pt idx="2">
                  <c:v>118092.33212897883</c:v>
                </c:pt>
                <c:pt idx="3">
                  <c:v>118101.11221318737</c:v>
                </c:pt>
                <c:pt idx="4">
                  <c:v>118447.72762645219</c:v>
                </c:pt>
                <c:pt idx="5">
                  <c:v>118098.35981249546</c:v>
                </c:pt>
                <c:pt idx="6">
                  <c:v>118092.24936073298</c:v>
                </c:pt>
                <c:pt idx="7">
                  <c:v>118098.85003924946</c:v>
                </c:pt>
                <c:pt idx="8">
                  <c:v>118479.43982781778</c:v>
                </c:pt>
                <c:pt idx="9">
                  <c:v>118098.10970387192</c:v>
                </c:pt>
                <c:pt idx="10">
                  <c:v>118092.08223676596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1"/>
          <c:tx>
            <c:v>CA, D66 and GL</c:v>
          </c:tx>
          <c:spPr>
            <a:ln w="28575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Sheet1!$X$93:$X$105</c15:sqref>
                  </c15:fullRef>
                </c:ext>
              </c:extLst>
              <c:f>Sheet1!$X$94:$X$105</c:f>
              <c:numCache>
                <c:formatCode>General</c:formatCode>
                <c:ptCount val="12"/>
                <c:pt idx="0">
                  <c:v>122006.44660013373</c:v>
                </c:pt>
                <c:pt idx="1">
                  <c:v>122592.40236253271</c:v>
                </c:pt>
                <c:pt idx="2">
                  <c:v>123811.5687073484</c:v>
                </c:pt>
                <c:pt idx="3">
                  <c:v>125350.02975690637</c:v>
                </c:pt>
                <c:pt idx="4">
                  <c:v>127714.27173363797</c:v>
                </c:pt>
                <c:pt idx="5">
                  <c:v>129772.53255370795</c:v>
                </c:pt>
                <c:pt idx="6">
                  <c:v>132746.47423394729</c:v>
                </c:pt>
                <c:pt idx="7">
                  <c:v>136365.13271047146</c:v>
                </c:pt>
                <c:pt idx="8">
                  <c:v>141064.95030373134</c:v>
                </c:pt>
                <c:pt idx="9">
                  <c:v>145414.96337973955</c:v>
                </c:pt>
                <c:pt idx="10">
                  <c:v>150957.90194695091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</a:t>
                </a:r>
                <a:r>
                  <a:rPr lang="en-GB" baseline="0"/>
                  <a:t> </a:t>
                </a:r>
                <a:r>
                  <a:rPr lang="en-GB"/>
                  <a:t>[GWh]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Sheet1!$AD$93:$AD$104</c:f>
              <c:numCache>
                <c:formatCode>General</c:formatCode>
                <c:ptCount val="12"/>
                <c:pt idx="0">
                  <c:v>0</c:v>
                </c:pt>
                <c:pt idx="1">
                  <c:v>46.634191544362693</c:v>
                </c:pt>
                <c:pt idx="2">
                  <c:v>39.251697904561297</c:v>
                </c:pt>
                <c:pt idx="3">
                  <c:v>842.93454295452102</c:v>
                </c:pt>
                <c:pt idx="4">
                  <c:v>1703.9035925867938</c:v>
                </c:pt>
                <c:pt idx="5">
                  <c:v>5524.5411986296967</c:v>
                </c:pt>
                <c:pt idx="6">
                  <c:v>10810.497684169983</c:v>
                </c:pt>
                <c:pt idx="7">
                  <c:v>16110.745096338826</c:v>
                </c:pt>
                <c:pt idx="8">
                  <c:v>25891.090763873479</c:v>
                </c:pt>
                <c:pt idx="9">
                  <c:v>47048.149209843046</c:v>
                </c:pt>
                <c:pt idx="10">
                  <c:v>91279.050887721562</c:v>
                </c:pt>
                <c:pt idx="11">
                  <c:v>146904.90044757733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Sheet1!$AP$93:$AP$104</c:f>
              <c:numCache>
                <c:formatCode>General</c:formatCode>
                <c:ptCount val="12"/>
                <c:pt idx="0">
                  <c:v>0</c:v>
                </c:pt>
                <c:pt idx="1">
                  <c:v>-1249.1078922645102</c:v>
                </c:pt>
                <c:pt idx="2">
                  <c:v>-282.62560634146212</c:v>
                </c:pt>
                <c:pt idx="3">
                  <c:v>4051.6763935195195</c:v>
                </c:pt>
                <c:pt idx="4">
                  <c:v>13981.022648510785</c:v>
                </c:pt>
                <c:pt idx="5">
                  <c:v>33950.031560982621</c:v>
                </c:pt>
                <c:pt idx="6">
                  <c:v>63792.821618161121</c:v>
                </c:pt>
                <c:pt idx="7">
                  <c:v>106912.71703302179</c:v>
                </c:pt>
                <c:pt idx="8">
                  <c:v>156144.72737531681</c:v>
                </c:pt>
                <c:pt idx="9">
                  <c:v>229356.63906651805</c:v>
                </c:pt>
                <c:pt idx="10">
                  <c:v>303134.26885548013</c:v>
                </c:pt>
                <c:pt idx="11">
                  <c:v>364777.6164227936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Sheet1!$AJ$93:$AJ$104</c:f>
              <c:numCache>
                <c:formatCode>General</c:formatCode>
                <c:ptCount val="12"/>
                <c:pt idx="0">
                  <c:v>-2713.1721510551724</c:v>
                </c:pt>
                <c:pt idx="1">
                  <c:v>-3297.0481497891451</c:v>
                </c:pt>
                <c:pt idx="2">
                  <c:v>-4389.3190599381778</c:v>
                </c:pt>
                <c:pt idx="3">
                  <c:v>-5603.0528237873659</c:v>
                </c:pt>
                <c:pt idx="4">
                  <c:v>-7144.8604335701966</c:v>
                </c:pt>
                <c:pt idx="5">
                  <c:v>-9371.4334561946744</c:v>
                </c:pt>
                <c:pt idx="6">
                  <c:v>-12349.050188887253</c:v>
                </c:pt>
                <c:pt idx="7">
                  <c:v>-16714.247680372937</c:v>
                </c:pt>
                <c:pt idx="8">
                  <c:v>-20905.844135008345</c:v>
                </c:pt>
                <c:pt idx="9">
                  <c:v>-26447.03545127582</c:v>
                </c:pt>
                <c:pt idx="10">
                  <c:v>-30833.336008011538</c:v>
                </c:pt>
                <c:pt idx="11">
                  <c:v>-44904.116324956805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Sheet1!$AE$93:$AE$104</c15:sqref>
                  </c15:fullRef>
                </c:ext>
              </c:extLst>
              <c:f>Sheet1!$AE$94:$AE$104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Sheet1!$AQ$93:$AQ$104</c15:sqref>
                  </c15:fullRef>
                </c:ext>
              </c:extLst>
              <c:f>Sheet1!$AQ$94:$AQ$104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Sheet1!$AK$93:$AK$104</c15:sqref>
                  </c15:fullRef>
                </c:ext>
              </c:extLst>
              <c:f>Sheet1!$AK$94:$AK$104</c:f>
              <c:numCache>
                <c:formatCode>General</c:formatCode>
                <c:ptCount val="11"/>
                <c:pt idx="0">
                  <c:v>-3548.4167200722877</c:v>
                </c:pt>
                <c:pt idx="1">
                  <c:v>-4493.159267665862</c:v>
                </c:pt>
                <c:pt idx="2">
                  <c:v>-5719.2365783695714</c:v>
                </c:pt>
                <c:pt idx="3">
                  <c:v>-7248.9175437189988</c:v>
                </c:pt>
                <c:pt idx="4">
                  <c:v>-9266.5441071857786</c:v>
                </c:pt>
                <c:pt idx="5">
                  <c:v>-11674.172741212489</c:v>
                </c:pt>
                <c:pt idx="6">
                  <c:v>-14654.224873214305</c:v>
                </c:pt>
                <c:pt idx="7">
                  <c:v>-18266.282671221998</c:v>
                </c:pt>
                <c:pt idx="8">
                  <c:v>-22585.510475913557</c:v>
                </c:pt>
                <c:pt idx="9">
                  <c:v>-27316.853675867635</c:v>
                </c:pt>
                <c:pt idx="10">
                  <c:v>-32865.819710184951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Sheet1!$G$93:$G$105</c:f>
              <c:numCache>
                <c:formatCode>General</c:formatCode>
                <c:ptCount val="13"/>
                <c:pt idx="0">
                  <c:v>7.1323758253041075E-2</c:v>
                </c:pt>
                <c:pt idx="1">
                  <c:v>7.0580639073999016E-2</c:v>
                </c:pt>
                <c:pt idx="2">
                  <c:v>7.1166450069667958E-2</c:v>
                </c:pt>
                <c:pt idx="3">
                  <c:v>7.0630796173031127E-2</c:v>
                </c:pt>
                <c:pt idx="4">
                  <c:v>6.9704305053016932E-2</c:v>
                </c:pt>
                <c:pt idx="5">
                  <c:v>6.8511484340292722E-2</c:v>
                </c:pt>
                <c:pt idx="6">
                  <c:v>6.7053373689081999E-2</c:v>
                </c:pt>
                <c:pt idx="7">
                  <c:v>6.505447302657387E-2</c:v>
                </c:pt>
                <c:pt idx="8">
                  <c:v>6.3407530271736998E-2</c:v>
                </c:pt>
                <c:pt idx="9">
                  <c:v>6.1579084578814801E-2</c:v>
                </c:pt>
                <c:pt idx="10">
                  <c:v>5.9576597318666352E-2</c:v>
                </c:pt>
                <c:pt idx="11">
                  <c:v>5.6911491358454892E-2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Sheet1!$M$93:$M$105</c:f>
              <c:numCache>
                <c:formatCode>General</c:formatCode>
                <c:ptCount val="13"/>
                <c:pt idx="0">
                  <c:v>7.1323758253041075E-2</c:v>
                </c:pt>
                <c:pt idx="1">
                  <c:v>7.0140131668352881E-2</c:v>
                </c:pt>
                <c:pt idx="2">
                  <c:v>7.0309681027391477E-2</c:v>
                </c:pt>
                <c:pt idx="3">
                  <c:v>6.9385821646021556E-2</c:v>
                </c:pt>
                <c:pt idx="4">
                  <c:v>6.9515380619373901E-2</c:v>
                </c:pt>
                <c:pt idx="5">
                  <c:v>6.7832008269456942E-2</c:v>
                </c:pt>
                <c:pt idx="6">
                  <c:v>6.5277760244373706E-2</c:v>
                </c:pt>
                <c:pt idx="7">
                  <c:v>6.214999898943252E-2</c:v>
                </c:pt>
                <c:pt idx="8">
                  <c:v>5.8986637760854249E-2</c:v>
                </c:pt>
                <c:pt idx="9">
                  <c:v>5.4452969542942924E-2</c:v>
                </c:pt>
                <c:pt idx="10">
                  <c:v>4.8571727449687754E-2</c:v>
                </c:pt>
                <c:pt idx="11">
                  <c:v>4.3023144792576198E-2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Sheet1!$S$93:$S$105</c:f>
              <c:numCache>
                <c:formatCode>General</c:formatCode>
                <c:ptCount val="13"/>
                <c:pt idx="0">
                  <c:v>7.2974083643473561E-2</c:v>
                </c:pt>
                <c:pt idx="1">
                  <c:v>7.0699713881670442E-2</c:v>
                </c:pt>
                <c:pt idx="2">
                  <c:v>7.0260446614637317E-2</c:v>
                </c:pt>
                <c:pt idx="3">
                  <c:v>6.9659019787469481E-2</c:v>
                </c:pt>
                <c:pt idx="4">
                  <c:v>6.9044583095013781E-2</c:v>
                </c:pt>
                <c:pt idx="5">
                  <c:v>6.8430731657083188E-2</c:v>
                </c:pt>
                <c:pt idx="6">
                  <c:v>6.7808488368279116E-2</c:v>
                </c:pt>
                <c:pt idx="7">
                  <c:v>6.719703349379573E-2</c:v>
                </c:pt>
                <c:pt idx="8">
                  <c:v>6.6592116145493832E-2</c:v>
                </c:pt>
                <c:pt idx="9">
                  <c:v>6.6008216511349568E-2</c:v>
                </c:pt>
                <c:pt idx="10">
                  <c:v>6.5401361803731184E-2</c:v>
                </c:pt>
                <c:pt idx="11">
                  <c:v>6.4817100606881783E-2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Sheet1!$Y$93:$Y$105</c:f>
              <c:numCache>
                <c:formatCode>General</c:formatCode>
                <c:ptCount val="13"/>
                <c:pt idx="0">
                  <c:v>7.1323758253041075E-2</c:v>
                </c:pt>
                <c:pt idx="1">
                  <c:v>6.9918875669511632E-2</c:v>
                </c:pt>
                <c:pt idx="2">
                  <c:v>6.9613360298587348E-2</c:v>
                </c:pt>
                <c:pt idx="3">
                  <c:v>7.3528225271954031E-2</c:v>
                </c:pt>
                <c:pt idx="4">
                  <c:v>7.2789387723515953E-2</c:v>
                </c:pt>
                <c:pt idx="5">
                  <c:v>6.916735394728811E-2</c:v>
                </c:pt>
                <c:pt idx="6">
                  <c:v>6.425613895181724E-2</c:v>
                </c:pt>
                <c:pt idx="7">
                  <c:v>5.865214792349692E-2</c:v>
                </c:pt>
                <c:pt idx="8">
                  <c:v>5.4255379990075292E-2</c:v>
                </c:pt>
                <c:pt idx="9">
                  <c:v>4.9202881401735045E-2</c:v>
                </c:pt>
                <c:pt idx="10">
                  <c:v>4.5136536519750685E-2</c:v>
                </c:pt>
                <c:pt idx="11">
                  <c:v>4.2024605349872311E-2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ser>
          <c:idx val="4"/>
          <c:order val="4"/>
          <c:tx>
            <c:strRef>
              <c:f>Sheet1!$C$111</c:f>
              <c:strCache>
                <c:ptCount val="1"/>
                <c:pt idx="0">
                  <c:v>Target 2030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Sheet1!$C$112:$C$124</c:f>
              <c:numCache>
                <c:formatCode>General</c:formatCode>
                <c:ptCount val="13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D9-4703-8019-27A972BA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[Euro/kWh]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costs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Sheet1!$AF$93:$AF$104</c15:sqref>
                  </c15:fullRef>
                </c:ext>
              </c:extLst>
              <c:f>Sheet1!$AF$94:$AF$104</c:f>
              <c:numCache>
                <c:formatCode>General</c:formatCode>
                <c:ptCount val="11"/>
                <c:pt idx="0">
                  <c:v>1.0799096368831895</c:v>
                </c:pt>
                <c:pt idx="1">
                  <c:v>2.6032255587837083</c:v>
                </c:pt>
                <c:pt idx="2">
                  <c:v>0.11329979943624008</c:v>
                </c:pt>
                <c:pt idx="3">
                  <c:v>-5.5628768311526522E-2</c:v>
                </c:pt>
                <c:pt idx="4">
                  <c:v>-5.2111602651601675E-2</c:v>
                </c:pt>
                <c:pt idx="5">
                  <c:v>-4.3851918226009631E-2</c:v>
                </c:pt>
                <c:pt idx="6">
                  <c:v>-3.7846864162425643E-2</c:v>
                </c:pt>
                <c:pt idx="7">
                  <c:v>-3.5252656519805435E-2</c:v>
                </c:pt>
                <c:pt idx="8">
                  <c:v>-3.250277446113415E-2</c:v>
                </c:pt>
                <c:pt idx="9">
                  <c:v>-3.0616121453554107E-2</c:v>
                </c:pt>
                <c:pt idx="10">
                  <c:v>-2.7613600178158556E-2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Sheet1!$AR$93:$AR$104</c15:sqref>
                  </c15:fullRef>
                </c:ext>
              </c:extLst>
              <c:f>Sheet1!$AR$94:$AR$104</c:f>
              <c:numCache>
                <c:formatCode>General</c:formatCode>
                <c:ptCount val="11"/>
                <c:pt idx="0">
                  <c:v>0.13442050240588593</c:v>
                </c:pt>
                <c:pt idx="1">
                  <c:v>0.7426917502296051</c:v>
                </c:pt>
                <c:pt idx="2">
                  <c:v>0.16198188740058531</c:v>
                </c:pt>
                <c:pt idx="3">
                  <c:v>0.10042576211746106</c:v>
                </c:pt>
                <c:pt idx="4">
                  <c:v>7.1636592910026192E-2</c:v>
                </c:pt>
                <c:pt idx="5">
                  <c:v>5.8536188554449108E-2</c:v>
                </c:pt>
                <c:pt idx="6">
                  <c:v>5.0579448534053134E-2</c:v>
                </c:pt>
                <c:pt idx="7">
                  <c:v>4.6108209485815919E-2</c:v>
                </c:pt>
                <c:pt idx="8">
                  <c:v>4.1382927124224402E-2</c:v>
                </c:pt>
                <c:pt idx="9">
                  <c:v>3.8042061602419859E-2</c:v>
                </c:pt>
                <c:pt idx="10">
                  <c:v>3.5372620915960176E-2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Sheet1!$AL$93:$AL$104</c15:sqref>
                  </c15:fullRef>
                </c:ext>
              </c:extLst>
              <c:f>Sheet1!$AL$94:$AL$104</c:f>
              <c:numCache>
                <c:formatCode>General</c:formatCode>
                <c:ptCount val="11"/>
                <c:pt idx="0">
                  <c:v>6.6302653067640077E-2</c:v>
                </c:pt>
                <c:pt idx="1">
                  <c:v>9.5542555525514022E-2</c:v>
                </c:pt>
                <c:pt idx="2">
                  <c:v>9.1111592184074441E-2</c:v>
                </c:pt>
                <c:pt idx="3">
                  <c:v>8.06089107987637E-2</c:v>
                </c:pt>
                <c:pt idx="4">
                  <c:v>6.9532110509696377E-2</c:v>
                </c:pt>
                <c:pt idx="5">
                  <c:v>5.9831948892286442E-2</c:v>
                </c:pt>
                <c:pt idx="6">
                  <c:v>4.9916518635452857E-2</c:v>
                </c:pt>
                <c:pt idx="7">
                  <c:v>4.5418441156785581E-2</c:v>
                </c:pt>
                <c:pt idx="8">
                  <c:v>4.1738219720770096E-2</c:v>
                </c:pt>
                <c:pt idx="9">
                  <c:v>3.7266542800141939E-2</c:v>
                </c:pt>
                <c:pt idx="10">
                  <c:v>3.6120877984910357E-2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renewable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Sheet1!$BF$3:$BF$14</c:f>
              <c:numCache>
                <c:formatCode>0%</c:formatCode>
                <c:ptCount val="12"/>
                <c:pt idx="0">
                  <c:v>0.1414053389313667</c:v>
                </c:pt>
                <c:pt idx="1">
                  <c:v>0.16321482846566118</c:v>
                </c:pt>
                <c:pt idx="2">
                  <c:v>0.23242200355312445</c:v>
                </c:pt>
                <c:pt idx="3">
                  <c:v>0.27652251235530201</c:v>
                </c:pt>
                <c:pt idx="4">
                  <c:v>0.31778169068404144</c:v>
                </c:pt>
                <c:pt idx="5">
                  <c:v>0.35656109390915425</c:v>
                </c:pt>
                <c:pt idx="6">
                  <c:v>0.39236358400774968</c:v>
                </c:pt>
                <c:pt idx="7">
                  <c:v>0.43096513123068081</c:v>
                </c:pt>
                <c:pt idx="8">
                  <c:v>0.46884245054651991</c:v>
                </c:pt>
                <c:pt idx="9">
                  <c:v>0.5210139078249636</c:v>
                </c:pt>
                <c:pt idx="10">
                  <c:v>0.54624712560347355</c:v>
                </c:pt>
                <c:pt idx="11">
                  <c:v>0.65707519465471298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Sheet1!$BF$22:$BF$33</c:f>
              <c:numCache>
                <c:formatCode>0%</c:formatCode>
                <c:ptCount val="12"/>
                <c:pt idx="0">
                  <c:v>0.1414053389313667</c:v>
                </c:pt>
                <c:pt idx="1">
                  <c:v>0.19538987346428816</c:v>
                </c:pt>
                <c:pt idx="2">
                  <c:v>0.28201060951804502</c:v>
                </c:pt>
                <c:pt idx="3">
                  <c:v>0.3790872585331147</c:v>
                </c:pt>
                <c:pt idx="4">
                  <c:v>0.45333962860725585</c:v>
                </c:pt>
                <c:pt idx="5">
                  <c:v>0.54861640065500528</c:v>
                </c:pt>
                <c:pt idx="6">
                  <c:v>0.6295447293767239</c:v>
                </c:pt>
                <c:pt idx="7">
                  <c:v>0.69871751049149122</c:v>
                </c:pt>
                <c:pt idx="8">
                  <c:v>0.78295179507945345</c:v>
                </c:pt>
                <c:pt idx="9">
                  <c:v>0.85260146061662379</c:v>
                </c:pt>
                <c:pt idx="10">
                  <c:v>0.90551558415828137</c:v>
                </c:pt>
                <c:pt idx="11">
                  <c:v>0.94188801197170158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Sheet1!$BF$59:$BF$70</c:f>
              <c:numCache>
                <c:formatCode>0%</c:formatCode>
                <c:ptCount val="12"/>
                <c:pt idx="0">
                  <c:v>0.14466351520674448</c:v>
                </c:pt>
                <c:pt idx="1">
                  <c:v>0.14816428318309682</c:v>
                </c:pt>
                <c:pt idx="2">
                  <c:v>0.1587953773763259</c:v>
                </c:pt>
                <c:pt idx="3">
                  <c:v>0.16480601485244711</c:v>
                </c:pt>
                <c:pt idx="4">
                  <c:v>0.17036555025582015</c:v>
                </c:pt>
                <c:pt idx="5">
                  <c:v>0.17494754949960387</c:v>
                </c:pt>
                <c:pt idx="6">
                  <c:v>0.18051709686016992</c:v>
                </c:pt>
                <c:pt idx="7">
                  <c:v>0.18557358305960076</c:v>
                </c:pt>
                <c:pt idx="8">
                  <c:v>0.19060604041300258</c:v>
                </c:pt>
                <c:pt idx="9">
                  <c:v>0.19497588217442383</c:v>
                </c:pt>
                <c:pt idx="10">
                  <c:v>0.20053928685704256</c:v>
                </c:pt>
                <c:pt idx="11">
                  <c:v>0.20564646115791793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Sheet1!$BF$40:$BF$51</c:f>
              <c:numCache>
                <c:formatCode>0%</c:formatCode>
                <c:ptCount val="12"/>
                <c:pt idx="0">
                  <c:v>0.1414053389313667</c:v>
                </c:pt>
                <c:pt idx="1">
                  <c:v>0.22229522774326643</c:v>
                </c:pt>
                <c:pt idx="2">
                  <c:v>0.34879230997703525</c:v>
                </c:pt>
                <c:pt idx="3">
                  <c:v>0.53748953706199831</c:v>
                </c:pt>
                <c:pt idx="4">
                  <c:v>0.68830874700809508</c:v>
                </c:pt>
                <c:pt idx="5">
                  <c:v>0.80911060859878337</c:v>
                </c:pt>
                <c:pt idx="6">
                  <c:v>0.8826838852504898</c:v>
                </c:pt>
                <c:pt idx="7">
                  <c:v>0.92572000829915779</c:v>
                </c:pt>
                <c:pt idx="8">
                  <c:v>0.9470420546239845</c:v>
                </c:pt>
                <c:pt idx="9">
                  <c:v>0.96451977574388126</c:v>
                </c:pt>
                <c:pt idx="10">
                  <c:v>0.9744444570076084</c:v>
                </c:pt>
                <c:pt idx="11">
                  <c:v>0.97974995612443205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ser>
          <c:idx val="4"/>
          <c:order val="4"/>
          <c:tx>
            <c:strRef>
              <c:f>Sheet1!$E$111</c:f>
              <c:strCache>
                <c:ptCount val="1"/>
                <c:pt idx="0">
                  <c:v>Target 2030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Sheet1!$E$112:$E$123</c:f>
              <c:numCache>
                <c:formatCode>0%</c:formatCode>
                <c:ptCount val="1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D9-4703-8019-27A972BA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 reductions LC + direct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Sheet1!$H$93:$H$104</c:f>
              <c:numCache>
                <c:formatCode>General</c:formatCode>
                <c:ptCount val="12"/>
                <c:pt idx="0">
                  <c:v>0</c:v>
                </c:pt>
                <c:pt idx="1">
                  <c:v>3.8377332800699264</c:v>
                </c:pt>
                <c:pt idx="2">
                  <c:v>10.767672918363445</c:v>
                </c:pt>
                <c:pt idx="3">
                  <c:v>15.170971880424887</c:v>
                </c:pt>
                <c:pt idx="4">
                  <c:v>19.669215905108217</c:v>
                </c:pt>
                <c:pt idx="5">
                  <c:v>23.713294027276163</c:v>
                </c:pt>
                <c:pt idx="6">
                  <c:v>27.838697512679104</c:v>
                </c:pt>
                <c:pt idx="7">
                  <c:v>32.396608870190931</c:v>
                </c:pt>
                <c:pt idx="8">
                  <c:v>37.153399472779427</c:v>
                </c:pt>
                <c:pt idx="9">
                  <c:v>43.100759008141637</c:v>
                </c:pt>
                <c:pt idx="10">
                  <c:v>46.703561160290263</c:v>
                </c:pt>
                <c:pt idx="11">
                  <c:v>59.029907618131375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Sheet1!$N$93:$N$104</c:f>
              <c:numCache>
                <c:formatCode>General</c:formatCode>
                <c:ptCount val="12"/>
                <c:pt idx="0">
                  <c:v>0</c:v>
                </c:pt>
                <c:pt idx="1">
                  <c:v>7.0103014788982847</c:v>
                </c:pt>
                <c:pt idx="2">
                  <c:v>15.934473905794064</c:v>
                </c:pt>
                <c:pt idx="3">
                  <c:v>29.024406408085852</c:v>
                </c:pt>
                <c:pt idx="4">
                  <c:v>42.584807204332918</c:v>
                </c:pt>
                <c:pt idx="5">
                  <c:v>54.464016972206252</c:v>
                </c:pt>
                <c:pt idx="6">
                  <c:v>61.589353318858002</c:v>
                </c:pt>
                <c:pt idx="7">
                  <c:v>69.478615400053698</c:v>
                </c:pt>
                <c:pt idx="8">
                  <c:v>78.111185831212012</c:v>
                </c:pt>
                <c:pt idx="9">
                  <c:v>84.517679185071501</c:v>
                </c:pt>
                <c:pt idx="10">
                  <c:v>88.505377706753606</c:v>
                </c:pt>
                <c:pt idx="11">
                  <c:v>90.768084523510808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Sheet1!$T$93:$T$104</c:f>
              <c:numCache>
                <c:formatCode>General</c:formatCode>
                <c:ptCount val="12"/>
                <c:pt idx="0">
                  <c:v>1.4859934661295853</c:v>
                </c:pt>
                <c:pt idx="1">
                  <c:v>1.1197451644835041</c:v>
                </c:pt>
                <c:pt idx="2">
                  <c:v>2.5225649636183221</c:v>
                </c:pt>
                <c:pt idx="3">
                  <c:v>3.1237067006202466</c:v>
                </c:pt>
                <c:pt idx="4">
                  <c:v>3.682961499474132</c:v>
                </c:pt>
                <c:pt idx="5">
                  <c:v>3.825745709107494</c:v>
                </c:pt>
                <c:pt idx="6">
                  <c:v>4.7721735204226121</c:v>
                </c:pt>
                <c:pt idx="7">
                  <c:v>5.3433465471745905</c:v>
                </c:pt>
                <c:pt idx="8">
                  <c:v>5.9209800514050954</c:v>
                </c:pt>
                <c:pt idx="9">
                  <c:v>6.076338544949877</c:v>
                </c:pt>
                <c:pt idx="10">
                  <c:v>7.0654333523119135</c:v>
                </c:pt>
                <c:pt idx="11">
                  <c:v>7.6329331264120555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Sheet1!$Z$93:$Z$104</c:f>
              <c:numCache>
                <c:formatCode>General</c:formatCode>
                <c:ptCount val="12"/>
                <c:pt idx="0">
                  <c:v>0</c:v>
                </c:pt>
                <c:pt idx="1">
                  <c:v>27.673764494245347</c:v>
                </c:pt>
                <c:pt idx="2">
                  <c:v>39.450593234461067</c:v>
                </c:pt>
                <c:pt idx="3">
                  <c:v>56.332671294549556</c:v>
                </c:pt>
                <c:pt idx="4">
                  <c:v>69.090471479305606</c:v>
                </c:pt>
                <c:pt idx="5">
                  <c:v>78.943105440665803</c:v>
                </c:pt>
                <c:pt idx="6">
                  <c:v>85.078486167808123</c:v>
                </c:pt>
                <c:pt idx="7">
                  <c:v>88.125902409779997</c:v>
                </c:pt>
                <c:pt idx="8">
                  <c:v>89.246522657401414</c:v>
                </c:pt>
                <c:pt idx="9">
                  <c:v>89.343195127801067</c:v>
                </c:pt>
                <c:pt idx="10">
                  <c:v>89.096589298337392</c:v>
                </c:pt>
                <c:pt idx="11">
                  <c:v>88.189518953168431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</a:t>
                </a:r>
                <a:r>
                  <a:rPr lang="en-GB" baseline="0"/>
                  <a:t> 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Annual CO2 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Sheet1!$B$93:$B$103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Sheet1!$C$93:$C$105</c15:sqref>
                  </c15:fullRef>
                </c:ext>
              </c:extLst>
              <c:f>(Sheet1!$C$93:$C$103,Sheet1!$C$105)</c:f>
              <c:numCache>
                <c:formatCode>General</c:formatCode>
                <c:ptCount val="12"/>
                <c:pt idx="0">
                  <c:v>120.84348745926398</c:v>
                </c:pt>
                <c:pt idx="1">
                  <c:v>117.00575417919406</c:v>
                </c:pt>
                <c:pt idx="2">
                  <c:v>110.07581454090054</c:v>
                </c:pt>
                <c:pt idx="3">
                  <c:v>105.6725155788391</c:v>
                </c:pt>
                <c:pt idx="4">
                  <c:v>101.17427155415577</c:v>
                </c:pt>
                <c:pt idx="5">
                  <c:v>97.13019343198782</c:v>
                </c:pt>
                <c:pt idx="6">
                  <c:v>93.004789946584879</c:v>
                </c:pt>
                <c:pt idx="7">
                  <c:v>88.446878589073052</c:v>
                </c:pt>
                <c:pt idx="8">
                  <c:v>83.690087986484556</c:v>
                </c:pt>
                <c:pt idx="9">
                  <c:v>77.742728451122346</c:v>
                </c:pt>
                <c:pt idx="10">
                  <c:v>74.13992629897372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Sheet1!$B$93:$B$103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Sheet1!$I$93:$I$105</c15:sqref>
                  </c15:fullRef>
                </c:ext>
              </c:extLst>
              <c:f>(Sheet1!$I$93:$I$103,Sheet1!$I$105)</c:f>
              <c:numCache>
                <c:formatCode>General</c:formatCode>
                <c:ptCount val="12"/>
                <c:pt idx="0">
                  <c:v>120.84348745926398</c:v>
                </c:pt>
                <c:pt idx="1">
                  <c:v>113.8331859803657</c:v>
                </c:pt>
                <c:pt idx="2">
                  <c:v>104.90901355346992</c:v>
                </c:pt>
                <c:pt idx="3">
                  <c:v>91.819081051178131</c:v>
                </c:pt>
                <c:pt idx="4">
                  <c:v>78.258680254931065</c:v>
                </c:pt>
                <c:pt idx="5">
                  <c:v>66.379470487057731</c:v>
                </c:pt>
                <c:pt idx="6">
                  <c:v>59.254134140405981</c:v>
                </c:pt>
                <c:pt idx="7">
                  <c:v>51.364872059210285</c:v>
                </c:pt>
                <c:pt idx="8">
                  <c:v>42.732301628051971</c:v>
                </c:pt>
                <c:pt idx="9">
                  <c:v>36.325808274192475</c:v>
                </c:pt>
                <c:pt idx="10">
                  <c:v>32.338109752510377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Sheet1!$B$93:$B$103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Sheet1!$O$93:$O$105</c15:sqref>
                  </c15:fullRef>
                </c:ext>
              </c:extLst>
              <c:f>(Sheet1!$O$93:$O$103,Sheet1!$O$105)</c:f>
              <c:numCache>
                <c:formatCode>General</c:formatCode>
                <c:ptCount val="12"/>
                <c:pt idx="0">
                  <c:v>119.3574939931344</c:v>
                </c:pt>
                <c:pt idx="1">
                  <c:v>119.72374229478048</c:v>
                </c:pt>
                <c:pt idx="2">
                  <c:v>118.32092249564566</c:v>
                </c:pt>
                <c:pt idx="3">
                  <c:v>117.71978075864374</c:v>
                </c:pt>
                <c:pt idx="4">
                  <c:v>117.16052595978985</c:v>
                </c:pt>
                <c:pt idx="5">
                  <c:v>117.01774175015649</c:v>
                </c:pt>
                <c:pt idx="6">
                  <c:v>116.07131393884137</c:v>
                </c:pt>
                <c:pt idx="7">
                  <c:v>115.50014091208939</c:v>
                </c:pt>
                <c:pt idx="8">
                  <c:v>114.92250740785889</c:v>
                </c:pt>
                <c:pt idx="9">
                  <c:v>114.76714891431411</c:v>
                </c:pt>
                <c:pt idx="10">
                  <c:v>113.77805410695207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Sheet1!$B$93:$B$103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Sheet1!$U$93:$U$105</c15:sqref>
                  </c15:fullRef>
                </c:ext>
              </c:extLst>
              <c:f>(Sheet1!$U$93:$U$103,Sheet1!$U$105)</c:f>
              <c:numCache>
                <c:formatCode>General</c:formatCode>
                <c:ptCount val="12"/>
                <c:pt idx="0">
                  <c:v>120.84348745926398</c:v>
                </c:pt>
                <c:pt idx="1">
                  <c:v>93.169722965018636</c:v>
                </c:pt>
                <c:pt idx="2">
                  <c:v>81.392894224802916</c:v>
                </c:pt>
                <c:pt idx="3">
                  <c:v>64.510816164714427</c:v>
                </c:pt>
                <c:pt idx="4">
                  <c:v>51.753015979958377</c:v>
                </c:pt>
                <c:pt idx="5">
                  <c:v>41.900382018598179</c:v>
                </c:pt>
                <c:pt idx="6">
                  <c:v>35.76500129145586</c:v>
                </c:pt>
                <c:pt idx="7">
                  <c:v>32.717585049483979</c:v>
                </c:pt>
                <c:pt idx="8">
                  <c:v>31.596964801862562</c:v>
                </c:pt>
                <c:pt idx="9">
                  <c:v>31.500292331462919</c:v>
                </c:pt>
                <c:pt idx="10">
                  <c:v>31.746898160926584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emissions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Sheet1!$AG$93:$AG$104</c:f>
              <c:numCache>
                <c:formatCode>General</c:formatCode>
                <c:ptCount val="12"/>
                <c:pt idx="0">
                  <c:v>0</c:v>
                </c:pt>
                <c:pt idx="1">
                  <c:v>3.1725681988283583</c:v>
                </c:pt>
                <c:pt idx="2">
                  <c:v>5.1668009874306193</c:v>
                </c:pt>
                <c:pt idx="3">
                  <c:v>13.853434527660966</c:v>
                </c:pt>
                <c:pt idx="4">
                  <c:v>22.915591299224701</c:v>
                </c:pt>
                <c:pt idx="5">
                  <c:v>30.750722944930089</c:v>
                </c:pt>
                <c:pt idx="6">
                  <c:v>33.750655806178898</c:v>
                </c:pt>
                <c:pt idx="7">
                  <c:v>37.082006529862767</c:v>
                </c:pt>
                <c:pt idx="8">
                  <c:v>40.957786358432585</c:v>
                </c:pt>
                <c:pt idx="9">
                  <c:v>41.416920176929871</c:v>
                </c:pt>
                <c:pt idx="10">
                  <c:v>41.801816546463343</c:v>
                </c:pt>
                <c:pt idx="11">
                  <c:v>31.738176905379433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Sheet1!$AS$93:$AS$105</c:f>
              <c:numCache>
                <c:formatCode>General</c:formatCode>
                <c:ptCount val="13"/>
                <c:pt idx="0">
                  <c:v>0</c:v>
                </c:pt>
                <c:pt idx="1">
                  <c:v>23.836031214175421</c:v>
                </c:pt>
                <c:pt idx="2">
                  <c:v>28.682920316097622</c:v>
                </c:pt>
                <c:pt idx="3">
                  <c:v>41.161699414124669</c:v>
                </c:pt>
                <c:pt idx="4">
                  <c:v>49.421255574197389</c:v>
                </c:pt>
                <c:pt idx="5">
                  <c:v>55.229811413389641</c:v>
                </c:pt>
                <c:pt idx="6">
                  <c:v>57.239788655129018</c:v>
                </c:pt>
                <c:pt idx="7">
                  <c:v>55.729293539589072</c:v>
                </c:pt>
                <c:pt idx="8">
                  <c:v>52.093123184621994</c:v>
                </c:pt>
                <c:pt idx="9">
                  <c:v>46.24243611965943</c:v>
                </c:pt>
                <c:pt idx="10">
                  <c:v>42.393028138047136</c:v>
                </c:pt>
                <c:pt idx="11">
                  <c:v>29.159611335037056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Sheet1!$AM$93:$AM$105</c:f>
              <c:numCache>
                <c:formatCode>General</c:formatCode>
                <c:ptCount val="13"/>
                <c:pt idx="0">
                  <c:v>1.4859934661295853</c:v>
                </c:pt>
                <c:pt idx="1">
                  <c:v>-2.7179881155864223</c:v>
                </c:pt>
                <c:pt idx="2">
                  <c:v>-8.2451079547451229</c:v>
                </c:pt>
                <c:pt idx="3">
                  <c:v>-12.04726517980464</c:v>
                </c:pt>
                <c:pt idx="4">
                  <c:v>-15.986254405634085</c:v>
                </c:pt>
                <c:pt idx="5">
                  <c:v>-19.887548318168669</c:v>
                </c:pt>
                <c:pt idx="6">
                  <c:v>-23.066523992256492</c:v>
                </c:pt>
                <c:pt idx="7">
                  <c:v>-27.053262323016341</c:v>
                </c:pt>
                <c:pt idx="8">
                  <c:v>-31.232419421374331</c:v>
                </c:pt>
                <c:pt idx="9">
                  <c:v>-37.02442046319176</c:v>
                </c:pt>
                <c:pt idx="10">
                  <c:v>-39.63812780797835</c:v>
                </c:pt>
                <c:pt idx="11">
                  <c:v>-51.39697449171932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 reductions direct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Sheet1!$BL$3:$BL$14</c:f>
              <c:numCache>
                <c:formatCode>General</c:formatCode>
                <c:ptCount val="12"/>
                <c:pt idx="0">
                  <c:v>0</c:v>
                </c:pt>
                <c:pt idx="1">
                  <c:v>1.7633548112201254</c:v>
                </c:pt>
                <c:pt idx="2">
                  <c:v>4.5699232168372248</c:v>
                </c:pt>
                <c:pt idx="3">
                  <c:v>6.3047131692545975</c:v>
                </c:pt>
                <c:pt idx="4">
                  <c:v>8.0607295823864504</c:v>
                </c:pt>
                <c:pt idx="5">
                  <c:v>9.6028712304996162</c:v>
                </c:pt>
                <c:pt idx="6">
                  <c:v>11.075423544927375</c:v>
                </c:pt>
                <c:pt idx="7">
                  <c:v>12.763488524467654</c:v>
                </c:pt>
                <c:pt idx="8">
                  <c:v>14.454266631915317</c:v>
                </c:pt>
                <c:pt idx="9">
                  <c:v>16.616362961487752</c:v>
                </c:pt>
                <c:pt idx="10">
                  <c:v>17.715343930905316</c:v>
                </c:pt>
                <c:pt idx="11">
                  <c:v>22.654482485125769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Sheet1!$BL$22:$BL$33</c:f>
              <c:numCache>
                <c:formatCode>General</c:formatCode>
                <c:ptCount val="12"/>
                <c:pt idx="0">
                  <c:v>0</c:v>
                </c:pt>
                <c:pt idx="1">
                  <c:v>3.1262372336951003</c:v>
                </c:pt>
                <c:pt idx="2">
                  <c:v>6.8213864361721477</c:v>
                </c:pt>
                <c:pt idx="3">
                  <c:v>12.556309129759363</c:v>
                </c:pt>
                <c:pt idx="4">
                  <c:v>18.622869592606047</c:v>
                </c:pt>
                <c:pt idx="5">
                  <c:v>23.850004238346472</c:v>
                </c:pt>
                <c:pt idx="6">
                  <c:v>26.700589582045787</c:v>
                </c:pt>
                <c:pt idx="7">
                  <c:v>29.935147920597476</c:v>
                </c:pt>
                <c:pt idx="8">
                  <c:v>33.323167672749683</c:v>
                </c:pt>
                <c:pt idx="9">
                  <c:v>35.949874492803076</c:v>
                </c:pt>
                <c:pt idx="10">
                  <c:v>37.905684844383956</c:v>
                </c:pt>
                <c:pt idx="11">
                  <c:v>39.546210904534441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Sheet1!$BL$59:$BL$70</c:f>
              <c:numCache>
                <c:formatCode>General</c:formatCode>
                <c:ptCount val="12"/>
                <c:pt idx="0">
                  <c:v>0</c:v>
                </c:pt>
                <c:pt idx="1">
                  <c:v>-0.10950460189691569</c:v>
                </c:pt>
                <c:pt idx="2">
                  <c:v>0.46070512599170144</c:v>
                </c:pt>
                <c:pt idx="3">
                  <c:v>0.71510875519315675</c:v>
                </c:pt>
                <c:pt idx="4">
                  <c:v>0.95290075671632479</c:v>
                </c:pt>
                <c:pt idx="5">
                  <c:v>1.0384919879977232</c:v>
                </c:pt>
                <c:pt idx="6">
                  <c:v>1.4195538294145109</c:v>
                </c:pt>
                <c:pt idx="7">
                  <c:v>1.6657577736489628</c:v>
                </c:pt>
                <c:pt idx="8">
                  <c:v>1.9156774866341451</c:v>
                </c:pt>
                <c:pt idx="9">
                  <c:v>2.0105004645885174</c:v>
                </c:pt>
                <c:pt idx="10">
                  <c:v>2.4112710429450246</c:v>
                </c:pt>
                <c:pt idx="11">
                  <c:v>2.655310153409367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Sheet1!$BL$40:$BL$51</c:f>
              <c:numCache>
                <c:formatCode>General</c:formatCode>
                <c:ptCount val="12"/>
                <c:pt idx="0">
                  <c:v>0</c:v>
                </c:pt>
                <c:pt idx="1">
                  <c:v>13.052447376523769</c:v>
                </c:pt>
                <c:pt idx="2">
                  <c:v>17.996789795759462</c:v>
                </c:pt>
                <c:pt idx="3">
                  <c:v>25.170537828248687</c:v>
                </c:pt>
                <c:pt idx="4">
                  <c:v>30.661124982512241</c:v>
                </c:pt>
                <c:pt idx="5">
                  <c:v>35.045601211330947</c:v>
                </c:pt>
                <c:pt idx="6">
                  <c:v>37.873710714334372</c:v>
                </c:pt>
                <c:pt idx="7">
                  <c:v>39.565123082452367</c:v>
                </c:pt>
                <c:pt idx="8">
                  <c:v>40.378767484492421</c:v>
                </c:pt>
                <c:pt idx="9">
                  <c:v>41.205613537469098</c:v>
                </c:pt>
                <c:pt idx="10">
                  <c:v>41.805861011270252</c:v>
                </c:pt>
                <c:pt idx="11">
                  <c:v>42.108735405480701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Target 2030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Sheet1!$D$112:$D$123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13.1</c:v>
                      </c:pt>
                      <c:pt idx="1">
                        <c:v>13.1</c:v>
                      </c:pt>
                      <c:pt idx="2">
                        <c:v>13.1</c:v>
                      </c:pt>
                      <c:pt idx="3">
                        <c:v>13.1</c:v>
                      </c:pt>
                      <c:pt idx="4">
                        <c:v>13.1</c:v>
                      </c:pt>
                      <c:pt idx="5">
                        <c:v>13.1</c:v>
                      </c:pt>
                      <c:pt idx="6">
                        <c:v>13.1</c:v>
                      </c:pt>
                      <c:pt idx="7">
                        <c:v>13.1</c:v>
                      </c:pt>
                      <c:pt idx="8">
                        <c:v>13.1</c:v>
                      </c:pt>
                      <c:pt idx="9">
                        <c:v>13.1</c:v>
                      </c:pt>
                      <c:pt idx="10">
                        <c:v>13.1</c:v>
                      </c:pt>
                      <c:pt idx="11">
                        <c:v>13.1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F6D9-4703-8019-27A972BA16AA}"/>
                  </c:ext>
                </c:extLst>
              </c15:ser>
            </c15:filteredLineSeries>
          </c:ext>
        </c:extLst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direct CO2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Sheet1!$BI$3:$BI$14</c:f>
              <c:numCache>
                <c:formatCode>General</c:formatCode>
                <c:ptCount val="12"/>
                <c:pt idx="0">
                  <c:v>44.362325281398512</c:v>
                </c:pt>
                <c:pt idx="1">
                  <c:v>42.598970470178386</c:v>
                </c:pt>
                <c:pt idx="2">
                  <c:v>39.792402064561287</c:v>
                </c:pt>
                <c:pt idx="3">
                  <c:v>38.057612112143914</c:v>
                </c:pt>
                <c:pt idx="4">
                  <c:v>36.301595699012061</c:v>
                </c:pt>
                <c:pt idx="5">
                  <c:v>34.759454050898896</c:v>
                </c:pt>
                <c:pt idx="6">
                  <c:v>33.286901736471137</c:v>
                </c:pt>
                <c:pt idx="7">
                  <c:v>31.598836756930858</c:v>
                </c:pt>
                <c:pt idx="8">
                  <c:v>29.908058649483195</c:v>
                </c:pt>
                <c:pt idx="9">
                  <c:v>27.74596231991076</c:v>
                </c:pt>
                <c:pt idx="10">
                  <c:v>26.646981350493196</c:v>
                </c:pt>
                <c:pt idx="11">
                  <c:v>21.707842796272743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Sheet1!$BI$22:$BI$33</c:f>
              <c:numCache>
                <c:formatCode>General</c:formatCode>
                <c:ptCount val="12"/>
                <c:pt idx="0">
                  <c:v>44.362325281398512</c:v>
                </c:pt>
                <c:pt idx="1">
                  <c:v>41.236088047703412</c:v>
                </c:pt>
                <c:pt idx="2">
                  <c:v>37.540938845226364</c:v>
                </c:pt>
                <c:pt idx="3">
                  <c:v>31.806016151639149</c:v>
                </c:pt>
                <c:pt idx="4">
                  <c:v>25.739455688792464</c:v>
                </c:pt>
                <c:pt idx="5">
                  <c:v>20.51232104305204</c:v>
                </c:pt>
                <c:pt idx="6">
                  <c:v>17.661735699352725</c:v>
                </c:pt>
                <c:pt idx="7">
                  <c:v>14.427177360801036</c:v>
                </c:pt>
                <c:pt idx="8">
                  <c:v>11.039157608648829</c:v>
                </c:pt>
                <c:pt idx="9">
                  <c:v>8.4124507885954323</c:v>
                </c:pt>
                <c:pt idx="10">
                  <c:v>6.4566404370145554</c:v>
                </c:pt>
                <c:pt idx="11">
                  <c:v>4.8161143768640704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Sheet1!$BI$59:$BI$70</c:f>
              <c:numCache>
                <c:formatCode>General</c:formatCode>
                <c:ptCount val="12"/>
                <c:pt idx="0">
                  <c:v>43.412715028529227</c:v>
                </c:pt>
                <c:pt idx="1">
                  <c:v>43.522219630426143</c:v>
                </c:pt>
                <c:pt idx="2">
                  <c:v>42.952009902537526</c:v>
                </c:pt>
                <c:pt idx="3">
                  <c:v>42.697606273336071</c:v>
                </c:pt>
                <c:pt idx="4">
                  <c:v>42.459814271812903</c:v>
                </c:pt>
                <c:pt idx="5">
                  <c:v>42.374223040531504</c:v>
                </c:pt>
                <c:pt idx="6">
                  <c:v>41.993161199114716</c:v>
                </c:pt>
                <c:pt idx="7">
                  <c:v>41.746957254880265</c:v>
                </c:pt>
                <c:pt idx="8">
                  <c:v>41.497037541895082</c:v>
                </c:pt>
                <c:pt idx="9">
                  <c:v>41.40221456394071</c:v>
                </c:pt>
                <c:pt idx="10">
                  <c:v>41.001443985584203</c:v>
                </c:pt>
                <c:pt idx="11">
                  <c:v>40.75740487511986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Sheet1!$BI$40:$BI$51</c:f>
              <c:numCache>
                <c:formatCode>General</c:formatCode>
                <c:ptCount val="12"/>
                <c:pt idx="0">
                  <c:v>44.362325281398512</c:v>
                </c:pt>
                <c:pt idx="1">
                  <c:v>31.309877904874742</c:v>
                </c:pt>
                <c:pt idx="2">
                  <c:v>26.36553548563905</c:v>
                </c:pt>
                <c:pt idx="3">
                  <c:v>19.191787453149825</c:v>
                </c:pt>
                <c:pt idx="4">
                  <c:v>13.70120029888627</c:v>
                </c:pt>
                <c:pt idx="5">
                  <c:v>9.3167240700675631</c:v>
                </c:pt>
                <c:pt idx="6">
                  <c:v>6.4886145670641415</c:v>
                </c:pt>
                <c:pt idx="7">
                  <c:v>4.7972021989461435</c:v>
                </c:pt>
                <c:pt idx="8">
                  <c:v>3.9835577969060894</c:v>
                </c:pt>
                <c:pt idx="9">
                  <c:v>3.1567117439294137</c:v>
                </c:pt>
                <c:pt idx="10">
                  <c:v>2.5564642701282625</c:v>
                </c:pt>
                <c:pt idx="11">
                  <c:v>2.2535898759178101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ser>
          <c:idx val="4"/>
          <c:order val="4"/>
          <c:tx>
            <c:v>Target 2030</c:v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Sheet1!$D$112:$D$123</c:f>
              <c:numCache>
                <c:formatCode>General</c:formatCode>
                <c:ptCount val="12"/>
                <c:pt idx="0">
                  <c:v>13.1</c:v>
                </c:pt>
                <c:pt idx="1">
                  <c:v>13.1</c:v>
                </c:pt>
                <c:pt idx="2">
                  <c:v>13.1</c:v>
                </c:pt>
                <c:pt idx="3">
                  <c:v>13.1</c:v>
                </c:pt>
                <c:pt idx="4">
                  <c:v>13.1</c:v>
                </c:pt>
                <c:pt idx="5">
                  <c:v>13.1</c:v>
                </c:pt>
                <c:pt idx="6">
                  <c:v>13.1</c:v>
                </c:pt>
                <c:pt idx="7">
                  <c:v>13.1</c:v>
                </c:pt>
                <c:pt idx="8">
                  <c:v>13.1</c:v>
                </c:pt>
                <c:pt idx="9">
                  <c:v>13.1</c:v>
                </c:pt>
                <c:pt idx="10">
                  <c:v>13.1</c:v>
                </c:pt>
                <c:pt idx="11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D9-4703-8019-27A972BA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emissions compared to target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5936244389579"/>
          <c:y val="0.17872162341821143"/>
          <c:w val="0.83626243919194621"/>
          <c:h val="0.6580479613176993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Sheet1!$U$91</c:f>
              <c:strCache>
                <c:ptCount val="1"/>
                <c:pt idx="0">
                  <c:v>GroenLinks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Sheet1!$AH$116</c:f>
              <c:numCache>
                <c:formatCode>General</c:formatCode>
                <c:ptCount val="1"/>
                <c:pt idx="0">
                  <c:v>-10.84641012408219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CC-46C4-9E5B-46B972DC8F7D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Sheet1!$AH$113</c:f>
              <c:numCache>
                <c:formatCode>General</c:formatCode>
                <c:ptCount val="1"/>
                <c:pt idx="0">
                  <c:v>-8.2838856231359301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CC-46C4-9E5B-46B972DC8F7D}"/>
            </c:ext>
          </c:extLst>
        </c:ser>
        <c:ser>
          <c:idx val="0"/>
          <c:order val="2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Sheet1!$AH$115</c:f>
              <c:numCache>
                <c:formatCode>General</c:formatCode>
                <c:ptCount val="1"/>
                <c:pt idx="0">
                  <c:v>8.6078427962727435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C-46C4-9E5B-46B972DC8F7D}"/>
            </c:ext>
          </c:extLst>
        </c:ser>
        <c:ser>
          <c:idx val="2"/>
          <c:order val="3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Sheet1!$AH$114</c:f>
              <c:numCache>
                <c:formatCode>General</c:formatCode>
                <c:ptCount val="1"/>
                <c:pt idx="0">
                  <c:v>27.657404875119859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CC-46C4-9E5B-46B972DC8F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0412239"/>
        <c:axId val="1960744303"/>
      </c:barChart>
      <c:catAx>
        <c:axId val="2110412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0744303"/>
        <c:crosses val="autoZero"/>
        <c:auto val="1"/>
        <c:lblAlgn val="ctr"/>
        <c:lblOffset val="100"/>
        <c:noMultiLvlLbl val="0"/>
      </c:catAx>
      <c:valAx>
        <c:axId val="19607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1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scenarios costs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Climate agreement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Sheet1!$B$94:$B$104</c15:sqref>
                  </c15:fullRef>
                </c:ext>
              </c:extLst>
              <c:f>Sheet1!$B$95:$B$104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Sheet1!$BI$3:$BI$14</c15:sqref>
                  </c15:fullRef>
                </c:ext>
              </c:extLst>
              <c:f>Sheet1!$BI$4:$BI$14</c:f>
              <c:numCache>
                <c:formatCode>General</c:formatCode>
                <c:ptCount val="11"/>
                <c:pt idx="0">
                  <c:v>42.598970470178386</c:v>
                </c:pt>
                <c:pt idx="1">
                  <c:v>39.792402064561287</c:v>
                </c:pt>
                <c:pt idx="2">
                  <c:v>38.057612112143914</c:v>
                </c:pt>
                <c:pt idx="3">
                  <c:v>36.301595699012061</c:v>
                </c:pt>
                <c:pt idx="4">
                  <c:v>34.759454050898896</c:v>
                </c:pt>
                <c:pt idx="5">
                  <c:v>33.286901736471137</c:v>
                </c:pt>
                <c:pt idx="6">
                  <c:v>31.598836756930858</c:v>
                </c:pt>
                <c:pt idx="7">
                  <c:v>29.908058649483195</c:v>
                </c:pt>
                <c:pt idx="8">
                  <c:v>27.74596231991076</c:v>
                </c:pt>
                <c:pt idx="9">
                  <c:v>26.646981350493196</c:v>
                </c:pt>
                <c:pt idx="10">
                  <c:v>21.707842796272743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9-4BB3-9092-4045829077E3}"/>
            </c:ext>
          </c:extLst>
        </c:ser>
        <c:ser>
          <c:idx val="1"/>
          <c:order val="1"/>
          <c:tx>
            <c:v>D66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Sheet1!$B$94:$B$104</c15:sqref>
                  </c15:fullRef>
                </c:ext>
              </c:extLst>
              <c:f>Sheet1!$B$95:$B$104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Sheet1!$BI$22:$BI$33</c15:sqref>
                  </c15:fullRef>
                </c:ext>
              </c:extLst>
              <c:f>Sheet1!$BI$23:$BI$33</c:f>
              <c:numCache>
                <c:formatCode>General</c:formatCode>
                <c:ptCount val="11"/>
                <c:pt idx="0">
                  <c:v>41.236088047703412</c:v>
                </c:pt>
                <c:pt idx="1">
                  <c:v>37.540938845226364</c:v>
                </c:pt>
                <c:pt idx="2">
                  <c:v>31.806016151639149</c:v>
                </c:pt>
                <c:pt idx="3">
                  <c:v>25.739455688792464</c:v>
                </c:pt>
                <c:pt idx="4">
                  <c:v>20.51232104305204</c:v>
                </c:pt>
                <c:pt idx="5">
                  <c:v>17.661735699352725</c:v>
                </c:pt>
                <c:pt idx="6">
                  <c:v>14.427177360801036</c:v>
                </c:pt>
                <c:pt idx="7">
                  <c:v>11.039157608648829</c:v>
                </c:pt>
                <c:pt idx="8">
                  <c:v>8.4124507885954323</c:v>
                </c:pt>
                <c:pt idx="9">
                  <c:v>6.4566404370145554</c:v>
                </c:pt>
                <c:pt idx="10">
                  <c:v>4.8161143768640704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9-4BB3-9092-4045829077E3}"/>
            </c:ext>
          </c:extLst>
        </c:ser>
        <c:ser>
          <c:idx val="2"/>
          <c:order val="2"/>
          <c:tx>
            <c:v>PVV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Sheet1!$B$94:$B$104</c15:sqref>
                  </c15:fullRef>
                </c:ext>
              </c:extLst>
              <c:f>Sheet1!$B$95:$B$104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Sheet1!$BI$59:$BI$70</c15:sqref>
                  </c15:fullRef>
                </c:ext>
              </c:extLst>
              <c:f>Sheet1!$BI$60:$BI$70</c:f>
              <c:numCache>
                <c:formatCode>General</c:formatCode>
                <c:ptCount val="11"/>
                <c:pt idx="0">
                  <c:v>43.522219630426143</c:v>
                </c:pt>
                <c:pt idx="1">
                  <c:v>42.952009902537526</c:v>
                </c:pt>
                <c:pt idx="2">
                  <c:v>42.697606273336071</c:v>
                </c:pt>
                <c:pt idx="3">
                  <c:v>42.459814271812903</c:v>
                </c:pt>
                <c:pt idx="4">
                  <c:v>42.374223040531504</c:v>
                </c:pt>
                <c:pt idx="5">
                  <c:v>41.993161199114716</c:v>
                </c:pt>
                <c:pt idx="6">
                  <c:v>41.746957254880265</c:v>
                </c:pt>
                <c:pt idx="7">
                  <c:v>41.497037541895082</c:v>
                </c:pt>
                <c:pt idx="8">
                  <c:v>41.40221456394071</c:v>
                </c:pt>
                <c:pt idx="9">
                  <c:v>41.001443985584203</c:v>
                </c:pt>
                <c:pt idx="10">
                  <c:v>40.75740487511986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9-4EA7-82D4-0CEDB62AE59F}"/>
            </c:ext>
          </c:extLst>
        </c:ser>
        <c:ser>
          <c:idx val="3"/>
          <c:order val="3"/>
          <c:tx>
            <c:strRef>
              <c:f>Sheet1!$U$91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2021</c:v>
              </c:pt>
              <c:pt idx="1">
                <c:v>2022</c:v>
              </c:pt>
              <c:pt idx="2">
                <c:v>2023</c:v>
              </c:pt>
              <c:pt idx="3">
                <c:v>2024</c:v>
              </c:pt>
              <c:pt idx="4">
                <c:v>2025</c:v>
              </c:pt>
              <c:pt idx="5">
                <c:v>2026</c:v>
              </c:pt>
              <c:pt idx="6">
                <c:v>2027</c:v>
              </c:pt>
              <c:pt idx="7">
                <c:v>2028</c:v>
              </c:pt>
              <c:pt idx="8">
                <c:v>2029</c:v>
              </c:pt>
              <c:pt idx="9">
                <c:v>2030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Sheet1!$BI$40:$BI$51</c15:sqref>
                  </c15:fullRef>
                </c:ext>
              </c:extLst>
              <c:f>Sheet1!$BI$41:$BI$51</c:f>
              <c:numCache>
                <c:formatCode>General</c:formatCode>
                <c:ptCount val="11"/>
                <c:pt idx="0">
                  <c:v>31.309877904874742</c:v>
                </c:pt>
                <c:pt idx="1">
                  <c:v>26.36553548563905</c:v>
                </c:pt>
                <c:pt idx="2">
                  <c:v>19.191787453149825</c:v>
                </c:pt>
                <c:pt idx="3">
                  <c:v>13.70120029888627</c:v>
                </c:pt>
                <c:pt idx="4">
                  <c:v>9.3167240700675631</c:v>
                </c:pt>
                <c:pt idx="5">
                  <c:v>6.4886145670641415</c:v>
                </c:pt>
                <c:pt idx="6">
                  <c:v>4.7972021989461435</c:v>
                </c:pt>
                <c:pt idx="7">
                  <c:v>3.9835577969060894</c:v>
                </c:pt>
                <c:pt idx="8">
                  <c:v>3.1567117439294137</c:v>
                </c:pt>
                <c:pt idx="9">
                  <c:v>2.5564642701282625</c:v>
                </c:pt>
                <c:pt idx="10">
                  <c:v>2.2535898759178101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3-4B31-B20D-9E5E1A0C7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Simulation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Sheet1!$B$59:$B$70</c15:sqref>
                  </c15:fullRef>
                </c:ext>
              </c:extLst>
              <c:f>Sheet1!$B$60:$B$70</c:f>
              <c:numCache>
                <c:formatCode>General</c:formatCode>
                <c:ptCount val="11"/>
                <c:pt idx="0">
                  <c:v>0.3355330006710483</c:v>
                </c:pt>
                <c:pt idx="1">
                  <c:v>0.34942057328220472</c:v>
                </c:pt>
                <c:pt idx="2">
                  <c:v>0.35742225386304488</c:v>
                </c:pt>
                <c:pt idx="3">
                  <c:v>0.36481982616513758</c:v>
                </c:pt>
                <c:pt idx="4">
                  <c:v>0.37157103589622742</c:v>
                </c:pt>
                <c:pt idx="5">
                  <c:v>0.37820528469197889</c:v>
                </c:pt>
                <c:pt idx="6">
                  <c:v>0.384851159103273</c:v>
                </c:pt>
                <c:pt idx="7">
                  <c:v>0.39148348103640401</c:v>
                </c:pt>
                <c:pt idx="8">
                  <c:v>0.39817776736266758</c:v>
                </c:pt>
                <c:pt idx="9">
                  <c:v>0.40457170527615499</c:v>
                </c:pt>
                <c:pt idx="10">
                  <c:v>0.41130770128948618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4-496D-AC96-E5584340268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Sheet1!$C$59:$C$70</c15:sqref>
                  </c15:fullRef>
                </c:ext>
              </c:extLst>
              <c:f>Sheet1!$C$60:$C$70</c:f>
              <c:numCache>
                <c:formatCode>General</c:formatCode>
                <c:ptCount val="11"/>
                <c:pt idx="0">
                  <c:v>119.38820929410943</c:v>
                </c:pt>
                <c:pt idx="1">
                  <c:v>117.97150192236346</c:v>
                </c:pt>
                <c:pt idx="2">
                  <c:v>117.36235850478069</c:v>
                </c:pt>
                <c:pt idx="3">
                  <c:v>116.79570613362472</c:v>
                </c:pt>
                <c:pt idx="4">
                  <c:v>116.64617071426026</c:v>
                </c:pt>
                <c:pt idx="5">
                  <c:v>115.6931086541494</c:v>
                </c:pt>
                <c:pt idx="6">
                  <c:v>115.11528975298611</c:v>
                </c:pt>
                <c:pt idx="7">
                  <c:v>114.53102392682248</c:v>
                </c:pt>
                <c:pt idx="8">
                  <c:v>114.36897114695144</c:v>
                </c:pt>
                <c:pt idx="9">
                  <c:v>113.37348240167591</c:v>
                </c:pt>
                <c:pt idx="10">
                  <c:v>112.79924663156244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4-496D-AC96-E55843402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14911"/>
        <c:axId val="1141465455"/>
      </c:areaChart>
      <c:catAx>
        <c:axId val="17895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65455"/>
        <c:crosses val="autoZero"/>
        <c:auto val="1"/>
        <c:lblAlgn val="ctr"/>
        <c:lblOffset val="100"/>
        <c:noMultiLvlLbl val="0"/>
      </c:catAx>
      <c:valAx>
        <c:axId val="11414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1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Sheet1!$Q$59:$Q$70</c15:sqref>
                  </c15:fullRef>
                </c:ext>
              </c:extLst>
              <c:f>Sheet1!$Q$60:$Q$70</c:f>
              <c:numCache>
                <c:formatCode>General</c:formatCode>
                <c:ptCount val="11"/>
                <c:pt idx="0">
                  <c:v>4679138486.7440166</c:v>
                </c:pt>
                <c:pt idx="1">
                  <c:v>4576142135.3965826</c:v>
                </c:pt>
                <c:pt idx="2">
                  <c:v>4526502955.6276503</c:v>
                </c:pt>
                <c:pt idx="3">
                  <c:v>4483213144.4469328</c:v>
                </c:pt>
                <c:pt idx="4">
                  <c:v>4462685809.3800535</c:v>
                </c:pt>
                <c:pt idx="5">
                  <c:v>4409044357.6659479</c:v>
                </c:pt>
                <c:pt idx="6">
                  <c:v>4374383164.2488127</c:v>
                </c:pt>
                <c:pt idx="7">
                  <c:v>4341800563.8640661</c:v>
                </c:pt>
                <c:pt idx="8">
                  <c:v>4329943219.9969912</c:v>
                </c:pt>
                <c:pt idx="9">
                  <c:v>4278406508.7657194</c:v>
                </c:pt>
                <c:pt idx="10">
                  <c:v>4242336472.0267601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1-425D-AF56-3AA9A3EB7C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Sheet1!$R$59:$R$70</c15:sqref>
                  </c15:fullRef>
                </c:ext>
              </c:extLst>
              <c:f>Sheet1!$R$60:$R$70</c:f>
              <c:numCache>
                <c:formatCode>General</c:formatCode>
                <c:ptCount val="11"/>
                <c:pt idx="0">
                  <c:v>2110512857.1430497</c:v>
                </c:pt>
                <c:pt idx="1">
                  <c:v>2104365656.2501912</c:v>
                </c:pt>
                <c:pt idx="2">
                  <c:v>2103524457.5894771</c:v>
                </c:pt>
                <c:pt idx="3">
                  <c:v>2101135098.2144768</c:v>
                </c:pt>
                <c:pt idx="4">
                  <c:v>2102825852.6787639</c:v>
                </c:pt>
                <c:pt idx="5">
                  <c:v>2090883495.5359044</c:v>
                </c:pt>
                <c:pt idx="6">
                  <c:v>2083169330.3573318</c:v>
                </c:pt>
                <c:pt idx="7">
                  <c:v>2073996843.7501884</c:v>
                </c:pt>
                <c:pt idx="8">
                  <c:v>2070256238.8394737</c:v>
                </c:pt>
                <c:pt idx="9">
                  <c:v>2055179691.9644706</c:v>
                </c:pt>
                <c:pt idx="10">
                  <c:v>2048417196.4287546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1-425D-AF56-3AA9A3EB7CF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Sheet1!$S$59:$S$70</c15:sqref>
                  </c15:fullRef>
                </c:ext>
              </c:extLst>
              <c:f>Sheet1!$S$60:$S$70</c:f>
              <c:numCache>
                <c:formatCode>General</c:formatCode>
                <c:ptCount val="11"/>
                <c:pt idx="0">
                  <c:v>376574785.71427828</c:v>
                </c:pt>
                <c:pt idx="1">
                  <c:v>375545892.85713583</c:v>
                </c:pt>
                <c:pt idx="2">
                  <c:v>375545892.85713583</c:v>
                </c:pt>
                <c:pt idx="3">
                  <c:v>375545892.85713583</c:v>
                </c:pt>
                <c:pt idx="4">
                  <c:v>376574785.71427828</c:v>
                </c:pt>
                <c:pt idx="5">
                  <c:v>375545892.85713583</c:v>
                </c:pt>
                <c:pt idx="6">
                  <c:v>375545892.85713583</c:v>
                </c:pt>
                <c:pt idx="7">
                  <c:v>375545892.85713583</c:v>
                </c:pt>
                <c:pt idx="8">
                  <c:v>376574785.71427828</c:v>
                </c:pt>
                <c:pt idx="9">
                  <c:v>375545892.85713583</c:v>
                </c:pt>
                <c:pt idx="10">
                  <c:v>375545892.85713583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1-425D-AF56-3AA9A3EB7CF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Sheet1!$T$59:$T$70</c15:sqref>
                  </c15:fullRef>
                </c:ext>
              </c:extLst>
              <c:f>Sheet1!$T$60:$T$70</c:f>
              <c:numCache>
                <c:formatCode>General</c:formatCode>
                <c:ptCount val="11"/>
                <c:pt idx="0">
                  <c:v>283841677.47708118</c:v>
                </c:pt>
                <c:pt idx="1">
                  <c:v>269109050.14934278</c:v>
                </c:pt>
                <c:pt idx="2">
                  <c:v>255201610.76777977</c:v>
                </c:pt>
                <c:pt idx="3">
                  <c:v>242012901.84156427</c:v>
                </c:pt>
                <c:pt idx="4">
                  <c:v>229559690.7376568</c:v>
                </c:pt>
                <c:pt idx="5">
                  <c:v>217645020.20749798</c:v>
                </c:pt>
                <c:pt idx="6">
                  <c:v>206397510.5870648</c:v>
                </c:pt>
                <c:pt idx="7">
                  <c:v>195737271.43113336</c:v>
                </c:pt>
                <c:pt idx="8">
                  <c:v>185787666.56592745</c:v>
                </c:pt>
                <c:pt idx="9">
                  <c:v>176038196.17369759</c:v>
                </c:pt>
                <c:pt idx="10">
                  <c:v>166938052.67352137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81-425D-AF56-3AA9A3EB7CF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Sheet1!$U$59:$U$70</c15:sqref>
                  </c15:fullRef>
                </c:ext>
              </c:extLst>
              <c:f>Sheet1!$U$60:$U$70</c:f>
              <c:numCache>
                <c:formatCode>General</c:formatCode>
                <c:ptCount val="11"/>
                <c:pt idx="0">
                  <c:v>36214913.542638861</c:v>
                </c:pt>
                <c:pt idx="1">
                  <c:v>31330216.660774231</c:v>
                </c:pt>
                <c:pt idx="2">
                  <c:v>27109687.113834191</c:v>
                </c:pt>
                <c:pt idx="3">
                  <c:v>23457709.959923007</c:v>
                </c:pt>
                <c:pt idx="4">
                  <c:v>20302136.09369339</c:v>
                </c:pt>
                <c:pt idx="5">
                  <c:v>17563369.01598281</c:v>
                </c:pt>
                <c:pt idx="6">
                  <c:v>15197411.691439191</c:v>
                </c:pt>
                <c:pt idx="7">
                  <c:v>13150553.291018372</c:v>
                </c:pt>
                <c:pt idx="8">
                  <c:v>11387876.220028952</c:v>
                </c:pt>
                <c:pt idx="9">
                  <c:v>9846667.1683752388</c:v>
                </c:pt>
                <c:pt idx="10">
                  <c:v>8519994.7044546641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81-425D-AF56-3AA9A3EB7CF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Sheet1!$V$59:$V$70</c15:sqref>
                  </c15:fullRef>
                </c:ext>
              </c:extLst>
              <c:f>Sheet1!$V$60:$V$70</c:f>
              <c:numCache>
                <c:formatCode>General</c:formatCode>
                <c:ptCount val="11"/>
                <c:pt idx="0">
                  <c:v>478267462.83776504</c:v>
                </c:pt>
                <c:pt idx="1">
                  <c:v>484522941.65046388</c:v>
                </c:pt>
                <c:pt idx="2">
                  <c:v>489084557.93801057</c:v>
                </c:pt>
                <c:pt idx="3">
                  <c:v>492493243.8129192</c:v>
                </c:pt>
                <c:pt idx="4">
                  <c:v>494850566.48084581</c:v>
                </c:pt>
                <c:pt idx="5">
                  <c:v>496198722.14362001</c:v>
                </c:pt>
                <c:pt idx="6">
                  <c:v>496914414.46834022</c:v>
                </c:pt>
                <c:pt idx="7">
                  <c:v>496741605.3946355</c:v>
                </c:pt>
                <c:pt idx="8">
                  <c:v>495784255.50706005</c:v>
                </c:pt>
                <c:pt idx="9">
                  <c:v>494043060.97926033</c:v>
                </c:pt>
                <c:pt idx="10">
                  <c:v>490975178.506589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81-425D-AF56-3AA9A3EB7CF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Sheet1!$W$59:$W$70</c15:sqref>
                  </c15:fullRef>
                </c:ext>
              </c:extLst>
              <c:f>Sheet1!$W$60:$W$70</c:f>
              <c:numCache>
                <c:formatCode>General</c:formatCode>
                <c:ptCount val="11"/>
                <c:pt idx="0">
                  <c:v>410017882.36042649</c:v>
                </c:pt>
                <c:pt idx="1">
                  <c:v>456393586.64930284</c:v>
                </c:pt>
                <c:pt idx="2">
                  <c:v>448914565.32919824</c:v>
                </c:pt>
                <c:pt idx="3">
                  <c:v>436173614.42564976</c:v>
                </c:pt>
                <c:pt idx="4">
                  <c:v>418461092.6054455</c:v>
                </c:pt>
                <c:pt idx="5">
                  <c:v>401184308.93631452</c:v>
                </c:pt>
                <c:pt idx="6">
                  <c:v>383832772.08585322</c:v>
                </c:pt>
                <c:pt idx="7">
                  <c:v>367085724.94844252</c:v>
                </c:pt>
                <c:pt idx="8">
                  <c:v>350450072.07430667</c:v>
                </c:pt>
                <c:pt idx="9">
                  <c:v>334714175.93764615</c:v>
                </c:pt>
                <c:pt idx="10">
                  <c:v>321606558.41977119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2-499E-BB62-F725F33DD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0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production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Sheet1!$AE$17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33CC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Sheet1!$AE$3:$AE$14</c:f>
              <c:numCache>
                <c:formatCode>General</c:formatCode>
                <c:ptCount val="12"/>
                <c:pt idx="0">
                  <c:v>4236960</c:v>
                </c:pt>
                <c:pt idx="1">
                  <c:v>4260240</c:v>
                </c:pt>
                <c:pt idx="2">
                  <c:v>4248600</c:v>
                </c:pt>
                <c:pt idx="3">
                  <c:v>4248600</c:v>
                </c:pt>
                <c:pt idx="4">
                  <c:v>4248600</c:v>
                </c:pt>
                <c:pt idx="5">
                  <c:v>4260240</c:v>
                </c:pt>
                <c:pt idx="6">
                  <c:v>4248600</c:v>
                </c:pt>
                <c:pt idx="7">
                  <c:v>4248600</c:v>
                </c:pt>
                <c:pt idx="8">
                  <c:v>4248600</c:v>
                </c:pt>
                <c:pt idx="9">
                  <c:v>4260240</c:v>
                </c:pt>
                <c:pt idx="10">
                  <c:v>4248600</c:v>
                </c:pt>
                <c:pt idx="11">
                  <c:v>4248600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4-460A-94FE-0A183285239F}"/>
            </c:ext>
          </c:extLst>
        </c:ser>
        <c:ser>
          <c:idx val="0"/>
          <c:order val="1"/>
          <c:tx>
            <c:strRef>
              <c:f>Sheet1!$AC$17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Sheet1!$AC$3:$AC$14</c:f>
              <c:numCache>
                <c:formatCode>General</c:formatCode>
                <c:ptCount val="12"/>
                <c:pt idx="0">
                  <c:v>69054460.803995594</c:v>
                </c:pt>
                <c:pt idx="1">
                  <c:v>71266108.593366027</c:v>
                </c:pt>
                <c:pt idx="2">
                  <c:v>63599845.470174164</c:v>
                </c:pt>
                <c:pt idx="3">
                  <c:v>59539080.78469567</c:v>
                </c:pt>
                <c:pt idx="4">
                  <c:v>56558322.53288839</c:v>
                </c:pt>
                <c:pt idx="5">
                  <c:v>54650798.645421892</c:v>
                </c:pt>
                <c:pt idx="6">
                  <c:v>53043060.854199149</c:v>
                </c:pt>
                <c:pt idx="7">
                  <c:v>52968700.484090917</c:v>
                </c:pt>
                <c:pt idx="8">
                  <c:v>52223898.498525575</c:v>
                </c:pt>
                <c:pt idx="9">
                  <c:v>49710868.342600964</c:v>
                </c:pt>
                <c:pt idx="10">
                  <c:v>49324220.715693876</c:v>
                </c:pt>
                <c:pt idx="11">
                  <c:v>40298040.846495435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60A-94FE-0A183285239F}"/>
            </c:ext>
          </c:extLst>
        </c:ser>
        <c:ser>
          <c:idx val="1"/>
          <c:order val="2"/>
          <c:tx>
            <c:strRef>
              <c:f>Sheet1!$AD$17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Sheet1!$AD$3:$AD$14</c:f>
              <c:numCache>
                <c:formatCode>General</c:formatCode>
                <c:ptCount val="12"/>
                <c:pt idx="0">
                  <c:v>30139400</c:v>
                </c:pt>
                <c:pt idx="1">
                  <c:v>26351988.75</c:v>
                </c:pt>
                <c:pt idx="2">
                  <c:v>26167845</c:v>
                </c:pt>
                <c:pt idx="3">
                  <c:v>25699901.25</c:v>
                </c:pt>
                <c:pt idx="4">
                  <c:v>24636093.75</c:v>
                </c:pt>
                <c:pt idx="5">
                  <c:v>23330857.5</c:v>
                </c:pt>
                <c:pt idx="6">
                  <c:v>21972881.25</c:v>
                </c:pt>
                <c:pt idx="7">
                  <c:v>19492226.25</c:v>
                </c:pt>
                <c:pt idx="8">
                  <c:v>17357752.5</c:v>
                </c:pt>
                <c:pt idx="9">
                  <c:v>15443520</c:v>
                </c:pt>
                <c:pt idx="10">
                  <c:v>14005230</c:v>
                </c:pt>
                <c:pt idx="11">
                  <c:v>11348550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4-460A-94FE-0A183285239F}"/>
            </c:ext>
          </c:extLst>
        </c:ser>
        <c:ser>
          <c:idx val="5"/>
          <c:order val="3"/>
          <c:tx>
            <c:strRef>
              <c:f>Sheet1!$AH$17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Sheet1!$AH$3:$AH$14</c:f>
              <c:numCache>
                <c:formatCode>General</c:formatCode>
                <c:ptCount val="12"/>
                <c:pt idx="0">
                  <c:v>8783153.3540783282</c:v>
                </c:pt>
                <c:pt idx="1">
                  <c:v>10260314.385907248</c:v>
                </c:pt>
                <c:pt idx="2">
                  <c:v>11840438.760134989</c:v>
                </c:pt>
                <c:pt idx="3">
                  <c:v>13247594.876035297</c:v>
                </c:pt>
                <c:pt idx="4">
                  <c:v>14731963.055073733</c:v>
                </c:pt>
                <c:pt idx="5">
                  <c:v>16293553.770898947</c:v>
                </c:pt>
                <c:pt idx="6">
                  <c:v>17932442.131043229</c:v>
                </c:pt>
                <c:pt idx="7">
                  <c:v>20041441.589149494</c:v>
                </c:pt>
                <c:pt idx="8">
                  <c:v>22258567.126416992</c:v>
                </c:pt>
                <c:pt idx="9">
                  <c:v>24583824.326377243</c:v>
                </c:pt>
                <c:pt idx="10">
                  <c:v>27017008.658815201</c:v>
                </c:pt>
                <c:pt idx="11">
                  <c:v>29517467.719219133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4-460A-94FE-0A183285239F}"/>
            </c:ext>
          </c:extLst>
        </c:ser>
        <c:ser>
          <c:idx val="6"/>
          <c:order val="4"/>
          <c:tx>
            <c:strRef>
              <c:f>Sheet1!$AI$17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Sheet1!$AI$3:$AI$14</c:f>
              <c:numCache>
                <c:formatCode>General</c:formatCode>
                <c:ptCount val="12"/>
                <c:pt idx="0">
                  <c:v>3758039.999757811</c:v>
                </c:pt>
                <c:pt idx="1">
                  <c:v>3758045.2051084135</c:v>
                </c:pt>
                <c:pt idx="2">
                  <c:v>9418629.5142754167</c:v>
                </c:pt>
                <c:pt idx="3">
                  <c:v>12702615.184303368</c:v>
                </c:pt>
                <c:pt idx="4">
                  <c:v>15770717.50055447</c:v>
                </c:pt>
                <c:pt idx="5">
                  <c:v>18936963.928241733</c:v>
                </c:pt>
                <c:pt idx="6">
                  <c:v>21864869.690024197</c:v>
                </c:pt>
                <c:pt idx="7">
                  <c:v>23725505.805157125</c:v>
                </c:pt>
                <c:pt idx="8">
                  <c:v>25635181.04200482</c:v>
                </c:pt>
                <c:pt idx="9">
                  <c:v>30684471.551751647</c:v>
                </c:pt>
                <c:pt idx="10">
                  <c:v>31171459.260657512</c:v>
                </c:pt>
                <c:pt idx="11">
                  <c:v>51473619.104508504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4-460A-94FE-0A183285239F}"/>
            </c:ext>
          </c:extLst>
        </c:ser>
        <c:ser>
          <c:idx val="3"/>
          <c:order val="5"/>
          <c:tx>
            <c:strRef>
              <c:f>Sheet1!$AF$17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Sheet1!$AF$3:$AF$14</c:f>
              <c:numCache>
                <c:formatCode>General</c:formatCode>
                <c:ptCount val="12"/>
                <c:pt idx="0">
                  <c:v>3941977.9517470151</c:v>
                </c:pt>
                <c:pt idx="1">
                  <c:v>5135962.5509403404</c:v>
                </c:pt>
                <c:pt idx="2">
                  <c:v>6326577.9508626498</c:v>
                </c:pt>
                <c:pt idx="3">
                  <c:v>7243372.1974033685</c:v>
                </c:pt>
                <c:pt idx="4">
                  <c:v>8160166.4439441077</c:v>
                </c:pt>
                <c:pt idx="5">
                  <c:v>9079088.8769422658</c:v>
                </c:pt>
                <c:pt idx="6">
                  <c:v>9993754.9370255377</c:v>
                </c:pt>
                <c:pt idx="7">
                  <c:v>12579128.851385593</c:v>
                </c:pt>
                <c:pt idx="8">
                  <c:v>15164897.456239799</c:v>
                </c:pt>
                <c:pt idx="9">
                  <c:v>17766053.804541532</c:v>
                </c:pt>
                <c:pt idx="10">
                  <c:v>20336736.698218003</c:v>
                </c:pt>
                <c:pt idx="11">
                  <c:v>22922006.597556368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4-460A-94FE-0A183285239F}"/>
            </c:ext>
          </c:extLst>
        </c:ser>
        <c:ser>
          <c:idx val="4"/>
          <c:order val="6"/>
          <c:tx>
            <c:strRef>
              <c:f>Sheet1!$AG$17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Sheet1!$AG$3:$AG$14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717033.03917711764</c:v>
                </c:pt>
                <c:pt idx="2">
                  <c:v>882411.35175618657</c:v>
                </c:pt>
                <c:pt idx="3">
                  <c:v>1009736.3408703195</c:v>
                </c:pt>
                <c:pt idx="4">
                  <c:v>1137061.329984453</c:v>
                </c:pt>
                <c:pt idx="5">
                  <c:v>1264666.5634316467</c:v>
                </c:pt>
                <c:pt idx="6">
                  <c:v>1391711.3082127292</c:v>
                </c:pt>
                <c:pt idx="7">
                  <c:v>1750769.9583015535</c:v>
                </c:pt>
                <c:pt idx="8">
                  <c:v>2109882.6928390726</c:v>
                </c:pt>
                <c:pt idx="9">
                  <c:v>2470946.5332786487</c:v>
                </c:pt>
                <c:pt idx="10">
                  <c:v>2828144.3972948873</c:v>
                </c:pt>
                <c:pt idx="11">
                  <c:v>3187188.7199946437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4-460A-94FE-0A183285239F}"/>
            </c:ext>
          </c:extLst>
        </c:ser>
        <c:ser>
          <c:idx val="7"/>
          <c:order val="7"/>
          <c:tx>
            <c:strRef>
              <c:f>Sheet1!$AJ$17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Sheet1!$AJ$3:$AJ$14</c:f>
              <c:numCache>
                <c:formatCode>General</c:formatCode>
                <c:ptCount val="12"/>
                <c:pt idx="0">
                  <c:v>64526.030394577312</c:v>
                </c:pt>
                <c:pt idx="1">
                  <c:v>261309.48914293016</c:v>
                </c:pt>
                <c:pt idx="2">
                  <c:v>133035.78878700556</c:v>
                </c:pt>
                <c:pt idx="3">
                  <c:v>159063.60669854112</c:v>
                </c:pt>
                <c:pt idx="4">
                  <c:v>293985.10374444112</c:v>
                </c:pt>
                <c:pt idx="5">
                  <c:v>563865.60362179589</c:v>
                </c:pt>
                <c:pt idx="6">
                  <c:v>976565.66041171341</c:v>
                </c:pt>
                <c:pt idx="7">
                  <c:v>1849129.0379442358</c:v>
                </c:pt>
                <c:pt idx="8">
                  <c:v>2825109.0476882886</c:v>
                </c:pt>
                <c:pt idx="9">
                  <c:v>4114401.8091622484</c:v>
                </c:pt>
                <c:pt idx="10">
                  <c:v>5942270.750974033</c:v>
                </c:pt>
                <c:pt idx="11">
                  <c:v>6247444.6286868732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0-4800-8D89-BC399F0C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575141</xdr:colOff>
      <xdr:row>159</xdr:row>
      <xdr:rowOff>162325</xdr:rowOff>
    </xdr:from>
    <xdr:to>
      <xdr:col>51</xdr:col>
      <xdr:colOff>513747</xdr:colOff>
      <xdr:row>174</xdr:row>
      <xdr:rowOff>53403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2F1DF5-8798-4826-B329-229BF4650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72021</xdr:colOff>
      <xdr:row>159</xdr:row>
      <xdr:rowOff>103231</xdr:rowOff>
    </xdr:from>
    <xdr:to>
      <xdr:col>58</xdr:col>
      <xdr:colOff>521887</xdr:colOff>
      <xdr:row>173</xdr:row>
      <xdr:rowOff>171747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8420DF-9E23-4561-8719-F80835117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591100</xdr:colOff>
      <xdr:row>175</xdr:row>
      <xdr:rowOff>100093</xdr:rowOff>
    </xdr:from>
    <xdr:to>
      <xdr:col>51</xdr:col>
      <xdr:colOff>539577</xdr:colOff>
      <xdr:row>189</xdr:row>
      <xdr:rowOff>176293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E58FE-00F2-44B0-ACDE-E698D7B19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215163</xdr:colOff>
      <xdr:row>176</xdr:row>
      <xdr:rowOff>95659</xdr:rowOff>
    </xdr:from>
    <xdr:to>
      <xdr:col>59</xdr:col>
      <xdr:colOff>150447</xdr:colOff>
      <xdr:row>191</xdr:row>
      <xdr:rowOff>134106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61D9B3-9A81-41FB-860C-ECBB97B60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719625</xdr:colOff>
      <xdr:row>159</xdr:row>
      <xdr:rowOff>96741</xdr:rowOff>
    </xdr:from>
    <xdr:to>
      <xdr:col>15</xdr:col>
      <xdr:colOff>753699</xdr:colOff>
      <xdr:row>174</xdr:row>
      <xdr:rowOff>30963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29690-9980-4864-9D77-18FCA6F31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567702</xdr:colOff>
      <xdr:row>89</xdr:row>
      <xdr:rowOff>95306</xdr:rowOff>
    </xdr:from>
    <xdr:to>
      <xdr:col>55</xdr:col>
      <xdr:colOff>468267</xdr:colOff>
      <xdr:row>104</xdr:row>
      <xdr:rowOff>4764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C12881-2244-4609-A43B-512917287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6741</xdr:colOff>
      <xdr:row>160</xdr:row>
      <xdr:rowOff>88113</xdr:rowOff>
    </xdr:from>
    <xdr:to>
      <xdr:col>76</xdr:col>
      <xdr:colOff>307261</xdr:colOff>
      <xdr:row>174</xdr:row>
      <xdr:rowOff>173491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69BB91-956C-4B31-AE1B-D658F3803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68</xdr:col>
      <xdr:colOff>566811</xdr:colOff>
      <xdr:row>175</xdr:row>
      <xdr:rowOff>141106</xdr:rowOff>
    </xdr:from>
    <xdr:to>
      <xdr:col>76</xdr:col>
      <xdr:colOff>318864</xdr:colOff>
      <xdr:row>190</xdr:row>
      <xdr:rowOff>179553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044482-395C-4611-AAF0-779D11E15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560588</xdr:colOff>
      <xdr:row>191</xdr:row>
      <xdr:rowOff>178463</xdr:rowOff>
    </xdr:from>
    <xdr:to>
      <xdr:col>51</xdr:col>
      <xdr:colOff>508372</xdr:colOff>
      <xdr:row>206</xdr:row>
      <xdr:rowOff>23292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6DE772-8669-40B4-ADED-9CE8AA3CD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260967</xdr:colOff>
      <xdr:row>192</xdr:row>
      <xdr:rowOff>89794</xdr:rowOff>
    </xdr:from>
    <xdr:to>
      <xdr:col>59</xdr:col>
      <xdr:colOff>110022</xdr:colOff>
      <xdr:row>206</xdr:row>
      <xdr:rowOff>113693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9E85A3-7526-43AE-981C-AEB19A802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68</xdr:col>
      <xdr:colOff>411789</xdr:colOff>
      <xdr:row>193</xdr:row>
      <xdr:rowOff>4143</xdr:rowOff>
    </xdr:from>
    <xdr:to>
      <xdr:col>76</xdr:col>
      <xdr:colOff>115352</xdr:colOff>
      <xdr:row>207</xdr:row>
      <xdr:rowOff>28042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824A775-EBC8-43B5-8008-2C4F35F3C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595571</xdr:colOff>
      <xdr:row>207</xdr:row>
      <xdr:rowOff>70742</xdr:rowOff>
    </xdr:from>
    <xdr:to>
      <xdr:col>51</xdr:col>
      <xdr:colOff>545260</xdr:colOff>
      <xdr:row>221</xdr:row>
      <xdr:rowOff>102262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B9C917-E323-403D-B15A-102863242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299687</xdr:colOff>
      <xdr:row>208</xdr:row>
      <xdr:rowOff>134199</xdr:rowOff>
    </xdr:from>
    <xdr:to>
      <xdr:col>59</xdr:col>
      <xdr:colOff>125882</xdr:colOff>
      <xdr:row>222</xdr:row>
      <xdr:rowOff>169529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2A65C61-19FB-46B6-AFAD-A4FA391B3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68</xdr:col>
      <xdr:colOff>521760</xdr:colOff>
      <xdr:row>207</xdr:row>
      <xdr:rowOff>155502</xdr:rowOff>
    </xdr:from>
    <xdr:to>
      <xdr:col>76</xdr:col>
      <xdr:colOff>208524</xdr:colOff>
      <xdr:row>222</xdr:row>
      <xdr:rowOff>332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CCF37BF-1323-437E-A475-621C361FF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59</xdr:col>
      <xdr:colOff>452052</xdr:colOff>
      <xdr:row>159</xdr:row>
      <xdr:rowOff>108597</xdr:rowOff>
    </xdr:from>
    <xdr:to>
      <xdr:col>67</xdr:col>
      <xdr:colOff>159895</xdr:colOff>
      <xdr:row>174</xdr:row>
      <xdr:rowOff>11095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0176022-D15F-4FDE-AEF7-F76086338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33894</xdr:colOff>
      <xdr:row>177</xdr:row>
      <xdr:rowOff>8077</xdr:rowOff>
    </xdr:from>
    <xdr:to>
      <xdr:col>67</xdr:col>
      <xdr:colOff>574222</xdr:colOff>
      <xdr:row>192</xdr:row>
      <xdr:rowOff>34575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22AD97-A0C4-4323-A095-0A4C20D8F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60</xdr:col>
      <xdr:colOff>156656</xdr:colOff>
      <xdr:row>193</xdr:row>
      <xdr:rowOff>168641</xdr:rowOff>
    </xdr:from>
    <xdr:to>
      <xdr:col>67</xdr:col>
      <xdr:colOff>469077</xdr:colOff>
      <xdr:row>208</xdr:row>
      <xdr:rowOff>5850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60D199B-EFA0-4B91-A680-954082E6B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60</xdr:col>
      <xdr:colOff>118383</xdr:colOff>
      <xdr:row>209</xdr:row>
      <xdr:rowOff>7754</xdr:rowOff>
    </xdr:from>
    <xdr:to>
      <xdr:col>67</xdr:col>
      <xdr:colOff>457127</xdr:colOff>
      <xdr:row>223</xdr:row>
      <xdr:rowOff>38235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E90D25E-7490-491D-B1D0-F522413EE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1076601</xdr:colOff>
      <xdr:row>159</xdr:row>
      <xdr:rowOff>141500</xdr:rowOff>
    </xdr:from>
    <xdr:to>
      <xdr:col>20</xdr:col>
      <xdr:colOff>486463</xdr:colOff>
      <xdr:row>174</xdr:row>
      <xdr:rowOff>24958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3F948B5-D103-4208-AF22-8C72DB3E6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984311</xdr:colOff>
      <xdr:row>175</xdr:row>
      <xdr:rowOff>109564</xdr:rowOff>
    </xdr:from>
    <xdr:to>
      <xdr:col>20</xdr:col>
      <xdr:colOff>374797</xdr:colOff>
      <xdr:row>189</xdr:row>
      <xdr:rowOff>185764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1C470DC-2B7A-4AE6-AD94-A81310A8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953799</xdr:colOff>
      <xdr:row>191</xdr:row>
      <xdr:rowOff>187934</xdr:rowOff>
    </xdr:from>
    <xdr:to>
      <xdr:col>20</xdr:col>
      <xdr:colOff>345497</xdr:colOff>
      <xdr:row>206</xdr:row>
      <xdr:rowOff>23238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C12AE819-E410-4D0C-9A9E-D6DF08DB1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988782</xdr:colOff>
      <xdr:row>207</xdr:row>
      <xdr:rowOff>82118</xdr:rowOff>
    </xdr:from>
    <xdr:to>
      <xdr:col>20</xdr:col>
      <xdr:colOff>380480</xdr:colOff>
      <xdr:row>221</xdr:row>
      <xdr:rowOff>113638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8DAD10E-68B1-4384-8AEB-ADEB118EE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10744</xdr:colOff>
      <xdr:row>174</xdr:row>
      <xdr:rowOff>104823</xdr:rowOff>
    </xdr:from>
    <xdr:to>
      <xdr:col>27</xdr:col>
      <xdr:colOff>544718</xdr:colOff>
      <xdr:row>189</xdr:row>
      <xdr:rowOff>143270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5BEDD08A-245F-4499-8988-CE3FFB51B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73469</xdr:colOff>
      <xdr:row>191</xdr:row>
      <xdr:rowOff>98958</xdr:rowOff>
    </xdr:from>
    <xdr:to>
      <xdr:col>27</xdr:col>
      <xdr:colOff>494890</xdr:colOff>
      <xdr:row>205</xdr:row>
      <xdr:rowOff>128572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2ABBB12-3A10-49AC-9A4C-7E0B3B6FF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614362</xdr:colOff>
      <xdr:row>207</xdr:row>
      <xdr:rowOff>85725</xdr:rowOff>
    </xdr:from>
    <xdr:to>
      <xdr:col>27</xdr:col>
      <xdr:colOff>416658</xdr:colOff>
      <xdr:row>221</xdr:row>
      <xdr:rowOff>119150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5C94C65-CF33-47AC-9FD7-04CCFC16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179059</xdr:colOff>
      <xdr:row>175</xdr:row>
      <xdr:rowOff>8064</xdr:rowOff>
    </xdr:from>
    <xdr:to>
      <xdr:col>34</xdr:col>
      <xdr:colOff>928938</xdr:colOff>
      <xdr:row>190</xdr:row>
      <xdr:rowOff>32657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39CD5BBB-AB89-4C73-B02D-9B9A51B38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288833</xdr:colOff>
      <xdr:row>191</xdr:row>
      <xdr:rowOff>170533</xdr:rowOff>
    </xdr:from>
    <xdr:to>
      <xdr:col>34</xdr:col>
      <xdr:colOff>812709</xdr:colOff>
      <xdr:row>206</xdr:row>
      <xdr:rowOff>5837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26044CA2-E91B-4917-BF3B-67856883C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28</xdr:col>
      <xdr:colOff>361950</xdr:colOff>
      <xdr:row>207</xdr:row>
      <xdr:rowOff>38099</xdr:rowOff>
    </xdr:from>
    <xdr:to>
      <xdr:col>34</xdr:col>
      <xdr:colOff>895351</xdr:colOff>
      <xdr:row>221</xdr:row>
      <xdr:rowOff>76200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CE003E0-954F-4536-A869-A882F87DD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35</xdr:col>
      <xdr:colOff>583647</xdr:colOff>
      <xdr:row>174</xdr:row>
      <xdr:rowOff>111095</xdr:rowOff>
    </xdr:from>
    <xdr:to>
      <xdr:col>42</xdr:col>
      <xdr:colOff>876113</xdr:colOff>
      <xdr:row>189</xdr:row>
      <xdr:rowOff>149542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44637DF-AA3F-4C8B-85F3-52D8CFEE0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35</xdr:col>
      <xdr:colOff>428625</xdr:colOff>
      <xdr:row>191</xdr:row>
      <xdr:rowOff>157012</xdr:rowOff>
    </xdr:from>
    <xdr:to>
      <xdr:col>42</xdr:col>
      <xdr:colOff>678316</xdr:colOff>
      <xdr:row>205</xdr:row>
      <xdr:rowOff>188531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B6581508-3042-4AF4-8AA8-70A43B097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35</xdr:col>
      <xdr:colOff>538596</xdr:colOff>
      <xdr:row>206</xdr:row>
      <xdr:rowOff>129301</xdr:rowOff>
    </xdr:from>
    <xdr:to>
      <xdr:col>42</xdr:col>
      <xdr:colOff>765773</xdr:colOff>
      <xdr:row>220</xdr:row>
      <xdr:rowOff>162726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AB4FEE2-A875-4443-806C-CC1B3D5AE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158</xdr:row>
      <xdr:rowOff>73485</xdr:rowOff>
    </xdr:from>
    <xdr:to>
      <xdr:col>9</xdr:col>
      <xdr:colOff>333375</xdr:colOff>
      <xdr:row>172</xdr:row>
      <xdr:rowOff>149685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72F4E909-64B4-494C-B1C0-4A306AD12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127627</xdr:colOff>
      <xdr:row>176</xdr:row>
      <xdr:rowOff>75265</xdr:rowOff>
    </xdr:from>
    <xdr:to>
      <xdr:col>8</xdr:col>
      <xdr:colOff>803365</xdr:colOff>
      <xdr:row>190</xdr:row>
      <xdr:rowOff>156908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55FBE62-8BE6-44C1-A43E-4C55AAEA5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1076325</xdr:colOff>
      <xdr:row>223</xdr:row>
      <xdr:rowOff>82695</xdr:rowOff>
    </xdr:from>
    <xdr:to>
      <xdr:col>20</xdr:col>
      <xdr:colOff>507855</xdr:colOff>
      <xdr:row>237</xdr:row>
      <xdr:rowOff>158895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2D7E8FB-1176-4048-8BBF-901CBA084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21</xdr:col>
      <xdr:colOff>79231</xdr:colOff>
      <xdr:row>223</xdr:row>
      <xdr:rowOff>68840</xdr:rowOff>
    </xdr:from>
    <xdr:to>
      <xdr:col>27</xdr:col>
      <xdr:colOff>507856</xdr:colOff>
      <xdr:row>237</xdr:row>
      <xdr:rowOff>145040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6FC591AA-8548-4855-891B-01A1D43F9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28</xdr:col>
      <xdr:colOff>235093</xdr:colOff>
      <xdr:row>223</xdr:row>
      <xdr:rowOff>16885</xdr:rowOff>
    </xdr:from>
    <xdr:to>
      <xdr:col>34</xdr:col>
      <xdr:colOff>745980</xdr:colOff>
      <xdr:row>237</xdr:row>
      <xdr:rowOff>93085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9149CEE-DF9F-469B-9FDA-FE0515649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35</xdr:col>
      <xdr:colOff>486590</xdr:colOff>
      <xdr:row>222</xdr:row>
      <xdr:rowOff>122832</xdr:rowOff>
    </xdr:from>
    <xdr:to>
      <xdr:col>41</xdr:col>
      <xdr:colOff>588844</xdr:colOff>
      <xdr:row>237</xdr:row>
      <xdr:rowOff>8532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7FB2EDF-0BC1-467D-8883-BEED7FD23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303222</xdr:colOff>
      <xdr:row>175</xdr:row>
      <xdr:rowOff>181179</xdr:rowOff>
    </xdr:from>
    <xdr:to>
      <xdr:col>15</xdr:col>
      <xdr:colOff>843410</xdr:colOff>
      <xdr:row>192</xdr:row>
      <xdr:rowOff>17877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BFF811AC-54C3-4A99-B481-6A7675F5E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21</xdr:col>
      <xdr:colOff>283585</xdr:colOff>
      <xdr:row>159</xdr:row>
      <xdr:rowOff>41130</xdr:rowOff>
    </xdr:from>
    <xdr:to>
      <xdr:col>28</xdr:col>
      <xdr:colOff>67953</xdr:colOff>
      <xdr:row>173</xdr:row>
      <xdr:rowOff>115088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F7DBF23-DF9F-43B0-9DEA-0D18CDEC2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28</xdr:col>
      <xdr:colOff>738187</xdr:colOff>
      <xdr:row>159</xdr:row>
      <xdr:rowOff>23812</xdr:rowOff>
    </xdr:from>
    <xdr:to>
      <xdr:col>35</xdr:col>
      <xdr:colOff>169698</xdr:colOff>
      <xdr:row>173</xdr:row>
      <xdr:rowOff>97770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3C77AAB4-A7AA-4D71-8DD8-9594EB6B6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36</xdr:col>
      <xdr:colOff>214313</xdr:colOff>
      <xdr:row>158</xdr:row>
      <xdr:rowOff>127721</xdr:rowOff>
    </xdr:from>
    <xdr:to>
      <xdr:col>42</xdr:col>
      <xdr:colOff>388340</xdr:colOff>
      <xdr:row>173</xdr:row>
      <xdr:rowOff>11179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E4603CFE-7001-4784-9222-890531586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238125</xdr:colOff>
      <xdr:row>193</xdr:row>
      <xdr:rowOff>23813</xdr:rowOff>
    </xdr:from>
    <xdr:to>
      <xdr:col>15</xdr:col>
      <xdr:colOff>778313</xdr:colOff>
      <xdr:row>207</xdr:row>
      <xdr:rowOff>17319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A50F704A-793D-4477-A335-1516C95E2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310708</xdr:colOff>
      <xdr:row>208</xdr:row>
      <xdr:rowOff>75385</xdr:rowOff>
    </xdr:from>
    <xdr:to>
      <xdr:col>15</xdr:col>
      <xdr:colOff>850896</xdr:colOff>
      <xdr:row>224</xdr:row>
      <xdr:rowOff>96532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CBE345C3-B942-4AC7-98E3-EFC8C6DA3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103908</xdr:colOff>
      <xdr:row>193</xdr:row>
      <xdr:rowOff>86591</xdr:rowOff>
    </xdr:from>
    <xdr:to>
      <xdr:col>8</xdr:col>
      <xdr:colOff>777741</xdr:colOff>
      <xdr:row>207</xdr:row>
      <xdr:rowOff>162791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A0B75117-C920-45D3-809A-932851C64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121227</xdr:colOff>
      <xdr:row>208</xdr:row>
      <xdr:rowOff>138546</xdr:rowOff>
    </xdr:from>
    <xdr:to>
      <xdr:col>8</xdr:col>
      <xdr:colOff>795060</xdr:colOff>
      <xdr:row>223</xdr:row>
      <xdr:rowOff>24246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01FEFE89-BC44-42CC-9137-9E43C7812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401844</xdr:colOff>
      <xdr:row>225</xdr:row>
      <xdr:rowOff>174140</xdr:rowOff>
    </xdr:from>
    <xdr:to>
      <xdr:col>15</xdr:col>
      <xdr:colOff>951557</xdr:colOff>
      <xdr:row>239</xdr:row>
      <xdr:rowOff>169551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1308488D-8EB5-4619-A219-4FE5EF376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225</xdr:row>
      <xdr:rowOff>0</xdr:rowOff>
    </xdr:from>
    <xdr:to>
      <xdr:col>8</xdr:col>
      <xdr:colOff>673833</xdr:colOff>
      <xdr:row>239</xdr:row>
      <xdr:rowOff>76200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FF8CE886-99B0-4516-AF41-EAF947D60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436708</xdr:colOff>
      <xdr:row>240</xdr:row>
      <xdr:rowOff>122239</xdr:rowOff>
    </xdr:from>
    <xdr:to>
      <xdr:col>16</xdr:col>
      <xdr:colOff>343619</xdr:colOff>
      <xdr:row>254</xdr:row>
      <xdr:rowOff>121461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C46557D3-FBB0-4D1A-BE4D-3DE1B9B90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10</xdr:col>
      <xdr:colOff>293716</xdr:colOff>
      <xdr:row>140</xdr:row>
      <xdr:rowOff>32881</xdr:rowOff>
    </xdr:from>
    <xdr:to>
      <xdr:col>17</xdr:col>
      <xdr:colOff>363039</xdr:colOff>
      <xdr:row>154</xdr:row>
      <xdr:rowOff>164951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EC6B5A6-EED5-4C28-A606-B6F004A47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63952</xdr:colOff>
      <xdr:row>140</xdr:row>
      <xdr:rowOff>105592</xdr:rowOff>
    </xdr:from>
    <xdr:to>
      <xdr:col>9</xdr:col>
      <xdr:colOff>838200</xdr:colOff>
      <xdr:row>154</xdr:row>
      <xdr:rowOff>181792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104E6941-D6DF-40C3-A18C-0476A9C1A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10</xdr:col>
      <xdr:colOff>364027</xdr:colOff>
      <xdr:row>124</xdr:row>
      <xdr:rowOff>55419</xdr:rowOff>
    </xdr:from>
    <xdr:to>
      <xdr:col>17</xdr:col>
      <xdr:colOff>435255</xdr:colOff>
      <xdr:row>139</xdr:row>
      <xdr:rowOff>1146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18E4A3A1-CC3A-434E-BE0A-50B09600B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18</xdr:col>
      <xdr:colOff>106500</xdr:colOff>
      <xdr:row>116</xdr:row>
      <xdr:rowOff>7043</xdr:rowOff>
    </xdr:from>
    <xdr:to>
      <xdr:col>26</xdr:col>
      <xdr:colOff>635814</xdr:colOff>
      <xdr:row>130</xdr:row>
      <xdr:rowOff>148638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166ABA35-0ED1-41CB-AD57-A1D9C539F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28</xdr:col>
      <xdr:colOff>27708</xdr:colOff>
      <xdr:row>118</xdr:row>
      <xdr:rowOff>110837</xdr:rowOff>
    </xdr:from>
    <xdr:to>
      <xdr:col>33</xdr:col>
      <xdr:colOff>9811</xdr:colOff>
      <xdr:row>132</xdr:row>
      <xdr:rowOff>140452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CF11EDFF-E8EB-4BFD-BEEE-35DA42A9A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86591</xdr:colOff>
      <xdr:row>4</xdr:row>
      <xdr:rowOff>17320</xdr:rowOff>
    </xdr:from>
    <xdr:to>
      <xdr:col>14</xdr:col>
      <xdr:colOff>363683</xdr:colOff>
      <xdr:row>25</xdr:row>
      <xdr:rowOff>165488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31959B-980A-46F6-9C10-89B7337B4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8864" y="779320"/>
          <a:ext cx="7550728" cy="4148668"/>
        </a:xfrm>
        <a:prstGeom prst="rect">
          <a:avLst/>
        </a:prstGeom>
      </xdr:spPr>
    </xdr:pic>
    <xdr:clientData/>
  </xdr:twoCellAnchor>
  <xdr:twoCellAnchor editAs="oneCell">
    <xdr:from>
      <xdr:col>15</xdr:col>
      <xdr:colOff>1</xdr:colOff>
      <xdr:row>3</xdr:row>
      <xdr:rowOff>80405</xdr:rowOff>
    </xdr:from>
    <xdr:to>
      <xdr:col>27</xdr:col>
      <xdr:colOff>484794</xdr:colOff>
      <xdr:row>25</xdr:row>
      <xdr:rowOff>130756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CF7905-6DCC-4547-827B-D01965DD0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92046" y="651905"/>
          <a:ext cx="7758430" cy="4241351"/>
        </a:xfrm>
        <a:prstGeom prst="rect">
          <a:avLst/>
        </a:prstGeom>
      </xdr:spPr>
    </xdr:pic>
    <xdr:clientData/>
  </xdr:twoCellAnchor>
  <xdr:twoCellAnchor editAs="oneCell">
    <xdr:from>
      <xdr:col>23</xdr:col>
      <xdr:colOff>362444</xdr:colOff>
      <xdr:row>19</xdr:row>
      <xdr:rowOff>9897</xdr:rowOff>
    </xdr:from>
    <xdr:to>
      <xdr:col>28</xdr:col>
      <xdr:colOff>403265</xdr:colOff>
      <xdr:row>25</xdr:row>
      <xdr:rowOff>155900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AFEEA6-B7E5-4813-8452-C9AB928A1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03580" y="3629397"/>
          <a:ext cx="3071504" cy="1289003"/>
        </a:xfrm>
        <a:prstGeom prst="rect">
          <a:avLst/>
        </a:prstGeom>
      </xdr:spPr>
    </xdr:pic>
    <xdr:clientData/>
  </xdr:twoCellAnchor>
  <xdr:twoCellAnchor editAs="oneCell">
    <xdr:from>
      <xdr:col>16</xdr:col>
      <xdr:colOff>33130</xdr:colOff>
      <xdr:row>33</xdr:row>
      <xdr:rowOff>24848</xdr:rowOff>
    </xdr:from>
    <xdr:to>
      <xdr:col>28</xdr:col>
      <xdr:colOff>407140</xdr:colOff>
      <xdr:row>53</xdr:row>
      <xdr:rowOff>47431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A8B240-2650-401B-BB11-7954D0974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39739" y="6311348"/>
          <a:ext cx="7728967" cy="3832583"/>
        </a:xfrm>
        <a:prstGeom prst="rect">
          <a:avLst/>
        </a:prstGeom>
      </xdr:spPr>
    </xdr:pic>
    <xdr:clientData/>
  </xdr:twoCellAnchor>
  <xdr:twoCellAnchor editAs="oneCell">
    <xdr:from>
      <xdr:col>3</xdr:col>
      <xdr:colOff>131869</xdr:colOff>
      <xdr:row>32</xdr:row>
      <xdr:rowOff>132434</xdr:rowOff>
    </xdr:from>
    <xdr:to>
      <xdr:col>15</xdr:col>
      <xdr:colOff>11907</xdr:colOff>
      <xdr:row>53</xdr:row>
      <xdr:rowOff>189225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0BABADD-CDBB-4877-916A-479EDDCF2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7177" y="6228434"/>
          <a:ext cx="7177653" cy="4057291"/>
        </a:xfrm>
        <a:prstGeom prst="rect">
          <a:avLst/>
        </a:prstGeom>
      </xdr:spPr>
    </xdr:pic>
    <xdr:clientData/>
  </xdr:twoCellAnchor>
  <xdr:twoCellAnchor editAs="oneCell">
    <xdr:from>
      <xdr:col>24</xdr:col>
      <xdr:colOff>25650</xdr:colOff>
      <xdr:row>46</xdr:row>
      <xdr:rowOff>66262</xdr:rowOff>
    </xdr:from>
    <xdr:to>
      <xdr:col>28</xdr:col>
      <xdr:colOff>491396</xdr:colOff>
      <xdr:row>52</xdr:row>
      <xdr:rowOff>140806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BA6955-64A1-45CE-AF5F-A8668103F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735563" y="8829262"/>
          <a:ext cx="2917399" cy="121754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15</xdr:col>
      <xdr:colOff>121228</xdr:colOff>
      <xdr:row>80</xdr:row>
      <xdr:rowOff>133087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17E604-DABE-48D6-8D75-E3E923E3F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18409" y="11239500"/>
          <a:ext cx="7394864" cy="4133587"/>
        </a:xfrm>
        <a:prstGeom prst="rect">
          <a:avLst/>
        </a:prstGeom>
      </xdr:spPr>
    </xdr:pic>
    <xdr:clientData/>
  </xdr:twoCellAnchor>
  <xdr:twoCellAnchor editAs="oneCell">
    <xdr:from>
      <xdr:col>16</xdr:col>
      <xdr:colOff>69274</xdr:colOff>
      <xdr:row>59</xdr:row>
      <xdr:rowOff>155864</xdr:rowOff>
    </xdr:from>
    <xdr:to>
      <xdr:col>27</xdr:col>
      <xdr:colOff>502228</xdr:colOff>
      <xdr:row>79</xdr:row>
      <xdr:rowOff>118148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D25C79-1F97-4DA9-8BF6-DEBB4D1A6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67456" y="11395364"/>
          <a:ext cx="7100454" cy="3772284"/>
        </a:xfrm>
        <a:prstGeom prst="rect">
          <a:avLst/>
        </a:prstGeom>
      </xdr:spPr>
    </xdr:pic>
    <xdr:clientData/>
  </xdr:twoCellAnchor>
  <xdr:twoCellAnchor editAs="oneCell">
    <xdr:from>
      <xdr:col>23</xdr:col>
      <xdr:colOff>467591</xdr:colOff>
      <xdr:row>73</xdr:row>
      <xdr:rowOff>103910</xdr:rowOff>
    </xdr:from>
    <xdr:to>
      <xdr:col>27</xdr:col>
      <xdr:colOff>478270</xdr:colOff>
      <xdr:row>79</xdr:row>
      <xdr:rowOff>86592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1E792D-AC46-4606-94DD-B9BB5C6D2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408727" y="14010410"/>
          <a:ext cx="2435225" cy="1125682"/>
        </a:xfrm>
        <a:prstGeom prst="rect">
          <a:avLst/>
        </a:prstGeom>
      </xdr:spPr>
    </xdr:pic>
    <xdr:clientData/>
  </xdr:twoCellAnchor>
  <xdr:twoCellAnchor editAs="oneCell">
    <xdr:from>
      <xdr:col>16</xdr:col>
      <xdr:colOff>289095</xdr:colOff>
      <xdr:row>83</xdr:row>
      <xdr:rowOff>51956</xdr:rowOff>
    </xdr:from>
    <xdr:to>
      <xdr:col>27</xdr:col>
      <xdr:colOff>415636</xdr:colOff>
      <xdr:row>101</xdr:row>
      <xdr:rowOff>21976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E2BC478-E37E-4A93-92D3-F59F5D212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87277" y="15863456"/>
          <a:ext cx="6794041" cy="3399020"/>
        </a:xfrm>
        <a:prstGeom prst="rect">
          <a:avLst/>
        </a:prstGeom>
      </xdr:spPr>
    </xdr:pic>
    <xdr:clientData/>
  </xdr:twoCellAnchor>
  <xdr:twoCellAnchor editAs="oneCell">
    <xdr:from>
      <xdr:col>3</xdr:col>
      <xdr:colOff>450272</xdr:colOff>
      <xdr:row>82</xdr:row>
      <xdr:rowOff>103908</xdr:rowOff>
    </xdr:from>
    <xdr:to>
      <xdr:col>15</xdr:col>
      <xdr:colOff>0</xdr:colOff>
      <xdr:row>102</xdr:row>
      <xdr:rowOff>79183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9441AE8-D981-4D00-B03F-223866A7E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68681" y="15724908"/>
          <a:ext cx="6823364" cy="3785275"/>
        </a:xfrm>
        <a:prstGeom prst="rect">
          <a:avLst/>
        </a:prstGeom>
      </xdr:spPr>
    </xdr:pic>
    <xdr:clientData/>
  </xdr:twoCellAnchor>
  <xdr:twoCellAnchor editAs="oneCell">
    <xdr:from>
      <xdr:col>23</xdr:col>
      <xdr:colOff>259775</xdr:colOff>
      <xdr:row>94</xdr:row>
      <xdr:rowOff>155863</xdr:rowOff>
    </xdr:from>
    <xdr:to>
      <xdr:col>28</xdr:col>
      <xdr:colOff>103910</xdr:colOff>
      <xdr:row>100</xdr:row>
      <xdr:rowOff>154577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AD35047-757C-41A3-A076-98EBFC5A9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200911" y="18062863"/>
          <a:ext cx="2874818" cy="1141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B2DF-BD6A-4B9D-8469-45EA013C87E3}">
  <dimension ref="A1:CL158"/>
  <sheetViews>
    <sheetView tabSelected="1" zoomScale="85" zoomScaleNormal="85" workbookViewId="0">
      <selection activeCell="B1" sqref="B1"/>
    </sheetView>
  </sheetViews>
  <sheetFormatPr defaultRowHeight="15" x14ac:dyDescent="0.25"/>
  <cols>
    <col min="3" max="3" width="24.7109375" bestFit="1" customWidth="1" collapsed="1"/>
    <col min="4" max="7" width="24.7109375" customWidth="1" collapsed="1"/>
    <col min="8" max="8" width="19.7109375" customWidth="1" collapsed="1"/>
    <col min="9" max="9" width="12" bestFit="1" customWidth="1" collapsed="1"/>
    <col min="10" max="10" width="14.42578125" bestFit="1" customWidth="1" collapsed="1"/>
    <col min="11" max="15" width="12" bestFit="1" customWidth="1" collapsed="1"/>
    <col min="16" max="16" width="19.140625" bestFit="1" customWidth="1" collapsed="1"/>
    <col min="17" max="17" width="24.7109375" bestFit="1" customWidth="1" collapsed="1"/>
    <col min="18" max="19" width="12" bestFit="1" customWidth="1" collapsed="1"/>
    <col min="20" max="20" width="12.28515625" bestFit="1" customWidth="1" collapsed="1"/>
    <col min="21" max="21" width="12" bestFit="1" customWidth="1" collapsed="1"/>
    <col min="22" max="22" width="12.85546875" bestFit="1" customWidth="1" collapsed="1"/>
    <col min="23" max="23" width="12" bestFit="1" customWidth="1" collapsed="1"/>
    <col min="24" max="24" width="12.85546875" bestFit="1" customWidth="1" collapsed="1"/>
    <col min="25" max="25" width="12" bestFit="1" customWidth="1" collapsed="1"/>
    <col min="26" max="28" width="11" bestFit="1" customWidth="1" collapsed="1"/>
    <col min="29" max="29" width="17" customWidth="1" collapsed="1"/>
    <col min="30" max="30" width="16.7109375" bestFit="1" customWidth="1" collapsed="1"/>
    <col min="31" max="31" width="16.7109375" customWidth="1" collapsed="1"/>
    <col min="34" max="34" width="12.7109375" bestFit="1" customWidth="1" collapsed="1"/>
    <col min="35" max="38" width="14.7109375" bestFit="1" customWidth="1" collapsed="1"/>
    <col min="39" max="39" width="10.28515625" customWidth="1" collapsed="1"/>
    <col min="40" max="40" width="11.42578125" customWidth="1" collapsed="1"/>
    <col min="41" max="41" width="11.28515625" customWidth="1" collapsed="1"/>
    <col min="43" max="43" width="14.140625" bestFit="1" customWidth="1" collapsed="1"/>
    <col min="44" max="44" width="12" bestFit="1" customWidth="1" collapsed="1"/>
    <col min="45" max="45" width="11" bestFit="1" customWidth="1" collapsed="1"/>
    <col min="46" max="46" width="15.140625" bestFit="1" customWidth="1" collapsed="1"/>
    <col min="47" max="47" width="13.85546875" bestFit="1" customWidth="1" collapsed="1"/>
    <col min="48" max="50" width="12" bestFit="1" customWidth="1" collapsed="1"/>
    <col min="51" max="51" width="15.140625" bestFit="1" customWidth="1" collapsed="1"/>
    <col min="52" max="52" width="12" bestFit="1" customWidth="1" collapsed="1"/>
    <col min="53" max="53" width="15.140625" bestFit="1" customWidth="1" collapsed="1"/>
    <col min="54" max="54" width="14.85546875" bestFit="1" customWidth="1" collapsed="1"/>
    <col min="55" max="57" width="12" bestFit="1" customWidth="1" collapsed="1"/>
    <col min="59" max="59" width="12" bestFit="1" customWidth="1" collapsed="1"/>
    <col min="61" max="63" width="12" bestFit="1" customWidth="1" collapsed="1"/>
  </cols>
  <sheetData>
    <row r="1" spans="1:90" s="39" customFormat="1" x14ac:dyDescent="0.25">
      <c r="A1" s="39" t="s">
        <v>7</v>
      </c>
      <c r="D1" s="39" t="s">
        <v>89</v>
      </c>
      <c r="F1" s="39" t="s">
        <v>90</v>
      </c>
      <c r="J1" s="39" t="s">
        <v>91</v>
      </c>
      <c r="Q1" s="40" t="s">
        <v>11</v>
      </c>
      <c r="R1" s="41"/>
      <c r="S1" s="42"/>
      <c r="T1" s="43"/>
      <c r="W1" s="44"/>
      <c r="Y1" s="39" t="s">
        <v>120</v>
      </c>
      <c r="AC1" s="39" t="s">
        <v>28</v>
      </c>
      <c r="AI1" s="44"/>
      <c r="AJ1" s="45"/>
      <c r="AP1" s="39" t="s">
        <v>29</v>
      </c>
      <c r="AV1" s="39" t="s">
        <v>101</v>
      </c>
      <c r="BB1" s="39" t="s">
        <v>11</v>
      </c>
      <c r="BD1" s="39" t="s">
        <v>28</v>
      </c>
      <c r="BG1" s="39" t="s">
        <v>94</v>
      </c>
      <c r="BI1" s="39" t="s">
        <v>93</v>
      </c>
      <c r="BK1" s="39" t="s">
        <v>91</v>
      </c>
      <c r="BR1" s="39">
        <f>BQ14/4</f>
        <v>4338.2915891087359</v>
      </c>
      <c r="BV1" s="39" t="s">
        <v>107</v>
      </c>
      <c r="BW1" s="39">
        <f>BV14/4</f>
        <v>433.82915891087362</v>
      </c>
      <c r="BX1" s="39" t="s">
        <v>113</v>
      </c>
      <c r="CH1" s="39">
        <v>10</v>
      </c>
    </row>
    <row r="2" spans="1:90" x14ac:dyDescent="0.25">
      <c r="A2" s="2" t="s">
        <v>0</v>
      </c>
      <c r="B2" s="10" t="s">
        <v>44</v>
      </c>
      <c r="C2" s="1" t="s">
        <v>45</v>
      </c>
      <c r="D2" s="11" t="s">
        <v>80</v>
      </c>
      <c r="E2" s="11" t="s">
        <v>81</v>
      </c>
      <c r="F2" s="11" t="s">
        <v>76</v>
      </c>
      <c r="G2" s="11" t="s">
        <v>77</v>
      </c>
      <c r="H2" s="11" t="s">
        <v>78</v>
      </c>
      <c r="I2" s="1" t="s">
        <v>79</v>
      </c>
      <c r="J2" s="1" t="s">
        <v>82</v>
      </c>
      <c r="K2" s="1" t="s">
        <v>83</v>
      </c>
      <c r="L2" s="1" t="s">
        <v>84</v>
      </c>
      <c r="M2" s="1" t="s">
        <v>85</v>
      </c>
      <c r="N2" s="1" t="s">
        <v>86</v>
      </c>
      <c r="O2" s="1" t="s">
        <v>87</v>
      </c>
      <c r="P2" s="1" t="s">
        <v>88</v>
      </c>
      <c r="Q2" s="11" t="s">
        <v>14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2" t="s">
        <v>6</v>
      </c>
      <c r="X2" s="19" t="s">
        <v>124</v>
      </c>
      <c r="Y2" s="19" t="s">
        <v>121</v>
      </c>
      <c r="Z2" s="1" t="s">
        <v>114</v>
      </c>
      <c r="AA2" s="1" t="s">
        <v>122</v>
      </c>
      <c r="AB2" s="19" t="s">
        <v>123</v>
      </c>
      <c r="AC2" s="1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2" t="s">
        <v>21</v>
      </c>
      <c r="AJ2" s="1" t="s">
        <v>97</v>
      </c>
      <c r="AK2" s="11" t="s">
        <v>125</v>
      </c>
      <c r="AL2" s="11" t="s">
        <v>126</v>
      </c>
      <c r="AM2" s="11" t="s">
        <v>99</v>
      </c>
      <c r="AN2" s="11" t="s">
        <v>111</v>
      </c>
      <c r="AO2" s="11" t="s">
        <v>127</v>
      </c>
      <c r="AP2" s="11" t="s">
        <v>22</v>
      </c>
      <c r="AQ2" s="11" t="s">
        <v>23</v>
      </c>
      <c r="AR2" s="11" t="s">
        <v>26</v>
      </c>
      <c r="AS2" s="11" t="s">
        <v>25</v>
      </c>
      <c r="AT2" s="11" t="s">
        <v>24</v>
      </c>
      <c r="AU2" s="11" t="s">
        <v>27</v>
      </c>
      <c r="AV2" s="1" t="s">
        <v>31</v>
      </c>
      <c r="AW2" s="1" t="s">
        <v>47</v>
      </c>
      <c r="AX2" s="11" t="s">
        <v>48</v>
      </c>
      <c r="AY2" s="1" t="s">
        <v>102</v>
      </c>
      <c r="AZ2" s="1" t="s">
        <v>103</v>
      </c>
      <c r="BB2" s="1" t="s">
        <v>45</v>
      </c>
      <c r="BC2" s="1" t="s">
        <v>44</v>
      </c>
      <c r="BD2" s="1" t="s">
        <v>45</v>
      </c>
      <c r="BE2" s="1" t="s">
        <v>44</v>
      </c>
      <c r="BF2" s="11" t="s">
        <v>73</v>
      </c>
      <c r="BG2" s="11" t="s">
        <v>92</v>
      </c>
      <c r="BH2" s="11" t="s">
        <v>95</v>
      </c>
      <c r="BI2" s="11" t="s">
        <v>75</v>
      </c>
      <c r="BJ2" s="11" t="s">
        <v>95</v>
      </c>
      <c r="BK2" s="11" t="s">
        <v>75</v>
      </c>
      <c r="BL2" s="11" t="s">
        <v>96</v>
      </c>
      <c r="BM2" s="19" t="s">
        <v>100</v>
      </c>
      <c r="BP2" t="s">
        <v>131</v>
      </c>
      <c r="BQ2" t="s">
        <v>105</v>
      </c>
      <c r="BR2" t="s">
        <v>109</v>
      </c>
      <c r="BT2" t="s">
        <v>118</v>
      </c>
      <c r="BU2" t="s">
        <v>119</v>
      </c>
      <c r="BV2">
        <v>10</v>
      </c>
      <c r="BW2" t="s">
        <v>110</v>
      </c>
      <c r="BX2" t="s">
        <v>108</v>
      </c>
      <c r="CC2" t="s">
        <v>112</v>
      </c>
      <c r="CI2">
        <v>2019</v>
      </c>
      <c r="CJ2">
        <v>2030</v>
      </c>
      <c r="CK2" t="s">
        <v>117</v>
      </c>
      <c r="CL2">
        <v>1.1200000000000001</v>
      </c>
    </row>
    <row r="3" spans="1:90" x14ac:dyDescent="0.25">
      <c r="A3">
        <v>2019</v>
      </c>
      <c r="B3">
        <v>0.32979265896753246</v>
      </c>
      <c r="C3">
        <v>120.51369480029645</v>
      </c>
      <c r="D3">
        <v>44.907408000006008</v>
      </c>
      <c r="E3">
        <v>58.005747075355927</v>
      </c>
      <c r="F3">
        <v>20.193264000000088</v>
      </c>
      <c r="G3">
        <v>24.169061281398427</v>
      </c>
      <c r="H3">
        <v>2.1187709793542715</v>
      </c>
      <c r="I3">
        <v>15.430925225587982</v>
      </c>
      <c r="J3">
        <v>24.714143999996061</v>
      </c>
      <c r="K3">
        <v>33.836685793957706</v>
      </c>
      <c r="L3">
        <v>0.16162109602162697</v>
      </c>
      <c r="M3">
        <v>2.6460396053949824E-2</v>
      </c>
      <c r="N3">
        <v>5.0843519999989407E-2</v>
      </c>
      <c r="O3">
        <v>9.661468689486169E-2</v>
      </c>
      <c r="P3">
        <v>4.5096479997094589E-2</v>
      </c>
      <c r="Q3">
        <v>4870805717.4246788</v>
      </c>
      <c r="R3">
        <v>2098980000.0001893</v>
      </c>
      <c r="S3">
        <v>374516999.99999338</v>
      </c>
      <c r="T3">
        <v>299167969.55222887</v>
      </c>
      <c r="U3">
        <v>41836563.70137164</v>
      </c>
      <c r="V3">
        <v>470526072.53991008</v>
      </c>
      <c r="W3" s="3">
        <v>436201071.40045846</v>
      </c>
      <c r="X3">
        <v>2903671.3677559774</v>
      </c>
      <c r="Y3">
        <v>0</v>
      </c>
      <c r="Z3">
        <v>0</v>
      </c>
      <c r="AA3">
        <v>0</v>
      </c>
      <c r="AB3">
        <v>0</v>
      </c>
      <c r="AC3">
        <v>69054460.803995594</v>
      </c>
      <c r="AD3">
        <v>30139400</v>
      </c>
      <c r="AE3">
        <v>4236960</v>
      </c>
      <c r="AF3">
        <v>3941977.9517470151</v>
      </c>
      <c r="AG3">
        <v>551258.25112395431</v>
      </c>
      <c r="AH3">
        <v>8783153.3540783282</v>
      </c>
      <c r="AI3" s="3">
        <v>3758039.999757811</v>
      </c>
      <c r="AJ3" s="6">
        <v>64526.030394577312</v>
      </c>
      <c r="AK3">
        <v>0</v>
      </c>
      <c r="AL3">
        <v>64526.030394577312</v>
      </c>
      <c r="AM3">
        <v>1</v>
      </c>
      <c r="AN3">
        <v>0</v>
      </c>
      <c r="AO3">
        <v>0</v>
      </c>
      <c r="AP3">
        <v>5977895.3253791826</v>
      </c>
      <c r="AQ3">
        <v>56281903.432007886</v>
      </c>
      <c r="AR3">
        <v>28999549.966755487</v>
      </c>
      <c r="AS3">
        <v>26494075.548939809</v>
      </c>
      <c r="AT3">
        <v>1748120.5050466401</v>
      </c>
      <c r="AU3">
        <v>1025116.7696724187</v>
      </c>
      <c r="AV3">
        <v>22679.92155307635</v>
      </c>
      <c r="AW3">
        <v>-103495146.83439</v>
      </c>
      <c r="AX3">
        <v>-64526.030394577312</v>
      </c>
      <c r="AY3">
        <v>0</v>
      </c>
      <c r="AZ3">
        <v>0</v>
      </c>
      <c r="BB3">
        <f>SUM(Q3:S3)*(10^-9)</f>
        <v>7.3443027174248616</v>
      </c>
      <c r="BC3">
        <f>SUM(T3:W3)*(10^-9)</f>
        <v>1.247731677193969</v>
      </c>
      <c r="BD3">
        <f>SUM(AC3:AE3)</f>
        <v>103430820.80399559</v>
      </c>
      <c r="BE3">
        <f>SUM(AF3:AI3)</f>
        <v>17034429.55670711</v>
      </c>
      <c r="BF3" s="24">
        <f>BE3/(BD3+BE3)</f>
        <v>0.1414053389313667</v>
      </c>
      <c r="BG3">
        <f t="shared" ref="BG3" si="0">SUM(L3:P3)+SUM(D3:E3)</f>
        <v>103.30350423840578</v>
      </c>
      <c r="BH3">
        <f t="shared" ref="BH3" si="1">SUM(L3:P3)+SUM(H3:I3)+SUM(D3:E3)</f>
        <v>120.85320044334803</v>
      </c>
      <c r="BI3">
        <f>SUM(F3:G3)</f>
        <v>44.362325281398512</v>
      </c>
      <c r="BJ3">
        <f>SUM(F3:I3)</f>
        <v>61.91202148634077</v>
      </c>
      <c r="BK3">
        <f>SUM(J3:P3)</f>
        <v>58.931465972921281</v>
      </c>
      <c r="BL3">
        <f t="shared" ref="BL3:BL14" si="2">$BI$3-BI3</f>
        <v>0</v>
      </c>
      <c r="BM3" s="24">
        <f t="shared" ref="BM3:BM14" si="3">1-BI3/$BI$40</f>
        <v>0</v>
      </c>
      <c r="BP3">
        <f>ABS(AY3*0.2)</f>
        <v>0</v>
      </c>
      <c r="BQ3">
        <f>BP3/2</f>
        <v>0</v>
      </c>
      <c r="BR3">
        <v>0</v>
      </c>
      <c r="BT3">
        <f>BP3-BQ3</f>
        <v>0</v>
      </c>
      <c r="BU3">
        <f>BP3-BQ3</f>
        <v>0</v>
      </c>
      <c r="BV3">
        <f>BU3/10</f>
        <v>0</v>
      </c>
      <c r="BW3">
        <v>0</v>
      </c>
      <c r="CD3">
        <v>0</v>
      </c>
      <c r="CE3">
        <f t="shared" ref="CE3:CE15" si="4">($CJ$3/$CI$3)^CD3/$CH$1</f>
        <v>0.1</v>
      </c>
      <c r="CF3">
        <f t="shared" ref="CF3:CF15" si="5">CE3*$CI$3</f>
        <v>0.05</v>
      </c>
      <c r="CH3" t="s">
        <v>114</v>
      </c>
      <c r="CI3">
        <v>0.5</v>
      </c>
      <c r="CJ3">
        <v>0.4</v>
      </c>
      <c r="CL3">
        <f>1-(CJ3/CI3)^1/CH1</f>
        <v>0.92</v>
      </c>
    </row>
    <row r="4" spans="1:90" x14ac:dyDescent="0.25">
      <c r="A4" s="3">
        <v>2020</v>
      </c>
      <c r="B4">
        <v>0.40295205117533373</v>
      </c>
      <c r="C4">
        <v>116.60280212801872</v>
      </c>
      <c r="D4">
        <v>39.264463237500536</v>
      </c>
      <c r="E4">
        <v>59.863531218427674</v>
      </c>
      <c r="F4">
        <v>17.655832462500374</v>
      </c>
      <c r="G4">
        <v>24.943138007678016</v>
      </c>
      <c r="H4">
        <v>2.0374175550500051</v>
      </c>
      <c r="I4">
        <v>15.386267237038799</v>
      </c>
      <c r="J4">
        <v>21.60863077499608</v>
      </c>
      <c r="K4">
        <v>34.920393210749552</v>
      </c>
      <c r="L4">
        <v>0.21057446458855433</v>
      </c>
      <c r="M4">
        <v>3.4417585880501561E-2</v>
      </c>
      <c r="N4">
        <v>5.1122879999989247E-2</v>
      </c>
      <c r="O4">
        <v>0.11286345824497931</v>
      </c>
      <c r="P4">
        <v>4.5096542461297975E-2</v>
      </c>
      <c r="Q4">
        <v>5026805873.996357</v>
      </c>
      <c r="R4">
        <v>1835227787.9462461</v>
      </c>
      <c r="S4">
        <v>376574785.71427828</v>
      </c>
      <c r="T4">
        <v>369639061.83075321</v>
      </c>
      <c r="U4">
        <v>47087016.892841354</v>
      </c>
      <c r="V4">
        <v>527818696.70112783</v>
      </c>
      <c r="W4" s="3">
        <v>410017882.36042649</v>
      </c>
      <c r="X4">
        <v>11758927.011431858</v>
      </c>
      <c r="Y4">
        <v>0</v>
      </c>
      <c r="Z4">
        <v>0</v>
      </c>
      <c r="AA4">
        <v>0</v>
      </c>
      <c r="AB4">
        <v>0</v>
      </c>
      <c r="AC4">
        <v>71266108.593366027</v>
      </c>
      <c r="AD4">
        <v>26351988.75</v>
      </c>
      <c r="AE4">
        <v>4260240</v>
      </c>
      <c r="AF4">
        <v>5135962.5509403404</v>
      </c>
      <c r="AG4">
        <v>717033.03917711764</v>
      </c>
      <c r="AH4">
        <v>10260314.385907248</v>
      </c>
      <c r="AI4" s="3">
        <v>3758045.2051084135</v>
      </c>
      <c r="AJ4" s="6">
        <v>261309.48914293016</v>
      </c>
      <c r="AK4">
        <v>0</v>
      </c>
      <c r="AL4">
        <v>261309.48914293016</v>
      </c>
      <c r="AM4">
        <v>0</v>
      </c>
      <c r="AN4">
        <v>0</v>
      </c>
      <c r="AO4">
        <v>0</v>
      </c>
      <c r="AP4">
        <v>6004872.5259458004</v>
      </c>
      <c r="AQ4">
        <v>56681612.635397434</v>
      </c>
      <c r="AR4">
        <v>29131897.32610289</v>
      </c>
      <c r="AS4">
        <v>26639647.392615303</v>
      </c>
      <c r="AT4">
        <v>2312536.7542608161</v>
      </c>
      <c r="AU4">
        <v>1235879.965811481</v>
      </c>
      <c r="AV4">
        <v>23057.05001958715</v>
      </c>
      <c r="AW4">
        <v>-102139646.83250922</v>
      </c>
      <c r="AX4">
        <v>-261309.48914293016</v>
      </c>
      <c r="AY4">
        <v>0</v>
      </c>
      <c r="AZ4">
        <v>0</v>
      </c>
      <c r="BB4">
        <f t="shared" ref="BB4:BB14" si="6">SUM(Q4:S4)*(10^-9)</f>
        <v>7.2386084476568815</v>
      </c>
      <c r="BC4">
        <f t="shared" ref="BC4:BC14" si="7">SUM(T4:W4)*(10^-9)</f>
        <v>1.3545626577851488</v>
      </c>
      <c r="BD4">
        <f t="shared" ref="BD4:BD14" si="8">SUM(AC4:AE4)</f>
        <v>101878337.34336603</v>
      </c>
      <c r="BE4">
        <f t="shared" ref="BE4:BE14" si="9">SUM(AF4:AI4)</f>
        <v>19871355.181133121</v>
      </c>
      <c r="BF4" s="24">
        <f t="shared" ref="BF4:BF14" si="10">BE4/(BD4+BE4)</f>
        <v>0.16321482846566118</v>
      </c>
      <c r="BG4">
        <f t="shared" ref="BG4:BG14" si="11">SUM(L4:P4)+SUM(D4:E4)</f>
        <v>99.585679868412669</v>
      </c>
      <c r="BH4">
        <f t="shared" ref="BH4:BH14" si="12">SUM(L4:P4)+SUM(H4:I4)+SUM(D4:E4)</f>
        <v>117.00936466050146</v>
      </c>
      <c r="BI4">
        <f t="shared" ref="BI4:BI14" si="13">SUM(F4:G4)</f>
        <v>42.598970470178386</v>
      </c>
      <c r="BJ4">
        <f t="shared" ref="BJ4:BJ14" si="14">SUM(F4:I4)</f>
        <v>60.022655262267193</v>
      </c>
      <c r="BK4">
        <f t="shared" ref="BK4:BK14" si="15">SUM(J4:P4)</f>
        <v>56.983098916920952</v>
      </c>
      <c r="BL4">
        <f t="shared" si="2"/>
        <v>1.7633548112201254</v>
      </c>
      <c r="BM4" s="24">
        <f t="shared" si="3"/>
        <v>3.9748926595592926E-2</v>
      </c>
      <c r="BP4">
        <f t="shared" ref="BP4:BP14" si="16">ABS(AY4*0.2)</f>
        <v>0</v>
      </c>
      <c r="BQ4">
        <f t="shared" ref="BQ4:BQ14" si="17">BP4/2</f>
        <v>0</v>
      </c>
      <c r="BR4">
        <v>0</v>
      </c>
      <c r="BT4">
        <f t="shared" ref="BT4:BT14" si="18">BP4-BQ4</f>
        <v>0</v>
      </c>
      <c r="BU4">
        <f t="shared" ref="BU4:BU14" si="19">BP4-BQ4</f>
        <v>0</v>
      </c>
      <c r="BV4">
        <f t="shared" ref="BV4:BV14" si="20">BU4/10</f>
        <v>0</v>
      </c>
      <c r="BW4">
        <v>0</v>
      </c>
      <c r="CD4">
        <v>1</v>
      </c>
      <c r="CE4">
        <f t="shared" si="4"/>
        <v>0.08</v>
      </c>
      <c r="CF4">
        <f t="shared" si="5"/>
        <v>0.04</v>
      </c>
      <c r="CH4" t="s">
        <v>115</v>
      </c>
    </row>
    <row r="5" spans="1:90" x14ac:dyDescent="0.25">
      <c r="A5" s="3">
        <v>2021</v>
      </c>
      <c r="B5">
        <v>0.54501382140245946</v>
      </c>
      <c r="C5">
        <v>109.53080071949807</v>
      </c>
      <c r="D5">
        <v>38.990089050000627</v>
      </c>
      <c r="E5">
        <v>53.423870194946105</v>
      </c>
      <c r="F5">
        <v>17.532456150000431</v>
      </c>
      <c r="G5">
        <v>22.259945914560856</v>
      </c>
      <c r="H5">
        <v>1.907414827911472</v>
      </c>
      <c r="I5">
        <v>15.158443446638532</v>
      </c>
      <c r="J5">
        <v>21.457632899996192</v>
      </c>
      <c r="K5">
        <v>31.163924280385306</v>
      </c>
      <c r="L5">
        <v>0.25938969598536948</v>
      </c>
      <c r="M5">
        <v>4.2355744884296768E-2</v>
      </c>
      <c r="N5">
        <v>5.0983199999989327E-2</v>
      </c>
      <c r="O5">
        <v>0.13024482636148543</v>
      </c>
      <c r="P5">
        <v>0.11302355417130994</v>
      </c>
      <c r="Q5">
        <v>4486060528.6997671</v>
      </c>
      <c r="R5">
        <v>1822403491.0712502</v>
      </c>
      <c r="S5">
        <v>375545892.85713583</v>
      </c>
      <c r="T5">
        <v>431797359.45886552</v>
      </c>
      <c r="U5">
        <v>50141139.964805089</v>
      </c>
      <c r="V5">
        <v>584901549.43582809</v>
      </c>
      <c r="W5" s="3">
        <v>965926278.12948287</v>
      </c>
      <c r="X5">
        <v>5976344.0214630775</v>
      </c>
      <c r="Y5">
        <v>0</v>
      </c>
      <c r="Z5">
        <v>0</v>
      </c>
      <c r="AA5">
        <v>0</v>
      </c>
      <c r="AB5">
        <v>0</v>
      </c>
      <c r="AC5">
        <v>63599845.470174164</v>
      </c>
      <c r="AD5">
        <v>26167845</v>
      </c>
      <c r="AE5">
        <v>4248600</v>
      </c>
      <c r="AF5">
        <v>6326577.9508626498</v>
      </c>
      <c r="AG5">
        <v>882411.35175618657</v>
      </c>
      <c r="AH5">
        <v>11840438.760134989</v>
      </c>
      <c r="AI5" s="3">
        <v>9418629.5142754167</v>
      </c>
      <c r="AJ5" s="6">
        <v>133035.78878700556</v>
      </c>
      <c r="AK5">
        <v>228.14386560380444</v>
      </c>
      <c r="AL5">
        <v>132807.64492140175</v>
      </c>
      <c r="AM5">
        <v>0</v>
      </c>
      <c r="AN5">
        <v>0</v>
      </c>
      <c r="AO5">
        <v>0</v>
      </c>
      <c r="AP5">
        <v>5987167.4690761976</v>
      </c>
      <c r="AQ5">
        <v>56474638.670266971</v>
      </c>
      <c r="AR5">
        <v>29070575.484746117</v>
      </c>
      <c r="AS5">
        <v>26566861.470777556</v>
      </c>
      <c r="AT5">
        <v>3040020.2071809722</v>
      </c>
      <c r="AU5">
        <v>1453139.0604848869</v>
      </c>
      <c r="AV5">
        <v>23193.099676256181</v>
      </c>
      <c r="AW5">
        <v>-94149098.115095362</v>
      </c>
      <c r="AX5">
        <v>-132807.64492140175</v>
      </c>
      <c r="AY5">
        <v>0</v>
      </c>
      <c r="AZ5">
        <v>0</v>
      </c>
      <c r="BB5">
        <f t="shared" si="6"/>
        <v>6.6840099126281531</v>
      </c>
      <c r="BC5">
        <f t="shared" si="7"/>
        <v>2.0327663269889817</v>
      </c>
      <c r="BD5">
        <f t="shared" si="8"/>
        <v>94016290.470174164</v>
      </c>
      <c r="BE5">
        <f t="shared" si="9"/>
        <v>28468057.577029243</v>
      </c>
      <c r="BF5" s="24">
        <f t="shared" si="10"/>
        <v>0.23242200355312445</v>
      </c>
      <c r="BG5">
        <f t="shared" si="11"/>
        <v>93.025855650010669</v>
      </c>
      <c r="BH5">
        <f t="shared" si="12"/>
        <v>110.09171392456066</v>
      </c>
      <c r="BI5">
        <f t="shared" si="13"/>
        <v>39.792402064561287</v>
      </c>
      <c r="BJ5">
        <f t="shared" si="14"/>
        <v>56.858260339111297</v>
      </c>
      <c r="BK5">
        <f t="shared" si="15"/>
        <v>53.217554201783955</v>
      </c>
      <c r="BL5">
        <f t="shared" si="2"/>
        <v>4.5699232168372248</v>
      </c>
      <c r="BM5" s="24">
        <f t="shared" si="3"/>
        <v>0.10301360868370513</v>
      </c>
      <c r="BP5">
        <f t="shared" si="16"/>
        <v>0</v>
      </c>
      <c r="BQ5">
        <f t="shared" si="17"/>
        <v>0</v>
      </c>
      <c r="BR5">
        <v>0</v>
      </c>
      <c r="BT5">
        <f t="shared" si="18"/>
        <v>0</v>
      </c>
      <c r="BU5">
        <f t="shared" si="19"/>
        <v>0</v>
      </c>
      <c r="BV5">
        <f t="shared" si="20"/>
        <v>0</v>
      </c>
      <c r="BW5">
        <v>0</v>
      </c>
      <c r="CD5">
        <v>2</v>
      </c>
      <c r="CE5">
        <f t="shared" si="4"/>
        <v>6.4000000000000015E-2</v>
      </c>
      <c r="CF5">
        <f t="shared" si="5"/>
        <v>3.2000000000000008E-2</v>
      </c>
      <c r="CH5" t="s">
        <v>116</v>
      </c>
      <c r="CI5">
        <v>0.19</v>
      </c>
      <c r="CJ5">
        <v>7.6999999999999999E-2</v>
      </c>
    </row>
    <row r="6" spans="1:90" x14ac:dyDescent="0.25">
      <c r="A6" s="3">
        <v>2022</v>
      </c>
      <c r="B6">
        <v>0.64360053030334297</v>
      </c>
      <c r="C6">
        <v>105.02891504853575</v>
      </c>
      <c r="D6">
        <v>38.292852862501007</v>
      </c>
      <c r="E6">
        <v>50.012827859143854</v>
      </c>
      <c r="F6">
        <v>17.218933837500625</v>
      </c>
      <c r="G6">
        <v>20.838678274643289</v>
      </c>
      <c r="H6">
        <v>1.7770379596310915</v>
      </c>
      <c r="I6">
        <v>14.895213167262986</v>
      </c>
      <c r="J6">
        <v>21.073919024996449</v>
      </c>
      <c r="K6">
        <v>29.174149584500803</v>
      </c>
      <c r="L6">
        <v>0.29697826009353911</v>
      </c>
      <c r="M6">
        <v>4.8467344361775397E-2</v>
      </c>
      <c r="N6">
        <v>5.0983199999989327E-2</v>
      </c>
      <c r="O6">
        <v>0.14572354363638759</v>
      </c>
      <c r="P6">
        <v>0.15243138221164132</v>
      </c>
      <c r="Q6">
        <v>4199631591.0633602</v>
      </c>
      <c r="R6">
        <v>1789814551.3391154</v>
      </c>
      <c r="S6">
        <v>375545892.85713583</v>
      </c>
      <c r="T6">
        <v>468820969.2754916</v>
      </c>
      <c r="U6">
        <v>49646908.586467847</v>
      </c>
      <c r="V6">
        <v>628409712.1648947</v>
      </c>
      <c r="W6" s="3">
        <v>1224517165.8033595</v>
      </c>
      <c r="X6">
        <v>6116551.2873239042</v>
      </c>
      <c r="Y6">
        <v>0</v>
      </c>
      <c r="Z6">
        <v>0</v>
      </c>
      <c r="AA6">
        <v>0</v>
      </c>
      <c r="AB6">
        <v>0</v>
      </c>
      <c r="AC6">
        <v>59539080.78469567</v>
      </c>
      <c r="AD6">
        <v>25699901.25</v>
      </c>
      <c r="AE6">
        <v>4248600</v>
      </c>
      <c r="AF6">
        <v>7243372.1974033685</v>
      </c>
      <c r="AG6">
        <v>1009736.3408703195</v>
      </c>
      <c r="AH6">
        <v>13247594.876035297</v>
      </c>
      <c r="AI6" s="3">
        <v>12702615.184303368</v>
      </c>
      <c r="AJ6" s="6">
        <v>159063.60669854112</v>
      </c>
      <c r="AK6">
        <v>23140.2447580099</v>
      </c>
      <c r="AL6">
        <v>135923.36194053121</v>
      </c>
      <c r="AM6">
        <v>0</v>
      </c>
      <c r="AN6">
        <v>0</v>
      </c>
      <c r="AO6">
        <v>0</v>
      </c>
      <c r="AP6">
        <v>5987512.6963630049</v>
      </c>
      <c r="AQ6">
        <v>56469178.571449175</v>
      </c>
      <c r="AR6">
        <v>29068779.390389092</v>
      </c>
      <c r="AS6">
        <v>26566861.470777556</v>
      </c>
      <c r="AT6">
        <v>4018796.1709893607</v>
      </c>
      <c r="AU6">
        <v>1700440.4073801974</v>
      </c>
      <c r="AV6">
        <v>23012.861071192139</v>
      </c>
      <c r="AW6">
        <v>-89623505.396635994</v>
      </c>
      <c r="AX6">
        <v>-135923.36194053121</v>
      </c>
      <c r="AY6">
        <v>0</v>
      </c>
      <c r="AZ6">
        <v>0</v>
      </c>
      <c r="BB6">
        <f t="shared" si="6"/>
        <v>6.3649920352596112</v>
      </c>
      <c r="BC6">
        <f t="shared" si="7"/>
        <v>2.3713947558302135</v>
      </c>
      <c r="BD6">
        <f t="shared" si="8"/>
        <v>89487582.03469567</v>
      </c>
      <c r="BE6">
        <f t="shared" si="9"/>
        <v>34203318.598612353</v>
      </c>
      <c r="BF6" s="24">
        <f t="shared" si="10"/>
        <v>0.27652251235530201</v>
      </c>
      <c r="BG6">
        <f t="shared" si="11"/>
        <v>89.034631174211697</v>
      </c>
      <c r="BH6">
        <f t="shared" si="12"/>
        <v>105.70688230110576</v>
      </c>
      <c r="BI6">
        <f t="shared" si="13"/>
        <v>38.057612112143914</v>
      </c>
      <c r="BJ6">
        <f t="shared" si="14"/>
        <v>54.729863239037996</v>
      </c>
      <c r="BK6">
        <f t="shared" si="15"/>
        <v>50.942652339800581</v>
      </c>
      <c r="BL6">
        <f t="shared" si="2"/>
        <v>6.3047131692545975</v>
      </c>
      <c r="BM6" s="24">
        <f t="shared" si="3"/>
        <v>0.14211863623609955</v>
      </c>
      <c r="BP6">
        <f t="shared" si="16"/>
        <v>0</v>
      </c>
      <c r="BQ6">
        <f t="shared" si="17"/>
        <v>0</v>
      </c>
      <c r="BR6">
        <v>0</v>
      </c>
      <c r="BT6">
        <f t="shared" si="18"/>
        <v>0</v>
      </c>
      <c r="BU6">
        <f t="shared" si="19"/>
        <v>0</v>
      </c>
      <c r="BV6">
        <f t="shared" si="20"/>
        <v>0</v>
      </c>
      <c r="BW6">
        <v>0</v>
      </c>
      <c r="CD6">
        <v>3</v>
      </c>
      <c r="CE6">
        <f t="shared" si="4"/>
        <v>5.1200000000000009E-2</v>
      </c>
      <c r="CF6">
        <f t="shared" si="5"/>
        <v>2.5600000000000005E-2</v>
      </c>
    </row>
    <row r="7" spans="1:90" x14ac:dyDescent="0.25">
      <c r="A7" s="3">
        <v>2023</v>
      </c>
      <c r="B7">
        <v>0.74044597165343007</v>
      </c>
      <c r="C7">
        <v>100.43382558250234</v>
      </c>
      <c r="D7">
        <v>36.707779687501969</v>
      </c>
      <c r="E7">
        <v>47.50899092762603</v>
      </c>
      <c r="F7">
        <v>16.506182812501134</v>
      </c>
      <c r="G7">
        <v>19.795412886510928</v>
      </c>
      <c r="H7">
        <v>1.6365514762048574</v>
      </c>
      <c r="I7">
        <v>14.529520291172776</v>
      </c>
      <c r="J7">
        <v>20.201596874996884</v>
      </c>
      <c r="K7">
        <v>27.713578041115301</v>
      </c>
      <c r="L7">
        <v>0.33456682420170941</v>
      </c>
      <c r="M7">
        <v>5.4578943839253928E-2</v>
      </c>
      <c r="N7">
        <v>5.0983199999989327E-2</v>
      </c>
      <c r="O7">
        <v>0.16205159360581067</v>
      </c>
      <c r="P7">
        <v>0.18924861000665993</v>
      </c>
      <c r="Q7">
        <v>3989381678.6590691</v>
      </c>
      <c r="R7">
        <v>1715727957.5891395</v>
      </c>
      <c r="S7">
        <v>375545892.85713583</v>
      </c>
      <c r="T7">
        <v>500864616.0233866</v>
      </c>
      <c r="U7">
        <v>48375918.173582897</v>
      </c>
      <c r="V7">
        <v>671053807.95553482</v>
      </c>
      <c r="W7" s="3">
        <v>1429021151.6600275</v>
      </c>
      <c r="X7">
        <v>5578043.1065997081</v>
      </c>
      <c r="Y7">
        <v>0</v>
      </c>
      <c r="Z7">
        <v>0</v>
      </c>
      <c r="AA7">
        <v>0</v>
      </c>
      <c r="AB7">
        <v>0</v>
      </c>
      <c r="AC7">
        <v>56558322.53288839</v>
      </c>
      <c r="AD7">
        <v>24636093.75</v>
      </c>
      <c r="AE7">
        <v>4248600</v>
      </c>
      <c r="AF7">
        <v>8160166.4439441077</v>
      </c>
      <c r="AG7">
        <v>1137061.329984453</v>
      </c>
      <c r="AH7">
        <v>14731963.055073733</v>
      </c>
      <c r="AI7" s="3">
        <v>15770717.50055447</v>
      </c>
      <c r="AJ7" s="6">
        <v>293985.10374444112</v>
      </c>
      <c r="AK7">
        <v>170028.5902644477</v>
      </c>
      <c r="AL7">
        <v>123956.51347999353</v>
      </c>
      <c r="AM7">
        <v>0</v>
      </c>
      <c r="AN7">
        <v>0</v>
      </c>
      <c r="AO7">
        <v>0</v>
      </c>
      <c r="AP7">
        <v>5991401.9536661841</v>
      </c>
      <c r="AQ7">
        <v>56482177.838569641</v>
      </c>
      <c r="AR7">
        <v>29060670.950173989</v>
      </c>
      <c r="AS7">
        <v>26566861.470777556</v>
      </c>
      <c r="AT7">
        <v>5280634.5197363151</v>
      </c>
      <c r="AU7">
        <v>1968283.0239826664</v>
      </c>
      <c r="AV7">
        <v>23852.311542840325</v>
      </c>
      <c r="AW7">
        <v>-85566972.796368271</v>
      </c>
      <c r="AX7">
        <v>-123956.51347999353</v>
      </c>
      <c r="AY7">
        <v>0</v>
      </c>
      <c r="AZ7">
        <v>0</v>
      </c>
      <c r="BB7">
        <f t="shared" si="6"/>
        <v>6.0806555291053455</v>
      </c>
      <c r="BC7">
        <f t="shared" si="7"/>
        <v>2.6493154938125323</v>
      </c>
      <c r="BD7">
        <f t="shared" si="8"/>
        <v>85443016.282888383</v>
      </c>
      <c r="BE7">
        <f t="shared" si="9"/>
        <v>39799908.329556763</v>
      </c>
      <c r="BF7" s="24">
        <f t="shared" si="10"/>
        <v>0.31778169068404144</v>
      </c>
      <c r="BG7">
        <f t="shared" si="11"/>
        <v>85.056486787638192</v>
      </c>
      <c r="BH7">
        <f t="shared" si="12"/>
        <v>101.22255855501584</v>
      </c>
      <c r="BI7">
        <f t="shared" si="13"/>
        <v>36.301595699012061</v>
      </c>
      <c r="BJ7">
        <f t="shared" si="14"/>
        <v>52.467667466389699</v>
      </c>
      <c r="BK7">
        <f t="shared" si="15"/>
        <v>48.706604087765605</v>
      </c>
      <c r="BL7">
        <f t="shared" si="2"/>
        <v>8.0607295823864504</v>
      </c>
      <c r="BM7" s="24">
        <f t="shared" si="3"/>
        <v>0.18170214323202716</v>
      </c>
      <c r="BP7">
        <f t="shared" si="16"/>
        <v>0</v>
      </c>
      <c r="BQ7">
        <f t="shared" si="17"/>
        <v>0</v>
      </c>
      <c r="BR7">
        <v>0</v>
      </c>
      <c r="BT7">
        <f t="shared" si="18"/>
        <v>0</v>
      </c>
      <c r="BU7">
        <f t="shared" si="19"/>
        <v>0</v>
      </c>
      <c r="BV7">
        <f t="shared" si="20"/>
        <v>0</v>
      </c>
      <c r="BW7">
        <v>0</v>
      </c>
      <c r="CD7">
        <v>4</v>
      </c>
      <c r="CE7">
        <f t="shared" si="4"/>
        <v>4.0960000000000017E-2</v>
      </c>
      <c r="CF7">
        <f t="shared" si="5"/>
        <v>2.0480000000000009E-2</v>
      </c>
    </row>
    <row r="8" spans="1:90" x14ac:dyDescent="0.25">
      <c r="A8" s="3">
        <v>2024</v>
      </c>
      <c r="B8">
        <v>0.83941929761813738</v>
      </c>
      <c r="C8">
        <v>96.290774134369684</v>
      </c>
      <c r="D8">
        <v>34.762977675002922</v>
      </c>
      <c r="E8">
        <v>45.906670862154726</v>
      </c>
      <c r="F8">
        <v>15.631674525001456</v>
      </c>
      <c r="G8">
        <v>19.127779525897438</v>
      </c>
      <c r="H8">
        <v>1.4973812023448929</v>
      </c>
      <c r="I8">
        <v>14.072621514867228</v>
      </c>
      <c r="J8">
        <v>19.131303149997258</v>
      </c>
      <c r="K8">
        <v>26.778891336256823</v>
      </c>
      <c r="L8">
        <v>0.37224264395463197</v>
      </c>
      <c r="M8">
        <v>6.0703995044719204E-2</v>
      </c>
      <c r="N8">
        <v>5.1122879999989247E-2</v>
      </c>
      <c r="O8">
        <v>0.17922909147988828</v>
      </c>
      <c r="P8">
        <v>0.22724356713889557</v>
      </c>
      <c r="Q8">
        <v>3854833118.7395754</v>
      </c>
      <c r="R8">
        <v>1624827575.8927293</v>
      </c>
      <c r="S8">
        <v>376574785.71427828</v>
      </c>
      <c r="T8">
        <v>528468018.24652314</v>
      </c>
      <c r="U8">
        <v>46556730.555496141</v>
      </c>
      <c r="V8">
        <v>712694514.91612375</v>
      </c>
      <c r="W8" s="3">
        <v>1612920736.3364046</v>
      </c>
      <c r="X8">
        <v>-3792227.8949242528</v>
      </c>
      <c r="Y8">
        <v>0</v>
      </c>
      <c r="Z8">
        <v>0</v>
      </c>
      <c r="AA8">
        <v>0</v>
      </c>
      <c r="AB8">
        <v>0</v>
      </c>
      <c r="AC8">
        <v>54650798.645421892</v>
      </c>
      <c r="AD8">
        <v>23330857.5</v>
      </c>
      <c r="AE8">
        <v>4260240</v>
      </c>
      <c r="AF8">
        <v>9079088.8769422658</v>
      </c>
      <c r="AG8">
        <v>1264666.5634316467</v>
      </c>
      <c r="AH8">
        <v>16293553.770898947</v>
      </c>
      <c r="AI8" s="3">
        <v>18936963.928241733</v>
      </c>
      <c r="AJ8" s="6">
        <v>563865.60362179589</v>
      </c>
      <c r="AK8">
        <v>648137.33462011325</v>
      </c>
      <c r="AL8">
        <v>-84271.730998317071</v>
      </c>
      <c r="AM8">
        <v>0</v>
      </c>
      <c r="AN8">
        <v>0</v>
      </c>
      <c r="AO8">
        <v>0</v>
      </c>
      <c r="AP8">
        <v>6004960.5696848016</v>
      </c>
      <c r="AQ8">
        <v>56668542.585034609</v>
      </c>
      <c r="AR8">
        <v>29134577.079117481</v>
      </c>
      <c r="AS8">
        <v>26639647.392615303</v>
      </c>
      <c r="AT8">
        <v>6999772.2385604819</v>
      </c>
      <c r="AU8">
        <v>2266771.8686252949</v>
      </c>
      <c r="AV8">
        <v>24941.840714425703</v>
      </c>
      <c r="AW8">
        <v>-82157624.414423719</v>
      </c>
      <c r="AX8">
        <v>84271.730998317071</v>
      </c>
      <c r="AY8">
        <v>0</v>
      </c>
      <c r="AZ8">
        <v>0</v>
      </c>
      <c r="BB8">
        <f t="shared" si="6"/>
        <v>5.8562354803465837</v>
      </c>
      <c r="BC8">
        <f t="shared" si="7"/>
        <v>2.9006400000545476</v>
      </c>
      <c r="BD8">
        <f t="shared" si="8"/>
        <v>82241896.145421892</v>
      </c>
      <c r="BE8">
        <f t="shared" si="9"/>
        <v>45574273.139514595</v>
      </c>
      <c r="BF8" s="24">
        <f t="shared" si="10"/>
        <v>0.35656109390915425</v>
      </c>
      <c r="BG8">
        <f t="shared" si="11"/>
        <v>81.591304012259826</v>
      </c>
      <c r="BH8">
        <f t="shared" si="12"/>
        <v>97.161306729471946</v>
      </c>
      <c r="BI8">
        <f t="shared" si="13"/>
        <v>34.759454050898896</v>
      </c>
      <c r="BJ8">
        <f t="shared" si="14"/>
        <v>50.329456768111015</v>
      </c>
      <c r="BK8">
        <f t="shared" si="15"/>
        <v>46.800736663872215</v>
      </c>
      <c r="BL8">
        <f t="shared" si="2"/>
        <v>9.6028712304996162</v>
      </c>
      <c r="BM8" s="24">
        <f t="shared" si="3"/>
        <v>0.21646456017773663</v>
      </c>
      <c r="BP8">
        <f t="shared" si="16"/>
        <v>0</v>
      </c>
      <c r="BQ8">
        <f t="shared" si="17"/>
        <v>0</v>
      </c>
      <c r="BR8">
        <v>0</v>
      </c>
      <c r="BT8">
        <f t="shared" si="18"/>
        <v>0</v>
      </c>
      <c r="BU8">
        <f t="shared" si="19"/>
        <v>0</v>
      </c>
      <c r="BV8">
        <f t="shared" si="20"/>
        <v>0</v>
      </c>
      <c r="BW8">
        <v>0</v>
      </c>
      <c r="CD8">
        <v>5</v>
      </c>
      <c r="CE8">
        <f t="shared" si="4"/>
        <v>3.2768000000000019E-2</v>
      </c>
      <c r="CF8">
        <f t="shared" si="5"/>
        <v>1.638400000000001E-2</v>
      </c>
    </row>
    <row r="9" spans="1:90" x14ac:dyDescent="0.25">
      <c r="A9" s="3">
        <v>2025</v>
      </c>
      <c r="B9">
        <v>0.93618139493403174</v>
      </c>
      <c r="C9">
        <v>92.06860855165084</v>
      </c>
      <c r="D9">
        <v>32.739593062503801</v>
      </c>
      <c r="E9">
        <v>44.556171117527278</v>
      </c>
      <c r="F9">
        <v>14.721830437501341</v>
      </c>
      <c r="G9">
        <v>18.565071298969794</v>
      </c>
      <c r="H9">
        <v>1.3370766281065583</v>
      </c>
      <c r="I9">
        <v>13.38478454351597</v>
      </c>
      <c r="J9">
        <v>18.017762624997577</v>
      </c>
      <c r="K9">
        <v>25.991099818557387</v>
      </c>
      <c r="L9">
        <v>0.40974395241804695</v>
      </c>
      <c r="M9">
        <v>6.6802142794210817E-2</v>
      </c>
      <c r="N9">
        <v>5.0983199999989327E-2</v>
      </c>
      <c r="O9">
        <v>0.19725686344147572</v>
      </c>
      <c r="P9">
        <v>0.2623784362803035</v>
      </c>
      <c r="Q9">
        <v>3741430185.2515593</v>
      </c>
      <c r="R9">
        <v>1530254229.9105966</v>
      </c>
      <c r="S9">
        <v>375545892.85713583</v>
      </c>
      <c r="T9">
        <v>551645710.91089952</v>
      </c>
      <c r="U9">
        <v>44331936.356405251</v>
      </c>
      <c r="V9">
        <v>753213179.03419805</v>
      </c>
      <c r="W9" s="3">
        <v>1750511771.8113914</v>
      </c>
      <c r="X9">
        <v>-29321957.312079139</v>
      </c>
      <c r="Y9">
        <v>0</v>
      </c>
      <c r="Z9">
        <v>0</v>
      </c>
      <c r="AA9">
        <v>0</v>
      </c>
      <c r="AB9">
        <v>0</v>
      </c>
      <c r="AC9">
        <v>53043060.854199149</v>
      </c>
      <c r="AD9">
        <v>21972881.25</v>
      </c>
      <c r="AE9">
        <v>4248600</v>
      </c>
      <c r="AF9">
        <v>9993754.9370255377</v>
      </c>
      <c r="AG9">
        <v>1391711.3082127292</v>
      </c>
      <c r="AH9">
        <v>17932442.131043229</v>
      </c>
      <c r="AI9" s="3">
        <v>21864869.690024197</v>
      </c>
      <c r="AJ9" s="6">
        <v>976565.66041171341</v>
      </c>
      <c r="AK9">
        <v>1628164.7117912488</v>
      </c>
      <c r="AL9">
        <v>-651599.05137953628</v>
      </c>
      <c r="AM9">
        <v>0</v>
      </c>
      <c r="AN9">
        <v>0</v>
      </c>
      <c r="AO9">
        <v>0</v>
      </c>
      <c r="AP9">
        <v>5987138.9596749926</v>
      </c>
      <c r="AQ9">
        <v>56473764.421925068</v>
      </c>
      <c r="AR9">
        <v>29070594.960117843</v>
      </c>
      <c r="AS9">
        <v>26566861.470777556</v>
      </c>
      <c r="AT9">
        <v>9128743.7078964338</v>
      </c>
      <c r="AU9">
        <v>2545429.0333160539</v>
      </c>
      <c r="AV9">
        <v>26301.727657899006</v>
      </c>
      <c r="AW9">
        <v>-78612943.052819833</v>
      </c>
      <c r="AX9">
        <v>651599.05137953628</v>
      </c>
      <c r="AY9">
        <v>0</v>
      </c>
      <c r="AZ9">
        <v>0</v>
      </c>
      <c r="BB9">
        <f t="shared" si="6"/>
        <v>5.6472303080192923</v>
      </c>
      <c r="BC9">
        <f t="shared" si="7"/>
        <v>3.0997025981128941</v>
      </c>
      <c r="BD9">
        <f t="shared" si="8"/>
        <v>79264542.104199141</v>
      </c>
      <c r="BE9">
        <f t="shared" si="9"/>
        <v>51182778.066305697</v>
      </c>
      <c r="BF9" s="24">
        <f t="shared" si="10"/>
        <v>0.39236358400774968</v>
      </c>
      <c r="BG9">
        <f t="shared" si="11"/>
        <v>78.335966533343267</v>
      </c>
      <c r="BH9">
        <f t="shared" si="12"/>
        <v>93.057827704965788</v>
      </c>
      <c r="BI9">
        <f t="shared" si="13"/>
        <v>33.286901736471137</v>
      </c>
      <c r="BJ9">
        <f t="shared" si="14"/>
        <v>48.008762908093665</v>
      </c>
      <c r="BK9">
        <f t="shared" si="15"/>
        <v>44.996027038488982</v>
      </c>
      <c r="BL9">
        <f t="shared" si="2"/>
        <v>11.075423544927375</v>
      </c>
      <c r="BM9" s="24">
        <f t="shared" si="3"/>
        <v>0.24965831873496025</v>
      </c>
      <c r="BP9">
        <f t="shared" si="16"/>
        <v>0</v>
      </c>
      <c r="BQ9">
        <f t="shared" si="17"/>
        <v>0</v>
      </c>
      <c r="BR9">
        <v>0</v>
      </c>
      <c r="BT9">
        <f t="shared" si="18"/>
        <v>0</v>
      </c>
      <c r="BU9">
        <f t="shared" si="19"/>
        <v>0</v>
      </c>
      <c r="BV9">
        <f t="shared" si="20"/>
        <v>0</v>
      </c>
      <c r="BW9">
        <v>0</v>
      </c>
      <c r="CD9">
        <v>6</v>
      </c>
      <c r="CE9">
        <f t="shared" si="4"/>
        <v>2.6214400000000016E-2</v>
      </c>
      <c r="CF9">
        <f t="shared" si="5"/>
        <v>1.3107200000000008E-2</v>
      </c>
    </row>
    <row r="10" spans="1:90" x14ac:dyDescent="0.25">
      <c r="A10" s="3">
        <v>2026</v>
      </c>
      <c r="B10">
        <v>1.1049431680478117</v>
      </c>
      <c r="C10">
        <v>87.341935421025241</v>
      </c>
      <c r="D10">
        <v>29.043417112497821</v>
      </c>
      <c r="E10">
        <v>44.493708406636081</v>
      </c>
      <c r="F10">
        <v>13.059791587498962</v>
      </c>
      <c r="G10">
        <v>18.539045169431894</v>
      </c>
      <c r="H10">
        <v>1.1854126434013297</v>
      </c>
      <c r="I10">
        <v>12.568414058489342</v>
      </c>
      <c r="J10">
        <v>15.983625525002815</v>
      </c>
      <c r="K10">
        <v>25.954663237204752</v>
      </c>
      <c r="L10">
        <v>0.51574428290680785</v>
      </c>
      <c r="M10">
        <v>8.4036957998474535E-2</v>
      </c>
      <c r="N10">
        <v>5.0983199999989327E-2</v>
      </c>
      <c r="O10">
        <v>0.22045585748064414</v>
      </c>
      <c r="P10">
        <v>0.28470606966188916</v>
      </c>
      <c r="Q10">
        <v>3736185123.4313488</v>
      </c>
      <c r="R10">
        <v>1357494328.125</v>
      </c>
      <c r="S10">
        <v>375545892.85713583</v>
      </c>
      <c r="T10">
        <v>658471865.81546319</v>
      </c>
      <c r="U10">
        <v>48256713.13673199</v>
      </c>
      <c r="V10">
        <v>808347880.0301193</v>
      </c>
      <c r="W10" s="3">
        <v>1785455748.7150886</v>
      </c>
      <c r="X10">
        <v>-91728304.528720364</v>
      </c>
      <c r="Y10">
        <v>0</v>
      </c>
      <c r="Z10">
        <v>0</v>
      </c>
      <c r="AA10">
        <v>0</v>
      </c>
      <c r="AB10">
        <v>0</v>
      </c>
      <c r="AC10">
        <v>52968700.484090917</v>
      </c>
      <c r="AD10">
        <v>19492226.25</v>
      </c>
      <c r="AE10">
        <v>4248600</v>
      </c>
      <c r="AF10">
        <v>12579128.851385593</v>
      </c>
      <c r="AG10">
        <v>1750769.9583015535</v>
      </c>
      <c r="AH10">
        <v>20041441.589149494</v>
      </c>
      <c r="AI10" s="3">
        <v>23725505.805157125</v>
      </c>
      <c r="AJ10" s="6">
        <v>1849129.0379442358</v>
      </c>
      <c r="AK10">
        <v>3887535.8052491331</v>
      </c>
      <c r="AL10">
        <v>-2038406.7673048931</v>
      </c>
      <c r="AM10">
        <v>0</v>
      </c>
      <c r="AN10">
        <v>0</v>
      </c>
      <c r="AO10">
        <v>0</v>
      </c>
      <c r="AP10">
        <v>5987498.6812372021</v>
      </c>
      <c r="AQ10">
        <v>56469140.920788452</v>
      </c>
      <c r="AR10">
        <v>29068748.287929758</v>
      </c>
      <c r="AS10">
        <v>26566861.470777556</v>
      </c>
      <c r="AT10">
        <v>11812993.862334419</v>
      </c>
      <c r="AU10">
        <v>2841231.0108798956</v>
      </c>
      <c r="AV10">
        <v>28137.831145588752</v>
      </c>
      <c r="AW10">
        <v>-74671119.966785923</v>
      </c>
      <c r="AX10">
        <v>2038406.7673048931</v>
      </c>
      <c r="AY10">
        <v>0</v>
      </c>
      <c r="AZ10">
        <v>0</v>
      </c>
      <c r="BB10">
        <f t="shared" si="6"/>
        <v>5.4692253444134851</v>
      </c>
      <c r="BC10">
        <f t="shared" si="7"/>
        <v>3.3005322076974033</v>
      </c>
      <c r="BD10">
        <f t="shared" si="8"/>
        <v>76709526.734090924</v>
      </c>
      <c r="BE10">
        <f t="shared" si="9"/>
        <v>58096846.203993767</v>
      </c>
      <c r="BF10" s="24">
        <f t="shared" si="10"/>
        <v>0.43096513123068081</v>
      </c>
      <c r="BG10">
        <f t="shared" si="11"/>
        <v>74.752844281825276</v>
      </c>
      <c r="BH10">
        <f t="shared" si="12"/>
        <v>88.506670983715949</v>
      </c>
      <c r="BI10">
        <f t="shared" si="13"/>
        <v>31.598836756930858</v>
      </c>
      <c r="BJ10">
        <f t="shared" si="14"/>
        <v>45.352663458821525</v>
      </c>
      <c r="BK10">
        <f t="shared" si="15"/>
        <v>43.094215130255364</v>
      </c>
      <c r="BL10">
        <f t="shared" si="2"/>
        <v>12.763488524467654</v>
      </c>
      <c r="BM10" s="24">
        <f t="shared" si="3"/>
        <v>0.28771008831269473</v>
      </c>
      <c r="BP10">
        <f t="shared" si="16"/>
        <v>0</v>
      </c>
      <c r="BQ10">
        <f t="shared" si="17"/>
        <v>0</v>
      </c>
      <c r="BR10">
        <v>0</v>
      </c>
      <c r="BT10">
        <f t="shared" si="18"/>
        <v>0</v>
      </c>
      <c r="BU10">
        <f t="shared" si="19"/>
        <v>0</v>
      </c>
      <c r="BV10">
        <f t="shared" si="20"/>
        <v>0</v>
      </c>
      <c r="BW10">
        <v>0</v>
      </c>
      <c r="CD10">
        <v>7</v>
      </c>
      <c r="CE10">
        <f t="shared" si="4"/>
        <v>2.0971520000000014E-2</v>
      </c>
      <c r="CF10">
        <f t="shared" si="5"/>
        <v>1.0485760000000007E-2</v>
      </c>
    </row>
    <row r="11" spans="1:90" x14ac:dyDescent="0.25">
      <c r="A11" s="3">
        <v>2027</v>
      </c>
      <c r="B11">
        <v>1.2755015758567618</v>
      </c>
      <c r="C11">
        <v>82.414586410627791</v>
      </c>
      <c r="D11">
        <v>25.863051224999996</v>
      </c>
      <c r="E11">
        <v>43.86807473876086</v>
      </c>
      <c r="F11">
        <v>11.62969417499931</v>
      </c>
      <c r="G11">
        <v>18.278364474483887</v>
      </c>
      <c r="H11">
        <v>1.0376017800082464</v>
      </c>
      <c r="I11">
        <v>11.594875466859486</v>
      </c>
      <c r="J11">
        <v>14.233357050001393</v>
      </c>
      <c r="K11">
        <v>25.589710264277336</v>
      </c>
      <c r="L11">
        <v>0.62176079570582798</v>
      </c>
      <c r="M11">
        <v>0.10127436925627518</v>
      </c>
      <c r="N11">
        <v>5.0983199999989327E-2</v>
      </c>
      <c r="O11">
        <v>0.24484423839058708</v>
      </c>
      <c r="P11">
        <v>0.30762217250406743</v>
      </c>
      <c r="Q11">
        <v>3683649983.3780823</v>
      </c>
      <c r="R11">
        <v>1208843477.6786535</v>
      </c>
      <c r="S11">
        <v>375545892.85713583</v>
      </c>
      <c r="T11">
        <v>752802831.51947522</v>
      </c>
      <c r="U11">
        <v>50320861.615283541</v>
      </c>
      <c r="V11">
        <v>862099561.28243947</v>
      </c>
      <c r="W11" s="3">
        <v>1813366000.3747926</v>
      </c>
      <c r="X11">
        <v>-95142615.930192709</v>
      </c>
      <c r="Y11">
        <v>28552054.388909455</v>
      </c>
      <c r="Z11">
        <v>9709510.1312046777</v>
      </c>
      <c r="AA11">
        <v>737673.74644470843</v>
      </c>
      <c r="AB11">
        <v>38388644.120654158</v>
      </c>
      <c r="AC11">
        <v>52223898.498525575</v>
      </c>
      <c r="AD11">
        <v>17357752.5</v>
      </c>
      <c r="AE11">
        <v>4248600</v>
      </c>
      <c r="AF11">
        <v>15164897.456239799</v>
      </c>
      <c r="AG11">
        <v>2109882.6928390726</v>
      </c>
      <c r="AH11">
        <v>22258567.126416992</v>
      </c>
      <c r="AI11" s="3">
        <v>25635181.04200482</v>
      </c>
      <c r="AJ11" s="6">
        <v>2825109.0476882886</v>
      </c>
      <c r="AK11">
        <v>4939389.4016925422</v>
      </c>
      <c r="AL11">
        <v>-2114280.3540042709</v>
      </c>
      <c r="AM11">
        <v>0</v>
      </c>
      <c r="AN11">
        <v>-358.01702557625248</v>
      </c>
      <c r="AO11">
        <v>3529.9889038896686</v>
      </c>
      <c r="AP11">
        <v>5991348.4086983828</v>
      </c>
      <c r="AQ11">
        <v>56479980.546009943</v>
      </c>
      <c r="AR11">
        <v>29060659.613763586</v>
      </c>
      <c r="AS11">
        <v>26566861.470777556</v>
      </c>
      <c r="AT11">
        <v>15134843.89814641</v>
      </c>
      <c r="AU11">
        <v>3131438.7730755713</v>
      </c>
      <c r="AV11">
        <v>29941.956804357091</v>
      </c>
      <c r="AW11">
        <v>-71715970.644521266</v>
      </c>
      <c r="AX11">
        <v>2114280.3540042709</v>
      </c>
      <c r="AY11">
        <v>7525.6523175198017</v>
      </c>
      <c r="AZ11">
        <v>2488.4420334956376</v>
      </c>
      <c r="BB11">
        <f t="shared" si="6"/>
        <v>5.2680393539138723</v>
      </c>
      <c r="BC11">
        <f t="shared" si="7"/>
        <v>3.478589254791991</v>
      </c>
      <c r="BD11">
        <f t="shared" si="8"/>
        <v>73830250.998525575</v>
      </c>
      <c r="BE11">
        <f t="shared" si="9"/>
        <v>65168528.317500681</v>
      </c>
      <c r="BF11" s="24">
        <f t="shared" si="10"/>
        <v>0.46884245054651991</v>
      </c>
      <c r="BG11">
        <f t="shared" si="11"/>
        <v>69.62028782355894</v>
      </c>
      <c r="BH11">
        <f t="shared" si="12"/>
        <v>82.252765070426676</v>
      </c>
      <c r="BI11">
        <f t="shared" si="13"/>
        <v>29.908058649483195</v>
      </c>
      <c r="BJ11">
        <f t="shared" si="14"/>
        <v>42.540535896350924</v>
      </c>
      <c r="BK11">
        <f t="shared" si="15"/>
        <v>41.149552090135472</v>
      </c>
      <c r="BL11">
        <f t="shared" si="2"/>
        <v>14.454266631915317</v>
      </c>
      <c r="BM11" s="24">
        <f t="shared" si="3"/>
        <v>0.32582301626953059</v>
      </c>
      <c r="BP11">
        <f t="shared" si="16"/>
        <v>1750.0786325328068</v>
      </c>
      <c r="BQ11">
        <f t="shared" si="17"/>
        <v>875.03931626640338</v>
      </c>
      <c r="BR11">
        <f>BR10+$BR$1</f>
        <v>4338.2915891087359</v>
      </c>
      <c r="BT11">
        <f t="shared" si="18"/>
        <v>875.03931626640338</v>
      </c>
      <c r="BU11">
        <f t="shared" si="19"/>
        <v>875.03931626640338</v>
      </c>
      <c r="BV11">
        <f t="shared" si="20"/>
        <v>87.503931626640338</v>
      </c>
      <c r="BW11">
        <f>BW10+$BW$1</f>
        <v>433.82915891087362</v>
      </c>
      <c r="CD11">
        <v>8</v>
      </c>
      <c r="CE11">
        <f t="shared" si="4"/>
        <v>1.6777216000000015E-2</v>
      </c>
      <c r="CF11">
        <f t="shared" si="5"/>
        <v>8.3886080000000075E-3</v>
      </c>
    </row>
    <row r="12" spans="1:90" x14ac:dyDescent="0.25">
      <c r="A12" s="3">
        <v>2028</v>
      </c>
      <c r="B12">
        <v>1.4856493657947403</v>
      </c>
      <c r="C12">
        <v>76.257079085327604</v>
      </c>
      <c r="D12">
        <v>23.010844800000999</v>
      </c>
      <c r="E12">
        <v>41.757129407783978</v>
      </c>
      <c r="F12">
        <v>10.347158400000342</v>
      </c>
      <c r="G12">
        <v>17.398803919910417</v>
      </c>
      <c r="H12">
        <v>0.90246843806711996</v>
      </c>
      <c r="I12">
        <v>10.535513559476506</v>
      </c>
      <c r="J12">
        <v>12.663686400000524</v>
      </c>
      <c r="K12">
        <v>24.358325487874026</v>
      </c>
      <c r="L12">
        <v>0.72840820598620171</v>
      </c>
      <c r="M12">
        <v>0.11860543359737505</v>
      </c>
      <c r="N12">
        <v>5.1122879999989247E-2</v>
      </c>
      <c r="O12">
        <v>0.2704220675901497</v>
      </c>
      <c r="P12">
        <v>0.36821365862102379</v>
      </c>
      <c r="Q12">
        <v>3506391606.3084984</v>
      </c>
      <c r="R12">
        <v>1075530857.1427143</v>
      </c>
      <c r="S12">
        <v>376574785.71427828</v>
      </c>
      <c r="T12">
        <v>836349587.11427355</v>
      </c>
      <c r="U12">
        <v>50993428.711439259</v>
      </c>
      <c r="V12">
        <v>914324881.54846442</v>
      </c>
      <c r="W12" s="3">
        <v>2040249108.8473377</v>
      </c>
      <c r="X12">
        <v>-115188467.3854433</v>
      </c>
      <c r="Y12">
        <v>52172430.635435872</v>
      </c>
      <c r="Z12">
        <v>18990496.247609213</v>
      </c>
      <c r="AA12">
        <v>1433509.0839152024</v>
      </c>
      <c r="AB12">
        <v>71449605.523971006</v>
      </c>
      <c r="AC12">
        <v>49710868.342600964</v>
      </c>
      <c r="AD12">
        <v>15443520</v>
      </c>
      <c r="AE12">
        <v>4260240</v>
      </c>
      <c r="AF12">
        <v>17766053.804541532</v>
      </c>
      <c r="AG12">
        <v>2470946.5332786487</v>
      </c>
      <c r="AH12">
        <v>24583824.326377243</v>
      </c>
      <c r="AI12" s="3">
        <v>30684471.551751647</v>
      </c>
      <c r="AJ12" s="6">
        <v>4114401.8091622484</v>
      </c>
      <c r="AK12">
        <v>6674145.5288387481</v>
      </c>
      <c r="AL12">
        <v>-2559743.7196765146</v>
      </c>
      <c r="AM12">
        <v>0</v>
      </c>
      <c r="AN12">
        <v>-28.624190681515756</v>
      </c>
      <c r="AO12">
        <v>7963.2955812759064</v>
      </c>
      <c r="AP12">
        <v>6012236.3365734043</v>
      </c>
      <c r="AQ12">
        <v>56668856.591545038</v>
      </c>
      <c r="AR12">
        <v>29158699.507084031</v>
      </c>
      <c r="AS12">
        <v>26639647.392615303</v>
      </c>
      <c r="AT12">
        <v>19155383.554236844</v>
      </c>
      <c r="AU12">
        <v>3430126.9216767256</v>
      </c>
      <c r="AV12">
        <v>32555.256666944962</v>
      </c>
      <c r="AW12">
        <v>-66854884.622924455</v>
      </c>
      <c r="AX12">
        <v>2559743.7196765146</v>
      </c>
      <c r="AY12">
        <v>26736.349388283335</v>
      </c>
      <c r="AZ12">
        <v>18220.620309205889</v>
      </c>
      <c r="BB12">
        <f t="shared" si="6"/>
        <v>4.9584972491654913</v>
      </c>
      <c r="BC12">
        <f t="shared" si="7"/>
        <v>3.8419170062215149</v>
      </c>
      <c r="BD12">
        <f t="shared" si="8"/>
        <v>69414628.342600971</v>
      </c>
      <c r="BE12">
        <f t="shared" si="9"/>
        <v>75505296.215949073</v>
      </c>
      <c r="BF12" s="24">
        <f t="shared" si="10"/>
        <v>0.5210139078249636</v>
      </c>
      <c r="BG12">
        <f t="shared" si="11"/>
        <v>63.896788536562269</v>
      </c>
      <c r="BH12">
        <f t="shared" si="12"/>
        <v>75.3347705341059</v>
      </c>
      <c r="BI12">
        <f t="shared" si="13"/>
        <v>27.74596231991076</v>
      </c>
      <c r="BJ12">
        <f t="shared" si="14"/>
        <v>39.18394431745439</v>
      </c>
      <c r="BK12">
        <f t="shared" si="15"/>
        <v>38.558784133669278</v>
      </c>
      <c r="BL12">
        <f t="shared" si="2"/>
        <v>16.616362961487752</v>
      </c>
      <c r="BM12" s="24">
        <f t="shared" si="3"/>
        <v>0.3745602345252883</v>
      </c>
      <c r="BP12">
        <f t="shared" si="16"/>
        <v>4285.7139819482418</v>
      </c>
      <c r="BQ12">
        <f t="shared" si="17"/>
        <v>2142.8569909741209</v>
      </c>
      <c r="BR12">
        <f>BR11+$BR$1</f>
        <v>8676.5831782174719</v>
      </c>
      <c r="BT12">
        <f t="shared" si="18"/>
        <v>2142.8569909741209</v>
      </c>
      <c r="BU12">
        <f t="shared" si="19"/>
        <v>2142.8569909741209</v>
      </c>
      <c r="BV12">
        <f t="shared" si="20"/>
        <v>214.28569909741208</v>
      </c>
      <c r="BW12">
        <f>BW11+$BW$1</f>
        <v>867.65831782174723</v>
      </c>
      <c r="CD12">
        <v>9</v>
      </c>
      <c r="CE12">
        <f t="shared" si="4"/>
        <v>1.3421772800000013E-2</v>
      </c>
      <c r="CF12">
        <f t="shared" si="5"/>
        <v>6.7108864000000063E-3</v>
      </c>
    </row>
    <row r="13" spans="1:90" x14ac:dyDescent="0.25">
      <c r="A13" s="3">
        <v>2029</v>
      </c>
      <c r="B13">
        <v>1.6408017420719572</v>
      </c>
      <c r="C13">
        <v>72.499124556901762</v>
      </c>
      <c r="D13">
        <v>20.867792699998745</v>
      </c>
      <c r="E13">
        <v>41.432345401181472</v>
      </c>
      <c r="F13">
        <v>9.3835041000004829</v>
      </c>
      <c r="G13">
        <v>17.263477250492713</v>
      </c>
      <c r="H13">
        <v>0.76673842830162964</v>
      </c>
      <c r="I13">
        <v>9.3812648274176524</v>
      </c>
      <c r="J13">
        <v>11.484288600001259</v>
      </c>
      <c r="K13">
        <v>24.168868150690717</v>
      </c>
      <c r="L13">
        <v>0.83380620462692923</v>
      </c>
      <c r="M13">
        <v>0.13575093107015393</v>
      </c>
      <c r="N13">
        <v>5.0983199999989327E-2</v>
      </c>
      <c r="O13">
        <v>0.29718709524696718</v>
      </c>
      <c r="P13">
        <v>0.37405751112788771</v>
      </c>
      <c r="Q13">
        <v>3479119139.7677917</v>
      </c>
      <c r="R13">
        <v>975364232.14278805</v>
      </c>
      <c r="S13">
        <v>375545892.85713583</v>
      </c>
      <c r="T13">
        <v>907890031.17043948</v>
      </c>
      <c r="U13">
        <v>50502578.523123011</v>
      </c>
      <c r="V13">
        <v>964893166.38625419</v>
      </c>
      <c r="W13" s="3">
        <v>1948216203.7911603</v>
      </c>
      <c r="X13">
        <v>-64782013.25031735</v>
      </c>
      <c r="Y13">
        <v>71499999.999999985</v>
      </c>
      <c r="Z13">
        <v>27857142.857142854</v>
      </c>
      <c r="AA13">
        <v>2089285.7142857143</v>
      </c>
      <c r="AB13">
        <v>99794785.22133261</v>
      </c>
      <c r="AC13">
        <v>49324220.715693876</v>
      </c>
      <c r="AD13">
        <v>14005230</v>
      </c>
      <c r="AE13">
        <v>4248600</v>
      </c>
      <c r="AF13">
        <v>20336736.698218003</v>
      </c>
      <c r="AG13">
        <v>2828144.3972948873</v>
      </c>
      <c r="AH13">
        <v>27017008.658815201</v>
      </c>
      <c r="AI13" s="3">
        <v>31171459.260657512</v>
      </c>
      <c r="AJ13" s="6">
        <v>5942270.750974033</v>
      </c>
      <c r="AK13">
        <v>7381871.0454255417</v>
      </c>
      <c r="AL13">
        <v>-1439600.2944514784</v>
      </c>
      <c r="AM13">
        <v>0</v>
      </c>
      <c r="AN13">
        <v>1843.4874090766007</v>
      </c>
      <c r="AO13">
        <v>12156.73233860489</v>
      </c>
      <c r="AP13">
        <v>5987128.5381711917</v>
      </c>
      <c r="AQ13">
        <v>56473555.837264657</v>
      </c>
      <c r="AR13">
        <v>29070563.857658509</v>
      </c>
      <c r="AS13">
        <v>26566861.470777556</v>
      </c>
      <c r="AT13">
        <v>23652504.24363694</v>
      </c>
      <c r="AU13">
        <v>3664349.4322306733</v>
      </c>
      <c r="AV13">
        <v>34040.998807968819</v>
      </c>
      <c r="AW13">
        <v>-66138450.421242073</v>
      </c>
      <c r="AX13">
        <v>1439600.2944514784</v>
      </c>
      <c r="AY13">
        <v>58532.784849459837</v>
      </c>
      <c r="AZ13">
        <v>39181.262915957697</v>
      </c>
      <c r="BB13">
        <f t="shared" si="6"/>
        <v>4.8300292647677159</v>
      </c>
      <c r="BC13">
        <f t="shared" si="7"/>
        <v>3.8715019798709776</v>
      </c>
      <c r="BD13">
        <f t="shared" si="8"/>
        <v>67578050.715693876</v>
      </c>
      <c r="BE13">
        <f t="shared" si="9"/>
        <v>81353349.014985591</v>
      </c>
      <c r="BF13" s="24">
        <f t="shared" si="10"/>
        <v>0.54624712560347355</v>
      </c>
      <c r="BG13">
        <f t="shared" si="11"/>
        <v>61.162154254327426</v>
      </c>
      <c r="BH13">
        <f t="shared" si="12"/>
        <v>71.310157510046707</v>
      </c>
      <c r="BI13">
        <f t="shared" si="13"/>
        <v>26.646981350493196</v>
      </c>
      <c r="BJ13">
        <f t="shared" si="14"/>
        <v>36.794984606212481</v>
      </c>
      <c r="BK13">
        <f t="shared" si="15"/>
        <v>37.344941692763911</v>
      </c>
      <c r="BL13">
        <f t="shared" si="2"/>
        <v>17.715343930905316</v>
      </c>
      <c r="BM13" s="24">
        <f t="shared" si="3"/>
        <v>0.39933307865477252</v>
      </c>
      <c r="BP13">
        <f t="shared" si="16"/>
        <v>12932.644447183395</v>
      </c>
      <c r="BQ13">
        <f t="shared" si="17"/>
        <v>6466.3222235916974</v>
      </c>
      <c r="BR13">
        <f>BR12+$BR$1</f>
        <v>13014.874767326208</v>
      </c>
      <c r="BT13">
        <f t="shared" si="18"/>
        <v>6466.3222235916974</v>
      </c>
      <c r="BU13">
        <f t="shared" si="19"/>
        <v>6466.3222235916974</v>
      </c>
      <c r="BV13">
        <f t="shared" si="20"/>
        <v>646.63222235916976</v>
      </c>
      <c r="BW13">
        <f>BW12+$BW$1</f>
        <v>1301.487476732621</v>
      </c>
      <c r="CD13">
        <v>10</v>
      </c>
      <c r="CE13">
        <f t="shared" si="4"/>
        <v>1.0737418240000011E-2</v>
      </c>
      <c r="CF13">
        <f t="shared" si="5"/>
        <v>5.3687091200000057E-3</v>
      </c>
    </row>
    <row r="14" spans="1:90" x14ac:dyDescent="0.25">
      <c r="A14" s="3">
        <v>2030</v>
      </c>
      <c r="B14">
        <v>2.0351629032250762</v>
      </c>
      <c r="C14">
        <v>59.778416937907529</v>
      </c>
      <c r="D14">
        <v>16.909339499999032</v>
      </c>
      <c r="E14">
        <v>33.850354311055064</v>
      </c>
      <c r="F14">
        <v>7.603528499999249</v>
      </c>
      <c r="G14">
        <v>14.104314296273495</v>
      </c>
      <c r="H14">
        <v>0.64839562793638617</v>
      </c>
      <c r="I14">
        <v>8.3193442989138333</v>
      </c>
      <c r="J14">
        <v>9.3058110000006575</v>
      </c>
      <c r="K14">
        <v>19.74604001478227</v>
      </c>
      <c r="L14">
        <v>0.93980227049981035</v>
      </c>
      <c r="M14">
        <v>0.15298505855974207</v>
      </c>
      <c r="N14">
        <v>5.0983199999989327E-2</v>
      </c>
      <c r="O14">
        <v>0.32469214491140963</v>
      </c>
      <c r="P14">
        <v>0.61768342925411668</v>
      </c>
      <c r="Q14">
        <v>2842451095.4224362</v>
      </c>
      <c r="R14">
        <v>790345446.42861271</v>
      </c>
      <c r="S14">
        <v>375545892.85713583</v>
      </c>
      <c r="T14">
        <v>970419964.52203381</v>
      </c>
      <c r="U14">
        <v>49247122.484322324</v>
      </c>
      <c r="V14">
        <v>1012306300.1445122</v>
      </c>
      <c r="W14" s="3">
        <v>3023988885.6986947</v>
      </c>
      <c r="X14">
        <v>-257480635.23135266</v>
      </c>
      <c r="Y14">
        <v>87100067.351198971</v>
      </c>
      <c r="Z14">
        <v>36323217.117308773</v>
      </c>
      <c r="AA14">
        <v>2706716.0469042761</v>
      </c>
      <c r="AB14">
        <v>124910677.50202559</v>
      </c>
      <c r="AC14">
        <v>40298040.846495435</v>
      </c>
      <c r="AD14">
        <v>11348550</v>
      </c>
      <c r="AE14">
        <v>4248600</v>
      </c>
      <c r="AF14">
        <v>22922006.597556368</v>
      </c>
      <c r="AG14">
        <v>3187188.7199946437</v>
      </c>
      <c r="AH14">
        <v>29517467.719219133</v>
      </c>
      <c r="AI14" s="3">
        <v>51473619.104508504</v>
      </c>
      <c r="AJ14" s="6">
        <v>6247444.6286868732</v>
      </c>
      <c r="AK14">
        <v>11969236.522716887</v>
      </c>
      <c r="AL14">
        <v>-5721791.8940300597</v>
      </c>
      <c r="AM14">
        <v>0</v>
      </c>
      <c r="AN14">
        <v>2193.3173754154532</v>
      </c>
      <c r="AO14">
        <v>41316.47315327367</v>
      </c>
      <c r="AP14">
        <v>5987562.2883466035</v>
      </c>
      <c r="AQ14">
        <v>56468947.39639236</v>
      </c>
      <c r="AR14">
        <v>29068711.081249427</v>
      </c>
      <c r="AS14">
        <v>26566861.470777556</v>
      </c>
      <c r="AT14">
        <v>28971016.009931747</v>
      </c>
      <c r="AU14">
        <v>3894803.700253204</v>
      </c>
      <c r="AV14">
        <v>38186.746569691386</v>
      </c>
      <c r="AW14">
        <v>-50173398.952465303</v>
      </c>
      <c r="AX14">
        <v>5721791.8940300597</v>
      </c>
      <c r="AY14">
        <v>175666.05393572315</v>
      </c>
      <c r="AZ14">
        <v>148506.79772739005</v>
      </c>
      <c r="BB14">
        <f t="shared" si="6"/>
        <v>4.0083424347081849</v>
      </c>
      <c r="BC14">
        <f t="shared" si="7"/>
        <v>5.0559622728495643</v>
      </c>
      <c r="BD14">
        <f t="shared" si="8"/>
        <v>55895190.846495435</v>
      </c>
      <c r="BE14">
        <f t="shared" si="9"/>
        <v>107100282.14127865</v>
      </c>
      <c r="BF14" s="24">
        <f t="shared" si="10"/>
        <v>0.65707519465471298</v>
      </c>
      <c r="BG14">
        <f t="shared" si="11"/>
        <v>48.780724205553987</v>
      </c>
      <c r="BH14">
        <f t="shared" si="12"/>
        <v>57.748464132404209</v>
      </c>
      <c r="BI14">
        <f t="shared" si="13"/>
        <v>21.707842796272743</v>
      </c>
      <c r="BJ14">
        <f t="shared" si="14"/>
        <v>30.675582723122961</v>
      </c>
      <c r="BK14">
        <f t="shared" si="15"/>
        <v>31.137997118007998</v>
      </c>
      <c r="BL14">
        <f t="shared" si="2"/>
        <v>22.654482485125769</v>
      </c>
      <c r="BM14" s="24">
        <f t="shared" si="3"/>
        <v>0.51066941016784306</v>
      </c>
      <c r="BP14">
        <f t="shared" si="16"/>
        <v>34706.332712869887</v>
      </c>
      <c r="BQ14">
        <f t="shared" si="17"/>
        <v>17353.166356434944</v>
      </c>
      <c r="BR14">
        <f>BR13+$BR$1</f>
        <v>17353.166356434944</v>
      </c>
      <c r="BT14">
        <f t="shared" si="18"/>
        <v>17353.166356434944</v>
      </c>
      <c r="BU14">
        <f t="shared" si="19"/>
        <v>17353.166356434944</v>
      </c>
      <c r="BV14">
        <f t="shared" si="20"/>
        <v>1735.3166356434945</v>
      </c>
      <c r="BW14">
        <f>BW13+$BW$1</f>
        <v>1735.3166356434945</v>
      </c>
      <c r="CD14">
        <v>11</v>
      </c>
      <c r="CE14">
        <f t="shared" si="4"/>
        <v>8.5899345920000085E-3</v>
      </c>
      <c r="CF14">
        <f t="shared" si="5"/>
        <v>4.2949672960000043E-3</v>
      </c>
    </row>
    <row r="15" spans="1:90" x14ac:dyDescent="0.25">
      <c r="A15" s="3"/>
      <c r="AW15" s="24"/>
      <c r="CD15">
        <v>11</v>
      </c>
      <c r="CE15">
        <f t="shared" si="4"/>
        <v>8.5899345920000085E-3</v>
      </c>
      <c r="CF15">
        <f t="shared" si="5"/>
        <v>4.2949672960000043E-3</v>
      </c>
    </row>
    <row r="17" spans="1:75" x14ac:dyDescent="0.25">
      <c r="AC17" t="s">
        <v>50</v>
      </c>
      <c r="AD17" t="s">
        <v>51</v>
      </c>
      <c r="AE17" s="6" t="s">
        <v>52</v>
      </c>
      <c r="AF17" s="19" t="s">
        <v>53</v>
      </c>
      <c r="AG17" s="19" t="s">
        <v>54</v>
      </c>
      <c r="AH17" s="19" t="s">
        <v>55</v>
      </c>
      <c r="AI17" s="19" t="s">
        <v>56</v>
      </c>
      <c r="AJ17" s="19" t="s">
        <v>97</v>
      </c>
      <c r="AM17" s="19" t="s">
        <v>99</v>
      </c>
      <c r="AN17" s="19" t="s">
        <v>98</v>
      </c>
      <c r="AP17" s="19" t="s">
        <v>57</v>
      </c>
      <c r="AQ17" s="19" t="s">
        <v>58</v>
      </c>
      <c r="AR17" s="19" t="s">
        <v>59</v>
      </c>
      <c r="AS17" s="19" t="s">
        <v>60</v>
      </c>
      <c r="AT17" s="19" t="s">
        <v>61</v>
      </c>
      <c r="AU17" s="19" t="s">
        <v>62</v>
      </c>
    </row>
    <row r="19" spans="1:75" x14ac:dyDescent="0.25">
      <c r="C19" s="6"/>
      <c r="D19" s="6"/>
      <c r="E19" s="6"/>
      <c r="F19" s="6"/>
      <c r="G19" s="6"/>
      <c r="H19" s="6"/>
    </row>
    <row r="20" spans="1:75" s="32" customFormat="1" x14ac:dyDescent="0.25">
      <c r="A20" s="32" t="s">
        <v>8</v>
      </c>
      <c r="B20" s="32" t="s">
        <v>8</v>
      </c>
      <c r="D20" s="32" t="s">
        <v>89</v>
      </c>
      <c r="F20" s="32" t="s">
        <v>90</v>
      </c>
      <c r="J20" s="32" t="s">
        <v>91</v>
      </c>
      <c r="Q20" s="33" t="s">
        <v>11</v>
      </c>
      <c r="R20" s="34"/>
      <c r="S20" s="35"/>
      <c r="T20" s="36"/>
      <c r="Y20" s="32" t="s">
        <v>120</v>
      </c>
      <c r="AC20" s="32" t="s">
        <v>28</v>
      </c>
      <c r="AI20" s="37"/>
      <c r="AJ20" s="38"/>
      <c r="AP20" s="32" t="s">
        <v>29</v>
      </c>
      <c r="BB20" s="32" t="s">
        <v>11</v>
      </c>
      <c r="BD20" s="32" t="s">
        <v>28</v>
      </c>
      <c r="BG20" s="32" t="s">
        <v>94</v>
      </c>
      <c r="BI20" s="32" t="s">
        <v>93</v>
      </c>
      <c r="BK20" s="32" t="s">
        <v>91</v>
      </c>
      <c r="BR20" s="32">
        <f>BQ33/8</f>
        <v>17153.160889515293</v>
      </c>
      <c r="BV20" s="32" t="s">
        <v>107</v>
      </c>
      <c r="BW20" s="32">
        <f>BV33/8</f>
        <v>1715.3160889515293</v>
      </c>
    </row>
    <row r="21" spans="1:75" x14ac:dyDescent="0.25">
      <c r="A21" s="2" t="s">
        <v>0</v>
      </c>
      <c r="B21" s="10" t="s">
        <v>44</v>
      </c>
      <c r="C21" s="1" t="s">
        <v>45</v>
      </c>
      <c r="D21" s="19" t="s">
        <v>80</v>
      </c>
      <c r="E21" s="19" t="s">
        <v>81</v>
      </c>
      <c r="F21" s="19" t="s">
        <v>76</v>
      </c>
      <c r="G21" s="19" t="s">
        <v>77</v>
      </c>
      <c r="H21" s="19" t="s">
        <v>78</v>
      </c>
      <c r="I21" t="s">
        <v>79</v>
      </c>
      <c r="J21" t="s">
        <v>82</v>
      </c>
      <c r="K21" t="s">
        <v>83</v>
      </c>
      <c r="L21" t="s">
        <v>84</v>
      </c>
      <c r="M21" t="s">
        <v>85</v>
      </c>
      <c r="N21" t="s">
        <v>86</v>
      </c>
      <c r="O21" t="s">
        <v>87</v>
      </c>
      <c r="P21" t="s">
        <v>88</v>
      </c>
      <c r="Q21" s="11" t="s">
        <v>14</v>
      </c>
      <c r="R21" s="1" t="s">
        <v>1</v>
      </c>
      <c r="S21" s="1" t="s">
        <v>2</v>
      </c>
      <c r="T21" s="1" t="s">
        <v>3</v>
      </c>
      <c r="U21" s="1" t="s">
        <v>4</v>
      </c>
      <c r="V21" s="1" t="s">
        <v>5</v>
      </c>
      <c r="W21" s="2" t="s">
        <v>6</v>
      </c>
      <c r="Y21" s="19" t="s">
        <v>121</v>
      </c>
      <c r="Z21" s="1" t="s">
        <v>114</v>
      </c>
      <c r="AA21" s="1" t="s">
        <v>122</v>
      </c>
      <c r="AB21" s="19" t="s">
        <v>123</v>
      </c>
      <c r="AC21" s="11" t="s">
        <v>15</v>
      </c>
      <c r="AD21" s="1" t="s">
        <v>16</v>
      </c>
      <c r="AE21" s="1" t="s">
        <v>17</v>
      </c>
      <c r="AF21" s="1" t="s">
        <v>18</v>
      </c>
      <c r="AG21" s="1" t="s">
        <v>19</v>
      </c>
      <c r="AH21" s="1" t="s">
        <v>20</v>
      </c>
      <c r="AI21" s="2" t="s">
        <v>21</v>
      </c>
      <c r="AJ21" s="10" t="s">
        <v>97</v>
      </c>
      <c r="AK21" s="11" t="s">
        <v>125</v>
      </c>
      <c r="AL21" s="11" t="s">
        <v>126</v>
      </c>
      <c r="AM21" s="11" t="s">
        <v>99</v>
      </c>
      <c r="AN21" s="11" t="s">
        <v>111</v>
      </c>
      <c r="AO21" s="11" t="s">
        <v>127</v>
      </c>
      <c r="AP21" s="11" t="s">
        <v>22</v>
      </c>
      <c r="AQ21" s="11" t="s">
        <v>23</v>
      </c>
      <c r="AR21" s="11" t="s">
        <v>26</v>
      </c>
      <c r="AS21" s="11" t="s">
        <v>25</v>
      </c>
      <c r="AT21" s="11" t="s">
        <v>24</v>
      </c>
      <c r="AU21" s="11" t="s">
        <v>27</v>
      </c>
      <c r="AV21" s="1" t="s">
        <v>31</v>
      </c>
      <c r="AW21" s="1" t="s">
        <v>47</v>
      </c>
      <c r="AX21" s="19" t="s">
        <v>48</v>
      </c>
      <c r="AY21" s="1"/>
      <c r="BB21" s="1" t="s">
        <v>45</v>
      </c>
      <c r="BC21" s="1" t="s">
        <v>44</v>
      </c>
      <c r="BD21" s="1" t="s">
        <v>45</v>
      </c>
      <c r="BE21" s="1" t="s">
        <v>44</v>
      </c>
      <c r="BG21" s="11" t="s">
        <v>92</v>
      </c>
      <c r="BH21" s="11" t="s">
        <v>95</v>
      </c>
      <c r="BI21" s="11" t="s">
        <v>75</v>
      </c>
      <c r="BJ21" s="11" t="s">
        <v>95</v>
      </c>
      <c r="BK21" s="11" t="s">
        <v>75</v>
      </c>
      <c r="BL21" s="11" t="s">
        <v>96</v>
      </c>
      <c r="BM21" s="19" t="s">
        <v>100</v>
      </c>
      <c r="BP21" t="s">
        <v>131</v>
      </c>
      <c r="BQ21" t="s">
        <v>105</v>
      </c>
      <c r="BR21" t="s">
        <v>109</v>
      </c>
      <c r="BT21" t="s">
        <v>106</v>
      </c>
      <c r="BV21">
        <v>10</v>
      </c>
      <c r="BW21" t="s">
        <v>110</v>
      </c>
    </row>
    <row r="22" spans="1:75" x14ac:dyDescent="0.25">
      <c r="A22">
        <v>2019</v>
      </c>
      <c r="B22">
        <v>0.32979265896753246</v>
      </c>
      <c r="C22" s="6">
        <v>120.51369480029645</v>
      </c>
      <c r="D22" s="6">
        <v>44.907408000006008</v>
      </c>
      <c r="E22" s="6">
        <v>58.005747075355927</v>
      </c>
      <c r="F22" s="6">
        <v>20.193264000000088</v>
      </c>
      <c r="G22" s="6">
        <v>24.169061281398427</v>
      </c>
      <c r="H22">
        <v>2.1187709793542715</v>
      </c>
      <c r="I22">
        <v>15.430925225587982</v>
      </c>
      <c r="J22">
        <v>24.714143999996061</v>
      </c>
      <c r="K22">
        <v>33.836685793957706</v>
      </c>
      <c r="L22">
        <v>0.16162109602162697</v>
      </c>
      <c r="M22">
        <v>2.6460396053949824E-2</v>
      </c>
      <c r="N22">
        <v>5.0843519999989407E-2</v>
      </c>
      <c r="O22">
        <v>9.661468689486169E-2</v>
      </c>
      <c r="P22">
        <v>4.5096479997094589E-2</v>
      </c>
      <c r="Q22" s="6">
        <v>4870805717.4246788</v>
      </c>
      <c r="R22">
        <v>2098980000.0001893</v>
      </c>
      <c r="S22">
        <v>374516999.99999338</v>
      </c>
      <c r="T22">
        <v>299167969.55222887</v>
      </c>
      <c r="U22">
        <v>41836563.70137164</v>
      </c>
      <c r="V22">
        <v>470526072.53991008</v>
      </c>
      <c r="W22" s="3">
        <v>436201071.40045846</v>
      </c>
      <c r="X22">
        <v>2903671.3677559774</v>
      </c>
      <c r="Y22">
        <v>0</v>
      </c>
      <c r="Z22">
        <v>0</v>
      </c>
      <c r="AA22">
        <v>0</v>
      </c>
      <c r="AB22">
        <v>0</v>
      </c>
      <c r="AC22">
        <v>69054460.803995594</v>
      </c>
      <c r="AD22">
        <v>30139400</v>
      </c>
      <c r="AE22">
        <v>4236960</v>
      </c>
      <c r="AF22">
        <v>3941977.9517470151</v>
      </c>
      <c r="AG22">
        <v>551258.25112395431</v>
      </c>
      <c r="AH22">
        <v>8783153.3540783282</v>
      </c>
      <c r="AI22" s="3">
        <v>3758039.999757811</v>
      </c>
      <c r="AJ22" s="6">
        <v>64526.030394577312</v>
      </c>
      <c r="AK22">
        <v>0</v>
      </c>
      <c r="AL22">
        <v>64526.030394577312</v>
      </c>
      <c r="AM22">
        <v>1</v>
      </c>
      <c r="AN22">
        <v>0</v>
      </c>
      <c r="AO22">
        <v>0</v>
      </c>
      <c r="AP22">
        <v>5977895.3253791826</v>
      </c>
      <c r="AQ22">
        <v>56281903.432007886</v>
      </c>
      <c r="AR22">
        <v>28999549.966755487</v>
      </c>
      <c r="AS22">
        <v>26494075.548939809</v>
      </c>
      <c r="AT22">
        <v>1748120.5050466401</v>
      </c>
      <c r="AU22">
        <v>1025116.7696724187</v>
      </c>
      <c r="AV22">
        <v>22679.92155307635</v>
      </c>
      <c r="AW22">
        <v>-103495146.83439</v>
      </c>
      <c r="AX22">
        <v>-64526.030394577312</v>
      </c>
      <c r="AY22">
        <v>0</v>
      </c>
      <c r="AZ22">
        <v>0</v>
      </c>
      <c r="BB22">
        <f>SUM(Q22:S22)*(10^-9)</f>
        <v>7.3443027174248616</v>
      </c>
      <c r="BC22">
        <f>SUM(T22:W22)*(10^-9)</f>
        <v>1.247731677193969</v>
      </c>
      <c r="BD22">
        <f>SUM(AC22:AE22)</f>
        <v>103430820.80399559</v>
      </c>
      <c r="BE22">
        <f>SUM(AF22:AI22)</f>
        <v>17034429.55670711</v>
      </c>
      <c r="BF22" s="24">
        <f>BE22/(BD22+BE22)</f>
        <v>0.1414053389313667</v>
      </c>
      <c r="BG22">
        <f>SUM(L22:P22)+SUM(D22:E22)</f>
        <v>103.29379125432946</v>
      </c>
      <c r="BH22">
        <f>SUM(L22:P22)+SUM(H22:I22)+SUM(D22:E22)</f>
        <v>120.84348745927171</v>
      </c>
      <c r="BI22">
        <f>SUM(F22:G22)</f>
        <v>44.362325281398512</v>
      </c>
      <c r="BJ22">
        <f>SUM(F22:I22)</f>
        <v>61.91202148634077</v>
      </c>
      <c r="BK22">
        <f>SUM(J22:P22)</f>
        <v>58.931465972921281</v>
      </c>
      <c r="BL22">
        <f>$BI$22-BI22</f>
        <v>0</v>
      </c>
      <c r="BM22" s="24">
        <f t="shared" ref="BM22:BM33" si="21">1-BI22/$BI$40</f>
        <v>0</v>
      </c>
      <c r="BP22">
        <f>ABS(AY22*0.2)</f>
        <v>0</v>
      </c>
      <c r="BQ22">
        <f>BP22/2</f>
        <v>0</v>
      </c>
      <c r="BR22">
        <v>0</v>
      </c>
      <c r="BT22">
        <f>BP22-BQ22</f>
        <v>0</v>
      </c>
      <c r="BU22">
        <f>BP22-BQ22</f>
        <v>0</v>
      </c>
      <c r="BV22">
        <f>BU22/10</f>
        <v>0</v>
      </c>
      <c r="BW22">
        <v>0</v>
      </c>
    </row>
    <row r="23" spans="1:75" x14ac:dyDescent="0.25">
      <c r="A23" s="3">
        <v>2020</v>
      </c>
      <c r="B23">
        <v>0.49947281378718439</v>
      </c>
      <c r="C23" s="6">
        <v>113.33371316657852</v>
      </c>
      <c r="D23" s="6">
        <v>39.241370100000537</v>
      </c>
      <c r="E23" s="6">
        <v>56.617535394487135</v>
      </c>
      <c r="F23" s="6">
        <v>17.645448300000375</v>
      </c>
      <c r="G23" s="6">
        <v>23.590639747703037</v>
      </c>
      <c r="H23">
        <v>2.0374175550500051</v>
      </c>
      <c r="I23">
        <v>15.386267237038799</v>
      </c>
      <c r="J23">
        <v>21.595921799996098</v>
      </c>
      <c r="K23">
        <v>33.026895646784304</v>
      </c>
      <c r="L23">
        <v>0.2142104138492297</v>
      </c>
      <c r="M23">
        <v>0.10015133040679071</v>
      </c>
      <c r="N23">
        <v>5.1122879999989247E-2</v>
      </c>
      <c r="O23">
        <v>0.14001452706986767</v>
      </c>
      <c r="P23">
        <v>4.5096542461297975E-2</v>
      </c>
      <c r="Q23" s="6">
        <v>4754236071.6034441</v>
      </c>
      <c r="R23">
        <v>1834148410.7141042</v>
      </c>
      <c r="S23">
        <v>376574785.71427828</v>
      </c>
      <c r="T23">
        <v>376021549.26201159</v>
      </c>
      <c r="U23">
        <v>137017959.45475432</v>
      </c>
      <c r="V23">
        <v>654793733.47599566</v>
      </c>
      <c r="W23" s="3">
        <v>410017882.36042649</v>
      </c>
      <c r="X23">
        <v>10237065.555484589</v>
      </c>
      <c r="Y23">
        <v>0</v>
      </c>
      <c r="Z23">
        <v>0</v>
      </c>
      <c r="AA23">
        <v>0</v>
      </c>
      <c r="AB23">
        <v>0</v>
      </c>
      <c r="AC23">
        <v>67401827.850580662</v>
      </c>
      <c r="AD23">
        <v>26336490</v>
      </c>
      <c r="AE23">
        <v>4260240</v>
      </c>
      <c r="AF23">
        <v>5224644.2402250897</v>
      </c>
      <c r="AG23">
        <v>2086486.0501414766</v>
      </c>
      <c r="AH23">
        <v>12728593.369987858</v>
      </c>
      <c r="AI23" s="3">
        <v>3758045.2051084135</v>
      </c>
      <c r="AJ23" s="6">
        <v>227490.34567743543</v>
      </c>
      <c r="AK23">
        <v>0</v>
      </c>
      <c r="AL23">
        <v>227490.34567743543</v>
      </c>
      <c r="AM23">
        <v>0</v>
      </c>
      <c r="AN23">
        <v>0</v>
      </c>
      <c r="AO23">
        <v>0</v>
      </c>
      <c r="AP23">
        <v>6004872.5259458004</v>
      </c>
      <c r="AQ23">
        <v>56681612.635397434</v>
      </c>
      <c r="AR23">
        <v>29131897.32610289</v>
      </c>
      <c r="AS23">
        <v>26639647.392615303</v>
      </c>
      <c r="AT23">
        <v>2312536.7542608161</v>
      </c>
      <c r="AU23">
        <v>1235879.965811481</v>
      </c>
      <c r="AV23">
        <v>23017.675261889093</v>
      </c>
      <c r="AW23">
        <v>-98226048.196257964</v>
      </c>
      <c r="AX23">
        <v>-227490.34567743543</v>
      </c>
      <c r="AY23">
        <v>0</v>
      </c>
      <c r="AZ23">
        <v>0</v>
      </c>
      <c r="BB23">
        <f t="shared" ref="BB23:BB33" si="22">SUM(Q23:S23)*(10^-9)</f>
        <v>6.9649592680318273</v>
      </c>
      <c r="BC23">
        <f t="shared" ref="BC23:BC33" si="23">SUM(T23:W23)*(10^-9)</f>
        <v>1.5778511245531879</v>
      </c>
      <c r="BD23">
        <f t="shared" ref="BD23:BD33" si="24">SUM(AC23:AE23)</f>
        <v>97998557.850580662</v>
      </c>
      <c r="BE23">
        <f t="shared" ref="BE23:BE33" si="25">SUM(AF23:AI23)</f>
        <v>23797768.86546284</v>
      </c>
      <c r="BF23" s="24">
        <f t="shared" ref="BF23:BF33" si="26">BE23/(BD23+BE23)</f>
        <v>0.19538987346428816</v>
      </c>
      <c r="BG23">
        <f t="shared" ref="BG23:BG33" si="27">SUM(L23:P23)+SUM(D23:E23)</f>
        <v>96.409501188274845</v>
      </c>
      <c r="BH23">
        <f t="shared" ref="BH23:BH33" si="28">SUM(L23:P23)+SUM(H23:I23)+SUM(D23:E23)</f>
        <v>113.83318598036365</v>
      </c>
      <c r="BI23">
        <f t="shared" ref="BI23:BI33" si="29">SUM(F23:G23)</f>
        <v>41.236088047703412</v>
      </c>
      <c r="BJ23">
        <f t="shared" ref="BJ23:BJ33" si="30">SUM(F23:I23)</f>
        <v>58.659772839792218</v>
      </c>
      <c r="BK23">
        <f t="shared" ref="BK23:BK33" si="31">SUM(J23:P23)</f>
        <v>55.173413140567568</v>
      </c>
      <c r="BL23">
        <f t="shared" ref="BL23:BL33" si="32">$BI$22-BI23</f>
        <v>3.1262372336951003</v>
      </c>
      <c r="BM23" s="24">
        <f t="shared" si="21"/>
        <v>7.0470544856807926E-2</v>
      </c>
      <c r="BP23">
        <f t="shared" ref="BP23:BP33" si="33">ABS(AY23*0.2)</f>
        <v>0</v>
      </c>
      <c r="BQ23">
        <f t="shared" ref="BQ23:BQ33" si="34">BP23/2</f>
        <v>0</v>
      </c>
      <c r="BR23">
        <v>0</v>
      </c>
      <c r="BT23">
        <f t="shared" ref="BT23:BT33" si="35">BP23-BQ23</f>
        <v>0</v>
      </c>
      <c r="BU23">
        <f t="shared" ref="BU23:BU33" si="36">BP23-BQ23</f>
        <v>0</v>
      </c>
      <c r="BV23">
        <f t="shared" ref="BV23:BV33" si="37">BU23/10</f>
        <v>0</v>
      </c>
      <c r="BW23">
        <v>0</v>
      </c>
    </row>
    <row r="24" spans="1:75" x14ac:dyDescent="0.25">
      <c r="A24" s="3">
        <v>2021</v>
      </c>
      <c r="B24">
        <v>0.73176365537548516</v>
      </c>
      <c r="C24" s="6">
        <v>104.17724989809443</v>
      </c>
      <c r="D24" s="6">
        <v>38.35922677500092</v>
      </c>
      <c r="E24" s="6">
        <v>48.701181648541798</v>
      </c>
      <c r="F24" s="6">
        <v>17.248779825000611</v>
      </c>
      <c r="G24" s="6">
        <v>20.29215902022575</v>
      </c>
      <c r="H24">
        <v>1.907414827911472</v>
      </c>
      <c r="I24">
        <v>15.158443446638532</v>
      </c>
      <c r="J24">
        <v>21.110446949996419</v>
      </c>
      <c r="K24">
        <v>28.409022628316094</v>
      </c>
      <c r="L24">
        <v>0.25698586084421404</v>
      </c>
      <c r="M24">
        <v>0.20007448943747955</v>
      </c>
      <c r="N24">
        <v>5.0983199999989327E-2</v>
      </c>
      <c r="O24">
        <v>0.16167975092248457</v>
      </c>
      <c r="P24">
        <v>0.11302355417130994</v>
      </c>
      <c r="Q24" s="6">
        <v>4089491231.1169376</v>
      </c>
      <c r="R24">
        <v>1792916879.4641132</v>
      </c>
      <c r="S24">
        <v>375545892.85713583</v>
      </c>
      <c r="T24">
        <v>427795775.42299122</v>
      </c>
      <c r="U24">
        <v>236850113.3831048</v>
      </c>
      <c r="V24">
        <v>726069046.03255892</v>
      </c>
      <c r="W24" s="3">
        <v>965926278.12948287</v>
      </c>
      <c r="X24">
        <v>4283951.447214745</v>
      </c>
      <c r="Y24">
        <v>0</v>
      </c>
      <c r="Z24">
        <v>0</v>
      </c>
      <c r="AA24">
        <v>0</v>
      </c>
      <c r="AB24">
        <v>0</v>
      </c>
      <c r="AC24">
        <v>57977597.200645089</v>
      </c>
      <c r="AD24">
        <v>25744447.5</v>
      </c>
      <c r="AE24">
        <v>4248600</v>
      </c>
      <c r="AF24">
        <v>6267947.8254686389</v>
      </c>
      <c r="AG24">
        <v>4168218.5299474937</v>
      </c>
      <c r="AH24">
        <v>14698159.174771339</v>
      </c>
      <c r="AI24" s="3">
        <v>9418629.5142754167</v>
      </c>
      <c r="AJ24" s="6">
        <v>122678.68319736152</v>
      </c>
      <c r="AK24">
        <v>27479.762148144975</v>
      </c>
      <c r="AL24">
        <v>95198.921049216573</v>
      </c>
      <c r="AM24">
        <v>0</v>
      </c>
      <c r="AN24">
        <v>0</v>
      </c>
      <c r="AO24">
        <v>0</v>
      </c>
      <c r="AP24">
        <v>5987167.4690761976</v>
      </c>
      <c r="AQ24">
        <v>56474638.670266971</v>
      </c>
      <c r="AR24">
        <v>29070575.484746117</v>
      </c>
      <c r="AS24">
        <v>26566861.470777556</v>
      </c>
      <c r="AT24">
        <v>3040020.2071809722</v>
      </c>
      <c r="AU24">
        <v>1453139.0604848869</v>
      </c>
      <c r="AV24">
        <v>23166.373138313847</v>
      </c>
      <c r="AW24">
        <v>-88065843.62169449</v>
      </c>
      <c r="AX24">
        <v>-95198.921049216573</v>
      </c>
      <c r="AY24">
        <v>0</v>
      </c>
      <c r="AZ24">
        <v>0</v>
      </c>
      <c r="BB24">
        <f t="shared" si="22"/>
        <v>6.2579540034381873</v>
      </c>
      <c r="BC24">
        <f t="shared" si="23"/>
        <v>2.356641212968138</v>
      </c>
      <c r="BD24">
        <f t="shared" si="24"/>
        <v>87970644.700645089</v>
      </c>
      <c r="BE24">
        <f t="shared" si="25"/>
        <v>34552955.044462889</v>
      </c>
      <c r="BF24" s="24">
        <f t="shared" si="26"/>
        <v>0.28201060951804502</v>
      </c>
      <c r="BG24">
        <f t="shared" si="27"/>
        <v>87.843155278918204</v>
      </c>
      <c r="BH24">
        <f t="shared" si="28"/>
        <v>104.90901355346821</v>
      </c>
      <c r="BI24">
        <f t="shared" si="29"/>
        <v>37.540938845226364</v>
      </c>
      <c r="BJ24">
        <f t="shared" si="30"/>
        <v>54.606797119776374</v>
      </c>
      <c r="BK24">
        <f t="shared" si="31"/>
        <v>50.302216433687995</v>
      </c>
      <c r="BL24">
        <f t="shared" si="32"/>
        <v>6.8213864361721477</v>
      </c>
      <c r="BM24" s="24">
        <f t="shared" si="21"/>
        <v>0.15376530407057831</v>
      </c>
      <c r="BP24">
        <f t="shared" si="33"/>
        <v>0</v>
      </c>
      <c r="BQ24">
        <f t="shared" si="34"/>
        <v>0</v>
      </c>
      <c r="BR24">
        <v>0</v>
      </c>
      <c r="BT24">
        <f t="shared" si="35"/>
        <v>0</v>
      </c>
      <c r="BU24">
        <f t="shared" si="36"/>
        <v>0</v>
      </c>
      <c r="BV24">
        <f t="shared" si="37"/>
        <v>0</v>
      </c>
      <c r="BW24">
        <v>0</v>
      </c>
    </row>
    <row r="25" spans="1:75" x14ac:dyDescent="0.25">
      <c r="A25" s="3">
        <v>2022</v>
      </c>
      <c r="B25">
        <v>1.0584993578560855</v>
      </c>
      <c r="C25" s="6">
        <v>90.760581693322052</v>
      </c>
      <c r="D25" s="6">
        <v>29.005645612502999</v>
      </c>
      <c r="E25" s="6">
        <v>45.031701753929845</v>
      </c>
      <c r="F25" s="6">
        <v>13.042807087501673</v>
      </c>
      <c r="G25" s="6">
        <v>18.763209064137474</v>
      </c>
      <c r="H25">
        <v>1.7770379596310915</v>
      </c>
      <c r="I25">
        <v>14.895213167262986</v>
      </c>
      <c r="J25">
        <v>15.962838525001299</v>
      </c>
      <c r="K25">
        <v>26.268492689792392</v>
      </c>
      <c r="L25">
        <v>0.32122517514551685</v>
      </c>
      <c r="M25">
        <v>0.37497717276679132</v>
      </c>
      <c r="N25">
        <v>5.0983199999989327E-2</v>
      </c>
      <c r="O25">
        <v>0.18097039939767776</v>
      </c>
      <c r="P25">
        <v>0.18132661054609167</v>
      </c>
      <c r="Q25" s="6">
        <v>3781361010.3746705</v>
      </c>
      <c r="R25">
        <v>1355728881.6965437</v>
      </c>
      <c r="S25">
        <v>375545892.85713583</v>
      </c>
      <c r="T25">
        <v>507098054.6521408</v>
      </c>
      <c r="U25">
        <v>384103104.13143283</v>
      </c>
      <c r="V25">
        <v>780406197.63972664</v>
      </c>
      <c r="W25" s="3">
        <v>1456639335.0835485</v>
      </c>
      <c r="X25">
        <v>-31235759.975257356</v>
      </c>
      <c r="Y25">
        <v>0</v>
      </c>
      <c r="Z25">
        <v>0</v>
      </c>
      <c r="AA25">
        <v>0</v>
      </c>
      <c r="AB25">
        <v>0</v>
      </c>
      <c r="AC25">
        <v>53609168.754678428</v>
      </c>
      <c r="AD25">
        <v>19466876.25</v>
      </c>
      <c r="AE25">
        <v>4248600</v>
      </c>
      <c r="AF25">
        <v>7834760.3694028724</v>
      </c>
      <c r="AG25">
        <v>7812024.432641468</v>
      </c>
      <c r="AH25">
        <v>16451854.490698</v>
      </c>
      <c r="AI25" s="3">
        <v>15110550.878841795</v>
      </c>
      <c r="AJ25" s="6">
        <v>197719.74554002247</v>
      </c>
      <c r="AK25">
        <v>891847.74499018665</v>
      </c>
      <c r="AL25">
        <v>-694127.99945016392</v>
      </c>
      <c r="AM25">
        <v>0</v>
      </c>
      <c r="AN25">
        <v>0</v>
      </c>
      <c r="AO25">
        <v>0</v>
      </c>
      <c r="AP25">
        <v>5987512.6963630049</v>
      </c>
      <c r="AQ25">
        <v>56469178.571449175</v>
      </c>
      <c r="AR25">
        <v>29068779.390389092</v>
      </c>
      <c r="AS25">
        <v>26566861.470777556</v>
      </c>
      <c r="AT25">
        <v>4018796.1709893607</v>
      </c>
      <c r="AU25">
        <v>1700440.4073801974</v>
      </c>
      <c r="AV25">
        <v>22990.568716821621</v>
      </c>
      <c r="AW25">
        <v>-76630517.00522846</v>
      </c>
      <c r="AX25">
        <v>694127.99945016392</v>
      </c>
      <c r="AY25">
        <v>0</v>
      </c>
      <c r="AZ25">
        <v>0</v>
      </c>
      <c r="BB25">
        <f t="shared" si="22"/>
        <v>5.5126357849283512</v>
      </c>
      <c r="BC25">
        <f t="shared" si="23"/>
        <v>3.128246691506849</v>
      </c>
      <c r="BD25">
        <f t="shared" si="24"/>
        <v>77324645.004678428</v>
      </c>
      <c r="BE25">
        <f t="shared" si="25"/>
        <v>47209190.171584137</v>
      </c>
      <c r="BF25" s="24">
        <f t="shared" si="26"/>
        <v>0.3790872585331147</v>
      </c>
      <c r="BG25">
        <f t="shared" si="27"/>
        <v>75.146829924288909</v>
      </c>
      <c r="BH25">
        <f t="shared" si="28"/>
        <v>91.819081051182991</v>
      </c>
      <c r="BI25">
        <f t="shared" si="29"/>
        <v>31.806016151639149</v>
      </c>
      <c r="BJ25">
        <f t="shared" si="30"/>
        <v>48.478267278533231</v>
      </c>
      <c r="BK25">
        <f t="shared" si="31"/>
        <v>43.34081377264976</v>
      </c>
      <c r="BL25">
        <f t="shared" si="32"/>
        <v>12.556309129759363</v>
      </c>
      <c r="BM25" s="24">
        <f t="shared" si="21"/>
        <v>0.28303992295517311</v>
      </c>
      <c r="BP25">
        <f t="shared" si="33"/>
        <v>0</v>
      </c>
      <c r="BQ25">
        <f t="shared" si="34"/>
        <v>0</v>
      </c>
      <c r="BR25">
        <v>0</v>
      </c>
      <c r="BT25">
        <f t="shared" si="35"/>
        <v>0</v>
      </c>
      <c r="BU25">
        <f t="shared" si="36"/>
        <v>0</v>
      </c>
      <c r="BV25">
        <f t="shared" si="37"/>
        <v>0</v>
      </c>
      <c r="BW25">
        <v>0</v>
      </c>
    </row>
    <row r="26" spans="1:75" x14ac:dyDescent="0.25">
      <c r="A26" s="3">
        <v>2023</v>
      </c>
      <c r="B26">
        <v>1.3501663244513238</v>
      </c>
      <c r="C26" s="6">
        <v>76.908513930479742</v>
      </c>
      <c r="D26" s="6">
        <v>13.678132949998412</v>
      </c>
      <c r="E26" s="6">
        <v>47.013326013102834</v>
      </c>
      <c r="F26" s="6">
        <v>6.1505698499995214</v>
      </c>
      <c r="G26" s="6">
        <v>19.588885838792944</v>
      </c>
      <c r="H26">
        <v>1.6365514762048574</v>
      </c>
      <c r="I26">
        <v>14.529520291172776</v>
      </c>
      <c r="J26">
        <v>7.5275631000010019</v>
      </c>
      <c r="K26">
        <v>27.424440174310075</v>
      </c>
      <c r="L26">
        <v>0.42829069898102368</v>
      </c>
      <c r="M26">
        <v>0.49990766085915583</v>
      </c>
      <c r="N26">
        <v>5.0983199999989327E-2</v>
      </c>
      <c r="O26">
        <v>0.20132288306469437</v>
      </c>
      <c r="P26">
        <v>0.22064508154645854</v>
      </c>
      <c r="Q26" s="6">
        <v>3947760156.2873201</v>
      </c>
      <c r="R26">
        <v>639318294.64285636</v>
      </c>
      <c r="S26">
        <v>375545892.85713583</v>
      </c>
      <c r="T26">
        <v>641174321.46287322</v>
      </c>
      <c r="U26">
        <v>443091976.40934569</v>
      </c>
      <c r="V26">
        <v>833675771.41991186</v>
      </c>
      <c r="W26" s="3">
        <v>1666096720.7554624</v>
      </c>
      <c r="X26">
        <v>-31475105.810171284</v>
      </c>
      <c r="Y26">
        <v>122931665.98382412</v>
      </c>
      <c r="Z26">
        <v>31848030.402081657</v>
      </c>
      <c r="AA26">
        <v>2482910.5664526471</v>
      </c>
      <c r="AB26">
        <v>155162281.27633676</v>
      </c>
      <c r="AC26">
        <v>55968245.253693633</v>
      </c>
      <c r="AD26">
        <v>9179955</v>
      </c>
      <c r="AE26">
        <v>4248600</v>
      </c>
      <c r="AF26">
        <v>10446114.609293217</v>
      </c>
      <c r="AG26">
        <v>10414742.934565764</v>
      </c>
      <c r="AH26">
        <v>18302080.278608609</v>
      </c>
      <c r="AI26" s="3">
        <v>18387090.1288707</v>
      </c>
      <c r="AJ26" s="6">
        <v>629151.68681163306</v>
      </c>
      <c r="AK26">
        <v>1328598.4825932176</v>
      </c>
      <c r="AL26">
        <v>-699446.79578158644</v>
      </c>
      <c r="AM26">
        <v>0</v>
      </c>
      <c r="AN26">
        <v>-398.52634132050792</v>
      </c>
      <c r="AO26">
        <v>10627.35806752713</v>
      </c>
      <c r="AP26">
        <v>5991401.9536661841</v>
      </c>
      <c r="AQ26">
        <v>56482177.838569641</v>
      </c>
      <c r="AR26">
        <v>29060670.950173989</v>
      </c>
      <c r="AS26">
        <v>26566861.470777556</v>
      </c>
      <c r="AT26">
        <v>5280634.5197363151</v>
      </c>
      <c r="AU26">
        <v>1968283.0239826664</v>
      </c>
      <c r="AV26">
        <v>23828.578643044195</v>
      </c>
      <c r="AW26">
        <v>-68697353.457912102</v>
      </c>
      <c r="AX26">
        <v>699446.79578158644</v>
      </c>
      <c r="AY26">
        <v>20858.474377898339</v>
      </c>
      <c r="AZ26">
        <v>9428.7785871506348</v>
      </c>
      <c r="BB26">
        <f t="shared" si="22"/>
        <v>4.9626243437873132</v>
      </c>
      <c r="BC26">
        <f t="shared" si="23"/>
        <v>3.5840387900475932</v>
      </c>
      <c r="BD26">
        <f t="shared" si="24"/>
        <v>69396800.25369364</v>
      </c>
      <c r="BE26">
        <f t="shared" si="25"/>
        <v>57550027.951338291</v>
      </c>
      <c r="BF26" s="24">
        <f t="shared" si="26"/>
        <v>0.45333962860725585</v>
      </c>
      <c r="BG26">
        <f t="shared" si="27"/>
        <v>62.092608487552567</v>
      </c>
      <c r="BH26">
        <f t="shared" si="28"/>
        <v>78.258680254930198</v>
      </c>
      <c r="BI26">
        <f t="shared" si="29"/>
        <v>25.739455688792464</v>
      </c>
      <c r="BJ26">
        <f t="shared" si="30"/>
        <v>41.905527456170098</v>
      </c>
      <c r="BK26">
        <f t="shared" si="31"/>
        <v>36.353152798762395</v>
      </c>
      <c r="BL26">
        <f t="shared" si="32"/>
        <v>18.622869592606047</v>
      </c>
      <c r="BM26" s="24">
        <f t="shared" si="21"/>
        <v>0.4197902042888354</v>
      </c>
      <c r="BP26">
        <f t="shared" si="33"/>
        <v>4171.6948755796684</v>
      </c>
      <c r="BQ26">
        <f t="shared" si="34"/>
        <v>2085.8474377898342</v>
      </c>
      <c r="BR26">
        <f t="shared" ref="BR26:BR33" si="38">BR25+$BR$20</f>
        <v>17153.160889515293</v>
      </c>
      <c r="BT26">
        <f>BP26-BQ26</f>
        <v>2085.8474377898342</v>
      </c>
      <c r="BU26">
        <f>BP26-BQ26</f>
        <v>2085.8474377898342</v>
      </c>
      <c r="BV26">
        <f t="shared" si="37"/>
        <v>208.58474377898341</v>
      </c>
      <c r="BW26">
        <f t="shared" ref="BW26:BW33" si="39">BW25+$BW$20</f>
        <v>1715.3160889515293</v>
      </c>
    </row>
    <row r="27" spans="1:75" x14ac:dyDescent="0.25">
      <c r="A27" s="3">
        <v>2024</v>
      </c>
      <c r="B27">
        <v>1.8745407890180912</v>
      </c>
      <c r="C27" s="6">
        <v>64.504929698039646</v>
      </c>
      <c r="D27" s="6">
        <v>4.3660333875000417</v>
      </c>
      <c r="E27" s="6">
        <v>44.51777071332527</v>
      </c>
      <c r="F27" s="6">
        <v>1.9632499125003327</v>
      </c>
      <c r="G27" s="6">
        <v>18.549071130551706</v>
      </c>
      <c r="H27">
        <v>1.4973812023448929</v>
      </c>
      <c r="I27">
        <v>14.072621514867228</v>
      </c>
      <c r="J27">
        <v>2.4027834749997794</v>
      </c>
      <c r="K27">
        <v>25.968699582772903</v>
      </c>
      <c r="L27">
        <v>0.64257227761293667</v>
      </c>
      <c r="M27">
        <v>0.74993633210804023</v>
      </c>
      <c r="N27">
        <v>5.1122879999989247E-2</v>
      </c>
      <c r="O27">
        <v>0.22273471572077636</v>
      </c>
      <c r="P27">
        <v>0.25929746357633426</v>
      </c>
      <c r="Q27" s="6">
        <v>3738205661.5142717</v>
      </c>
      <c r="R27">
        <v>204069154.01785049</v>
      </c>
      <c r="S27">
        <v>376574785.71427828</v>
      </c>
      <c r="T27">
        <v>912251467.27587366</v>
      </c>
      <c r="U27">
        <v>575161218.33514524</v>
      </c>
      <c r="V27">
        <v>885692210.25936651</v>
      </c>
      <c r="W27" s="3">
        <v>1840431661.7072632</v>
      </c>
      <c r="X27">
        <v>-106357865.90375867</v>
      </c>
      <c r="Y27">
        <v>224629854.26824152</v>
      </c>
      <c r="Z27">
        <v>62290465.087494127</v>
      </c>
      <c r="AA27">
        <v>4824998.6782275867</v>
      </c>
      <c r="AB27">
        <v>287752163.08423626</v>
      </c>
      <c r="AC27">
        <v>52997346.087290987</v>
      </c>
      <c r="AD27">
        <v>2930223.75</v>
      </c>
      <c r="AE27">
        <v>4260240</v>
      </c>
      <c r="AF27">
        <v>15672494.575925225</v>
      </c>
      <c r="AG27">
        <v>15623673.585584139</v>
      </c>
      <c r="AH27">
        <v>20248610.520070534</v>
      </c>
      <c r="AI27" s="3">
        <v>21608121.964695301</v>
      </c>
      <c r="AJ27" s="6">
        <v>1336232.0717082266</v>
      </c>
      <c r="AK27">
        <v>3699740.2029028623</v>
      </c>
      <c r="AL27">
        <v>-2363508.1311946344</v>
      </c>
      <c r="AM27">
        <v>0</v>
      </c>
      <c r="AN27">
        <v>-454.12436002225706</v>
      </c>
      <c r="AO27">
        <v>23106.770236127395</v>
      </c>
      <c r="AP27">
        <v>6004960.5696848016</v>
      </c>
      <c r="AQ27">
        <v>56668542.585034609</v>
      </c>
      <c r="AR27">
        <v>29134577.079117481</v>
      </c>
      <c r="AS27">
        <v>26639647.392615303</v>
      </c>
      <c r="AT27">
        <v>6999772.2385604819</v>
      </c>
      <c r="AU27">
        <v>2266771.8686252949</v>
      </c>
      <c r="AV27">
        <v>24919.266028695831</v>
      </c>
      <c r="AW27">
        <v>-57824301.706096254</v>
      </c>
      <c r="AX27">
        <v>2363508.1311946344</v>
      </c>
      <c r="AY27">
        <v>109592.70963343064</v>
      </c>
      <c r="AZ27">
        <v>87207.72841215854</v>
      </c>
      <c r="BB27">
        <f t="shared" si="22"/>
        <v>4.3188496012464013</v>
      </c>
      <c r="BC27">
        <f t="shared" si="23"/>
        <v>4.2135365575776484</v>
      </c>
      <c r="BD27">
        <f t="shared" si="24"/>
        <v>60187809.837290987</v>
      </c>
      <c r="BE27">
        <f t="shared" si="25"/>
        <v>73152900.646275207</v>
      </c>
      <c r="BF27" s="24">
        <f t="shared" si="26"/>
        <v>0.54861640065500528</v>
      </c>
      <c r="BG27">
        <f t="shared" si="27"/>
        <v>50.809467769843387</v>
      </c>
      <c r="BH27">
        <f t="shared" si="28"/>
        <v>66.379470487055499</v>
      </c>
      <c r="BI27">
        <f t="shared" si="29"/>
        <v>20.51232104305204</v>
      </c>
      <c r="BJ27">
        <f t="shared" si="30"/>
        <v>36.08232376026416</v>
      </c>
      <c r="BK27">
        <f t="shared" si="31"/>
        <v>30.297146726790761</v>
      </c>
      <c r="BL27">
        <f t="shared" si="32"/>
        <v>23.850004238346472</v>
      </c>
      <c r="BM27" s="24">
        <f t="shared" si="21"/>
        <v>0.5376184428354791</v>
      </c>
      <c r="BP27">
        <f t="shared" si="33"/>
        <v>21918.541926686128</v>
      </c>
      <c r="BQ27">
        <f t="shared" si="34"/>
        <v>10959.270963343064</v>
      </c>
      <c r="BR27">
        <f t="shared" si="38"/>
        <v>34306.321779030586</v>
      </c>
      <c r="BT27">
        <f t="shared" si="35"/>
        <v>10959.270963343064</v>
      </c>
      <c r="BU27">
        <f t="shared" si="36"/>
        <v>10959.270963343064</v>
      </c>
      <c r="BV27">
        <f t="shared" si="37"/>
        <v>1095.9270963343065</v>
      </c>
      <c r="BW27">
        <f t="shared" si="39"/>
        <v>3430.6321779030586</v>
      </c>
    </row>
    <row r="28" spans="1:75" x14ac:dyDescent="0.25">
      <c r="A28" s="3">
        <v>2025</v>
      </c>
      <c r="B28">
        <v>2.4004217553366263</v>
      </c>
      <c r="C28" s="6">
        <v>56.853712385069358</v>
      </c>
      <c r="D28" s="6">
        <v>3.8802840750002332</v>
      </c>
      <c r="E28" s="6">
        <v>38.200583938445391</v>
      </c>
      <c r="F28" s="6">
        <v>1.7448257250002559</v>
      </c>
      <c r="G28" s="6">
        <v>15.916909974352469</v>
      </c>
      <c r="H28">
        <v>1.3370766281065583</v>
      </c>
      <c r="I28">
        <v>13.38478454351597</v>
      </c>
      <c r="J28">
        <v>2.1354583499998117</v>
      </c>
      <c r="K28">
        <v>22.283673964092955</v>
      </c>
      <c r="L28">
        <v>0.85655279432305109</v>
      </c>
      <c r="M28">
        <v>0.99962961322861787</v>
      </c>
      <c r="N28">
        <v>5.0983199999989327E-2</v>
      </c>
      <c r="O28">
        <v>0.2452147131021766</v>
      </c>
      <c r="P28">
        <v>0.29902463468277302</v>
      </c>
      <c r="Q28" s="6">
        <v>3207744612.1781816</v>
      </c>
      <c r="R28">
        <v>181365147.32142794</v>
      </c>
      <c r="S28">
        <v>375545892.85713583</v>
      </c>
      <c r="T28">
        <v>1153192554.4442692</v>
      </c>
      <c r="U28">
        <v>663384654.14420068</v>
      </c>
      <c r="V28">
        <v>936337273.03206635</v>
      </c>
      <c r="W28" s="3">
        <v>1995004431.3649373</v>
      </c>
      <c r="X28">
        <v>-235719290.23274556</v>
      </c>
      <c r="Y28">
        <v>307845242.87182629</v>
      </c>
      <c r="Z28">
        <v>91373830.465259671</v>
      </c>
      <c r="AA28">
        <v>7032254.5723502859</v>
      </c>
      <c r="AB28">
        <v>400574158.3468281</v>
      </c>
      <c r="AC28">
        <v>45476885.641007006</v>
      </c>
      <c r="AD28">
        <v>2604217.5</v>
      </c>
      <c r="AE28">
        <v>4248600</v>
      </c>
      <c r="AF28">
        <v>20891531.568854842</v>
      </c>
      <c r="AG28">
        <v>20825616.942262888</v>
      </c>
      <c r="AH28">
        <v>22292246.645652674</v>
      </c>
      <c r="AI28" s="3">
        <v>24918719.556897409</v>
      </c>
      <c r="AJ28" s="6">
        <v>1653112.3550428997</v>
      </c>
      <c r="AK28">
        <v>6891318.8046595016</v>
      </c>
      <c r="AL28">
        <v>-5238206.4496165989</v>
      </c>
      <c r="AM28">
        <v>0</v>
      </c>
      <c r="AN28">
        <v>-1015.2390080847936</v>
      </c>
      <c r="AO28">
        <v>37641.250270615135</v>
      </c>
      <c r="AP28">
        <v>5987138.9596749926</v>
      </c>
      <c r="AQ28">
        <v>56473764.421925068</v>
      </c>
      <c r="AR28">
        <v>29070594.960117843</v>
      </c>
      <c r="AS28">
        <v>26566861.470777556</v>
      </c>
      <c r="AT28">
        <v>9128743.7078964338</v>
      </c>
      <c r="AU28">
        <v>2545429.0333160539</v>
      </c>
      <c r="AV28">
        <v>34025.592612760534</v>
      </c>
      <c r="AW28">
        <v>-47091496.69139047</v>
      </c>
      <c r="AX28">
        <v>5238206.4496165989</v>
      </c>
      <c r="AY28">
        <v>176088.15265516998</v>
      </c>
      <c r="AZ28">
        <v>146435.2124136452</v>
      </c>
      <c r="BB28">
        <f t="shared" si="22"/>
        <v>3.7646556523567454</v>
      </c>
      <c r="BC28">
        <f t="shared" si="23"/>
        <v>4.7479189129854742</v>
      </c>
      <c r="BD28">
        <f t="shared" si="24"/>
        <v>52329703.141007006</v>
      </c>
      <c r="BE28">
        <f t="shared" si="25"/>
        <v>88928114.71366781</v>
      </c>
      <c r="BF28" s="24">
        <f t="shared" si="26"/>
        <v>0.6295447293767239</v>
      </c>
      <c r="BG28">
        <f t="shared" si="27"/>
        <v>44.53227296878223</v>
      </c>
      <c r="BH28">
        <f t="shared" si="28"/>
        <v>59.254134140404759</v>
      </c>
      <c r="BI28">
        <f t="shared" si="29"/>
        <v>17.661735699352725</v>
      </c>
      <c r="BJ28">
        <f t="shared" si="30"/>
        <v>32.383596870975254</v>
      </c>
      <c r="BK28">
        <f t="shared" si="31"/>
        <v>26.870537269429374</v>
      </c>
      <c r="BL28">
        <f t="shared" si="32"/>
        <v>26.700589582045787</v>
      </c>
      <c r="BM28" s="24">
        <f t="shared" si="21"/>
        <v>0.6018753393263081</v>
      </c>
      <c r="BP28">
        <f t="shared" si="33"/>
        <v>35217.630531033996</v>
      </c>
      <c r="BQ28">
        <f t="shared" si="34"/>
        <v>17608.815265516998</v>
      </c>
      <c r="BR28">
        <f t="shared" si="38"/>
        <v>51459.482668545883</v>
      </c>
      <c r="BT28">
        <f t="shared" si="35"/>
        <v>17608.815265516998</v>
      </c>
      <c r="BU28">
        <f t="shared" si="36"/>
        <v>17608.815265516998</v>
      </c>
      <c r="BV28">
        <f t="shared" si="37"/>
        <v>1760.8815265516998</v>
      </c>
      <c r="BW28">
        <f t="shared" si="39"/>
        <v>5145.9482668545879</v>
      </c>
    </row>
    <row r="29" spans="1:75" x14ac:dyDescent="0.25">
      <c r="A29" s="3">
        <v>2026</v>
      </c>
      <c r="B29">
        <v>2.9348909188981511</v>
      </c>
      <c r="C29" s="6">
        <v>48.429981140312137</v>
      </c>
      <c r="D29" s="6">
        <v>6.8726250000000007E-4</v>
      </c>
      <c r="E29" s="6">
        <v>34.624483975922438</v>
      </c>
      <c r="F29" s="6">
        <v>3.0903750000000002E-4</v>
      </c>
      <c r="G29" s="6">
        <v>14.426868323301036</v>
      </c>
      <c r="H29">
        <v>1.1854126434013297</v>
      </c>
      <c r="I29">
        <v>12.568414058489342</v>
      </c>
      <c r="J29">
        <v>3.7822500000000005E-4</v>
      </c>
      <c r="K29">
        <v>20.19761565262186</v>
      </c>
      <c r="L29">
        <v>1.070685055349027</v>
      </c>
      <c r="M29">
        <v>1.2494921350055872</v>
      </c>
      <c r="N29">
        <v>5.0983199999989327E-2</v>
      </c>
      <c r="O29">
        <v>0.27415517839517389</v>
      </c>
      <c r="P29">
        <v>0.34055855014835595</v>
      </c>
      <c r="Q29" s="6">
        <v>2907455605.9713688</v>
      </c>
      <c r="R29">
        <v>32122.767857142855</v>
      </c>
      <c r="S29">
        <v>375545892.85713583</v>
      </c>
      <c r="T29">
        <v>1366987496.4446259</v>
      </c>
      <c r="U29">
        <v>717498407.38716662</v>
      </c>
      <c r="V29">
        <v>1005247761.5591409</v>
      </c>
      <c r="W29" s="3">
        <v>2135719206.3329992</v>
      </c>
      <c r="X29">
        <v>-387360386.17021441</v>
      </c>
      <c r="Y29">
        <v>375011767.66268927</v>
      </c>
      <c r="Z29">
        <v>119143283.9990181</v>
      </c>
      <c r="AA29">
        <v>9110441.9882581476</v>
      </c>
      <c r="AB29">
        <v>496000472.3445034</v>
      </c>
      <c r="AC29">
        <v>41219623.780860588</v>
      </c>
      <c r="AD29">
        <v>461.25</v>
      </c>
      <c r="AE29">
        <v>4248600</v>
      </c>
      <c r="AF29">
        <v>26114269.642659202</v>
      </c>
      <c r="AG29">
        <v>26031086.145949855</v>
      </c>
      <c r="AH29">
        <v>24923198.035924859</v>
      </c>
      <c r="AI29" s="3">
        <v>28379879.179029029</v>
      </c>
      <c r="AJ29" s="6">
        <v>2418126.2080597612</v>
      </c>
      <c r="AK29">
        <v>11026134.789620057</v>
      </c>
      <c r="AL29">
        <v>-8608008.5815603156</v>
      </c>
      <c r="AM29">
        <v>0</v>
      </c>
      <c r="AN29">
        <v>-591.8738599448825</v>
      </c>
      <c r="AO29">
        <v>51261.685633222747</v>
      </c>
      <c r="AP29">
        <v>5987498.6812372021</v>
      </c>
      <c r="AQ29">
        <v>56469140.920788452</v>
      </c>
      <c r="AR29">
        <v>29068748.287929758</v>
      </c>
      <c r="AS29">
        <v>26566861.470777556</v>
      </c>
      <c r="AT29">
        <v>11812993.862334419</v>
      </c>
      <c r="AU29">
        <v>2841231.0108798956</v>
      </c>
      <c r="AV29">
        <v>43915.763546493981</v>
      </c>
      <c r="AW29">
        <v>-36860676.449299924</v>
      </c>
      <c r="AX29">
        <v>8608008.5815603156</v>
      </c>
      <c r="AY29">
        <v>272843.90414288803</v>
      </c>
      <c r="AZ29">
        <v>218340.75231713022</v>
      </c>
      <c r="BB29">
        <f t="shared" si="22"/>
        <v>3.283033621596362</v>
      </c>
      <c r="BC29">
        <f t="shared" si="23"/>
        <v>5.2254528717239328</v>
      </c>
      <c r="BD29">
        <f t="shared" si="24"/>
        <v>45468685.030860588</v>
      </c>
      <c r="BE29">
        <f t="shared" si="25"/>
        <v>105448433.00356294</v>
      </c>
      <c r="BF29" s="24">
        <f t="shared" si="26"/>
        <v>0.69871751049149122</v>
      </c>
      <c r="BG29">
        <f t="shared" si="27"/>
        <v>37.61104535732057</v>
      </c>
      <c r="BH29">
        <f t="shared" si="28"/>
        <v>51.364872059211244</v>
      </c>
      <c r="BI29">
        <f t="shared" si="29"/>
        <v>14.427177360801036</v>
      </c>
      <c r="BJ29">
        <f t="shared" si="30"/>
        <v>28.181004062691706</v>
      </c>
      <c r="BK29">
        <f t="shared" si="31"/>
        <v>23.183867996519993</v>
      </c>
      <c r="BL29">
        <f t="shared" si="32"/>
        <v>29.935147920597476</v>
      </c>
      <c r="BM29" s="24">
        <f t="shared" si="21"/>
        <v>0.67478762059277198</v>
      </c>
      <c r="BP29">
        <f t="shared" si="33"/>
        <v>54568.780828577612</v>
      </c>
      <c r="BQ29">
        <f t="shared" si="34"/>
        <v>27284.390414288806</v>
      </c>
      <c r="BR29">
        <f t="shared" si="38"/>
        <v>68612.643558061172</v>
      </c>
      <c r="BT29">
        <f t="shared" si="35"/>
        <v>27284.390414288806</v>
      </c>
      <c r="BU29">
        <f t="shared" si="36"/>
        <v>27284.390414288806</v>
      </c>
      <c r="BV29">
        <f t="shared" si="37"/>
        <v>2728.4390414288805</v>
      </c>
      <c r="BW29">
        <f t="shared" si="39"/>
        <v>6861.2643558061172</v>
      </c>
    </row>
    <row r="30" spans="1:75" x14ac:dyDescent="0.25">
      <c r="A30" s="3">
        <v>2027</v>
      </c>
      <c r="B30">
        <v>3.5548629204286102</v>
      </c>
      <c r="C30">
        <v>39.177438707623359</v>
      </c>
      <c r="D30">
        <v>0</v>
      </c>
      <c r="E30">
        <v>26.493978260756091</v>
      </c>
      <c r="F30">
        <v>0</v>
      </c>
      <c r="G30">
        <v>11.039157608648829</v>
      </c>
      <c r="H30">
        <v>1.0376017800082464</v>
      </c>
      <c r="I30">
        <v>11.594875466859486</v>
      </c>
      <c r="J30">
        <v>0</v>
      </c>
      <c r="K30">
        <v>15.454820652107992</v>
      </c>
      <c r="L30">
        <v>1.284850904669661</v>
      </c>
      <c r="M30">
        <v>1.4993939096845597</v>
      </c>
      <c r="N30">
        <v>5.0983199999989327E-2</v>
      </c>
      <c r="O30">
        <v>0.30458263462265717</v>
      </c>
      <c r="P30">
        <v>0.46603547145169905</v>
      </c>
      <c r="Q30">
        <v>2224728191.5388665</v>
      </c>
      <c r="R30">
        <v>0</v>
      </c>
      <c r="S30">
        <v>375545892.85713583</v>
      </c>
      <c r="T30">
        <v>1555645524.4458876</v>
      </c>
      <c r="U30">
        <v>745013708.70162821</v>
      </c>
      <c r="V30">
        <v>1072439185.8613496</v>
      </c>
      <c r="W30" s="3">
        <v>2747178046.4329586</v>
      </c>
      <c r="X30">
        <v>-666143368.4061625</v>
      </c>
      <c r="Y30">
        <v>428280815.83364177</v>
      </c>
      <c r="Z30">
        <v>145642651.96807021</v>
      </c>
      <c r="AA30">
        <v>11065106.196670627</v>
      </c>
      <c r="AB30">
        <v>577467671.16589963</v>
      </c>
      <c r="AC30">
        <v>31540450.31042438</v>
      </c>
      <c r="AD30">
        <v>0</v>
      </c>
      <c r="AE30">
        <v>4248600</v>
      </c>
      <c r="AF30">
        <v>31337826.943162624</v>
      </c>
      <c r="AG30">
        <v>31237373.118428305</v>
      </c>
      <c r="AH30">
        <v>27689330.420241632</v>
      </c>
      <c r="AI30" s="3">
        <v>38836289.287642799</v>
      </c>
      <c r="AJ30" s="6">
        <v>2723246.0504285549</v>
      </c>
      <c r="AK30">
        <v>17526432.01500994</v>
      </c>
      <c r="AL30">
        <v>-14803185.964581357</v>
      </c>
      <c r="AM30">
        <v>0</v>
      </c>
      <c r="AN30">
        <v>-3982.2808690672859</v>
      </c>
      <c r="AO30">
        <v>98450.093449657143</v>
      </c>
      <c r="AP30">
        <v>5991348.4086983828</v>
      </c>
      <c r="AQ30">
        <v>56479980.546009943</v>
      </c>
      <c r="AR30">
        <v>29060659.613763586</v>
      </c>
      <c r="AS30">
        <v>26566861.470777556</v>
      </c>
      <c r="AT30">
        <v>15134843.89814641</v>
      </c>
      <c r="AU30">
        <v>3131438.7730755713</v>
      </c>
      <c r="AV30">
        <v>54719.229047329485</v>
      </c>
      <c r="AW30">
        <v>-20985864.345843129</v>
      </c>
      <c r="AX30">
        <v>14803185.964581357</v>
      </c>
      <c r="AY30">
        <v>377698.072780566</v>
      </c>
      <c r="AZ30">
        <v>305058.85455168883</v>
      </c>
      <c r="BB30">
        <f t="shared" si="22"/>
        <v>2.6002740843960024</v>
      </c>
      <c r="BC30">
        <f t="shared" si="23"/>
        <v>6.1202764654418242</v>
      </c>
      <c r="BD30">
        <f t="shared" si="24"/>
        <v>35789050.31042438</v>
      </c>
      <c r="BE30">
        <f t="shared" si="25"/>
        <v>129100819.76947537</v>
      </c>
      <c r="BF30" s="24">
        <f t="shared" si="26"/>
        <v>0.78295179507945345</v>
      </c>
      <c r="BG30">
        <f t="shared" si="27"/>
        <v>30.099824381184657</v>
      </c>
      <c r="BH30">
        <f t="shared" si="28"/>
        <v>42.73230162805239</v>
      </c>
      <c r="BI30">
        <f t="shared" si="29"/>
        <v>11.039157608648829</v>
      </c>
      <c r="BJ30">
        <f t="shared" si="30"/>
        <v>23.671634855516562</v>
      </c>
      <c r="BK30">
        <f t="shared" si="31"/>
        <v>19.060666772536564</v>
      </c>
      <c r="BL30">
        <f t="shared" si="32"/>
        <v>33.323167672749683</v>
      </c>
      <c r="BM30" s="24">
        <f t="shared" si="21"/>
        <v>0.75115917529964016</v>
      </c>
      <c r="BP30">
        <f t="shared" si="33"/>
        <v>75539.6145561132</v>
      </c>
      <c r="BQ30">
        <f t="shared" si="34"/>
        <v>37769.8072780566</v>
      </c>
      <c r="BR30">
        <f t="shared" si="38"/>
        <v>85765.804447576462</v>
      </c>
      <c r="BT30">
        <f t="shared" si="35"/>
        <v>37769.8072780566</v>
      </c>
      <c r="BU30">
        <f t="shared" si="36"/>
        <v>37769.8072780566</v>
      </c>
      <c r="BV30">
        <f t="shared" si="37"/>
        <v>3776.9807278056601</v>
      </c>
      <c r="BW30">
        <f t="shared" si="39"/>
        <v>8576.5804447576465</v>
      </c>
    </row>
    <row r="31" spans="1:75" x14ac:dyDescent="0.25">
      <c r="A31" s="3">
        <v>2028</v>
      </c>
      <c r="B31">
        <v>4.646821504020008</v>
      </c>
      <c r="C31" s="6">
        <v>31.678986770172465</v>
      </c>
      <c r="D31" s="6">
        <v>0</v>
      </c>
      <c r="E31" s="6">
        <v>20.189881892628893</v>
      </c>
      <c r="F31" s="6">
        <v>0</v>
      </c>
      <c r="G31" s="6">
        <v>8.4124507885954323</v>
      </c>
      <c r="H31">
        <v>0.90246843806711996</v>
      </c>
      <c r="I31">
        <v>10.535513559476506</v>
      </c>
      <c r="J31">
        <v>0</v>
      </c>
      <c r="K31">
        <v>11.777431104033765</v>
      </c>
      <c r="L31">
        <v>1.7146250152470215</v>
      </c>
      <c r="M31">
        <v>2.0007481896331156</v>
      </c>
      <c r="N31">
        <v>5.1122879999989247E-2</v>
      </c>
      <c r="O31">
        <v>0.33649337276494501</v>
      </c>
      <c r="P31">
        <v>0.59495492637493019</v>
      </c>
      <c r="Q31" s="6">
        <v>1695366357.9057486</v>
      </c>
      <c r="R31">
        <v>0</v>
      </c>
      <c r="S31">
        <v>376574785.71427828</v>
      </c>
      <c r="T31">
        <v>1968711927.9719055</v>
      </c>
      <c r="U31">
        <v>860205195.35333693</v>
      </c>
      <c r="V31">
        <v>1137718773.9776001</v>
      </c>
      <c r="W31" s="3">
        <v>3296608449.7970109</v>
      </c>
      <c r="X31">
        <v>-1342733365.5271156</v>
      </c>
      <c r="Y31">
        <v>469551875.71892285</v>
      </c>
      <c r="Z31">
        <v>170914466.2284829</v>
      </c>
      <c r="AA31">
        <v>12901581.755236821</v>
      </c>
      <c r="AB31">
        <v>648494307.68892217</v>
      </c>
      <c r="AC31">
        <v>24035573.681701355</v>
      </c>
      <c r="AD31">
        <v>0</v>
      </c>
      <c r="AE31">
        <v>4260240</v>
      </c>
      <c r="AF31">
        <v>41820122.323097989</v>
      </c>
      <c r="AG31">
        <v>41682253.950689897</v>
      </c>
      <c r="AH31">
        <v>30590306.614994824</v>
      </c>
      <c r="AI31" s="3">
        <v>49579577.197909012</v>
      </c>
      <c r="AJ31" s="6">
        <v>2955099.6355571179</v>
      </c>
      <c r="AK31">
        <v>32793618.869493112</v>
      </c>
      <c r="AL31">
        <v>-29838519.233936038</v>
      </c>
      <c r="AM31">
        <v>0</v>
      </c>
      <c r="AN31">
        <v>6880.0516362864309</v>
      </c>
      <c r="AO31">
        <v>222999.04837545389</v>
      </c>
      <c r="AP31">
        <v>6012236.3365734043</v>
      </c>
      <c r="AQ31">
        <v>56668856.591545038</v>
      </c>
      <c r="AR31">
        <v>29158699.507084031</v>
      </c>
      <c r="AS31">
        <v>26639647.392615303</v>
      </c>
      <c r="AT31">
        <v>19155383.554236844</v>
      </c>
      <c r="AU31">
        <v>3430126.9216767256</v>
      </c>
      <c r="AV31">
        <v>71871.434148758766</v>
      </c>
      <c r="AW31">
        <v>1542705.5522346357</v>
      </c>
      <c r="AX31">
        <v>29838519.233936038</v>
      </c>
      <c r="AY31">
        <v>570137.4746547105</v>
      </c>
      <c r="AZ31">
        <v>480142.92539142468</v>
      </c>
      <c r="BB31">
        <f t="shared" si="22"/>
        <v>2.0719411436200268</v>
      </c>
      <c r="BC31">
        <f t="shared" si="23"/>
        <v>7.263244347099854</v>
      </c>
      <c r="BD31">
        <f t="shared" si="24"/>
        <v>28295813.681701355</v>
      </c>
      <c r="BE31">
        <f t="shared" si="25"/>
        <v>163672260.08669174</v>
      </c>
      <c r="BF31" s="24">
        <f t="shared" si="26"/>
        <v>0.85260146061662379</v>
      </c>
      <c r="BG31">
        <f t="shared" si="27"/>
        <v>24.887826276648894</v>
      </c>
      <c r="BH31">
        <f t="shared" si="28"/>
        <v>36.325808274192525</v>
      </c>
      <c r="BI31">
        <f t="shared" si="29"/>
        <v>8.4124507885954323</v>
      </c>
      <c r="BJ31">
        <f t="shared" si="30"/>
        <v>19.850432786139059</v>
      </c>
      <c r="BK31">
        <f t="shared" si="31"/>
        <v>16.475375488053768</v>
      </c>
      <c r="BL31">
        <f t="shared" si="32"/>
        <v>35.949874492803076</v>
      </c>
      <c r="BM31" s="24">
        <f t="shared" si="21"/>
        <v>0.81036948051677438</v>
      </c>
      <c r="BP31">
        <f t="shared" si="33"/>
        <v>114027.49493094211</v>
      </c>
      <c r="BQ31">
        <f t="shared" si="34"/>
        <v>57013.747465471053</v>
      </c>
      <c r="BR31">
        <f t="shared" si="38"/>
        <v>102918.96533709175</v>
      </c>
      <c r="BT31">
        <f t="shared" si="35"/>
        <v>57013.747465471053</v>
      </c>
      <c r="BU31">
        <f t="shared" si="36"/>
        <v>57013.747465471053</v>
      </c>
      <c r="BV31">
        <f t="shared" si="37"/>
        <v>5701.3747465471051</v>
      </c>
      <c r="BW31">
        <f t="shared" si="39"/>
        <v>10291.896533709176</v>
      </c>
    </row>
    <row r="32" spans="1:75" x14ac:dyDescent="0.25">
      <c r="A32" s="3">
        <v>2029</v>
      </c>
      <c r="B32">
        <v>6.6431862479567965</v>
      </c>
      <c r="C32">
        <v>25.694923504553582</v>
      </c>
      <c r="D32">
        <v>0</v>
      </c>
      <c r="E32">
        <v>15.495937048834829</v>
      </c>
      <c r="F32">
        <v>0</v>
      </c>
      <c r="G32">
        <v>6.4566404370145554</v>
      </c>
      <c r="H32">
        <v>0.76673842830162964</v>
      </c>
      <c r="I32">
        <v>9.3812648274176524</v>
      </c>
      <c r="J32">
        <v>0</v>
      </c>
      <c r="K32">
        <v>9.0392966118202907</v>
      </c>
      <c r="L32">
        <v>2.5697500612780009</v>
      </c>
      <c r="M32">
        <v>2.9986845120245875</v>
      </c>
      <c r="N32">
        <v>5.0983199999989327E-2</v>
      </c>
      <c r="O32">
        <v>0.36989596970536154</v>
      </c>
      <c r="P32">
        <v>0.70485570494885419</v>
      </c>
      <c r="Q32">
        <v>1301210700.3166871</v>
      </c>
      <c r="R32">
        <v>0</v>
      </c>
      <c r="S32">
        <v>375545892.85713583</v>
      </c>
      <c r="T32">
        <v>2798072801.9141979</v>
      </c>
      <c r="U32">
        <v>1115582035.7234375</v>
      </c>
      <c r="V32">
        <v>1200960940.6018295</v>
      </c>
      <c r="W32" s="3">
        <v>3671123463.2752399</v>
      </c>
      <c r="X32">
        <v>-2732334605.944016</v>
      </c>
      <c r="Y32">
        <v>500499999.99999994</v>
      </c>
      <c r="Z32">
        <v>194999999.99999997</v>
      </c>
      <c r="AA32">
        <v>14625000</v>
      </c>
      <c r="AB32">
        <v>704440703.31512845</v>
      </c>
      <c r="AC32">
        <v>18447544.105755638</v>
      </c>
      <c r="AD32">
        <v>0</v>
      </c>
      <c r="AE32">
        <v>4248600</v>
      </c>
      <c r="AF32">
        <v>62676830.762877807</v>
      </c>
      <c r="AG32">
        <v>62472594.000512332</v>
      </c>
      <c r="AH32">
        <v>33626906.336851098</v>
      </c>
      <c r="AI32" s="3">
        <v>58737975.41240415</v>
      </c>
      <c r="AJ32" s="6">
        <v>3054998.0633911155</v>
      </c>
      <c r="AK32">
        <v>63773544.862147063</v>
      </c>
      <c r="AL32">
        <v>-60718546.798756011</v>
      </c>
      <c r="AM32">
        <v>0</v>
      </c>
      <c r="AN32">
        <v>16512.503340038722</v>
      </c>
      <c r="AO32">
        <v>248352.86986468226</v>
      </c>
      <c r="AP32">
        <v>5987128.5381711917</v>
      </c>
      <c r="AQ32">
        <v>56473555.837264657</v>
      </c>
      <c r="AR32">
        <v>29070563.857658509</v>
      </c>
      <c r="AS32">
        <v>26566861.470777556</v>
      </c>
      <c r="AT32">
        <v>23652504.24363694</v>
      </c>
      <c r="AU32">
        <v>3664349.4322306733</v>
      </c>
      <c r="AV32">
        <v>107443.78983657245</v>
      </c>
      <c r="AW32">
        <v>38022402.692999862</v>
      </c>
      <c r="AX32">
        <v>60718546.798756011</v>
      </c>
      <c r="AY32">
        <v>901063.55705726868</v>
      </c>
      <c r="AZ32">
        <v>786791.08370774123</v>
      </c>
      <c r="BB32">
        <f t="shared" si="22"/>
        <v>1.6767565931738231</v>
      </c>
      <c r="BC32">
        <f t="shared" si="23"/>
        <v>8.7857392415147064</v>
      </c>
      <c r="BD32">
        <f t="shared" si="24"/>
        <v>22696144.105755638</v>
      </c>
      <c r="BE32">
        <f t="shared" si="25"/>
        <v>217514306.51264539</v>
      </c>
      <c r="BF32" s="24">
        <f t="shared" si="26"/>
        <v>0.90551558415828137</v>
      </c>
      <c r="BG32">
        <f t="shared" si="27"/>
        <v>22.190106496791621</v>
      </c>
      <c r="BH32">
        <f t="shared" si="28"/>
        <v>32.338109752510903</v>
      </c>
      <c r="BI32">
        <f t="shared" si="29"/>
        <v>6.4566404370145554</v>
      </c>
      <c r="BJ32">
        <f t="shared" si="30"/>
        <v>16.604643692733838</v>
      </c>
      <c r="BK32">
        <f t="shared" si="31"/>
        <v>15.733466059777083</v>
      </c>
      <c r="BL32">
        <f t="shared" si="32"/>
        <v>37.905684844383956</v>
      </c>
      <c r="BM32" s="24">
        <f t="shared" si="21"/>
        <v>0.85445667250174828</v>
      </c>
      <c r="BP32">
        <f t="shared" si="33"/>
        <v>180212.71141145375</v>
      </c>
      <c r="BQ32">
        <f t="shared" si="34"/>
        <v>90106.355705726877</v>
      </c>
      <c r="BR32">
        <f t="shared" si="38"/>
        <v>120072.12622660704</v>
      </c>
      <c r="BT32">
        <f t="shared" si="35"/>
        <v>90106.355705726877</v>
      </c>
      <c r="BU32">
        <f t="shared" si="36"/>
        <v>90106.355705726877</v>
      </c>
      <c r="BV32">
        <f t="shared" si="37"/>
        <v>9010.6355705726874</v>
      </c>
      <c r="BW32">
        <f t="shared" si="39"/>
        <v>12007.212622660705</v>
      </c>
    </row>
    <row r="33" spans="1:75" x14ac:dyDescent="0.25">
      <c r="A33" s="3">
        <v>2030</v>
      </c>
      <c r="B33">
        <v>9.4980053044276342</v>
      </c>
      <c r="C33">
        <v>20.577397631325539</v>
      </c>
      <c r="D33">
        <v>0</v>
      </c>
      <c r="E33">
        <v>11.558674504473915</v>
      </c>
      <c r="F33">
        <v>0</v>
      </c>
      <c r="G33">
        <v>4.8161143768640704</v>
      </c>
      <c r="H33">
        <v>0.64839562793638617</v>
      </c>
      <c r="I33">
        <v>8.3193442989138333</v>
      </c>
      <c r="J33">
        <v>0</v>
      </c>
      <c r="K33">
        <v>6.7425601276096412</v>
      </c>
      <c r="L33">
        <v>3.8117447876171524</v>
      </c>
      <c r="M33">
        <v>4.4479242897182925</v>
      </c>
      <c r="N33">
        <v>5.0983199999989327E-2</v>
      </c>
      <c r="O33">
        <v>0.40422183388365168</v>
      </c>
      <c r="P33">
        <v>0.83411439320851943</v>
      </c>
      <c r="Q33">
        <v>970594479.01088083</v>
      </c>
      <c r="R33">
        <v>0</v>
      </c>
      <c r="S33">
        <v>375545892.85713583</v>
      </c>
      <c r="T33">
        <v>3935927117.5194001</v>
      </c>
      <c r="U33">
        <v>1431822652.2180882</v>
      </c>
      <c r="V33">
        <v>1260259342.6090832</v>
      </c>
      <c r="W33" s="3">
        <v>4083568596.7970395</v>
      </c>
      <c r="X33">
        <v>-4962316506.8541918</v>
      </c>
      <c r="Y33">
        <v>522600404.10719389</v>
      </c>
      <c r="Z33">
        <v>217939302.70385259</v>
      </c>
      <c r="AA33">
        <v>16240296.281425657</v>
      </c>
      <c r="AB33">
        <v>752570152.46373904</v>
      </c>
      <c r="AC33">
        <v>13760326.791040383</v>
      </c>
      <c r="AD33">
        <v>0</v>
      </c>
      <c r="AE33">
        <v>4248600</v>
      </c>
      <c r="AF33">
        <v>92969385.063833445</v>
      </c>
      <c r="AG33">
        <v>92665089.36913085</v>
      </c>
      <c r="AH33">
        <v>36747439.443968266</v>
      </c>
      <c r="AI33" s="3">
        <v>69509532.767378494</v>
      </c>
      <c r="AJ33" s="6">
        <v>2990484.4563278193</v>
      </c>
      <c r="AK33">
        <v>113264184.6086428</v>
      </c>
      <c r="AL33">
        <v>-110273700.15231495</v>
      </c>
      <c r="AM33">
        <v>0</v>
      </c>
      <c r="AN33">
        <v>21150.747155743647</v>
      </c>
      <c r="AO33">
        <v>334179.04590812669</v>
      </c>
      <c r="AP33">
        <v>5987562.2883466035</v>
      </c>
      <c r="AQ33">
        <v>56468947.39639236</v>
      </c>
      <c r="AR33">
        <v>29068711.081249427</v>
      </c>
      <c r="AS33">
        <v>26566861.470777556</v>
      </c>
      <c r="AT33">
        <v>28971016.009931747</v>
      </c>
      <c r="AU33">
        <v>3894803.700253204</v>
      </c>
      <c r="AV33">
        <v>155938.40485060017</v>
      </c>
      <c r="AW33">
        <v>92264773.361274034</v>
      </c>
      <c r="AX33">
        <v>110273700.15231495</v>
      </c>
      <c r="AY33">
        <v>1372252.8711612234</v>
      </c>
      <c r="AZ33">
        <v>1225263.6733383683</v>
      </c>
      <c r="BB33">
        <f t="shared" si="22"/>
        <v>1.3461403718680167</v>
      </c>
      <c r="BC33">
        <f t="shared" si="23"/>
        <v>10.711577709143612</v>
      </c>
      <c r="BD33">
        <f t="shared" si="24"/>
        <v>18008926.791040383</v>
      </c>
      <c r="BE33">
        <f t="shared" si="25"/>
        <v>291891446.64431107</v>
      </c>
      <c r="BF33" s="24">
        <f t="shared" si="26"/>
        <v>0.94188801197170158</v>
      </c>
      <c r="BG33">
        <f t="shared" si="27"/>
        <v>21.107663008901518</v>
      </c>
      <c r="BH33">
        <f t="shared" si="28"/>
        <v>30.07540293575174</v>
      </c>
      <c r="BI33">
        <f t="shared" si="29"/>
        <v>4.8161143768640704</v>
      </c>
      <c r="BJ33">
        <f t="shared" si="30"/>
        <v>13.783854303714289</v>
      </c>
      <c r="BK33">
        <f t="shared" si="31"/>
        <v>16.291548632037244</v>
      </c>
      <c r="BL33">
        <f t="shared" si="32"/>
        <v>39.546210904534441</v>
      </c>
      <c r="BM33" s="24">
        <f t="shared" si="21"/>
        <v>0.8914368364075923</v>
      </c>
      <c r="BP33">
        <f t="shared" si="33"/>
        <v>274450.57423224469</v>
      </c>
      <c r="BQ33">
        <f t="shared" si="34"/>
        <v>137225.28711612234</v>
      </c>
      <c r="BR33">
        <f t="shared" si="38"/>
        <v>137225.28711612234</v>
      </c>
      <c r="BT33">
        <f t="shared" si="35"/>
        <v>137225.28711612234</v>
      </c>
      <c r="BU33">
        <f t="shared" si="36"/>
        <v>137225.28711612234</v>
      </c>
      <c r="BV33">
        <f t="shared" si="37"/>
        <v>13722.528711612234</v>
      </c>
      <c r="BW33">
        <f t="shared" si="39"/>
        <v>13722.528711612234</v>
      </c>
    </row>
    <row r="34" spans="1:75" x14ac:dyDescent="0.25">
      <c r="A34" s="3"/>
      <c r="BF34" s="24"/>
    </row>
    <row r="35" spans="1:75" x14ac:dyDescent="0.25">
      <c r="A35" s="3"/>
    </row>
    <row r="36" spans="1:75" x14ac:dyDescent="0.25">
      <c r="AI36" s="6"/>
      <c r="AJ36" s="6"/>
      <c r="AK36" s="6"/>
      <c r="AL36" s="6"/>
      <c r="AM36" s="6"/>
      <c r="AN36" s="6"/>
      <c r="AO36" s="6"/>
      <c r="AP36" s="6"/>
    </row>
    <row r="37" spans="1:75" x14ac:dyDescent="0.25">
      <c r="AI37" s="6"/>
      <c r="AJ37" s="6"/>
      <c r="AK37" s="6"/>
      <c r="AL37" s="6"/>
      <c r="AM37" s="6"/>
      <c r="AN37" s="6"/>
      <c r="AO37" s="6"/>
      <c r="AP37" s="6"/>
    </row>
    <row r="38" spans="1:75" s="46" customFormat="1" x14ac:dyDescent="0.25">
      <c r="A38" s="46" t="s">
        <v>30</v>
      </c>
      <c r="B38" s="46" t="s">
        <v>30</v>
      </c>
      <c r="D38" s="46" t="s">
        <v>89</v>
      </c>
      <c r="F38" s="46" t="s">
        <v>90</v>
      </c>
      <c r="J38" s="46" t="s">
        <v>91</v>
      </c>
      <c r="Q38" s="47" t="s">
        <v>11</v>
      </c>
      <c r="Y38" s="46" t="s">
        <v>120</v>
      </c>
      <c r="AC38" s="46" t="s">
        <v>28</v>
      </c>
      <c r="AH38" s="48"/>
      <c r="AI38" s="49"/>
      <c r="AJ38" s="50"/>
      <c r="AK38" s="50"/>
      <c r="AL38" s="50"/>
      <c r="AM38" s="50"/>
      <c r="AN38" s="50"/>
      <c r="AO38" s="50"/>
      <c r="AP38" s="50" t="s">
        <v>29</v>
      </c>
      <c r="BB38" s="46" t="s">
        <v>11</v>
      </c>
      <c r="BD38" s="46" t="s">
        <v>28</v>
      </c>
      <c r="BG38" s="46" t="s">
        <v>94</v>
      </c>
      <c r="BI38" s="46" t="s">
        <v>93</v>
      </c>
      <c r="BK38" s="46" t="s">
        <v>91</v>
      </c>
      <c r="BR38" s="46">
        <f>BQ51/9</f>
        <v>31338.985988835255</v>
      </c>
      <c r="BV38" s="46" t="s">
        <v>107</v>
      </c>
      <c r="BW38" s="46">
        <f>BV51/9</f>
        <v>3133.8985988835252</v>
      </c>
    </row>
    <row r="39" spans="1:75" x14ac:dyDescent="0.25">
      <c r="A39" s="2" t="s">
        <v>0</v>
      </c>
      <c r="B39" s="10" t="s">
        <v>44</v>
      </c>
      <c r="C39" s="1" t="s">
        <v>45</v>
      </c>
      <c r="D39" s="19" t="s">
        <v>80</v>
      </c>
      <c r="E39" s="19" t="s">
        <v>81</v>
      </c>
      <c r="F39" s="19" t="s">
        <v>76</v>
      </c>
      <c r="G39" s="19" t="s">
        <v>77</v>
      </c>
      <c r="H39" s="19" t="s">
        <v>78</v>
      </c>
      <c r="I39" t="s">
        <v>79</v>
      </c>
      <c r="J39" t="s">
        <v>82</v>
      </c>
      <c r="K39" t="s">
        <v>83</v>
      </c>
      <c r="L39" t="s">
        <v>84</v>
      </c>
      <c r="M39" t="s">
        <v>85</v>
      </c>
      <c r="N39" t="s">
        <v>86</v>
      </c>
      <c r="O39" t="s">
        <v>87</v>
      </c>
      <c r="P39" t="s">
        <v>88</v>
      </c>
      <c r="Q39" s="11" t="s">
        <v>14</v>
      </c>
      <c r="R39" s="1" t="s">
        <v>1</v>
      </c>
      <c r="S39" s="1" t="s">
        <v>2</v>
      </c>
      <c r="T39" s="1" t="s">
        <v>3</v>
      </c>
      <c r="U39" s="1" t="s">
        <v>4</v>
      </c>
      <c r="V39" s="1" t="s">
        <v>5</v>
      </c>
      <c r="W39" s="2" t="s">
        <v>6</v>
      </c>
      <c r="Y39" s="19" t="s">
        <v>121</v>
      </c>
      <c r="Z39" s="1" t="s">
        <v>114</v>
      </c>
      <c r="AA39" s="1" t="s">
        <v>122</v>
      </c>
      <c r="AB39" s="19" t="s">
        <v>123</v>
      </c>
      <c r="AC39" s="11" t="s">
        <v>15</v>
      </c>
      <c r="AD39" s="1" t="s">
        <v>16</v>
      </c>
      <c r="AE39" s="1" t="s">
        <v>17</v>
      </c>
      <c r="AF39" s="1" t="s">
        <v>18</v>
      </c>
      <c r="AG39" s="1" t="s">
        <v>19</v>
      </c>
      <c r="AH39" s="1" t="s">
        <v>20</v>
      </c>
      <c r="AI39" s="2" t="s">
        <v>21</v>
      </c>
      <c r="AJ39" s="1" t="s">
        <v>97</v>
      </c>
      <c r="AK39" s="11" t="s">
        <v>125</v>
      </c>
      <c r="AL39" s="11" t="s">
        <v>126</v>
      </c>
      <c r="AM39" s="11" t="s">
        <v>99</v>
      </c>
      <c r="AN39" s="11" t="s">
        <v>111</v>
      </c>
      <c r="AO39" s="11" t="s">
        <v>127</v>
      </c>
      <c r="AP39" s="11" t="s">
        <v>22</v>
      </c>
      <c r="AQ39" s="11" t="s">
        <v>23</v>
      </c>
      <c r="AR39" s="11" t="s">
        <v>26</v>
      </c>
      <c r="AS39" s="11" t="s">
        <v>25</v>
      </c>
      <c r="AT39" s="11" t="s">
        <v>24</v>
      </c>
      <c r="AU39" s="11" t="s">
        <v>27</v>
      </c>
      <c r="AV39" s="1" t="s">
        <v>31</v>
      </c>
      <c r="AW39" s="1" t="s">
        <v>47</v>
      </c>
      <c r="AX39" s="19" t="s">
        <v>48</v>
      </c>
      <c r="AY39" s="1"/>
      <c r="BB39" s="1" t="s">
        <v>45</v>
      </c>
      <c r="BC39" s="1" t="s">
        <v>44</v>
      </c>
      <c r="BD39" s="1" t="s">
        <v>45</v>
      </c>
      <c r="BE39" s="1" t="s">
        <v>44</v>
      </c>
      <c r="BG39" s="11" t="s">
        <v>92</v>
      </c>
      <c r="BH39" s="11" t="s">
        <v>95</v>
      </c>
      <c r="BI39" s="11" t="s">
        <v>75</v>
      </c>
      <c r="BJ39" s="11" t="s">
        <v>95</v>
      </c>
      <c r="BK39" s="11" t="s">
        <v>75</v>
      </c>
      <c r="BL39" s="11" t="s">
        <v>96</v>
      </c>
      <c r="BM39" s="19" t="s">
        <v>100</v>
      </c>
      <c r="BP39" t="s">
        <v>131</v>
      </c>
      <c r="BQ39" t="s">
        <v>105</v>
      </c>
      <c r="BR39" t="s">
        <v>109</v>
      </c>
      <c r="BT39" t="s">
        <v>106</v>
      </c>
      <c r="BV39">
        <v>10</v>
      </c>
      <c r="BW39" t="s">
        <v>110</v>
      </c>
    </row>
    <row r="40" spans="1:75" x14ac:dyDescent="0.25">
      <c r="A40">
        <v>2019</v>
      </c>
      <c r="B40">
        <v>0.32979265896753246</v>
      </c>
      <c r="C40">
        <v>120.51369480029645</v>
      </c>
      <c r="D40">
        <v>44.907408000006008</v>
      </c>
      <c r="E40">
        <v>58.005747075355927</v>
      </c>
      <c r="F40">
        <v>20.193264000000088</v>
      </c>
      <c r="G40">
        <v>24.169061281398427</v>
      </c>
      <c r="H40">
        <v>2.1187709793542715</v>
      </c>
      <c r="I40">
        <v>15.430925225587982</v>
      </c>
      <c r="J40">
        <v>24.714143999996061</v>
      </c>
      <c r="K40">
        <v>33.836685793957706</v>
      </c>
      <c r="L40">
        <v>0.16162109602162697</v>
      </c>
      <c r="M40">
        <v>2.6460396053949824E-2</v>
      </c>
      <c r="N40">
        <v>5.0843519999989407E-2</v>
      </c>
      <c r="O40">
        <v>9.661468689486169E-2</v>
      </c>
      <c r="P40">
        <v>4.5096479997094589E-2</v>
      </c>
      <c r="Q40">
        <v>4870805717.4246788</v>
      </c>
      <c r="R40">
        <v>2098980000.0001893</v>
      </c>
      <c r="S40">
        <v>374516999.99999338</v>
      </c>
      <c r="T40">
        <v>299167969.55222887</v>
      </c>
      <c r="U40">
        <v>41836563.70137164</v>
      </c>
      <c r="V40">
        <v>470526072.53991008</v>
      </c>
      <c r="W40" s="3">
        <v>436201071.40045846</v>
      </c>
      <c r="X40">
        <v>2903671.3677559774</v>
      </c>
      <c r="Y40">
        <v>0</v>
      </c>
      <c r="Z40">
        <v>0</v>
      </c>
      <c r="AA40">
        <v>0</v>
      </c>
      <c r="AB40">
        <v>0</v>
      </c>
      <c r="AC40">
        <v>69054460.803995594</v>
      </c>
      <c r="AD40">
        <v>30139400</v>
      </c>
      <c r="AE40">
        <v>4236960</v>
      </c>
      <c r="AF40">
        <v>3941977.9517470151</v>
      </c>
      <c r="AG40">
        <v>551258.25112395431</v>
      </c>
      <c r="AH40">
        <v>8783153.3540783282</v>
      </c>
      <c r="AI40" s="3">
        <v>3758039.999757811</v>
      </c>
      <c r="AJ40" s="6">
        <v>64526.030394577312</v>
      </c>
      <c r="AK40">
        <v>0</v>
      </c>
      <c r="AL40">
        <v>64526.030394577312</v>
      </c>
      <c r="AM40">
        <v>1</v>
      </c>
      <c r="AN40">
        <v>0</v>
      </c>
      <c r="AO40">
        <v>0</v>
      </c>
      <c r="AP40">
        <v>5977895.3253791826</v>
      </c>
      <c r="AQ40">
        <v>56281903.432007886</v>
      </c>
      <c r="AR40">
        <v>28999549.966755487</v>
      </c>
      <c r="AS40">
        <v>26494075.548939809</v>
      </c>
      <c r="AT40">
        <v>1748120.5050466401</v>
      </c>
      <c r="AU40">
        <v>1025116.7696724187</v>
      </c>
      <c r="AV40">
        <v>22679.92155307635</v>
      </c>
      <c r="AW40">
        <v>-103495146.83439</v>
      </c>
      <c r="AX40">
        <v>-64526.030394577312</v>
      </c>
      <c r="AY40">
        <v>0</v>
      </c>
      <c r="AZ40">
        <v>0</v>
      </c>
      <c r="BB40">
        <f>SUM(Q40:S40)*(10^-9)</f>
        <v>7.3443027174248616</v>
      </c>
      <c r="BC40">
        <f>SUM(T40:W40)*(10^-9)</f>
        <v>1.247731677193969</v>
      </c>
      <c r="BD40">
        <f>SUM(AC40:AE40)</f>
        <v>103430820.80399559</v>
      </c>
      <c r="BE40">
        <f>SUM(AF40:AI40)</f>
        <v>17034429.55670711</v>
      </c>
      <c r="BF40" s="24">
        <f>BE40/(BD40+BE40)</f>
        <v>0.1414053389313667</v>
      </c>
      <c r="BG40">
        <f>SUM(L40:P40)+SUM(D40:E40)</f>
        <v>103.29379125432946</v>
      </c>
      <c r="BH40">
        <f>SUM(L40:P40)+SUM(H40:I40)+SUM(D40:E40)</f>
        <v>120.84348745927171</v>
      </c>
      <c r="BI40">
        <f>SUM(F40:G40)</f>
        <v>44.362325281398512</v>
      </c>
      <c r="BJ40">
        <f>SUM(F40:I40)</f>
        <v>61.91202148634077</v>
      </c>
      <c r="BK40">
        <f>SUM(J40:P40)</f>
        <v>58.931465972921281</v>
      </c>
      <c r="BL40">
        <f t="shared" ref="BL40" si="40">$BI$40-BI40</f>
        <v>0</v>
      </c>
      <c r="BM40" s="24">
        <f t="shared" ref="BM40" si="41">1-BI40/$BI$40</f>
        <v>0</v>
      </c>
      <c r="BP40">
        <f>ABS(AY40*0.2)</f>
        <v>0</v>
      </c>
      <c r="BQ40">
        <f>BP40/2</f>
        <v>0</v>
      </c>
      <c r="BR40">
        <v>0</v>
      </c>
      <c r="BT40">
        <f>BP40-BQ40</f>
        <v>0</v>
      </c>
      <c r="BU40">
        <f>BP40-BQ40</f>
        <v>0</v>
      </c>
      <c r="BV40">
        <f>BU40/10</f>
        <v>0</v>
      </c>
      <c r="BW40">
        <v>0</v>
      </c>
    </row>
    <row r="41" spans="1:75" x14ac:dyDescent="0.25">
      <c r="A41" s="3">
        <v>2020</v>
      </c>
      <c r="B41">
        <v>0.55161542122691276</v>
      </c>
      <c r="C41">
        <v>92.618107543791723</v>
      </c>
      <c r="D41">
        <v>5.140500000000001E-3</v>
      </c>
      <c r="E41">
        <v>75.138159371699089</v>
      </c>
      <c r="F41">
        <v>2.3115000000000002E-3</v>
      </c>
      <c r="G41">
        <v>31.307566404874741</v>
      </c>
      <c r="H41">
        <v>2.0374175550500051</v>
      </c>
      <c r="I41">
        <v>15.386267237038799</v>
      </c>
      <c r="J41">
        <v>2.8290000000000004E-3</v>
      </c>
      <c r="K41">
        <v>43.830592966826096</v>
      </c>
      <c r="L41">
        <v>0.2142104138492297</v>
      </c>
      <c r="M41">
        <v>0.12514286902162755</v>
      </c>
      <c r="N41">
        <v>5.1122879999989247E-2</v>
      </c>
      <c r="O41">
        <v>0.16716559589475502</v>
      </c>
      <c r="P41">
        <v>4.5096542461297975E-2</v>
      </c>
      <c r="Q41">
        <v>6309433025.4721947</v>
      </c>
      <c r="R41">
        <v>240267.85714285713</v>
      </c>
      <c r="S41">
        <v>376574785.71427828</v>
      </c>
      <c r="T41">
        <v>376021549.26201159</v>
      </c>
      <c r="U41">
        <v>171209114.08775824</v>
      </c>
      <c r="V41">
        <v>781768770.25086474</v>
      </c>
      <c r="W41" s="3">
        <v>410017882.36042649</v>
      </c>
      <c r="X41">
        <v>69112876.187692627</v>
      </c>
      <c r="Y41">
        <v>0</v>
      </c>
      <c r="Z41">
        <v>0</v>
      </c>
      <c r="AA41">
        <v>0</v>
      </c>
      <c r="AB41">
        <v>0</v>
      </c>
      <c r="AC41">
        <v>89450189.728215292</v>
      </c>
      <c r="AD41">
        <v>3450</v>
      </c>
      <c r="AE41">
        <v>4260240</v>
      </c>
      <c r="AF41">
        <v>5224644.2402250897</v>
      </c>
      <c r="AG41">
        <v>2607143.1046172399</v>
      </c>
      <c r="AH41">
        <v>15196872.354068607</v>
      </c>
      <c r="AI41" s="3">
        <v>3758045.2051084135</v>
      </c>
      <c r="AJ41" s="6">
        <v>1535841.6930598386</v>
      </c>
      <c r="AK41">
        <v>0</v>
      </c>
      <c r="AL41">
        <v>1535841.6930598386</v>
      </c>
      <c r="AM41">
        <v>0</v>
      </c>
      <c r="AN41">
        <v>0</v>
      </c>
      <c r="AO41">
        <v>0</v>
      </c>
      <c r="AP41">
        <v>6004872.5259458004</v>
      </c>
      <c r="AQ41">
        <v>56681612.635397434</v>
      </c>
      <c r="AR41">
        <v>29131897.32610289</v>
      </c>
      <c r="AS41">
        <v>26639647.392615303</v>
      </c>
      <c r="AT41">
        <v>2312536.7542608161</v>
      </c>
      <c r="AU41">
        <v>1235879.965811481</v>
      </c>
      <c r="AV41">
        <v>22978.300504191033</v>
      </c>
      <c r="AW41">
        <v>-95249721.421275109</v>
      </c>
      <c r="AX41">
        <v>-1535841.6930598386</v>
      </c>
      <c r="AY41">
        <v>0</v>
      </c>
      <c r="AZ41">
        <v>0</v>
      </c>
      <c r="BB41">
        <f t="shared" ref="BB41:BB51" si="42">SUM(Q41:S41)*(10^-9)</f>
        <v>6.6862480790436161</v>
      </c>
      <c r="BC41">
        <f t="shared" ref="BC41:BC51" si="43">SUM(T41:W41)*(10^-9)</f>
        <v>1.7390173159610611</v>
      </c>
      <c r="BD41">
        <f t="shared" ref="BD41:BD51" si="44">SUM(AC41:AE41)</f>
        <v>93713879.728215292</v>
      </c>
      <c r="BE41">
        <f t="shared" ref="BE41:BE51" si="45">SUM(AF41:AI41)</f>
        <v>26786704.904019348</v>
      </c>
      <c r="BF41" s="24">
        <f t="shared" ref="BF41:BF51" si="46">BE41/(BD41+BE41)</f>
        <v>0.22229522774326643</v>
      </c>
      <c r="BG41">
        <f t="shared" ref="BG41:BG51" si="47">SUM(L41:P41)+SUM(D41:E41)</f>
        <v>75.746038172925978</v>
      </c>
      <c r="BH41">
        <f t="shared" ref="BH41:BH51" si="48">SUM(L41:P41)+SUM(H41:I41)+SUM(D41:E41)</f>
        <v>93.169722965014785</v>
      </c>
      <c r="BI41">
        <f t="shared" ref="BI41:BI51" si="49">SUM(F41:G41)</f>
        <v>31.309877904874742</v>
      </c>
      <c r="BJ41">
        <f t="shared" ref="BJ41:BJ51" si="50">SUM(F41:I41)</f>
        <v>48.733562696963546</v>
      </c>
      <c r="BK41">
        <f t="shared" ref="BK41:BK51" si="51">SUM(J41:P41)</f>
        <v>44.436160268052994</v>
      </c>
      <c r="BL41">
        <f t="shared" ref="BL41:BL51" si="52">$BI$40-BI41</f>
        <v>13.052447376523769</v>
      </c>
      <c r="BM41" s="24">
        <f t="shared" ref="BM41:BM51" si="53">1-BI41/$BI$40</f>
        <v>0.29422369755709732</v>
      </c>
      <c r="BP41">
        <f t="shared" ref="BP41:BP51" si="54">ABS(AY41*0.2)</f>
        <v>0</v>
      </c>
      <c r="BQ41">
        <f t="shared" ref="BQ41:BQ51" si="55">BP41/2</f>
        <v>0</v>
      </c>
      <c r="BR41">
        <v>0</v>
      </c>
      <c r="BT41">
        <f t="shared" ref="BT41:BT42" si="56">BP41-BQ41</f>
        <v>0</v>
      </c>
      <c r="BU41">
        <f t="shared" ref="BU41:BU42" si="57">BP41-BQ41</f>
        <v>0</v>
      </c>
      <c r="BV41">
        <f t="shared" ref="BV41:BV51" si="58">BU41/10</f>
        <v>0</v>
      </c>
      <c r="BW41">
        <v>0</v>
      </c>
    </row>
    <row r="42" spans="1:75" x14ac:dyDescent="0.25">
      <c r="A42" s="3">
        <v>2021</v>
      </c>
      <c r="B42">
        <v>0.99876758471572979</v>
      </c>
      <c r="C42">
        <v>80.39412664008718</v>
      </c>
      <c r="D42">
        <v>0</v>
      </c>
      <c r="E42">
        <v>63.277285165534359</v>
      </c>
      <c r="F42">
        <v>0</v>
      </c>
      <c r="G42">
        <v>26.36553548563905</v>
      </c>
      <c r="H42">
        <v>1.907414827911472</v>
      </c>
      <c r="I42">
        <v>15.158443446638532</v>
      </c>
      <c r="J42">
        <v>0</v>
      </c>
      <c r="K42">
        <v>36.911749679895635</v>
      </c>
      <c r="L42">
        <v>0.34263827991261775</v>
      </c>
      <c r="M42">
        <v>0.34999107514831795</v>
      </c>
      <c r="N42">
        <v>5.0983199999989327E-2</v>
      </c>
      <c r="O42">
        <v>0.1931146754834844</v>
      </c>
      <c r="P42">
        <v>0.11302355417130994</v>
      </c>
      <c r="Q42">
        <v>5313462508.5854645</v>
      </c>
      <c r="R42">
        <v>0</v>
      </c>
      <c r="S42">
        <v>375545892.85713583</v>
      </c>
      <c r="T42">
        <v>570378495.38996875</v>
      </c>
      <c r="U42">
        <v>414322815.79235166</v>
      </c>
      <c r="V42">
        <v>867236542.62928629</v>
      </c>
      <c r="W42" s="3">
        <v>965926278.12948287</v>
      </c>
      <c r="X42">
        <v>18872835.885585159</v>
      </c>
      <c r="Y42">
        <v>0</v>
      </c>
      <c r="Z42">
        <v>0</v>
      </c>
      <c r="AA42">
        <v>0</v>
      </c>
      <c r="AB42">
        <v>0</v>
      </c>
      <c r="AC42">
        <v>75330101.387541205</v>
      </c>
      <c r="AD42">
        <v>0</v>
      </c>
      <c r="AE42">
        <v>4248600</v>
      </c>
      <c r="AF42">
        <v>8357031.2173809418</v>
      </c>
      <c r="AG42">
        <v>7291480.7322566481</v>
      </c>
      <c r="AH42">
        <v>17555879.589407746</v>
      </c>
      <c r="AI42" s="3">
        <v>9418629.5142754167</v>
      </c>
      <c r="AJ42" s="6">
        <v>837747.95655813918</v>
      </c>
      <c r="AK42">
        <v>418351.60354513512</v>
      </c>
      <c r="AL42">
        <v>419396.35301300336</v>
      </c>
      <c r="AM42">
        <v>0</v>
      </c>
      <c r="AN42">
        <v>0</v>
      </c>
      <c r="AO42">
        <v>0</v>
      </c>
      <c r="AP42">
        <v>5987167.4690761976</v>
      </c>
      <c r="AQ42">
        <v>56474638.670266971</v>
      </c>
      <c r="AR42">
        <v>29070575.484746117</v>
      </c>
      <c r="AS42">
        <v>26566861.470777556</v>
      </c>
      <c r="AT42">
        <v>3040020.2071809722</v>
      </c>
      <c r="AU42">
        <v>1453139.0604848869</v>
      </c>
      <c r="AV42">
        <v>23139.646600371514</v>
      </c>
      <c r="AW42">
        <v>-79998097.740554109</v>
      </c>
      <c r="AX42">
        <v>-419396.35301300336</v>
      </c>
      <c r="AY42">
        <v>0</v>
      </c>
      <c r="AZ42">
        <v>0</v>
      </c>
      <c r="BB42">
        <f t="shared" si="42"/>
        <v>5.6890084014426003</v>
      </c>
      <c r="BC42">
        <f t="shared" si="43"/>
        <v>2.8178641319410898</v>
      </c>
      <c r="BD42">
        <f t="shared" si="44"/>
        <v>79578701.387541205</v>
      </c>
      <c r="BE42">
        <f t="shared" si="45"/>
        <v>42623021.053320751</v>
      </c>
      <c r="BF42" s="24">
        <f t="shared" si="46"/>
        <v>0.34879230997703525</v>
      </c>
      <c r="BG42">
        <f t="shared" si="47"/>
        <v>64.327035950250078</v>
      </c>
      <c r="BH42">
        <f t="shared" si="48"/>
        <v>81.392894224800074</v>
      </c>
      <c r="BI42">
        <f t="shared" si="49"/>
        <v>26.36553548563905</v>
      </c>
      <c r="BJ42">
        <f t="shared" si="50"/>
        <v>43.431393760189053</v>
      </c>
      <c r="BK42">
        <f t="shared" si="51"/>
        <v>37.961500464611362</v>
      </c>
      <c r="BL42">
        <f t="shared" si="52"/>
        <v>17.996789795759462</v>
      </c>
      <c r="BM42" s="24">
        <f t="shared" si="53"/>
        <v>0.40567733277285323</v>
      </c>
      <c r="BP42">
        <f t="shared" si="54"/>
        <v>0</v>
      </c>
      <c r="BQ42">
        <f t="shared" si="55"/>
        <v>0</v>
      </c>
      <c r="BR42">
        <v>0</v>
      </c>
      <c r="BT42">
        <f t="shared" si="56"/>
        <v>0</v>
      </c>
      <c r="BU42">
        <f t="shared" si="57"/>
        <v>0</v>
      </c>
      <c r="BV42">
        <f t="shared" si="58"/>
        <v>0</v>
      </c>
      <c r="BW42">
        <v>0</v>
      </c>
    </row>
    <row r="43" spans="1:75" x14ac:dyDescent="0.25">
      <c r="A43" s="3">
        <v>2022</v>
      </c>
      <c r="B43">
        <v>1.7272919502625046</v>
      </c>
      <c r="C43">
        <v>62.783524214451923</v>
      </c>
      <c r="D43">
        <v>0</v>
      </c>
      <c r="E43">
        <v>46.06028988755947</v>
      </c>
      <c r="F43">
        <v>0</v>
      </c>
      <c r="G43">
        <v>19.191787453149825</v>
      </c>
      <c r="H43">
        <v>1.7770379596310915</v>
      </c>
      <c r="I43">
        <v>14.895213167262986</v>
      </c>
      <c r="J43">
        <v>0</v>
      </c>
      <c r="K43">
        <v>26.868502434409795</v>
      </c>
      <c r="L43">
        <v>0.64242174665203822</v>
      </c>
      <c r="M43">
        <v>0.62483814895152157</v>
      </c>
      <c r="N43">
        <v>5.0983199999989327E-2</v>
      </c>
      <c r="O43">
        <v>0.21621725515896786</v>
      </c>
      <c r="P43">
        <v>0.24381479949997881</v>
      </c>
      <c r="Q43">
        <v>3867732675.5072966</v>
      </c>
      <c r="R43">
        <v>0</v>
      </c>
      <c r="S43">
        <v>375545892.85713583</v>
      </c>
      <c r="T43">
        <v>1014150954.5318202</v>
      </c>
      <c r="U43">
        <v>640045021.46396518</v>
      </c>
      <c r="V43">
        <v>932402683.11456168</v>
      </c>
      <c r="W43" s="3">
        <v>1958621662.6317661</v>
      </c>
      <c r="X43">
        <v>-59135768.931110583</v>
      </c>
      <c r="Y43">
        <v>269103936.35411066</v>
      </c>
      <c r="Z43">
        <v>65133374.044789709</v>
      </c>
      <c r="AA43">
        <v>5110753.6330076652</v>
      </c>
      <c r="AB43">
        <v>335082153.98785669</v>
      </c>
      <c r="AC43">
        <v>54833678.437571339</v>
      </c>
      <c r="AD43">
        <v>0</v>
      </c>
      <c r="AE43">
        <v>4248600</v>
      </c>
      <c r="AF43">
        <v>15668823.089074045</v>
      </c>
      <c r="AG43">
        <v>13017461.436490035</v>
      </c>
      <c r="AH43">
        <v>19656114.105360776</v>
      </c>
      <c r="AI43" s="3">
        <v>20317899.958331335</v>
      </c>
      <c r="AJ43" s="6">
        <v>668721.85087782331</v>
      </c>
      <c r="AK43">
        <v>1982850.0493469492</v>
      </c>
      <c r="AL43">
        <v>-1314128.1984691299</v>
      </c>
      <c r="AM43">
        <v>0</v>
      </c>
      <c r="AN43">
        <v>-1676.9245199391407</v>
      </c>
      <c r="AO43">
        <v>23467.877471008265</v>
      </c>
      <c r="AP43">
        <v>5987512.6963630049</v>
      </c>
      <c r="AQ43">
        <v>56469178.571449175</v>
      </c>
      <c r="AR43">
        <v>29068779.390389092</v>
      </c>
      <c r="AS43">
        <v>26566861.470777556</v>
      </c>
      <c r="AT43">
        <v>4018796.1709893607</v>
      </c>
      <c r="AU43">
        <v>1700440.4073801974</v>
      </c>
      <c r="AV43">
        <v>22972.305898693896</v>
      </c>
      <c r="AW43">
        <v>-57768150.239102073</v>
      </c>
      <c r="AX43">
        <v>1314128.1984691299</v>
      </c>
      <c r="AY43">
        <v>78121.793055444607</v>
      </c>
      <c r="AZ43">
        <v>54213.4852309165</v>
      </c>
      <c r="BB43">
        <f t="shared" si="42"/>
        <v>4.243278568364433</v>
      </c>
      <c r="BC43">
        <f t="shared" si="43"/>
        <v>4.5452203217421134</v>
      </c>
      <c r="BD43">
        <f t="shared" si="44"/>
        <v>59082278.437571339</v>
      </c>
      <c r="BE43">
        <f t="shared" si="45"/>
        <v>68660298.589256197</v>
      </c>
      <c r="BF43" s="24">
        <f t="shared" si="46"/>
        <v>0.53748953706199831</v>
      </c>
      <c r="BG43">
        <f t="shared" si="47"/>
        <v>47.838565037821965</v>
      </c>
      <c r="BH43">
        <f t="shared" si="48"/>
        <v>64.510816164716047</v>
      </c>
      <c r="BI43">
        <f t="shared" si="49"/>
        <v>19.191787453149825</v>
      </c>
      <c r="BJ43">
        <f t="shared" si="50"/>
        <v>35.864038580043903</v>
      </c>
      <c r="BK43">
        <f t="shared" si="51"/>
        <v>28.646777584672289</v>
      </c>
      <c r="BL43">
        <f t="shared" si="52"/>
        <v>25.170537828248687</v>
      </c>
      <c r="BM43" s="24">
        <f t="shared" si="53"/>
        <v>0.5673854485441705</v>
      </c>
      <c r="BP43">
        <f t="shared" si="54"/>
        <v>15624.358611088923</v>
      </c>
      <c r="BQ43">
        <f>BP43/2</f>
        <v>7812.1793055444614</v>
      </c>
      <c r="BR43">
        <f t="shared" ref="BR43:BR51" si="59">BR42+$BR$38</f>
        <v>31338.985988835255</v>
      </c>
      <c r="BT43">
        <f>BP43-BQ43</f>
        <v>7812.1793055444614</v>
      </c>
      <c r="BU43">
        <f>BP43-BQ43</f>
        <v>7812.1793055444614</v>
      </c>
      <c r="BV43">
        <f>BU43/10</f>
        <v>781.21793055444618</v>
      </c>
      <c r="BW43">
        <f t="shared" ref="BW43:BW51" si="60">BW42+$BW$38</f>
        <v>3133.8985988835252</v>
      </c>
    </row>
    <row r="44" spans="1:75" x14ac:dyDescent="0.25">
      <c r="A44" s="3">
        <v>2023</v>
      </c>
      <c r="B44">
        <v>2.6530802952547297</v>
      </c>
      <c r="C44">
        <v>49.099935684703645</v>
      </c>
      <c r="D44">
        <v>0</v>
      </c>
      <c r="E44">
        <v>32.882880717327076</v>
      </c>
      <c r="F44">
        <v>0</v>
      </c>
      <c r="G44">
        <v>13.70120029888627</v>
      </c>
      <c r="H44">
        <v>1.6365514762048574</v>
      </c>
      <c r="I44">
        <v>14.529520291172776</v>
      </c>
      <c r="J44">
        <v>0</v>
      </c>
      <c r="K44">
        <v>19.181680418440685</v>
      </c>
      <c r="L44">
        <v>0.9636183181585577</v>
      </c>
      <c r="M44">
        <v>1.1245601013209814</v>
      </c>
      <c r="N44">
        <v>5.0983199999989327E-2</v>
      </c>
      <c r="O44">
        <v>0.2405941725235779</v>
      </c>
      <c r="P44">
        <v>0.32430770325160607</v>
      </c>
      <c r="Q44">
        <v>2761211284.7244849</v>
      </c>
      <c r="R44">
        <v>0</v>
      </c>
      <c r="S44">
        <v>375545892.85713583</v>
      </c>
      <c r="T44">
        <v>1442588696.7997968</v>
      </c>
      <c r="U44">
        <v>996751194.06861031</v>
      </c>
      <c r="V44">
        <v>996297734.88428509</v>
      </c>
      <c r="W44" s="3">
        <v>2448855859.900423</v>
      </c>
      <c r="X44">
        <v>-247347140.01361629</v>
      </c>
      <c r="Y44">
        <v>491726663.93529648</v>
      </c>
      <c r="Z44">
        <v>127392121.60832663</v>
      </c>
      <c r="AA44">
        <v>9931642.2658105884</v>
      </c>
      <c r="AB44">
        <v>621048550.40602577</v>
      </c>
      <c r="AC44">
        <v>39146286.568246238</v>
      </c>
      <c r="AD44">
        <v>0</v>
      </c>
      <c r="AE44">
        <v>4248600</v>
      </c>
      <c r="AF44">
        <v>23502885.808745306</v>
      </c>
      <c r="AG44">
        <v>23428335.44418719</v>
      </c>
      <c r="AH44">
        <v>21872197.502143469</v>
      </c>
      <c r="AI44" s="3">
        <v>27025641.937633716</v>
      </c>
      <c r="AJ44" s="6">
        <v>778028.71340637514</v>
      </c>
      <c r="AK44">
        <v>6274631.8248200547</v>
      </c>
      <c r="AL44">
        <v>-5496603.1114136828</v>
      </c>
      <c r="AM44">
        <v>0</v>
      </c>
      <c r="AN44">
        <v>-1520.5151561288878</v>
      </c>
      <c r="AO44">
        <v>53604.57951118426</v>
      </c>
      <c r="AP44">
        <v>5991401.9536661841</v>
      </c>
      <c r="AQ44">
        <v>56482177.838569641</v>
      </c>
      <c r="AR44">
        <v>29060670.950173989</v>
      </c>
      <c r="AS44">
        <v>26566861.470777556</v>
      </c>
      <c r="AT44">
        <v>5280634.5197363151</v>
      </c>
      <c r="AU44">
        <v>1968283.0239826664</v>
      </c>
      <c r="AV44">
        <v>36830.381302150774</v>
      </c>
      <c r="AW44">
        <v>-37898283.456832513</v>
      </c>
      <c r="AX44">
        <v>5496603.1114136828</v>
      </c>
      <c r="AY44">
        <v>243756.43140440685</v>
      </c>
      <c r="AZ44">
        <v>190279.26966444519</v>
      </c>
      <c r="BB44">
        <f t="shared" si="42"/>
        <v>3.1367571775816208</v>
      </c>
      <c r="BC44">
        <f t="shared" si="43"/>
        <v>5.8844934856531159</v>
      </c>
      <c r="BD44">
        <f t="shared" si="44"/>
        <v>43394886.568246238</v>
      </c>
      <c r="BE44">
        <f t="shared" si="45"/>
        <v>95829060.692709684</v>
      </c>
      <c r="BF44" s="24">
        <f t="shared" si="46"/>
        <v>0.68830874700809508</v>
      </c>
      <c r="BG44">
        <f t="shared" si="47"/>
        <v>35.586944212581791</v>
      </c>
      <c r="BH44">
        <f t="shared" si="48"/>
        <v>51.753015979959422</v>
      </c>
      <c r="BI44">
        <f t="shared" si="49"/>
        <v>13.70120029888627</v>
      </c>
      <c r="BJ44">
        <f t="shared" si="50"/>
        <v>29.867272066263904</v>
      </c>
      <c r="BK44">
        <f t="shared" si="51"/>
        <v>21.8857439136954</v>
      </c>
      <c r="BL44">
        <f t="shared" si="52"/>
        <v>30.661124982512241</v>
      </c>
      <c r="BM44" s="24">
        <f t="shared" si="53"/>
        <v>0.69115234127208169</v>
      </c>
      <c r="BP44">
        <f t="shared" si="54"/>
        <v>48751.286280881373</v>
      </c>
      <c r="BQ44">
        <f t="shared" si="55"/>
        <v>24375.643140440687</v>
      </c>
      <c r="BR44">
        <f>BR43+$BR$38</f>
        <v>62677.97197767051</v>
      </c>
      <c r="BT44">
        <f>BP44-BQ44</f>
        <v>24375.643140440687</v>
      </c>
      <c r="BU44">
        <f>BP44-BQ44</f>
        <v>24375.643140440687</v>
      </c>
      <c r="BV44">
        <f t="shared" si="58"/>
        <v>2437.5643140440689</v>
      </c>
      <c r="BW44">
        <f t="shared" si="60"/>
        <v>6267.7971977670504</v>
      </c>
    </row>
    <row r="45" spans="1:75" x14ac:dyDescent="0.25">
      <c r="A45" s="3">
        <v>2024</v>
      </c>
      <c r="B45">
        <v>3.9191186532211875</v>
      </c>
      <c r="C45">
        <v>37.981263365376989</v>
      </c>
      <c r="D45">
        <v>0</v>
      </c>
      <c r="E45">
        <v>22.360137768161913</v>
      </c>
      <c r="F45">
        <v>0</v>
      </c>
      <c r="G45">
        <v>9.3167240700675631</v>
      </c>
      <c r="H45">
        <v>1.4973812023448929</v>
      </c>
      <c r="I45">
        <v>14.072621514867228</v>
      </c>
      <c r="J45">
        <v>0</v>
      </c>
      <c r="K45">
        <v>13.043413698094513</v>
      </c>
      <c r="L45">
        <v>1.4992969995036178</v>
      </c>
      <c r="M45">
        <v>1.749603952509357</v>
      </c>
      <c r="N45">
        <v>5.1122879999989247E-2</v>
      </c>
      <c r="O45">
        <v>0.26624033996166357</v>
      </c>
      <c r="P45">
        <v>0.40397736124654759</v>
      </c>
      <c r="Q45">
        <v>1877605105.9574962</v>
      </c>
      <c r="R45">
        <v>0</v>
      </c>
      <c r="S45">
        <v>376574785.71427828</v>
      </c>
      <c r="T45">
        <v>2128532361.7763748</v>
      </c>
      <c r="U45">
        <v>1341853031.8441606</v>
      </c>
      <c r="V45">
        <v>1058689905.6026026</v>
      </c>
      <c r="W45" s="3">
        <v>2867335129.3010645</v>
      </c>
      <c r="X45">
        <v>-817244402.89215422</v>
      </c>
      <c r="Y45">
        <v>673889562.80472469</v>
      </c>
      <c r="Z45">
        <v>186871395.2624824</v>
      </c>
      <c r="AA45">
        <v>14474996.034682758</v>
      </c>
      <c r="AB45">
        <v>864460187.61708057</v>
      </c>
      <c r="AC45">
        <v>26619211.628764484</v>
      </c>
      <c r="AD45">
        <v>0</v>
      </c>
      <c r="AE45">
        <v>4260240</v>
      </c>
      <c r="AF45">
        <v>36568219.500088297</v>
      </c>
      <c r="AG45">
        <v>36450082.343944892</v>
      </c>
      <c r="AH45">
        <v>24203667.269242249</v>
      </c>
      <c r="AI45" s="3">
        <v>33664780.103879176</v>
      </c>
      <c r="AJ45" s="6">
        <v>948468.56547589239</v>
      </c>
      <c r="AK45">
        <v>19109455.296412613</v>
      </c>
      <c r="AL45">
        <v>-18160986.73093674</v>
      </c>
      <c r="AM45">
        <v>0</v>
      </c>
      <c r="AN45">
        <v>-4183.5402403550306</v>
      </c>
      <c r="AO45">
        <v>102756.37638537576</v>
      </c>
      <c r="AP45">
        <v>6004960.5696848016</v>
      </c>
      <c r="AQ45">
        <v>56668542.585034609</v>
      </c>
      <c r="AR45">
        <v>29134577.079117481</v>
      </c>
      <c r="AS45">
        <v>26639647.392615303</v>
      </c>
      <c r="AT45">
        <v>6999772.2385604819</v>
      </c>
      <c r="AU45">
        <v>2266771.8686252949</v>
      </c>
      <c r="AV45">
        <v>60742.078771043343</v>
      </c>
      <c r="AW45">
        <v>-12718464.897827681</v>
      </c>
      <c r="AX45">
        <v>18160986.73093674</v>
      </c>
      <c r="AY45">
        <v>447430.85256444954</v>
      </c>
      <c r="AZ45">
        <v>365654.17040064943</v>
      </c>
      <c r="BB45">
        <f t="shared" si="42"/>
        <v>2.2541798916717743</v>
      </c>
      <c r="BC45">
        <f t="shared" si="43"/>
        <v>7.3964104285242032</v>
      </c>
      <c r="BD45">
        <f t="shared" si="44"/>
        <v>30879451.628764484</v>
      </c>
      <c r="BE45">
        <f t="shared" si="45"/>
        <v>130886749.21715462</v>
      </c>
      <c r="BF45" s="24">
        <f t="shared" si="46"/>
        <v>0.80911060859878337</v>
      </c>
      <c r="BG45">
        <f t="shared" si="47"/>
        <v>26.33037930138309</v>
      </c>
      <c r="BH45">
        <f t="shared" si="48"/>
        <v>41.900382018595209</v>
      </c>
      <c r="BI45">
        <f t="shared" si="49"/>
        <v>9.3167240700675631</v>
      </c>
      <c r="BJ45">
        <f t="shared" si="50"/>
        <v>24.886726787279684</v>
      </c>
      <c r="BK45">
        <f t="shared" si="51"/>
        <v>17.013655231315688</v>
      </c>
      <c r="BL45">
        <f t="shared" si="52"/>
        <v>35.045601211330947</v>
      </c>
      <c r="BM45" s="24">
        <f t="shared" si="53"/>
        <v>0.78998566889878197</v>
      </c>
      <c r="BP45">
        <f t="shared" si="54"/>
        <v>89486.170512889919</v>
      </c>
      <c r="BQ45">
        <f t="shared" si="55"/>
        <v>44743.08525644496</v>
      </c>
      <c r="BR45">
        <f t="shared" si="59"/>
        <v>94016.957966505768</v>
      </c>
      <c r="BT45">
        <f t="shared" ref="BT45:BT51" si="61">BP45-BQ45</f>
        <v>44743.08525644496</v>
      </c>
      <c r="BU45">
        <f t="shared" ref="BU45:BU51" si="62">BP45-BQ45</f>
        <v>44743.08525644496</v>
      </c>
      <c r="BV45">
        <f t="shared" si="58"/>
        <v>4474.3085256444956</v>
      </c>
      <c r="BW45">
        <f t="shared" si="60"/>
        <v>9401.6957966505761</v>
      </c>
    </row>
    <row r="46" spans="1:75" x14ac:dyDescent="0.25">
      <c r="A46" s="3">
        <v>2025</v>
      </c>
      <c r="B46">
        <v>5.4194819588786416</v>
      </c>
      <c r="C46">
        <v>30.345519332577222</v>
      </c>
      <c r="D46">
        <v>0</v>
      </c>
      <c r="E46">
        <v>15.57267496095395</v>
      </c>
      <c r="F46">
        <v>0</v>
      </c>
      <c r="G46">
        <v>6.4886145670641415</v>
      </c>
      <c r="H46">
        <v>1.3370766281065583</v>
      </c>
      <c r="I46">
        <v>13.38478454351597</v>
      </c>
      <c r="J46">
        <v>0</v>
      </c>
      <c r="K46">
        <v>9.0840603938897591</v>
      </c>
      <c r="L46">
        <v>2.1413390803491281</v>
      </c>
      <c r="M46">
        <v>2.4987954703370034</v>
      </c>
      <c r="N46">
        <v>5.0983199999989327E-2</v>
      </c>
      <c r="O46">
        <v>0.29317256276287873</v>
      </c>
      <c r="P46">
        <v>0.48617484542963746</v>
      </c>
      <c r="Q46">
        <v>1307654466.3215842</v>
      </c>
      <c r="R46">
        <v>0</v>
      </c>
      <c r="S46">
        <v>375545892.85713583</v>
      </c>
      <c r="T46">
        <v>2882923621.7141047</v>
      </c>
      <c r="U46">
        <v>1658276772.6464903</v>
      </c>
      <c r="V46">
        <v>1119461367.0299311</v>
      </c>
      <c r="W46" s="3">
        <v>3243615604.0428815</v>
      </c>
      <c r="X46">
        <v>-1818449396.0472975</v>
      </c>
      <c r="Y46">
        <v>820920647.6582036</v>
      </c>
      <c r="Z46">
        <v>243663547.90735909</v>
      </c>
      <c r="AA46">
        <v>18752678.859600764</v>
      </c>
      <c r="AB46">
        <v>1072723168.5228703</v>
      </c>
      <c r="AC46">
        <v>18538898.763040289</v>
      </c>
      <c r="AD46">
        <v>0</v>
      </c>
      <c r="AE46">
        <v>4248600</v>
      </c>
      <c r="AF46">
        <v>52227782.447539814</v>
      </c>
      <c r="AG46">
        <v>52058238.965354241</v>
      </c>
      <c r="AH46">
        <v>26652051.160261553</v>
      </c>
      <c r="AI46" s="3">
        <v>40514570.452470072</v>
      </c>
      <c r="AJ46" s="6">
        <v>1078022.6014216775</v>
      </c>
      <c r="AK46">
        <v>41488009.180250488</v>
      </c>
      <c r="AL46">
        <v>-40409986.578828782</v>
      </c>
      <c r="AM46">
        <v>0</v>
      </c>
      <c r="AN46">
        <v>-12544.692726655227</v>
      </c>
      <c r="AO46">
        <v>226082.5821474336</v>
      </c>
      <c r="AP46">
        <v>5987138.9596749926</v>
      </c>
      <c r="AQ46">
        <v>56473764.421925068</v>
      </c>
      <c r="AR46">
        <v>29070594.960117843</v>
      </c>
      <c r="AS46">
        <v>26566861.470777556</v>
      </c>
      <c r="AT46">
        <v>9128743.7078964338</v>
      </c>
      <c r="AU46">
        <v>2545429.0333160539</v>
      </c>
      <c r="AV46">
        <v>88453.448639528346</v>
      </c>
      <c r="AW46">
        <v>17622487.815788731</v>
      </c>
      <c r="AX46">
        <v>40409986.578828782</v>
      </c>
      <c r="AY46">
        <v>711803.84835012036</v>
      </c>
      <c r="AZ46">
        <v>607130.85096969921</v>
      </c>
      <c r="BB46">
        <f t="shared" si="42"/>
        <v>1.6832003591787201</v>
      </c>
      <c r="BC46">
        <f t="shared" si="43"/>
        <v>8.9042773654334066</v>
      </c>
      <c r="BD46">
        <f t="shared" si="44"/>
        <v>22787498.763040289</v>
      </c>
      <c r="BE46">
        <f t="shared" si="45"/>
        <v>171452643.02562568</v>
      </c>
      <c r="BF46" s="24">
        <f t="shared" si="46"/>
        <v>0.8826838852504898</v>
      </c>
      <c r="BG46">
        <f t="shared" si="47"/>
        <v>21.043140119832586</v>
      </c>
      <c r="BH46">
        <f t="shared" si="48"/>
        <v>35.765001291455121</v>
      </c>
      <c r="BI46">
        <f t="shared" si="49"/>
        <v>6.4886145670641415</v>
      </c>
      <c r="BJ46">
        <f t="shared" si="50"/>
        <v>21.210475738686668</v>
      </c>
      <c r="BK46">
        <f t="shared" si="51"/>
        <v>14.554525552768396</v>
      </c>
      <c r="BL46">
        <f t="shared" si="52"/>
        <v>37.873710714334372</v>
      </c>
      <c r="BM46" s="24">
        <f t="shared" si="53"/>
        <v>0.85373592286009248</v>
      </c>
      <c r="BP46">
        <f t="shared" si="54"/>
        <v>142360.76967002408</v>
      </c>
      <c r="BQ46">
        <f t="shared" si="55"/>
        <v>71180.384835012039</v>
      </c>
      <c r="BR46">
        <f t="shared" si="59"/>
        <v>125355.94395534102</v>
      </c>
      <c r="BT46">
        <f t="shared" si="61"/>
        <v>71180.384835012039</v>
      </c>
      <c r="BU46">
        <f t="shared" si="62"/>
        <v>71180.384835012039</v>
      </c>
      <c r="BV46">
        <f t="shared" si="58"/>
        <v>7118.0384835012037</v>
      </c>
      <c r="BW46">
        <f t="shared" si="60"/>
        <v>12535.594395534101</v>
      </c>
    </row>
    <row r="47" spans="1:75" x14ac:dyDescent="0.25">
      <c r="A47" s="3">
        <v>2026</v>
      </c>
      <c r="B47">
        <v>7.3994898701243228</v>
      </c>
      <c r="C47">
        <v>25.318095179359659</v>
      </c>
      <c r="D47">
        <v>0</v>
      </c>
      <c r="E47">
        <v>11.513285277470732</v>
      </c>
      <c r="F47">
        <v>0</v>
      </c>
      <c r="G47">
        <v>4.7972021989461435</v>
      </c>
      <c r="H47">
        <v>1.1854126434013297</v>
      </c>
      <c r="I47">
        <v>12.568414058489342</v>
      </c>
      <c r="J47">
        <v>0</v>
      </c>
      <c r="K47">
        <v>6.7160830785246217</v>
      </c>
      <c r="L47">
        <v>2.9978663064345108</v>
      </c>
      <c r="M47">
        <v>3.4982432363908829</v>
      </c>
      <c r="N47">
        <v>5.0983199999989327E-2</v>
      </c>
      <c r="O47">
        <v>0.3278544993097034</v>
      </c>
      <c r="P47">
        <v>0.57552582798919838</v>
      </c>
      <c r="Q47">
        <v>966783096.21618617</v>
      </c>
      <c r="R47">
        <v>0</v>
      </c>
      <c r="S47">
        <v>375545892.85713583</v>
      </c>
      <c r="T47">
        <v>3827498792.8851733</v>
      </c>
      <c r="U47">
        <v>2008803321.3207536</v>
      </c>
      <c r="V47">
        <v>1202147643.0881641</v>
      </c>
      <c r="W47" s="3">
        <v>3609251813.0634179</v>
      </c>
      <c r="X47">
        <v>-3320807616.288353</v>
      </c>
      <c r="Y47">
        <v>937529419.15672302</v>
      </c>
      <c r="Z47">
        <v>297858209.99754524</v>
      </c>
      <c r="AA47">
        <v>22776104.970645372</v>
      </c>
      <c r="AB47">
        <v>1249783842.3308456</v>
      </c>
      <c r="AC47">
        <v>13706291.996988911</v>
      </c>
      <c r="AD47">
        <v>0</v>
      </c>
      <c r="AE47">
        <v>4248600</v>
      </c>
      <c r="AF47">
        <v>73118690.400841653</v>
      </c>
      <c r="AG47">
        <v>72880067.424810499</v>
      </c>
      <c r="AH47">
        <v>29804954.482700009</v>
      </c>
      <c r="AI47" s="3">
        <v>47960485.66576542</v>
      </c>
      <c r="AJ47" s="6">
        <v>1180563.6059122398</v>
      </c>
      <c r="AK47">
        <v>74976288.412319899</v>
      </c>
      <c r="AL47">
        <v>-73795724.806407616</v>
      </c>
      <c r="AM47">
        <v>0</v>
      </c>
      <c r="AN47">
        <v>-3937.2177403219457</v>
      </c>
      <c r="AO47">
        <v>399894.81046048086</v>
      </c>
      <c r="AP47">
        <v>5987498.6812372021</v>
      </c>
      <c r="AQ47">
        <v>56469140.920788452</v>
      </c>
      <c r="AR47">
        <v>29068748.287929758</v>
      </c>
      <c r="AS47">
        <v>26566861.470777556</v>
      </c>
      <c r="AT47">
        <v>11812993.862334419</v>
      </c>
      <c r="AU47">
        <v>2841231.0108798956</v>
      </c>
      <c r="AV47">
        <v>124031.33748796568</v>
      </c>
      <c r="AW47">
        <v>55840832.809418991</v>
      </c>
      <c r="AX47">
        <v>73795724.806407616</v>
      </c>
      <c r="AY47">
        <v>1072123.7114760417</v>
      </c>
      <c r="AZ47">
        <v>872055.49148586614</v>
      </c>
      <c r="BB47">
        <f t="shared" si="42"/>
        <v>1.3423289890733221</v>
      </c>
      <c r="BC47">
        <f t="shared" si="43"/>
        <v>10.64770157035751</v>
      </c>
      <c r="BD47">
        <f t="shared" si="44"/>
        <v>17954891.996988911</v>
      </c>
      <c r="BE47">
        <f t="shared" si="45"/>
        <v>223764197.97411758</v>
      </c>
      <c r="BF47" s="24">
        <f t="shared" si="46"/>
        <v>0.92572000829915779</v>
      </c>
      <c r="BG47">
        <f t="shared" si="47"/>
        <v>18.963758347595018</v>
      </c>
      <c r="BH47">
        <f t="shared" si="48"/>
        <v>32.717585049485692</v>
      </c>
      <c r="BI47">
        <f t="shared" si="49"/>
        <v>4.7972021989461435</v>
      </c>
      <c r="BJ47">
        <f t="shared" si="50"/>
        <v>18.551028900836815</v>
      </c>
      <c r="BK47">
        <f t="shared" si="51"/>
        <v>14.166556148648905</v>
      </c>
      <c r="BL47">
        <f t="shared" si="52"/>
        <v>39.565123082452367</v>
      </c>
      <c r="BM47" s="24">
        <f t="shared" si="53"/>
        <v>0.89186314809882949</v>
      </c>
      <c r="BP47">
        <f t="shared" si="54"/>
        <v>214424.74229520836</v>
      </c>
      <c r="BQ47">
        <f t="shared" si="55"/>
        <v>107212.37114760418</v>
      </c>
      <c r="BR47">
        <f t="shared" si="59"/>
        <v>156694.92994417629</v>
      </c>
      <c r="BT47">
        <f t="shared" si="61"/>
        <v>107212.37114760418</v>
      </c>
      <c r="BU47">
        <f t="shared" si="62"/>
        <v>107212.37114760418</v>
      </c>
      <c r="BV47">
        <f t="shared" si="58"/>
        <v>10721.237114760417</v>
      </c>
      <c r="BW47">
        <f t="shared" si="60"/>
        <v>15669.492994417626</v>
      </c>
    </row>
    <row r="48" spans="1:75" x14ac:dyDescent="0.25">
      <c r="A48" s="3">
        <v>2027</v>
      </c>
      <c r="B48">
        <v>9.352965642422058</v>
      </c>
      <c r="C48">
        <v>22.243999159440506</v>
      </c>
      <c r="D48">
        <v>0</v>
      </c>
      <c r="E48">
        <v>9.5605387125745711</v>
      </c>
      <c r="F48">
        <v>0</v>
      </c>
      <c r="G48">
        <v>3.9835577969060894</v>
      </c>
      <c r="H48">
        <v>1.0376017800082464</v>
      </c>
      <c r="I48">
        <v>11.594875466859486</v>
      </c>
      <c r="J48">
        <v>0</v>
      </c>
      <c r="K48">
        <v>5.57698091566846</v>
      </c>
      <c r="L48">
        <v>3.8116621152168668</v>
      </c>
      <c r="M48">
        <v>4.4478297187392419</v>
      </c>
      <c r="N48">
        <v>5.0983199999989327E-2</v>
      </c>
      <c r="O48">
        <v>0.36432103085472806</v>
      </c>
      <c r="P48">
        <v>0.72915277761123198</v>
      </c>
      <c r="Q48">
        <v>802808841.72342062</v>
      </c>
      <c r="R48">
        <v>0</v>
      </c>
      <c r="S48">
        <v>375545892.85713583</v>
      </c>
      <c r="T48">
        <v>4615006370.5341339</v>
      </c>
      <c r="U48">
        <v>2210022391.7331848</v>
      </c>
      <c r="V48">
        <v>1282778810.4402571</v>
      </c>
      <c r="W48" s="3">
        <v>4298197510.3944569</v>
      </c>
      <c r="X48">
        <v>-4681054140.020133</v>
      </c>
      <c r="Y48">
        <v>1027873958.0007404</v>
      </c>
      <c r="Z48">
        <v>349542364.72336847</v>
      </c>
      <c r="AA48">
        <v>26556254.872009505</v>
      </c>
      <c r="AB48">
        <v>1400889331.4588203</v>
      </c>
      <c r="AC48">
        <v>11381593.705445845</v>
      </c>
      <c r="AD48">
        <v>0</v>
      </c>
      <c r="AE48">
        <v>4248600</v>
      </c>
      <c r="AF48">
        <v>92967368.663826466</v>
      </c>
      <c r="AG48">
        <v>92663119.140400648</v>
      </c>
      <c r="AH48">
        <v>33120093.714066312</v>
      </c>
      <c r="AI48" s="3">
        <v>60762731.46760378</v>
      </c>
      <c r="AJ48" s="6">
        <v>1446116.1821043296</v>
      </c>
      <c r="AK48">
        <v>105469541.51588528</v>
      </c>
      <c r="AL48">
        <v>-104023425.33378099</v>
      </c>
      <c r="AM48">
        <v>0</v>
      </c>
      <c r="AN48">
        <v>1481.501268480537</v>
      </c>
      <c r="AO48">
        <v>652028.02040864795</v>
      </c>
      <c r="AP48">
        <v>5991348.4086983828</v>
      </c>
      <c r="AQ48">
        <v>56479980.546009943</v>
      </c>
      <c r="AR48">
        <v>29060659.613763586</v>
      </c>
      <c r="AS48">
        <v>26566861.470777556</v>
      </c>
      <c r="AT48">
        <v>15134843.89814641</v>
      </c>
      <c r="AU48">
        <v>3131438.7730755713</v>
      </c>
      <c r="AV48">
        <v>157136.7966059983</v>
      </c>
      <c r="AW48">
        <v>88393231.628335133</v>
      </c>
      <c r="AX48">
        <v>104023425.33378099</v>
      </c>
      <c r="AY48">
        <v>1370379.3858662038</v>
      </c>
      <c r="AZ48">
        <v>1137460.2002786901</v>
      </c>
      <c r="BB48">
        <f t="shared" si="42"/>
        <v>1.1783547345805565</v>
      </c>
      <c r="BC48">
        <f t="shared" si="43"/>
        <v>12.406005083102032</v>
      </c>
      <c r="BD48">
        <f t="shared" si="44"/>
        <v>15630193.705445845</v>
      </c>
      <c r="BE48">
        <f t="shared" si="45"/>
        <v>279513312.98589724</v>
      </c>
      <c r="BF48" s="24">
        <f t="shared" si="46"/>
        <v>0.9470420546239845</v>
      </c>
      <c r="BG48">
        <f t="shared" si="47"/>
        <v>18.96448755499663</v>
      </c>
      <c r="BH48">
        <f t="shared" si="48"/>
        <v>31.59696480186436</v>
      </c>
      <c r="BI48">
        <f t="shared" si="49"/>
        <v>3.9835577969060894</v>
      </c>
      <c r="BJ48">
        <f t="shared" si="50"/>
        <v>16.61603504377382</v>
      </c>
      <c r="BK48">
        <f t="shared" si="51"/>
        <v>14.980929758090518</v>
      </c>
      <c r="BL48">
        <f t="shared" si="52"/>
        <v>40.378767484492421</v>
      </c>
      <c r="BM48" s="24">
        <f t="shared" si="53"/>
        <v>0.91020403525654625</v>
      </c>
      <c r="BP48">
        <f t="shared" si="54"/>
        <v>274075.87717324076</v>
      </c>
      <c r="BQ48">
        <f t="shared" si="55"/>
        <v>137037.93858662038</v>
      </c>
      <c r="BR48">
        <f t="shared" si="59"/>
        <v>188033.91593301154</v>
      </c>
      <c r="BT48">
        <f t="shared" si="61"/>
        <v>137037.93858662038</v>
      </c>
      <c r="BU48">
        <f t="shared" si="62"/>
        <v>137037.93858662038</v>
      </c>
      <c r="BV48">
        <f t="shared" si="58"/>
        <v>13703.793858662038</v>
      </c>
      <c r="BW48">
        <f t="shared" si="60"/>
        <v>18803.391593301152</v>
      </c>
    </row>
    <row r="49" spans="1:75" x14ac:dyDescent="0.25">
      <c r="A49" s="3">
        <v>2028</v>
      </c>
      <c r="B49">
        <v>12.435079268489211</v>
      </c>
      <c r="C49">
        <v>19.065213062973708</v>
      </c>
      <c r="D49">
        <v>0</v>
      </c>
      <c r="E49">
        <v>7.576108185430634</v>
      </c>
      <c r="F49">
        <v>0</v>
      </c>
      <c r="G49">
        <v>3.1567117439294137</v>
      </c>
      <c r="H49">
        <v>0.90246843806711996</v>
      </c>
      <c r="I49">
        <v>10.535513559476506</v>
      </c>
      <c r="J49">
        <v>0</v>
      </c>
      <c r="K49">
        <v>4.4193964415011742</v>
      </c>
      <c r="L49">
        <v>5.1438136118732976</v>
      </c>
      <c r="M49">
        <v>6.0018708025876322</v>
      </c>
      <c r="N49">
        <v>5.1122879999989247E-2</v>
      </c>
      <c r="O49">
        <v>0.40256467793973788</v>
      </c>
      <c r="P49">
        <v>0.88683017608855608</v>
      </c>
      <c r="Q49">
        <v>636174050.43475258</v>
      </c>
      <c r="R49">
        <v>0</v>
      </c>
      <c r="S49">
        <v>376574785.71427828</v>
      </c>
      <c r="T49">
        <v>5906065246.2837763</v>
      </c>
      <c r="U49">
        <v>2580454888.3146243</v>
      </c>
      <c r="V49">
        <v>1361112666.4067197</v>
      </c>
      <c r="W49" s="3">
        <v>4913871156.3272753</v>
      </c>
      <c r="X49">
        <v>-7079823962.5150232</v>
      </c>
      <c r="Y49">
        <v>1095621043.3441534</v>
      </c>
      <c r="Z49">
        <v>398800421.19979346</v>
      </c>
      <c r="AA49">
        <v>30103690.76221925</v>
      </c>
      <c r="AB49">
        <v>1545611534.667588</v>
      </c>
      <c r="AC49">
        <v>9019176.4112269133</v>
      </c>
      <c r="AD49">
        <v>0</v>
      </c>
      <c r="AE49">
        <v>4260240</v>
      </c>
      <c r="AF49">
        <v>125458868.58227563</v>
      </c>
      <c r="AG49">
        <v>125038975.05390878</v>
      </c>
      <c r="AH49">
        <v>36596788.903612539</v>
      </c>
      <c r="AI49" s="3">
        <v>73902514.674044266</v>
      </c>
      <c r="AJ49" s="6">
        <v>1609692.2902801225</v>
      </c>
      <c r="AK49">
        <v>158939113.67950249</v>
      </c>
      <c r="AL49">
        <v>-157329421.38922271</v>
      </c>
      <c r="AM49">
        <v>0</v>
      </c>
      <c r="AN49">
        <v>59498.823761914871</v>
      </c>
      <c r="AO49">
        <v>1421946.3923233654</v>
      </c>
      <c r="AP49">
        <v>6012236.3365734043</v>
      </c>
      <c r="AQ49">
        <v>56668856.591545038</v>
      </c>
      <c r="AR49">
        <v>29158699.507084031</v>
      </c>
      <c r="AS49">
        <v>26639647.392615303</v>
      </c>
      <c r="AT49">
        <v>19155383.554236844</v>
      </c>
      <c r="AU49">
        <v>3430126.9216767256</v>
      </c>
      <c r="AV49">
        <v>210336.82820704993</v>
      </c>
      <c r="AW49">
        <v>144050004.97799611</v>
      </c>
      <c r="AX49">
        <v>157329421.38922271</v>
      </c>
      <c r="AY49">
        <v>1873343.9884052076</v>
      </c>
      <c r="AZ49">
        <v>1600566.2276624527</v>
      </c>
      <c r="BB49">
        <f t="shared" si="42"/>
        <v>1.0127488361490309</v>
      </c>
      <c r="BC49">
        <f t="shared" si="43"/>
        <v>14.761503957332394</v>
      </c>
      <c r="BD49">
        <f t="shared" si="44"/>
        <v>13279416.411226913</v>
      </c>
      <c r="BE49">
        <f t="shared" si="45"/>
        <v>360997147.2138412</v>
      </c>
      <c r="BF49" s="24">
        <f t="shared" si="46"/>
        <v>0.96451977574388126</v>
      </c>
      <c r="BG49">
        <f t="shared" si="47"/>
        <v>20.062310333919847</v>
      </c>
      <c r="BH49">
        <f t="shared" si="48"/>
        <v>31.500292331463474</v>
      </c>
      <c r="BI49">
        <f t="shared" si="49"/>
        <v>3.1567117439294137</v>
      </c>
      <c r="BJ49">
        <f t="shared" si="50"/>
        <v>14.594693741473041</v>
      </c>
      <c r="BK49">
        <f t="shared" si="51"/>
        <v>16.905598589990387</v>
      </c>
      <c r="BL49">
        <f t="shared" si="52"/>
        <v>41.205613537469098</v>
      </c>
      <c r="BM49" s="24">
        <f t="shared" si="53"/>
        <v>0.92884250940621793</v>
      </c>
      <c r="BP49">
        <f t="shared" si="54"/>
        <v>374668.79768104153</v>
      </c>
      <c r="BQ49">
        <f t="shared" si="55"/>
        <v>187334.39884052076</v>
      </c>
      <c r="BR49">
        <f t="shared" si="59"/>
        <v>219372.90192184679</v>
      </c>
      <c r="BT49">
        <f t="shared" si="61"/>
        <v>187334.39884052076</v>
      </c>
      <c r="BU49">
        <f t="shared" si="62"/>
        <v>187334.39884052076</v>
      </c>
      <c r="BV49">
        <f t="shared" si="58"/>
        <v>18733.439884052077</v>
      </c>
      <c r="BW49">
        <f t="shared" si="60"/>
        <v>21937.290192184679</v>
      </c>
    </row>
    <row r="50" spans="1:75" x14ac:dyDescent="0.25">
      <c r="A50" s="3">
        <v>2029</v>
      </c>
      <c r="B50">
        <v>15.412397456900072</v>
      </c>
      <c r="C50">
        <v>16.33450070402651</v>
      </c>
      <c r="D50">
        <v>0</v>
      </c>
      <c r="E50">
        <v>6.1355142483078282</v>
      </c>
      <c r="F50">
        <v>0</v>
      </c>
      <c r="G50">
        <v>2.5564642701282625</v>
      </c>
      <c r="H50">
        <v>0.76673842830162964</v>
      </c>
      <c r="I50">
        <v>9.3812648274176524</v>
      </c>
      <c r="J50">
        <v>0</v>
      </c>
      <c r="K50">
        <v>3.5790499781795342</v>
      </c>
      <c r="L50">
        <v>6.4244066854567485</v>
      </c>
      <c r="M50">
        <v>7.4965161437501351</v>
      </c>
      <c r="N50">
        <v>5.0983199999989327E-2</v>
      </c>
      <c r="O50">
        <v>0.44260484416376</v>
      </c>
      <c r="P50">
        <v>1.0488697835294678</v>
      </c>
      <c r="Q50">
        <v>515205809.5411557</v>
      </c>
      <c r="R50">
        <v>0</v>
      </c>
      <c r="S50">
        <v>375545892.85713583</v>
      </c>
      <c r="T50">
        <v>6995216338.69419</v>
      </c>
      <c r="U50">
        <v>2788882493.9546571</v>
      </c>
      <c r="V50">
        <v>1437028714.817394</v>
      </c>
      <c r="W50" s="3">
        <v>5462863455.8826914</v>
      </c>
      <c r="X50">
        <v>-9442404620.3945274</v>
      </c>
      <c r="Y50">
        <v>1143999999.9999998</v>
      </c>
      <c r="Z50">
        <v>445714285.71428567</v>
      </c>
      <c r="AA50">
        <v>33428571.428571429</v>
      </c>
      <c r="AB50">
        <v>1685935853.717479</v>
      </c>
      <c r="AC50">
        <v>7304183.6289378535</v>
      </c>
      <c r="AD50">
        <v>0</v>
      </c>
      <c r="AE50">
        <v>4248600</v>
      </c>
      <c r="AF50">
        <v>156692845.98675039</v>
      </c>
      <c r="AG50">
        <v>156177419.66146085</v>
      </c>
      <c r="AH50">
        <v>40236804.014886998</v>
      </c>
      <c r="AI50" s="3">
        <v>87405815.294123501</v>
      </c>
      <c r="AJ50" s="6">
        <v>1718978.1688802503</v>
      </c>
      <c r="AK50">
        <v>211550191.95542574</v>
      </c>
      <c r="AL50">
        <v>-209831213.7865454</v>
      </c>
      <c r="AM50">
        <v>0</v>
      </c>
      <c r="AN50">
        <v>35496.821765310175</v>
      </c>
      <c r="AO50">
        <v>2672821.3334220466</v>
      </c>
      <c r="AP50">
        <v>5987128.5381711917</v>
      </c>
      <c r="AQ50">
        <v>56473555.837264657</v>
      </c>
      <c r="AR50">
        <v>29070563.857658509</v>
      </c>
      <c r="AS50">
        <v>26566861.470777556</v>
      </c>
      <c r="AT50">
        <v>23652504.24363694</v>
      </c>
      <c r="AU50">
        <v>3664349.4322306733</v>
      </c>
      <c r="AV50">
        <v>262817.06799327128</v>
      </c>
      <c r="AW50">
        <v>198278430.1576072</v>
      </c>
      <c r="AX50">
        <v>209831213.7865454</v>
      </c>
      <c r="AY50">
        <v>2368033.2454667622</v>
      </c>
      <c r="AZ50">
        <v>2040355.1403481064</v>
      </c>
      <c r="BB50">
        <f t="shared" si="42"/>
        <v>0.8907517023982916</v>
      </c>
      <c r="BC50">
        <f t="shared" si="43"/>
        <v>16.683991003348936</v>
      </c>
      <c r="BD50">
        <f t="shared" si="44"/>
        <v>11552783.628937854</v>
      </c>
      <c r="BE50">
        <f t="shared" si="45"/>
        <v>440512884.95722175</v>
      </c>
      <c r="BF50" s="24">
        <f t="shared" si="46"/>
        <v>0.9744444570076084</v>
      </c>
      <c r="BG50">
        <f t="shared" si="47"/>
        <v>21.598894905207928</v>
      </c>
      <c r="BH50">
        <f t="shared" si="48"/>
        <v>31.746898160927209</v>
      </c>
      <c r="BI50">
        <f t="shared" si="49"/>
        <v>2.5564642701282625</v>
      </c>
      <c r="BJ50">
        <f t="shared" si="50"/>
        <v>12.704467525847544</v>
      </c>
      <c r="BK50">
        <f t="shared" si="51"/>
        <v>19.042430635079636</v>
      </c>
      <c r="BL50">
        <f t="shared" si="52"/>
        <v>41.805861011270252</v>
      </c>
      <c r="BM50" s="24">
        <f t="shared" si="53"/>
        <v>0.94237307774305945</v>
      </c>
      <c r="BP50">
        <f t="shared" si="54"/>
        <v>473606.64909335249</v>
      </c>
      <c r="BQ50">
        <f t="shared" si="55"/>
        <v>236803.32454667625</v>
      </c>
      <c r="BR50">
        <f t="shared" si="59"/>
        <v>250711.88791068204</v>
      </c>
      <c r="BT50">
        <f t="shared" si="61"/>
        <v>236803.32454667625</v>
      </c>
      <c r="BU50">
        <f t="shared" si="62"/>
        <v>236803.32454667625</v>
      </c>
      <c r="BV50">
        <f t="shared" si="58"/>
        <v>23680.332454667623</v>
      </c>
      <c r="BW50">
        <f t="shared" si="60"/>
        <v>25071.188791068205</v>
      </c>
    </row>
    <row r="51" spans="1:75" x14ac:dyDescent="0.25">
      <c r="A51" s="3">
        <v>2030</v>
      </c>
      <c r="B51">
        <v>18.226629677041242</v>
      </c>
      <c r="C51">
        <v>14.427338829054309</v>
      </c>
      <c r="D51">
        <v>0</v>
      </c>
      <c r="E51">
        <v>5.4086157022027512</v>
      </c>
      <c r="F51">
        <v>0</v>
      </c>
      <c r="G51">
        <v>2.2535898759178101</v>
      </c>
      <c r="H51">
        <v>0.64839562793638617</v>
      </c>
      <c r="I51">
        <v>8.3193442989138333</v>
      </c>
      <c r="J51">
        <v>0</v>
      </c>
      <c r="K51">
        <v>3.155025826284938</v>
      </c>
      <c r="L51">
        <v>7.6235527062185593</v>
      </c>
      <c r="M51">
        <v>8.8957699069963887</v>
      </c>
      <c r="N51">
        <v>5.0983199999989327E-2</v>
      </c>
      <c r="O51">
        <v>0.46744142340803185</v>
      </c>
      <c r="P51">
        <v>1.239865640418276</v>
      </c>
      <c r="Q51">
        <v>454167347.44261825</v>
      </c>
      <c r="R51">
        <v>0</v>
      </c>
      <c r="S51">
        <v>375545892.85713583</v>
      </c>
      <c r="T51">
        <v>7871919422.7590151</v>
      </c>
      <c r="U51">
        <v>2863619979.1440501</v>
      </c>
      <c r="V51">
        <v>1457361704.8653173</v>
      </c>
      <c r="W51" s="3">
        <v>6070002429.7433662</v>
      </c>
      <c r="X51">
        <v>-11578006710.324192</v>
      </c>
      <c r="Y51">
        <v>1175850909.2411864</v>
      </c>
      <c r="Z51">
        <v>490363431.08366841</v>
      </c>
      <c r="AA51">
        <v>36540666.633207723</v>
      </c>
      <c r="AB51">
        <v>1910988110.7092874</v>
      </c>
      <c r="AC51">
        <v>6438828.2169080246</v>
      </c>
      <c r="AD51">
        <v>0</v>
      </c>
      <c r="AE51">
        <v>4248600</v>
      </c>
      <c r="AF51">
        <v>185940309.90776861</v>
      </c>
      <c r="AG51">
        <v>185328539.72909144</v>
      </c>
      <c r="AH51">
        <v>42494674.855275698</v>
      </c>
      <c r="AI51" s="3">
        <v>103322136.70152393</v>
      </c>
      <c r="AJ51" s="6">
        <v>1760757.347782237</v>
      </c>
      <c r="AK51">
        <v>259049795.35498601</v>
      </c>
      <c r="AL51">
        <v>-257289038.00720385</v>
      </c>
      <c r="AM51">
        <v>0</v>
      </c>
      <c r="AN51">
        <v>43046.296775955918</v>
      </c>
      <c r="AO51">
        <v>6799271.3995675687</v>
      </c>
      <c r="AP51">
        <v>5987562.2883466035</v>
      </c>
      <c r="AQ51">
        <v>56468947.39639236</v>
      </c>
      <c r="AR51">
        <v>29068711.081249427</v>
      </c>
      <c r="AS51">
        <v>26566861.470777556</v>
      </c>
      <c r="AT51">
        <v>28971016.009931747</v>
      </c>
      <c r="AU51">
        <v>3894803.700253204</v>
      </c>
      <c r="AV51">
        <v>310254.29390697822</v>
      </c>
      <c r="AW51">
        <v>246601609.7902956</v>
      </c>
      <c r="AX51">
        <v>257289038.00720385</v>
      </c>
      <c r="AY51">
        <v>2820508.738995173</v>
      </c>
      <c r="AZ51">
        <v>2440194.6734460611</v>
      </c>
      <c r="BB51">
        <f t="shared" si="42"/>
        <v>0.82971324029975424</v>
      </c>
      <c r="BC51">
        <f t="shared" si="43"/>
        <v>18.26290353651175</v>
      </c>
      <c r="BD51">
        <f t="shared" si="44"/>
        <v>10687428.216908025</v>
      </c>
      <c r="BE51">
        <f t="shared" si="45"/>
        <v>517085661.19365966</v>
      </c>
      <c r="BF51" s="24">
        <f t="shared" si="46"/>
        <v>0.97974995612443205</v>
      </c>
      <c r="BG51">
        <f t="shared" si="47"/>
        <v>23.686228579243998</v>
      </c>
      <c r="BH51">
        <f t="shared" si="48"/>
        <v>32.653968506094216</v>
      </c>
      <c r="BI51">
        <f t="shared" si="49"/>
        <v>2.2535898759178101</v>
      </c>
      <c r="BJ51">
        <f t="shared" si="50"/>
        <v>11.221329802768029</v>
      </c>
      <c r="BK51">
        <f t="shared" si="51"/>
        <v>21.432638703326187</v>
      </c>
      <c r="BL51">
        <f t="shared" si="52"/>
        <v>42.108735405480701</v>
      </c>
      <c r="BM51" s="24">
        <f t="shared" si="53"/>
        <v>0.94920036626522919</v>
      </c>
      <c r="BP51">
        <f t="shared" si="54"/>
        <v>564101.74779903458</v>
      </c>
      <c r="BQ51">
        <f t="shared" si="55"/>
        <v>282050.87389951729</v>
      </c>
      <c r="BR51">
        <f t="shared" si="59"/>
        <v>282050.87389951729</v>
      </c>
      <c r="BT51">
        <f t="shared" si="61"/>
        <v>282050.87389951729</v>
      </c>
      <c r="BU51">
        <f t="shared" si="62"/>
        <v>282050.87389951729</v>
      </c>
      <c r="BV51">
        <f t="shared" si="58"/>
        <v>28205.087389951728</v>
      </c>
      <c r="BW51">
        <f t="shared" si="60"/>
        <v>28205.087389951732</v>
      </c>
    </row>
    <row r="52" spans="1:75" x14ac:dyDescent="0.25">
      <c r="A52" s="3"/>
      <c r="W52" s="3"/>
      <c r="AI52" s="3"/>
      <c r="AJ52" s="6"/>
      <c r="BF52" s="24"/>
    </row>
    <row r="53" spans="1:75" x14ac:dyDescent="0.25">
      <c r="A53" s="3"/>
    </row>
    <row r="56" spans="1:75" x14ac:dyDescent="0.25">
      <c r="AJ56" s="6"/>
      <c r="AK56" s="6"/>
      <c r="AL56" s="6"/>
      <c r="AM56" s="6"/>
      <c r="AN56" s="6"/>
      <c r="AO56" s="6"/>
      <c r="AP56" s="6"/>
    </row>
    <row r="57" spans="1:75" s="51" customFormat="1" x14ac:dyDescent="0.25">
      <c r="A57" s="51" t="s">
        <v>10</v>
      </c>
      <c r="B57" s="51" t="s">
        <v>10</v>
      </c>
      <c r="D57" s="51" t="s">
        <v>89</v>
      </c>
      <c r="F57" s="51" t="s">
        <v>90</v>
      </c>
      <c r="J57" s="51" t="s">
        <v>91</v>
      </c>
      <c r="Q57" s="52" t="s">
        <v>11</v>
      </c>
      <c r="Y57" s="51" t="s">
        <v>120</v>
      </c>
      <c r="AC57" s="51" t="s">
        <v>28</v>
      </c>
      <c r="AI57" s="53"/>
      <c r="AJ57" s="54"/>
      <c r="AK57" s="54"/>
      <c r="AL57" s="54"/>
      <c r="AM57" s="54"/>
      <c r="AN57" s="54"/>
      <c r="AO57" s="54"/>
      <c r="AP57" s="54" t="s">
        <v>29</v>
      </c>
      <c r="BB57" s="51" t="s">
        <v>11</v>
      </c>
      <c r="BD57" s="51" t="s">
        <v>28</v>
      </c>
      <c r="BG57" s="51" t="s">
        <v>94</v>
      </c>
      <c r="BI57" s="51" t="s">
        <v>93</v>
      </c>
      <c r="BK57" s="51" t="s">
        <v>91</v>
      </c>
      <c r="BR57" s="51">
        <f>BQ70/8</f>
        <v>0</v>
      </c>
      <c r="BV57" s="51" t="s">
        <v>107</v>
      </c>
      <c r="BW57" s="51">
        <f>BV70/8</f>
        <v>0</v>
      </c>
    </row>
    <row r="58" spans="1:75" x14ac:dyDescent="0.25">
      <c r="A58" s="2" t="s">
        <v>0</v>
      </c>
      <c r="B58" s="10" t="s">
        <v>44</v>
      </c>
      <c r="C58" s="1" t="s">
        <v>45</v>
      </c>
      <c r="D58" s="19" t="s">
        <v>80</v>
      </c>
      <c r="E58" s="19" t="s">
        <v>81</v>
      </c>
      <c r="F58" s="19" t="s">
        <v>76</v>
      </c>
      <c r="G58" s="19" t="s">
        <v>77</v>
      </c>
      <c r="H58" s="19" t="s">
        <v>78</v>
      </c>
      <c r="I58" t="s">
        <v>79</v>
      </c>
      <c r="J58" t="s">
        <v>82</v>
      </c>
      <c r="K58" t="s">
        <v>83</v>
      </c>
      <c r="L58" t="s">
        <v>84</v>
      </c>
      <c r="M58" t="s">
        <v>85</v>
      </c>
      <c r="N58" t="s">
        <v>86</v>
      </c>
      <c r="O58" t="s">
        <v>87</v>
      </c>
      <c r="P58" t="s">
        <v>88</v>
      </c>
      <c r="Q58" s="11" t="s">
        <v>14</v>
      </c>
      <c r="R58" s="1" t="s">
        <v>1</v>
      </c>
      <c r="S58" s="1" t="s">
        <v>2</v>
      </c>
      <c r="T58" s="1" t="s">
        <v>3</v>
      </c>
      <c r="U58" s="1" t="s">
        <v>4</v>
      </c>
      <c r="V58" s="1" t="s">
        <v>5</v>
      </c>
      <c r="W58" s="2" t="s">
        <v>6</v>
      </c>
      <c r="Y58" s="19" t="s">
        <v>121</v>
      </c>
      <c r="Z58" s="1" t="s">
        <v>114</v>
      </c>
      <c r="AA58" s="1" t="s">
        <v>122</v>
      </c>
      <c r="AB58" s="19" t="s">
        <v>123</v>
      </c>
      <c r="AC58" s="11" t="s">
        <v>15</v>
      </c>
      <c r="AD58" s="1" t="s">
        <v>16</v>
      </c>
      <c r="AE58" s="1" t="s">
        <v>17</v>
      </c>
      <c r="AF58" s="1" t="s">
        <v>18</v>
      </c>
      <c r="AG58" s="1" t="s">
        <v>19</v>
      </c>
      <c r="AH58" s="1" t="s">
        <v>20</v>
      </c>
      <c r="AI58" s="2" t="s">
        <v>21</v>
      </c>
      <c r="AJ58" s="1" t="s">
        <v>97</v>
      </c>
      <c r="AK58" s="11" t="s">
        <v>125</v>
      </c>
      <c r="AL58" s="11" t="s">
        <v>126</v>
      </c>
      <c r="AM58" s="11" t="s">
        <v>99</v>
      </c>
      <c r="AN58" s="11" t="s">
        <v>111</v>
      </c>
      <c r="AO58" s="11" t="s">
        <v>127</v>
      </c>
      <c r="AP58" s="11" t="s">
        <v>22</v>
      </c>
      <c r="AQ58" s="11" t="s">
        <v>23</v>
      </c>
      <c r="AR58" s="11" t="s">
        <v>26</v>
      </c>
      <c r="AS58" s="11" t="s">
        <v>25</v>
      </c>
      <c r="AT58" s="11" t="s">
        <v>24</v>
      </c>
      <c r="AU58" s="11" t="s">
        <v>27</v>
      </c>
      <c r="AV58" s="1" t="s">
        <v>31</v>
      </c>
      <c r="AW58" s="1" t="s">
        <v>47</v>
      </c>
      <c r="AX58" s="19" t="s">
        <v>48</v>
      </c>
      <c r="AY58" s="1"/>
      <c r="BB58" s="1" t="s">
        <v>45</v>
      </c>
      <c r="BC58" s="1" t="s">
        <v>44</v>
      </c>
      <c r="BD58" s="1" t="s">
        <v>45</v>
      </c>
      <c r="BE58" s="1" t="s">
        <v>44</v>
      </c>
      <c r="BG58" s="11" t="s">
        <v>92</v>
      </c>
      <c r="BH58" s="11" t="s">
        <v>95</v>
      </c>
      <c r="BI58" s="11" t="s">
        <v>75</v>
      </c>
      <c r="BJ58" s="11" t="s">
        <v>95</v>
      </c>
      <c r="BK58" s="11" t="s">
        <v>75</v>
      </c>
      <c r="BL58" s="11" t="s">
        <v>96</v>
      </c>
      <c r="BM58" s="19" t="s">
        <v>100</v>
      </c>
      <c r="BP58" t="s">
        <v>131</v>
      </c>
      <c r="BQ58" t="s">
        <v>105</v>
      </c>
      <c r="BR58" t="s">
        <v>109</v>
      </c>
      <c r="BT58" t="s">
        <v>106</v>
      </c>
      <c r="BV58">
        <v>10</v>
      </c>
    </row>
    <row r="59" spans="1:75" x14ac:dyDescent="0.25">
      <c r="A59">
        <v>2019</v>
      </c>
      <c r="B59">
        <v>0.32979265896753246</v>
      </c>
      <c r="C59">
        <v>119.02770133416686</v>
      </c>
      <c r="D59">
        <v>44.907408000006008</v>
      </c>
      <c r="E59">
        <v>55.726682468470052</v>
      </c>
      <c r="F59">
        <v>20.193264000000088</v>
      </c>
      <c r="G59">
        <v>23.219451028529139</v>
      </c>
      <c r="H59">
        <v>2.6587627353892387</v>
      </c>
      <c r="I59">
        <v>15.684004610305593</v>
      </c>
      <c r="J59">
        <v>24.714143999996061</v>
      </c>
      <c r="K59">
        <v>32.507231439940803</v>
      </c>
      <c r="L59">
        <v>0.16162109602162697</v>
      </c>
      <c r="M59">
        <v>2.6460396053949824E-2</v>
      </c>
      <c r="N59">
        <v>5.0843519999989407E-2</v>
      </c>
      <c r="O59">
        <v>9.661468689486169E-2</v>
      </c>
      <c r="P59">
        <v>4.5096479997094589E-2</v>
      </c>
      <c r="Q59">
        <v>4679430181.7699127</v>
      </c>
      <c r="R59">
        <v>2098980000.0001893</v>
      </c>
      <c r="S59">
        <v>374516999.99999338</v>
      </c>
      <c r="T59">
        <v>299167969.55222887</v>
      </c>
      <c r="U59">
        <v>41836563.70137164</v>
      </c>
      <c r="V59">
        <v>470526072.53991008</v>
      </c>
      <c r="W59" s="3">
        <v>436201071.40045846</v>
      </c>
      <c r="X59">
        <v>290722.33469641022</v>
      </c>
      <c r="Y59">
        <v>0</v>
      </c>
      <c r="Z59">
        <v>0</v>
      </c>
      <c r="AA59">
        <v>0</v>
      </c>
      <c r="AB59">
        <v>0</v>
      </c>
      <c r="AC59">
        <v>66341288.652940422</v>
      </c>
      <c r="AD59">
        <v>30139400</v>
      </c>
      <c r="AE59">
        <v>4236960</v>
      </c>
      <c r="AF59">
        <v>3941977.9517470151</v>
      </c>
      <c r="AG59">
        <v>551258.25112395431</v>
      </c>
      <c r="AH59">
        <v>8783153.3540783282</v>
      </c>
      <c r="AI59" s="3">
        <v>3758039.999757811</v>
      </c>
      <c r="AJ59" s="6">
        <v>6460.4963265868937</v>
      </c>
      <c r="AK59">
        <v>0</v>
      </c>
      <c r="AL59">
        <v>6460.4963265868937</v>
      </c>
      <c r="AM59">
        <v>1</v>
      </c>
      <c r="AN59">
        <v>0</v>
      </c>
      <c r="AO59">
        <v>0</v>
      </c>
      <c r="AP59">
        <v>5977895.3253791826</v>
      </c>
      <c r="AQ59">
        <v>56281903.432007886</v>
      </c>
      <c r="AR59">
        <v>28999549.966755487</v>
      </c>
      <c r="AS59">
        <v>26494075.548939809</v>
      </c>
      <c r="AT59">
        <v>1914.0146776009099</v>
      </c>
      <c r="AU59">
        <v>0</v>
      </c>
      <c r="AV59">
        <v>21168.154987945007</v>
      </c>
      <c r="AW59">
        <v>-100723909.14926752</v>
      </c>
      <c r="AX59">
        <v>-6460.4963265868937</v>
      </c>
      <c r="AY59">
        <v>0</v>
      </c>
      <c r="AZ59">
        <v>0</v>
      </c>
      <c r="BB59">
        <f>SUM(Q59:S59)*(10^-9)</f>
        <v>7.152927181770095</v>
      </c>
      <c r="BC59">
        <f>SUM(T59:W59)*(10^-9)</f>
        <v>1.247731677193969</v>
      </c>
      <c r="BD59">
        <f>SUM(AC59:AE59)</f>
        <v>100717648.65294042</v>
      </c>
      <c r="BE59">
        <f>SUM(AF59:AI59)</f>
        <v>17034429.55670711</v>
      </c>
      <c r="BF59" s="24">
        <f>BE59/(BD59+BE59)</f>
        <v>0.14466351520674448</v>
      </c>
      <c r="BG59">
        <f>SUM(L59:P59)+SUM(D59:E59)</f>
        <v>103.30350423840578</v>
      </c>
      <c r="BH59">
        <f>SUM(L59:P59)+SUM(H59:I59)+SUM(D59:E59)</f>
        <v>120.85320044334803</v>
      </c>
      <c r="BI59">
        <f>SUM(F59:G59)</f>
        <v>43.412715028529227</v>
      </c>
      <c r="BJ59">
        <f>SUM(F59:I59)</f>
        <v>61.755482374224059</v>
      </c>
      <c r="BK59">
        <f>SUM(J59:P59)</f>
        <v>57.602011618904378</v>
      </c>
      <c r="BL59">
        <f t="shared" ref="BL59:BL70" si="63">$BI$59-BI59</f>
        <v>0</v>
      </c>
      <c r="BM59" s="24">
        <f t="shared" ref="BM59:BM70" si="64">1-BI59/$BI$40</f>
        <v>2.1405781749395003E-2</v>
      </c>
      <c r="BP59">
        <f>ABS(AY59*0.2)</f>
        <v>0</v>
      </c>
      <c r="BQ59">
        <f>BP59/2</f>
        <v>0</v>
      </c>
      <c r="BR59">
        <v>0</v>
      </c>
      <c r="BT59">
        <f>BP59-BQ59</f>
        <v>0</v>
      </c>
      <c r="BU59">
        <f>BP59-BQ59</f>
        <v>0</v>
      </c>
      <c r="BV59">
        <f>BU59/10</f>
        <v>0</v>
      </c>
      <c r="BW59">
        <v>0</v>
      </c>
    </row>
    <row r="60" spans="1:75" x14ac:dyDescent="0.25">
      <c r="A60" s="3">
        <v>2020</v>
      </c>
      <c r="B60">
        <v>0.3355330006710483</v>
      </c>
      <c r="C60">
        <v>119.38820929410943</v>
      </c>
      <c r="D60">
        <v>45.154152000006157</v>
      </c>
      <c r="E60">
        <v>55.723208713022373</v>
      </c>
      <c r="F60">
        <v>20.304216000000142</v>
      </c>
      <c r="G60">
        <v>23.218003630426001</v>
      </c>
      <c r="H60">
        <v>2.6895452412723491</v>
      </c>
      <c r="I60">
        <v>15.77018045981275</v>
      </c>
      <c r="J60">
        <v>24.849935999995985</v>
      </c>
      <c r="K60">
        <v>32.505205082596412</v>
      </c>
      <c r="L60">
        <v>0.16169776258662893</v>
      </c>
      <c r="M60">
        <v>2.647077643175573E-2</v>
      </c>
      <c r="N60">
        <v>5.1122879999989247E-2</v>
      </c>
      <c r="O60">
        <v>0.10226791919136421</v>
      </c>
      <c r="P60">
        <v>4.5096542461297975E-2</v>
      </c>
      <c r="Q60">
        <v>4679138486.7440166</v>
      </c>
      <c r="R60">
        <v>2110512857.1430497</v>
      </c>
      <c r="S60">
        <v>376574785.71427828</v>
      </c>
      <c r="T60">
        <v>283841677.47708118</v>
      </c>
      <c r="U60">
        <v>36214913.542638861</v>
      </c>
      <c r="V60">
        <v>478267462.83776504</v>
      </c>
      <c r="W60" s="3">
        <v>410017882.36042649</v>
      </c>
      <c r="X60">
        <v>267448.64328502881</v>
      </c>
      <c r="Y60">
        <v>0</v>
      </c>
      <c r="Z60">
        <v>0</v>
      </c>
      <c r="AA60">
        <v>0</v>
      </c>
      <c r="AB60">
        <v>0</v>
      </c>
      <c r="AC60">
        <v>66337153.229788817</v>
      </c>
      <c r="AD60">
        <v>30304800</v>
      </c>
      <c r="AE60">
        <v>4260240</v>
      </c>
      <c r="AF60">
        <v>3943847.867966576</v>
      </c>
      <c r="AG60">
        <v>551474.5089949104</v>
      </c>
      <c r="AH60">
        <v>9297083.562851293</v>
      </c>
      <c r="AI60" s="3">
        <v>3758045.2051084135</v>
      </c>
      <c r="AJ60" s="6">
        <v>5943.3031841117518</v>
      </c>
      <c r="AK60">
        <v>0</v>
      </c>
      <c r="AL60">
        <v>5943.3031841117518</v>
      </c>
      <c r="AM60">
        <v>0</v>
      </c>
      <c r="AN60">
        <v>0</v>
      </c>
      <c r="AO60">
        <v>0</v>
      </c>
      <c r="AP60">
        <v>6004872.5259458004</v>
      </c>
      <c r="AQ60">
        <v>56681612.635397434</v>
      </c>
      <c r="AR60">
        <v>29131897.32610289</v>
      </c>
      <c r="AS60">
        <v>26639647.392615303</v>
      </c>
      <c r="AT60">
        <v>0</v>
      </c>
      <c r="AU60">
        <v>0</v>
      </c>
      <c r="AV60">
        <v>21120.383728273457</v>
      </c>
      <c r="AW60">
        <v>-100908136.53297254</v>
      </c>
      <c r="AX60">
        <v>-5943.3031841117518</v>
      </c>
      <c r="AY60">
        <v>0</v>
      </c>
      <c r="AZ60">
        <v>0</v>
      </c>
      <c r="BB60">
        <f t="shared" ref="BB60:BB70" si="65">SUM(Q60:S60)*(10^-9)</f>
        <v>7.1662261296013448</v>
      </c>
      <c r="BC60">
        <f t="shared" ref="BC60:BC70" si="66">SUM(T60:W60)*(10^-9)</f>
        <v>1.2083419362179115</v>
      </c>
      <c r="BD60">
        <f t="shared" ref="BD60:BD70" si="67">SUM(AC60:AE60)</f>
        <v>100902193.22978881</v>
      </c>
      <c r="BE60">
        <f t="shared" ref="BE60:BE70" si="68">SUM(AF60:AI60)</f>
        <v>17550451.144921191</v>
      </c>
      <c r="BF60" s="24">
        <f t="shared" ref="BF60:BF70" si="69">BE60/(BD60+BE60)</f>
        <v>0.14816428318309682</v>
      </c>
      <c r="BG60">
        <f t="shared" ref="BG60:BG70" si="70">SUM(L60:P60)+SUM(D60:E60)</f>
        <v>104.1738747317406</v>
      </c>
      <c r="BH60">
        <f t="shared" ref="BH60:BH70" si="71">SUM(L60:P60)+SUM(H60:I60)+SUM(D60:E60)</f>
        <v>121.59755952382939</v>
      </c>
      <c r="BI60">
        <f t="shared" ref="BI60:BI70" si="72">SUM(F60:G60)</f>
        <v>43.522219630426143</v>
      </c>
      <c r="BJ60">
        <f t="shared" ref="BJ60:BJ70" si="73">SUM(F60:I60)</f>
        <v>61.981945331511241</v>
      </c>
      <c r="BK60">
        <f t="shared" ref="BK60:BK70" si="74">SUM(J60:P60)</f>
        <v>57.741796963263425</v>
      </c>
      <c r="BL60">
        <f t="shared" si="63"/>
        <v>-0.10950460189691569</v>
      </c>
      <c r="BM60" s="24">
        <f t="shared" si="64"/>
        <v>1.8937367363938251E-2</v>
      </c>
      <c r="BP60">
        <f t="shared" ref="BP60:BP70" si="75">ABS(AY60*0.2)</f>
        <v>0</v>
      </c>
      <c r="BQ60">
        <f t="shared" ref="BQ60:BQ70" si="76">BP60/2</f>
        <v>0</v>
      </c>
      <c r="BR60">
        <v>0</v>
      </c>
      <c r="BT60">
        <f t="shared" ref="BT60:BT62" si="77">BP60-BQ60</f>
        <v>0</v>
      </c>
      <c r="BU60">
        <f t="shared" ref="BU60:BU62" si="78">BP60-BQ60</f>
        <v>0</v>
      </c>
      <c r="BV60">
        <f t="shared" ref="BV60:BV70" si="79">BU60/10</f>
        <v>0</v>
      </c>
      <c r="BW60">
        <v>0</v>
      </c>
    </row>
    <row r="61" spans="1:75" x14ac:dyDescent="0.25">
      <c r="A61" s="3">
        <v>2021</v>
      </c>
      <c r="B61">
        <v>0.34942057328220472</v>
      </c>
      <c r="C61">
        <v>117.97150192236346</v>
      </c>
      <c r="D61">
        <v>45.022633425006084</v>
      </c>
      <c r="E61">
        <v>54.496639506089871</v>
      </c>
      <c r="F61">
        <v>20.245076775000115</v>
      </c>
      <c r="G61">
        <v>22.706933127537411</v>
      </c>
      <c r="H61">
        <v>2.6741532562131183</v>
      </c>
      <c r="I61">
        <v>15.727092535059171</v>
      </c>
      <c r="J61">
        <v>24.777556649996029</v>
      </c>
      <c r="K61">
        <v>31.789706378552332</v>
      </c>
      <c r="L61">
        <v>0.16165942930412799</v>
      </c>
      <c r="M61">
        <v>2.6465586242852779E-2</v>
      </c>
      <c r="N61">
        <v>5.0983199999989327E-2</v>
      </c>
      <c r="O61">
        <v>0.10789269829134665</v>
      </c>
      <c r="P61">
        <v>5.3402859443878709E-2</v>
      </c>
      <c r="Q61">
        <v>4576142135.3965826</v>
      </c>
      <c r="R61">
        <v>2104365656.2501912</v>
      </c>
      <c r="S61">
        <v>375545892.85713583</v>
      </c>
      <c r="T61">
        <v>269109050.14934278</v>
      </c>
      <c r="U61">
        <v>31330216.660774231</v>
      </c>
      <c r="V61">
        <v>484522941.65046388</v>
      </c>
      <c r="W61" s="3">
        <v>456393586.64930284</v>
      </c>
      <c r="X61">
        <v>212091.60351549726</v>
      </c>
      <c r="Y61">
        <v>0</v>
      </c>
      <c r="Z61">
        <v>0</v>
      </c>
      <c r="AA61">
        <v>0</v>
      </c>
      <c r="AB61">
        <v>0</v>
      </c>
      <c r="AC61">
        <v>64876951.792964309</v>
      </c>
      <c r="AD61">
        <v>30216532.5</v>
      </c>
      <c r="AE61">
        <v>4248600</v>
      </c>
      <c r="AF61">
        <v>3942912.9098567963</v>
      </c>
      <c r="AG61">
        <v>551366.38005943224</v>
      </c>
      <c r="AH61">
        <v>9808427.1173951309</v>
      </c>
      <c r="AI61" s="3">
        <v>4450238.2869895697</v>
      </c>
      <c r="AJ61" s="6">
        <v>4713.1467447888281</v>
      </c>
      <c r="AK61">
        <v>0</v>
      </c>
      <c r="AL61">
        <v>4713.1467447888281</v>
      </c>
      <c r="AM61">
        <v>0</v>
      </c>
      <c r="AN61">
        <v>0</v>
      </c>
      <c r="AO61">
        <v>0</v>
      </c>
      <c r="AP61">
        <v>5987167.4690761976</v>
      </c>
      <c r="AQ61">
        <v>56474638.670266971</v>
      </c>
      <c r="AR61">
        <v>29070575.484746117</v>
      </c>
      <c r="AS61">
        <v>26566861.470777556</v>
      </c>
      <c r="AT61">
        <v>0</v>
      </c>
      <c r="AU61">
        <v>0</v>
      </c>
      <c r="AV61">
        <v>20918.196133156471</v>
      </c>
      <c r="AW61">
        <v>-99346797.439708993</v>
      </c>
      <c r="AX61">
        <v>-4713.1467447888281</v>
      </c>
      <c r="AY61">
        <v>0</v>
      </c>
      <c r="AZ61">
        <v>0</v>
      </c>
      <c r="BB61">
        <f t="shared" si="65"/>
        <v>7.0560536845039108</v>
      </c>
      <c r="BC61">
        <f t="shared" si="66"/>
        <v>1.2413557951098839</v>
      </c>
      <c r="BD61">
        <f t="shared" si="67"/>
        <v>99342084.292964309</v>
      </c>
      <c r="BE61">
        <f t="shared" si="68"/>
        <v>18752944.694300927</v>
      </c>
      <c r="BF61" s="24">
        <f t="shared" si="69"/>
        <v>0.1587953773763259</v>
      </c>
      <c r="BG61">
        <f t="shared" si="70"/>
        <v>103.5956090394956</v>
      </c>
      <c r="BH61">
        <f t="shared" si="71"/>
        <v>120.66146731404561</v>
      </c>
      <c r="BI61">
        <f t="shared" si="72"/>
        <v>42.952009902537526</v>
      </c>
      <c r="BJ61">
        <f t="shared" si="73"/>
        <v>61.353255693809814</v>
      </c>
      <c r="BK61">
        <f t="shared" si="74"/>
        <v>56.967666801830553</v>
      </c>
      <c r="BL61">
        <f t="shared" si="63"/>
        <v>0.46070512599170144</v>
      </c>
      <c r="BM61" s="24">
        <f t="shared" si="64"/>
        <v>3.179083535218441E-2</v>
      </c>
      <c r="BP61">
        <f t="shared" si="75"/>
        <v>0</v>
      </c>
      <c r="BQ61">
        <f t="shared" si="76"/>
        <v>0</v>
      </c>
      <c r="BR61">
        <v>0</v>
      </c>
      <c r="BT61">
        <f t="shared" si="77"/>
        <v>0</v>
      </c>
      <c r="BU61">
        <f t="shared" si="78"/>
        <v>0</v>
      </c>
      <c r="BV61">
        <f t="shared" si="79"/>
        <v>0</v>
      </c>
      <c r="BW61">
        <v>0</v>
      </c>
    </row>
    <row r="62" spans="1:75" x14ac:dyDescent="0.25">
      <c r="A62" s="3">
        <v>2022</v>
      </c>
      <c r="B62">
        <v>0.35742225386304488</v>
      </c>
      <c r="C62">
        <v>117.36235850478069</v>
      </c>
      <c r="D62">
        <v>45.004636087506071</v>
      </c>
      <c r="E62">
        <v>53.905493426006345</v>
      </c>
      <c r="F62">
        <v>20.236984012500109</v>
      </c>
      <c r="G62">
        <v>22.460622260835962</v>
      </c>
      <c r="H62">
        <v>2.6741532562131183</v>
      </c>
      <c r="I62">
        <v>15.727092535059171</v>
      </c>
      <c r="J62">
        <v>24.767652074996036</v>
      </c>
      <c r="K62">
        <v>31.444871165170401</v>
      </c>
      <c r="L62">
        <v>0.16165942930412799</v>
      </c>
      <c r="M62">
        <v>2.6465586242852779E-2</v>
      </c>
      <c r="N62">
        <v>5.0983199999989327E-2</v>
      </c>
      <c r="O62">
        <v>0.11341507545297493</v>
      </c>
      <c r="P62">
        <v>5.5882162863086032E-2</v>
      </c>
      <c r="Q62">
        <v>4526502955.6276503</v>
      </c>
      <c r="R62">
        <v>2103524457.5894771</v>
      </c>
      <c r="S62">
        <v>375545892.85713583</v>
      </c>
      <c r="T62">
        <v>255201610.76777977</v>
      </c>
      <c r="U62">
        <v>27109687.113834191</v>
      </c>
      <c r="V62">
        <v>489084557.93801057</v>
      </c>
      <c r="W62" s="3">
        <v>448914565.32919824</v>
      </c>
      <c r="X62">
        <v>210339.50219415096</v>
      </c>
      <c r="Y62">
        <v>0</v>
      </c>
      <c r="Z62">
        <v>0</v>
      </c>
      <c r="AA62">
        <v>0</v>
      </c>
      <c r="AB62">
        <v>0</v>
      </c>
      <c r="AC62">
        <v>64173206.459531285</v>
      </c>
      <c r="AD62">
        <v>30204453.75</v>
      </c>
      <c r="AE62">
        <v>4248600</v>
      </c>
      <c r="AF62">
        <v>3942912.9098567963</v>
      </c>
      <c r="AG62">
        <v>551366.38005943224</v>
      </c>
      <c r="AH62">
        <v>10310461.404815923</v>
      </c>
      <c r="AI62" s="3">
        <v>4656846.905257225</v>
      </c>
      <c r="AJ62" s="6">
        <v>4674.2111598700212</v>
      </c>
      <c r="AK62">
        <v>0</v>
      </c>
      <c r="AL62">
        <v>4674.2111598700212</v>
      </c>
      <c r="AM62">
        <v>0</v>
      </c>
      <c r="AN62">
        <v>0</v>
      </c>
      <c r="AO62">
        <v>0</v>
      </c>
      <c r="AP62">
        <v>5987512.6963630049</v>
      </c>
      <c r="AQ62">
        <v>56469178.571449175</v>
      </c>
      <c r="AR62">
        <v>29068779.390389092</v>
      </c>
      <c r="AS62">
        <v>26566861.470777556</v>
      </c>
      <c r="AT62">
        <v>0</v>
      </c>
      <c r="AU62">
        <v>0</v>
      </c>
      <c r="AV62">
        <v>21149.426593524393</v>
      </c>
      <c r="AW62">
        <v>-98630934.420691371</v>
      </c>
      <c r="AX62">
        <v>-4674.2111598700212</v>
      </c>
      <c r="AY62">
        <v>0</v>
      </c>
      <c r="AZ62">
        <v>0</v>
      </c>
      <c r="BB62">
        <f t="shared" si="65"/>
        <v>7.0055733060742629</v>
      </c>
      <c r="BC62">
        <f t="shared" si="66"/>
        <v>1.2203104211488229</v>
      </c>
      <c r="BD62">
        <f t="shared" si="67"/>
        <v>98626260.209531277</v>
      </c>
      <c r="BE62">
        <f t="shared" si="68"/>
        <v>19461587.599989377</v>
      </c>
      <c r="BF62" s="24">
        <f t="shared" si="69"/>
        <v>0.16480601485244711</v>
      </c>
      <c r="BG62">
        <f t="shared" si="70"/>
        <v>103.97776398619457</v>
      </c>
      <c r="BH62">
        <f t="shared" si="71"/>
        <v>120.65001511308866</v>
      </c>
      <c r="BI62">
        <f t="shared" si="72"/>
        <v>42.697606273336071</v>
      </c>
      <c r="BJ62">
        <f t="shared" si="73"/>
        <v>61.098852064608359</v>
      </c>
      <c r="BK62">
        <f t="shared" si="74"/>
        <v>56.620928694029466</v>
      </c>
      <c r="BL62">
        <f t="shared" si="63"/>
        <v>0.71510875519315675</v>
      </c>
      <c r="BM62" s="24">
        <f t="shared" si="64"/>
        <v>3.7525512864864941E-2</v>
      </c>
      <c r="BP62">
        <f t="shared" si="75"/>
        <v>0</v>
      </c>
      <c r="BQ62">
        <f t="shared" si="76"/>
        <v>0</v>
      </c>
      <c r="BR62">
        <v>0</v>
      </c>
      <c r="BT62">
        <f t="shared" si="77"/>
        <v>0</v>
      </c>
      <c r="BU62">
        <f t="shared" si="78"/>
        <v>0</v>
      </c>
      <c r="BV62">
        <f t="shared" si="79"/>
        <v>0</v>
      </c>
      <c r="BW62">
        <v>0</v>
      </c>
    </row>
    <row r="63" spans="1:75" x14ac:dyDescent="0.25">
      <c r="A63" s="3">
        <v>2023</v>
      </c>
      <c r="B63">
        <v>0.36481982616513758</v>
      </c>
      <c r="C63">
        <v>116.79570613362472</v>
      </c>
      <c r="D63">
        <v>44.953516050006044</v>
      </c>
      <c r="E63">
        <v>53.389961092350504</v>
      </c>
      <c r="F63">
        <v>20.213997150000093</v>
      </c>
      <c r="G63">
        <v>22.245817121812813</v>
      </c>
      <c r="H63">
        <v>2.6741532562131183</v>
      </c>
      <c r="I63">
        <v>15.727092535059171</v>
      </c>
      <c r="J63">
        <v>24.739518899996067</v>
      </c>
      <c r="K63">
        <v>31.144143970537957</v>
      </c>
      <c r="L63">
        <v>0.16165942930412799</v>
      </c>
      <c r="M63">
        <v>2.6465586242852779E-2</v>
      </c>
      <c r="N63">
        <v>5.0983199999989327E-2</v>
      </c>
      <c r="O63">
        <v>0.11893131974488005</v>
      </c>
      <c r="P63">
        <v>5.7763490873276209E-2</v>
      </c>
      <c r="Q63">
        <v>4483213144.4469328</v>
      </c>
      <c r="R63">
        <v>2101135098.2144768</v>
      </c>
      <c r="S63">
        <v>375545892.85713583</v>
      </c>
      <c r="T63">
        <v>242012901.84156427</v>
      </c>
      <c r="U63">
        <v>23457709.959923007</v>
      </c>
      <c r="V63">
        <v>492493243.8129192</v>
      </c>
      <c r="W63" s="3">
        <v>436173614.42564976</v>
      </c>
      <c r="X63">
        <v>183614.52340856678</v>
      </c>
      <c r="Y63">
        <v>0</v>
      </c>
      <c r="Z63">
        <v>0</v>
      </c>
      <c r="AA63">
        <v>0</v>
      </c>
      <c r="AB63">
        <v>0</v>
      </c>
      <c r="AC63">
        <v>63559477.490893744</v>
      </c>
      <c r="AD63">
        <v>30170145</v>
      </c>
      <c r="AE63">
        <v>4248600</v>
      </c>
      <c r="AF63">
        <v>3942912.9098567963</v>
      </c>
      <c r="AG63">
        <v>551366.38005943224</v>
      </c>
      <c r="AH63">
        <v>10811938.158625375</v>
      </c>
      <c r="AI63" s="3">
        <v>4813624.2394395871</v>
      </c>
      <c r="AJ63" s="6">
        <v>4080.3227424125944</v>
      </c>
      <c r="AK63">
        <v>0</v>
      </c>
      <c r="AL63">
        <v>4080.3227424125944</v>
      </c>
      <c r="AM63">
        <v>0</v>
      </c>
      <c r="AN63">
        <v>0</v>
      </c>
      <c r="AO63">
        <v>0</v>
      </c>
      <c r="AP63">
        <v>5991401.9536661841</v>
      </c>
      <c r="AQ63">
        <v>56482177.838569641</v>
      </c>
      <c r="AR63">
        <v>29060670.950173989</v>
      </c>
      <c r="AS63">
        <v>26566861.470777556</v>
      </c>
      <c r="AT63">
        <v>0</v>
      </c>
      <c r="AU63">
        <v>0</v>
      </c>
      <c r="AV63">
        <v>21258.640988733081</v>
      </c>
      <c r="AW63">
        <v>-97982302.813636139</v>
      </c>
      <c r="AX63">
        <v>-4080.3227424125944</v>
      </c>
      <c r="AY63">
        <v>0</v>
      </c>
      <c r="AZ63">
        <v>0</v>
      </c>
      <c r="BB63">
        <f t="shared" si="65"/>
        <v>6.959894135518546</v>
      </c>
      <c r="BC63">
        <f t="shared" si="66"/>
        <v>1.1941374700400562</v>
      </c>
      <c r="BD63">
        <f t="shared" si="67"/>
        <v>97978222.490893751</v>
      </c>
      <c r="BE63">
        <f t="shared" si="68"/>
        <v>20119841.687981192</v>
      </c>
      <c r="BF63" s="24">
        <f t="shared" si="69"/>
        <v>0.17036555025582015</v>
      </c>
      <c r="BG63">
        <f t="shared" si="70"/>
        <v>104.57605892426741</v>
      </c>
      <c r="BH63">
        <f t="shared" si="71"/>
        <v>120.74213069164506</v>
      </c>
      <c r="BI63">
        <f t="shared" si="72"/>
        <v>42.459814271812903</v>
      </c>
      <c r="BJ63">
        <f t="shared" si="73"/>
        <v>60.861060063085191</v>
      </c>
      <c r="BK63">
        <f t="shared" si="74"/>
        <v>56.299465896699154</v>
      </c>
      <c r="BL63">
        <f t="shared" si="63"/>
        <v>0.95290075671632479</v>
      </c>
      <c r="BM63" s="24">
        <f t="shared" si="64"/>
        <v>4.2885736884115677E-2</v>
      </c>
      <c r="BP63">
        <f t="shared" si="75"/>
        <v>0</v>
      </c>
      <c r="BQ63">
        <f t="shared" si="76"/>
        <v>0</v>
      </c>
      <c r="BR63">
        <f t="shared" ref="BR63:BR70" si="80">BR62+$BR$57</f>
        <v>0</v>
      </c>
      <c r="BT63">
        <f>BP63-BQ63</f>
        <v>0</v>
      </c>
      <c r="BU63">
        <f>BP63-BQ63</f>
        <v>0</v>
      </c>
      <c r="BV63">
        <f t="shared" si="79"/>
        <v>0</v>
      </c>
      <c r="BW63">
        <f t="shared" ref="BW63:BW70" si="81">BW62+$BW$57</f>
        <v>0</v>
      </c>
    </row>
    <row r="64" spans="1:75" x14ac:dyDescent="0.25">
      <c r="A64" s="3">
        <v>2024</v>
      </c>
      <c r="B64">
        <v>0.37157103589622742</v>
      </c>
      <c r="C64">
        <v>116.64617071426026</v>
      </c>
      <c r="D64">
        <v>44.989689525006085</v>
      </c>
      <c r="E64">
        <v>53.145503917275533</v>
      </c>
      <c r="F64">
        <v>20.230263075000099</v>
      </c>
      <c r="G64">
        <v>22.143959965531405</v>
      </c>
      <c r="H64">
        <v>2.6896739321702241</v>
      </c>
      <c r="I64">
        <v>15.77018045981275</v>
      </c>
      <c r="J64">
        <v>24.759426449996074</v>
      </c>
      <c r="K64">
        <v>31.001543951744001</v>
      </c>
      <c r="L64">
        <v>0.16169740320166526</v>
      </c>
      <c r="M64">
        <v>2.6471377051696502E-2</v>
      </c>
      <c r="N64">
        <v>5.1122879999989247E-2</v>
      </c>
      <c r="O64">
        <v>0.12444548904534121</v>
      </c>
      <c r="P64">
        <v>5.8956766597527119E-2</v>
      </c>
      <c r="Q64">
        <v>4462685809.3800535</v>
      </c>
      <c r="R64">
        <v>2102825852.6787639</v>
      </c>
      <c r="S64">
        <v>376574785.71427828</v>
      </c>
      <c r="T64">
        <v>229559690.7376568</v>
      </c>
      <c r="U64">
        <v>20302136.09369339</v>
      </c>
      <c r="V64">
        <v>494850566.48084581</v>
      </c>
      <c r="W64" s="3">
        <v>418461092.6054455</v>
      </c>
      <c r="X64">
        <v>185954.90127915356</v>
      </c>
      <c r="Y64">
        <v>0</v>
      </c>
      <c r="Z64">
        <v>0</v>
      </c>
      <c r="AA64">
        <v>0</v>
      </c>
      <c r="AB64">
        <v>0</v>
      </c>
      <c r="AC64">
        <v>63268457.044375516</v>
      </c>
      <c r="AD64">
        <v>30194422.5</v>
      </c>
      <c r="AE64">
        <v>4260240</v>
      </c>
      <c r="AF64">
        <v>3943839.1024796558</v>
      </c>
      <c r="AG64">
        <v>551487.0219103432</v>
      </c>
      <c r="AH64">
        <v>11313226.276849139</v>
      </c>
      <c r="AI64" s="3">
        <v>4913063.8831271753</v>
      </c>
      <c r="AJ64" s="6">
        <v>4132.3311395367455</v>
      </c>
      <c r="AK64">
        <v>0</v>
      </c>
      <c r="AL64">
        <v>4132.3311395367455</v>
      </c>
      <c r="AM64">
        <v>0</v>
      </c>
      <c r="AN64">
        <v>0</v>
      </c>
      <c r="AO64">
        <v>0</v>
      </c>
      <c r="AP64">
        <v>6004960.5696848016</v>
      </c>
      <c r="AQ64">
        <v>56668542.585034609</v>
      </c>
      <c r="AR64">
        <v>29134577.079117481</v>
      </c>
      <c r="AS64">
        <v>26639647.392615303</v>
      </c>
      <c r="AT64">
        <v>0</v>
      </c>
      <c r="AU64">
        <v>0</v>
      </c>
      <c r="AV64">
        <v>21055.734037710125</v>
      </c>
      <c r="AW64">
        <v>-97727251.875515237</v>
      </c>
      <c r="AX64">
        <v>-4132.3311395367455</v>
      </c>
      <c r="AY64">
        <v>0</v>
      </c>
      <c r="AZ64">
        <v>0</v>
      </c>
      <c r="BB64">
        <f t="shared" si="65"/>
        <v>6.9420864477730957</v>
      </c>
      <c r="BC64">
        <f t="shared" si="66"/>
        <v>1.1631734859176417</v>
      </c>
      <c r="BD64">
        <f t="shared" si="67"/>
        <v>97723119.544375509</v>
      </c>
      <c r="BE64">
        <f t="shared" si="68"/>
        <v>20721616.284366313</v>
      </c>
      <c r="BF64" s="24">
        <f t="shared" si="69"/>
        <v>0.17494754949960387</v>
      </c>
      <c r="BG64">
        <f t="shared" si="70"/>
        <v>105.82788608063279</v>
      </c>
      <c r="BH64">
        <f t="shared" si="71"/>
        <v>121.39788879784491</v>
      </c>
      <c r="BI64">
        <f t="shared" si="72"/>
        <v>42.374223040531504</v>
      </c>
      <c r="BJ64">
        <f t="shared" si="73"/>
        <v>60.834077432514476</v>
      </c>
      <c r="BK64">
        <f t="shared" si="74"/>
        <v>56.183664317636293</v>
      </c>
      <c r="BL64">
        <f t="shared" si="63"/>
        <v>1.0384919879977232</v>
      </c>
      <c r="BM64" s="24">
        <f t="shared" si="64"/>
        <v>4.4815104444054787E-2</v>
      </c>
      <c r="BP64">
        <f t="shared" si="75"/>
        <v>0</v>
      </c>
      <c r="BQ64">
        <f t="shared" si="76"/>
        <v>0</v>
      </c>
      <c r="BR64">
        <f t="shared" si="80"/>
        <v>0</v>
      </c>
      <c r="BT64">
        <f t="shared" ref="BT64:BT70" si="82">BP64-BQ64</f>
        <v>0</v>
      </c>
      <c r="BU64">
        <f t="shared" ref="BU64:BU70" si="83">BP64-BQ64</f>
        <v>0</v>
      </c>
      <c r="BV64">
        <f t="shared" si="79"/>
        <v>0</v>
      </c>
      <c r="BW64">
        <f t="shared" si="81"/>
        <v>0</v>
      </c>
    </row>
    <row r="65" spans="1:75" x14ac:dyDescent="0.25">
      <c r="A65" s="3">
        <v>2025</v>
      </c>
      <c r="B65">
        <v>0.37820528469197889</v>
      </c>
      <c r="C65">
        <v>115.6931086541494</v>
      </c>
      <c r="D65">
        <v>44.734184325005948</v>
      </c>
      <c r="E65">
        <v>52.506695337874902</v>
      </c>
      <c r="F65">
        <v>20.115371475000035</v>
      </c>
      <c r="G65">
        <v>21.877789724114681</v>
      </c>
      <c r="H65">
        <v>2.6741532562131165</v>
      </c>
      <c r="I65">
        <v>15.727092535059171</v>
      </c>
      <c r="J65">
        <v>24.618812849996178</v>
      </c>
      <c r="K65">
        <v>30.628905613760448</v>
      </c>
      <c r="L65">
        <v>0.16165942930412802</v>
      </c>
      <c r="M65">
        <v>2.6465586242852779E-2</v>
      </c>
      <c r="N65">
        <v>5.0983199999989327E-2</v>
      </c>
      <c r="O65">
        <v>0.12994807618637658</v>
      </c>
      <c r="P65">
        <v>6.0132192958623529E-2</v>
      </c>
      <c r="Q65">
        <v>4409044357.6659479</v>
      </c>
      <c r="R65">
        <v>2090883495.5359044</v>
      </c>
      <c r="S65">
        <v>375545892.85713583</v>
      </c>
      <c r="T65">
        <v>217645020.20749798</v>
      </c>
      <c r="U65">
        <v>17563369.01598281</v>
      </c>
      <c r="V65">
        <v>496198722.14362001</v>
      </c>
      <c r="W65" s="3">
        <v>401184308.93631452</v>
      </c>
      <c r="X65">
        <v>164353.05812978867</v>
      </c>
      <c r="Y65">
        <v>0</v>
      </c>
      <c r="Z65">
        <v>0</v>
      </c>
      <c r="AA65">
        <v>0</v>
      </c>
      <c r="AB65">
        <v>0</v>
      </c>
      <c r="AC65">
        <v>62507970.640327424</v>
      </c>
      <c r="AD65">
        <v>30022942.5</v>
      </c>
      <c r="AE65">
        <v>4248600</v>
      </c>
      <c r="AF65">
        <v>3942912.9098567967</v>
      </c>
      <c r="AG65">
        <v>551366.38005943235</v>
      </c>
      <c r="AH65">
        <v>11813461.471488744</v>
      </c>
      <c r="AI65" s="3">
        <v>5011016.0798851894</v>
      </c>
      <c r="AJ65" s="6">
        <v>3652.2901806619702</v>
      </c>
      <c r="AK65">
        <v>0</v>
      </c>
      <c r="AL65">
        <v>3652.2901806619702</v>
      </c>
      <c r="AM65">
        <v>0</v>
      </c>
      <c r="AN65">
        <v>0</v>
      </c>
      <c r="AO65">
        <v>0</v>
      </c>
      <c r="AP65">
        <v>5987138.9596749926</v>
      </c>
      <c r="AQ65">
        <v>56473764.421925068</v>
      </c>
      <c r="AR65">
        <v>29070594.960117843</v>
      </c>
      <c r="AS65">
        <v>26566861.470777556</v>
      </c>
      <c r="AT65">
        <v>0</v>
      </c>
      <c r="AU65">
        <v>0</v>
      </c>
      <c r="AV65">
        <v>20876.869016228917</v>
      </c>
      <c r="AW65">
        <v>-96783165.430507973</v>
      </c>
      <c r="AX65">
        <v>-3652.2901806619702</v>
      </c>
      <c r="AY65">
        <v>0</v>
      </c>
      <c r="AZ65">
        <v>0</v>
      </c>
      <c r="BB65">
        <f t="shared" si="65"/>
        <v>6.8754737460589892</v>
      </c>
      <c r="BC65">
        <f t="shared" si="66"/>
        <v>1.1325914203034153</v>
      </c>
      <c r="BD65">
        <f t="shared" si="67"/>
        <v>96779513.140327424</v>
      </c>
      <c r="BE65">
        <f t="shared" si="68"/>
        <v>21318756.841290161</v>
      </c>
      <c r="BF65" s="24">
        <f t="shared" si="69"/>
        <v>0.18051709686016992</v>
      </c>
      <c r="BG65">
        <f t="shared" si="70"/>
        <v>106.65782154712834</v>
      </c>
      <c r="BH65">
        <f t="shared" si="71"/>
        <v>121.37968271875086</v>
      </c>
      <c r="BI65">
        <f t="shared" si="72"/>
        <v>41.993161199114716</v>
      </c>
      <c r="BJ65">
        <f t="shared" si="73"/>
        <v>60.394406990387004</v>
      </c>
      <c r="BK65">
        <f t="shared" si="74"/>
        <v>55.676906948448597</v>
      </c>
      <c r="BL65">
        <f t="shared" si="63"/>
        <v>1.4195538294145109</v>
      </c>
      <c r="BM65" s="24">
        <f t="shared" si="64"/>
        <v>5.340486701848346E-2</v>
      </c>
      <c r="BP65">
        <f t="shared" si="75"/>
        <v>0</v>
      </c>
      <c r="BQ65">
        <f t="shared" si="76"/>
        <v>0</v>
      </c>
      <c r="BR65">
        <f t="shared" si="80"/>
        <v>0</v>
      </c>
      <c r="BT65">
        <f t="shared" si="82"/>
        <v>0</v>
      </c>
      <c r="BU65">
        <f t="shared" si="83"/>
        <v>0</v>
      </c>
      <c r="BV65">
        <f t="shared" si="79"/>
        <v>0</v>
      </c>
      <c r="BW65">
        <f t="shared" si="81"/>
        <v>0</v>
      </c>
    </row>
    <row r="66" spans="1:75" x14ac:dyDescent="0.25">
      <c r="A66" s="3">
        <v>2026</v>
      </c>
      <c r="B66">
        <v>0.384851159103273</v>
      </c>
      <c r="C66">
        <v>115.11528975298611</v>
      </c>
      <c r="D66">
        <v>44.569140750005865</v>
      </c>
      <c r="E66">
        <v>52.093920011712456</v>
      </c>
      <c r="F66">
        <v>20.041157249999987</v>
      </c>
      <c r="G66">
        <v>21.705800004880277</v>
      </c>
      <c r="H66">
        <v>2.6741532562131165</v>
      </c>
      <c r="I66">
        <v>15.727092535059171</v>
      </c>
      <c r="J66">
        <v>24.527983499996253</v>
      </c>
      <c r="K66">
        <v>30.388120006832345</v>
      </c>
      <c r="L66">
        <v>0.16165965718163056</v>
      </c>
      <c r="M66">
        <v>2.6465628613791044E-2</v>
      </c>
      <c r="N66">
        <v>5.0983199999989327E-2</v>
      </c>
      <c r="O66">
        <v>0.13552048077620663</v>
      </c>
      <c r="P66">
        <v>6.1205392531643796E-2</v>
      </c>
      <c r="Q66">
        <v>4374383164.2488127</v>
      </c>
      <c r="R66">
        <v>2083169330.3573318</v>
      </c>
      <c r="S66">
        <v>375545892.85713583</v>
      </c>
      <c r="T66">
        <v>206397510.5870648</v>
      </c>
      <c r="U66">
        <v>15197411.691439191</v>
      </c>
      <c r="V66">
        <v>496914414.46834022</v>
      </c>
      <c r="W66" s="3">
        <v>383832772.08585322</v>
      </c>
      <c r="X66">
        <v>179427.61165000324</v>
      </c>
      <c r="Y66">
        <v>0</v>
      </c>
      <c r="Z66">
        <v>0</v>
      </c>
      <c r="AA66">
        <v>0</v>
      </c>
      <c r="AB66">
        <v>0</v>
      </c>
      <c r="AC66">
        <v>62016571.442515008</v>
      </c>
      <c r="AD66">
        <v>29912175</v>
      </c>
      <c r="AE66">
        <v>4248600</v>
      </c>
      <c r="AF66">
        <v>3942918.4678446632</v>
      </c>
      <c r="AG66">
        <v>551367.26278731285</v>
      </c>
      <c r="AH66">
        <v>12320043.706927903</v>
      </c>
      <c r="AI66" s="3">
        <v>5100449.3776368722</v>
      </c>
      <c r="AJ66" s="6">
        <v>3987.2802588889608</v>
      </c>
      <c r="AK66">
        <v>0</v>
      </c>
      <c r="AL66">
        <v>3987.2802588889608</v>
      </c>
      <c r="AM66">
        <v>0</v>
      </c>
      <c r="AN66">
        <v>0</v>
      </c>
      <c r="AO66">
        <v>0</v>
      </c>
      <c r="AP66">
        <v>5987498.6812372021</v>
      </c>
      <c r="AQ66">
        <v>56469140.920788452</v>
      </c>
      <c r="AR66">
        <v>29068748.287929758</v>
      </c>
      <c r="AS66">
        <v>26566861.470777556</v>
      </c>
      <c r="AT66">
        <v>0</v>
      </c>
      <c r="AU66">
        <v>0</v>
      </c>
      <c r="AV66">
        <v>21114.514856233061</v>
      </c>
      <c r="AW66">
        <v>-96181333.722773686</v>
      </c>
      <c r="AX66">
        <v>-3987.2802588889608</v>
      </c>
      <c r="AY66">
        <v>0</v>
      </c>
      <c r="AZ66">
        <v>0</v>
      </c>
      <c r="BB66">
        <f t="shared" si="65"/>
        <v>6.8330983874632798</v>
      </c>
      <c r="BC66">
        <f t="shared" si="66"/>
        <v>1.1023421088326975</v>
      </c>
      <c r="BD66">
        <f t="shared" si="67"/>
        <v>96177346.442515016</v>
      </c>
      <c r="BE66">
        <f t="shared" si="68"/>
        <v>21914778.815196753</v>
      </c>
      <c r="BF66" s="24">
        <f t="shared" si="69"/>
        <v>0.18557358305960076</v>
      </c>
      <c r="BG66">
        <f t="shared" si="70"/>
        <v>108.08835463393194</v>
      </c>
      <c r="BH66">
        <f t="shared" si="71"/>
        <v>121.8421813358226</v>
      </c>
      <c r="BI66">
        <f t="shared" si="72"/>
        <v>41.746957254880265</v>
      </c>
      <c r="BJ66">
        <f t="shared" si="73"/>
        <v>60.148203046152553</v>
      </c>
      <c r="BK66">
        <f t="shared" si="74"/>
        <v>55.351937865931859</v>
      </c>
      <c r="BL66">
        <f t="shared" si="63"/>
        <v>1.6657577736489628</v>
      </c>
      <c r="BM66" s="24">
        <f t="shared" si="64"/>
        <v>5.8954710104316632E-2</v>
      </c>
      <c r="BP66">
        <f t="shared" si="75"/>
        <v>0</v>
      </c>
      <c r="BQ66">
        <f t="shared" si="76"/>
        <v>0</v>
      </c>
      <c r="BR66">
        <f t="shared" si="80"/>
        <v>0</v>
      </c>
      <c r="BT66">
        <f t="shared" si="82"/>
        <v>0</v>
      </c>
      <c r="BU66">
        <f t="shared" si="83"/>
        <v>0</v>
      </c>
      <c r="BV66">
        <f t="shared" si="79"/>
        <v>0</v>
      </c>
      <c r="BW66">
        <f t="shared" si="81"/>
        <v>0</v>
      </c>
    </row>
    <row r="67" spans="1:75" x14ac:dyDescent="0.25">
      <c r="A67" s="3">
        <v>2027</v>
      </c>
      <c r="B67">
        <v>0.39148348103640401</v>
      </c>
      <c r="C67">
        <v>114.53102392682248</v>
      </c>
      <c r="D67">
        <v>44.372896575005775</v>
      </c>
      <c r="E67">
        <v>51.705898360548218</v>
      </c>
      <c r="F67">
        <v>19.952913224999939</v>
      </c>
      <c r="G67">
        <v>21.544124316895143</v>
      </c>
      <c r="H67">
        <v>2.6741532562131165</v>
      </c>
      <c r="I67">
        <v>15.727092535059171</v>
      </c>
      <c r="J67">
        <v>24.419983349996354</v>
      </c>
      <c r="K67">
        <v>30.161774043653001</v>
      </c>
      <c r="L67">
        <v>0.16166485637236919</v>
      </c>
      <c r="M67">
        <v>2.6466438514129522E-2</v>
      </c>
      <c r="N67">
        <v>5.0983199999989327E-2</v>
      </c>
      <c r="O67">
        <v>0.14107920420333084</v>
      </c>
      <c r="P67">
        <v>6.2272981946573019E-2</v>
      </c>
      <c r="Q67">
        <v>4341800563.8640661</v>
      </c>
      <c r="R67">
        <v>2073996843.7501884</v>
      </c>
      <c r="S67">
        <v>375545892.85713583</v>
      </c>
      <c r="T67">
        <v>195737271.43113336</v>
      </c>
      <c r="U67">
        <v>13150553.291018372</v>
      </c>
      <c r="V67">
        <v>496741605.3946355</v>
      </c>
      <c r="W67" s="3">
        <v>367085724.94844252</v>
      </c>
      <c r="X67">
        <v>182490.38992298162</v>
      </c>
      <c r="Y67">
        <v>0</v>
      </c>
      <c r="Z67">
        <v>0</v>
      </c>
      <c r="AA67">
        <v>0</v>
      </c>
      <c r="AB67">
        <v>0</v>
      </c>
      <c r="AC67">
        <v>61554640.905414738</v>
      </c>
      <c r="AD67">
        <v>29780467.5</v>
      </c>
      <c r="AE67">
        <v>4248600</v>
      </c>
      <c r="AF67">
        <v>3943045.2773748734</v>
      </c>
      <c r="AG67">
        <v>551384.13571103103</v>
      </c>
      <c r="AH67">
        <v>12825382.200302789</v>
      </c>
      <c r="AI67" s="3">
        <v>5189415.1622145008</v>
      </c>
      <c r="AJ67" s="6">
        <v>4055.3419982884807</v>
      </c>
      <c r="AK67">
        <v>0</v>
      </c>
      <c r="AL67">
        <v>4055.3419982884807</v>
      </c>
      <c r="AM67">
        <v>0</v>
      </c>
      <c r="AN67">
        <v>0</v>
      </c>
      <c r="AO67">
        <v>0</v>
      </c>
      <c r="AP67">
        <v>5991348.4086983828</v>
      </c>
      <c r="AQ67">
        <v>56479980.546009943</v>
      </c>
      <c r="AR67">
        <v>29060659.613763586</v>
      </c>
      <c r="AS67">
        <v>26566861.470777556</v>
      </c>
      <c r="AT67">
        <v>0</v>
      </c>
      <c r="AU67">
        <v>0</v>
      </c>
      <c r="AV67">
        <v>21109.805333099765</v>
      </c>
      <c r="AW67">
        <v>-95587763.747412801</v>
      </c>
      <c r="AX67">
        <v>-4055.3419982884807</v>
      </c>
      <c r="AY67">
        <v>0</v>
      </c>
      <c r="AZ67">
        <v>0</v>
      </c>
      <c r="BB67">
        <f t="shared" si="65"/>
        <v>6.7913433004713903</v>
      </c>
      <c r="BC67">
        <f t="shared" si="66"/>
        <v>1.0727151550652296</v>
      </c>
      <c r="BD67">
        <f t="shared" si="67"/>
        <v>95583708.40541473</v>
      </c>
      <c r="BE67">
        <f t="shared" si="68"/>
        <v>22509226.775603198</v>
      </c>
      <c r="BF67" s="24">
        <f t="shared" si="69"/>
        <v>0.19060604041300258</v>
      </c>
      <c r="BG67">
        <f t="shared" si="70"/>
        <v>109.62793505411068</v>
      </c>
      <c r="BH67">
        <f t="shared" si="71"/>
        <v>122.26041230097842</v>
      </c>
      <c r="BI67">
        <f t="shared" si="72"/>
        <v>41.497037541895082</v>
      </c>
      <c r="BJ67">
        <f t="shared" si="73"/>
        <v>59.89828333316737</v>
      </c>
      <c r="BK67">
        <f t="shared" si="74"/>
        <v>55.024224074685741</v>
      </c>
      <c r="BL67">
        <f t="shared" si="63"/>
        <v>1.9156774866341451</v>
      </c>
      <c r="BM67" s="24">
        <f t="shared" si="64"/>
        <v>6.4588312747999033E-2</v>
      </c>
      <c r="BP67">
        <f t="shared" si="75"/>
        <v>0</v>
      </c>
      <c r="BQ67">
        <f t="shared" si="76"/>
        <v>0</v>
      </c>
      <c r="BR67">
        <f t="shared" si="80"/>
        <v>0</v>
      </c>
      <c r="BT67">
        <f t="shared" si="82"/>
        <v>0</v>
      </c>
      <c r="BU67">
        <f t="shared" si="83"/>
        <v>0</v>
      </c>
      <c r="BV67">
        <f t="shared" si="79"/>
        <v>0</v>
      </c>
      <c r="BW67">
        <f t="shared" si="81"/>
        <v>0</v>
      </c>
    </row>
    <row r="68" spans="1:75" x14ac:dyDescent="0.25">
      <c r="A68" s="3">
        <v>2028</v>
      </c>
      <c r="B68">
        <v>0.39817776736266758</v>
      </c>
      <c r="C68">
        <v>114.36897114695144</v>
      </c>
      <c r="D68">
        <v>44.292866812505757</v>
      </c>
      <c r="E68">
        <v>51.564690903457809</v>
      </c>
      <c r="F68">
        <v>19.916926687499924</v>
      </c>
      <c r="G68">
        <v>21.485287876440786</v>
      </c>
      <c r="H68">
        <v>2.690110091179478</v>
      </c>
      <c r="I68">
        <v>15.77018045981275</v>
      </c>
      <c r="J68">
        <v>24.375940124996415</v>
      </c>
      <c r="K68">
        <v>30.079403027017044</v>
      </c>
      <c r="L68">
        <v>0.16180944306385994</v>
      </c>
      <c r="M68">
        <v>2.6487020601671754E-2</v>
      </c>
      <c r="N68">
        <v>5.1122879999989247E-2</v>
      </c>
      <c r="O68">
        <v>0.14663387834945946</v>
      </c>
      <c r="P68">
        <v>6.32474253476763E-2</v>
      </c>
      <c r="Q68">
        <v>4329943219.9969912</v>
      </c>
      <c r="R68">
        <v>2070256238.8394737</v>
      </c>
      <c r="S68">
        <v>376574785.71427828</v>
      </c>
      <c r="T68">
        <v>185787666.56592745</v>
      </c>
      <c r="U68">
        <v>11387876.220028952</v>
      </c>
      <c r="V68">
        <v>495784255.50706005</v>
      </c>
      <c r="W68" s="3">
        <v>350450072.07430667</v>
      </c>
      <c r="X68">
        <v>173289.97817399621</v>
      </c>
      <c r="Y68">
        <v>0</v>
      </c>
      <c r="Z68">
        <v>0</v>
      </c>
      <c r="AA68">
        <v>0</v>
      </c>
      <c r="AB68">
        <v>0</v>
      </c>
      <c r="AC68">
        <v>61386536.789830744</v>
      </c>
      <c r="AD68">
        <v>29726756.25</v>
      </c>
      <c r="AE68">
        <v>4260240</v>
      </c>
      <c r="AF68">
        <v>3946571.7820453797</v>
      </c>
      <c r="AG68">
        <v>551812.92920149444</v>
      </c>
      <c r="AH68">
        <v>13330352.57722358</v>
      </c>
      <c r="AI68" s="3">
        <v>5270618.7789730271</v>
      </c>
      <c r="AJ68" s="6">
        <v>3850.8884038665819</v>
      </c>
      <c r="AK68">
        <v>0</v>
      </c>
      <c r="AL68">
        <v>3850.8884038665819</v>
      </c>
      <c r="AM68">
        <v>0</v>
      </c>
      <c r="AN68">
        <v>0</v>
      </c>
      <c r="AO68">
        <v>0</v>
      </c>
      <c r="AP68">
        <v>6012236.3365734043</v>
      </c>
      <c r="AQ68">
        <v>56668856.591545038</v>
      </c>
      <c r="AR68">
        <v>29158699.507084031</v>
      </c>
      <c r="AS68">
        <v>26639647.392615303</v>
      </c>
      <c r="AT68">
        <v>0</v>
      </c>
      <c r="AU68">
        <v>0</v>
      </c>
      <c r="AV68">
        <v>21073.179889568964</v>
      </c>
      <c r="AW68">
        <v>-95377383.928234935</v>
      </c>
      <c r="AX68">
        <v>-3850.8884038665819</v>
      </c>
      <c r="AY68">
        <v>0</v>
      </c>
      <c r="AZ68">
        <v>0</v>
      </c>
      <c r="BB68">
        <f t="shared" si="65"/>
        <v>6.7767742445507437</v>
      </c>
      <c r="BC68">
        <f t="shared" si="66"/>
        <v>1.0434098703673231</v>
      </c>
      <c r="BD68">
        <f t="shared" si="67"/>
        <v>95373533.039830744</v>
      </c>
      <c r="BE68">
        <f t="shared" si="68"/>
        <v>23099356.067443483</v>
      </c>
      <c r="BF68" s="24">
        <f t="shared" si="69"/>
        <v>0.19497588217442383</v>
      </c>
      <c r="BG68">
        <f t="shared" si="70"/>
        <v>111.51966043912378</v>
      </c>
      <c r="BH68">
        <f t="shared" si="71"/>
        <v>122.9576424366674</v>
      </c>
      <c r="BI68">
        <f t="shared" si="72"/>
        <v>41.40221456394071</v>
      </c>
      <c r="BJ68">
        <f t="shared" si="73"/>
        <v>59.862505114932937</v>
      </c>
      <c r="BK68">
        <f t="shared" si="74"/>
        <v>54.90464379937611</v>
      </c>
      <c r="BL68">
        <f t="shared" si="63"/>
        <v>2.0105004645885174</v>
      </c>
      <c r="BM68" s="24">
        <f t="shared" si="64"/>
        <v>6.6725779108314676E-2</v>
      </c>
      <c r="BP68">
        <f t="shared" si="75"/>
        <v>0</v>
      </c>
      <c r="BQ68">
        <f t="shared" si="76"/>
        <v>0</v>
      </c>
      <c r="BR68">
        <f t="shared" si="80"/>
        <v>0</v>
      </c>
      <c r="BT68">
        <f t="shared" si="82"/>
        <v>0</v>
      </c>
      <c r="BU68">
        <f t="shared" si="83"/>
        <v>0</v>
      </c>
      <c r="BV68">
        <f t="shared" si="79"/>
        <v>0</v>
      </c>
      <c r="BW68">
        <f t="shared" si="81"/>
        <v>0</v>
      </c>
    </row>
    <row r="69" spans="1:75" x14ac:dyDescent="0.25">
      <c r="A69" s="3">
        <v>2029</v>
      </c>
      <c r="B69">
        <v>0.40457170527615499</v>
      </c>
      <c r="C69">
        <v>113.37348240167591</v>
      </c>
      <c r="D69">
        <v>43.970306025005591</v>
      </c>
      <c r="E69">
        <v>50.950947385402543</v>
      </c>
      <c r="F69">
        <v>19.77188257499985</v>
      </c>
      <c r="G69">
        <v>21.229561410584356</v>
      </c>
      <c r="H69">
        <v>2.6741532562131169</v>
      </c>
      <c r="I69">
        <v>15.727092535059171</v>
      </c>
      <c r="J69">
        <v>24.198423449996564</v>
      </c>
      <c r="K69">
        <v>29.72138597481808</v>
      </c>
      <c r="L69">
        <v>0.16167347936592324</v>
      </c>
      <c r="M69">
        <v>2.6467841348592678E-2</v>
      </c>
      <c r="N69">
        <v>5.0983199999989327E-2</v>
      </c>
      <c r="O69">
        <v>0.15216526278161177</v>
      </c>
      <c r="P69">
        <v>6.4265121780029369E-2</v>
      </c>
      <c r="Q69">
        <v>4278406508.7657194</v>
      </c>
      <c r="R69">
        <v>2055179691.9644706</v>
      </c>
      <c r="S69">
        <v>375545892.85713583</v>
      </c>
      <c r="T69">
        <v>176038196.17369759</v>
      </c>
      <c r="U69">
        <v>9846667.1683752388</v>
      </c>
      <c r="V69">
        <v>494043060.97926033</v>
      </c>
      <c r="W69" s="3">
        <v>334714175.93764615</v>
      </c>
      <c r="X69">
        <v>175796.58025732491</v>
      </c>
      <c r="Y69">
        <v>0</v>
      </c>
      <c r="Z69">
        <v>0</v>
      </c>
      <c r="AA69">
        <v>0</v>
      </c>
      <c r="AB69">
        <v>0</v>
      </c>
      <c r="AC69">
        <v>60655889.74452652</v>
      </c>
      <c r="AD69">
        <v>29510272.5</v>
      </c>
      <c r="AE69">
        <v>4248600</v>
      </c>
      <c r="AF69">
        <v>3943255.5942908255</v>
      </c>
      <c r="AG69">
        <v>551413.36142901354</v>
      </c>
      <c r="AH69">
        <v>13833205.707419218</v>
      </c>
      <c r="AI69" s="3">
        <v>5355426.8150023371</v>
      </c>
      <c r="AJ69" s="6">
        <v>3906.5906723849985</v>
      </c>
      <c r="AK69">
        <v>0</v>
      </c>
      <c r="AL69">
        <v>3906.5906723849985</v>
      </c>
      <c r="AM69">
        <v>0</v>
      </c>
      <c r="AN69">
        <v>0</v>
      </c>
      <c r="AO69">
        <v>0</v>
      </c>
      <c r="AP69">
        <v>5987128.5381711917</v>
      </c>
      <c r="AQ69">
        <v>56473555.837264657</v>
      </c>
      <c r="AR69">
        <v>29070563.857658509</v>
      </c>
      <c r="AS69">
        <v>26566861.470777556</v>
      </c>
      <c r="AT69">
        <v>0</v>
      </c>
      <c r="AU69">
        <v>0</v>
      </c>
      <c r="AV69">
        <v>20964.826699166664</v>
      </c>
      <c r="AW69">
        <v>-94418668.835199147</v>
      </c>
      <c r="AX69">
        <v>-3906.5906723849985</v>
      </c>
      <c r="AY69">
        <v>0</v>
      </c>
      <c r="AZ69">
        <v>0</v>
      </c>
      <c r="BB69">
        <f t="shared" si="65"/>
        <v>6.7091320935873267</v>
      </c>
      <c r="BC69">
        <f t="shared" si="66"/>
        <v>1.0146421002589794</v>
      </c>
      <c r="BD69">
        <f t="shared" si="67"/>
        <v>94414762.24452652</v>
      </c>
      <c r="BE69">
        <f t="shared" si="68"/>
        <v>23683301.478141394</v>
      </c>
      <c r="BF69" s="24">
        <f t="shared" si="69"/>
        <v>0.20053928685704256</v>
      </c>
      <c r="BG69">
        <f t="shared" si="70"/>
        <v>112.66128088065433</v>
      </c>
      <c r="BH69">
        <f t="shared" si="71"/>
        <v>122.80928413637362</v>
      </c>
      <c r="BI69">
        <f t="shared" si="72"/>
        <v>41.001443985584203</v>
      </c>
      <c r="BJ69">
        <f t="shared" si="73"/>
        <v>59.402689776856491</v>
      </c>
      <c r="BK69">
        <f t="shared" si="74"/>
        <v>54.375364330090797</v>
      </c>
      <c r="BL69">
        <f t="shared" si="63"/>
        <v>2.4112710429450246</v>
      </c>
      <c r="BM69" s="24">
        <f t="shared" si="64"/>
        <v>7.5759809128480349E-2</v>
      </c>
      <c r="BP69">
        <f t="shared" si="75"/>
        <v>0</v>
      </c>
      <c r="BQ69">
        <f t="shared" si="76"/>
        <v>0</v>
      </c>
      <c r="BR69">
        <f t="shared" si="80"/>
        <v>0</v>
      </c>
      <c r="BT69">
        <f t="shared" si="82"/>
        <v>0</v>
      </c>
      <c r="BU69">
        <f t="shared" si="83"/>
        <v>0</v>
      </c>
      <c r="BV69">
        <f t="shared" si="79"/>
        <v>0</v>
      </c>
      <c r="BW69">
        <f t="shared" si="81"/>
        <v>0</v>
      </c>
    </row>
    <row r="70" spans="1:75" x14ac:dyDescent="0.25">
      <c r="A70" s="3">
        <v>2030</v>
      </c>
      <c r="B70">
        <v>0.41130770128948618</v>
      </c>
      <c r="C70">
        <v>112.79924663156244</v>
      </c>
      <c r="D70">
        <v>43.825623300005532</v>
      </c>
      <c r="E70">
        <v>50.52139434028809</v>
      </c>
      <c r="F70">
        <v>19.706823899999819</v>
      </c>
      <c r="G70">
        <v>21.050580975120038</v>
      </c>
      <c r="H70">
        <v>2.6741532562131169</v>
      </c>
      <c r="I70">
        <v>15.727092535059171</v>
      </c>
      <c r="J70">
        <v>24.118799399996643</v>
      </c>
      <c r="K70">
        <v>29.470813365168002</v>
      </c>
      <c r="L70">
        <v>0.1616709946942044</v>
      </c>
      <c r="M70">
        <v>2.6467168497096249E-2</v>
      </c>
      <c r="N70">
        <v>5.0983199999989327E-2</v>
      </c>
      <c r="O70">
        <v>0.15747781455554458</v>
      </c>
      <c r="P70">
        <v>6.5691723542640565E-2</v>
      </c>
      <c r="Q70">
        <v>4242336472.0267601</v>
      </c>
      <c r="R70">
        <v>2048417196.4287546</v>
      </c>
      <c r="S70">
        <v>375545892.85713583</v>
      </c>
      <c r="T70">
        <v>166938052.67352137</v>
      </c>
      <c r="U70">
        <v>8519994.7044546641</v>
      </c>
      <c r="V70">
        <v>490975178.506589</v>
      </c>
      <c r="W70" s="3">
        <v>321606558.41977119</v>
      </c>
      <c r="X70">
        <v>180905.91010439143</v>
      </c>
      <c r="Y70">
        <v>0</v>
      </c>
      <c r="Z70">
        <v>0</v>
      </c>
      <c r="AA70">
        <v>0</v>
      </c>
      <c r="AB70">
        <v>0</v>
      </c>
      <c r="AC70">
        <v>60144517.071771398</v>
      </c>
      <c r="AD70">
        <v>29413170</v>
      </c>
      <c r="AE70">
        <v>4248600</v>
      </c>
      <c r="AF70">
        <v>3943194.992541586</v>
      </c>
      <c r="AG70">
        <v>551399.34368950478</v>
      </c>
      <c r="AH70">
        <v>14316164.959594972</v>
      </c>
      <c r="AI70" s="3">
        <v>5474310.2952198228</v>
      </c>
      <c r="AJ70" s="6">
        <v>4020.1313356531427</v>
      </c>
      <c r="AK70">
        <v>0</v>
      </c>
      <c r="AL70">
        <v>4020.1313356531427</v>
      </c>
      <c r="AM70">
        <v>0</v>
      </c>
      <c r="AN70">
        <v>0</v>
      </c>
      <c r="AO70">
        <v>0</v>
      </c>
      <c r="AP70">
        <v>5987562.2883466035</v>
      </c>
      <c r="AQ70">
        <v>56468947.39639236</v>
      </c>
      <c r="AR70">
        <v>29068711.081249427</v>
      </c>
      <c r="AS70">
        <v>26566861.470777556</v>
      </c>
      <c r="AT70">
        <v>0</v>
      </c>
      <c r="AU70">
        <v>0</v>
      </c>
      <c r="AV70">
        <v>21204.631631081247</v>
      </c>
      <c r="AW70">
        <v>-93810307.203107253</v>
      </c>
      <c r="AX70">
        <v>-4020.1313356531427</v>
      </c>
      <c r="AY70">
        <v>0</v>
      </c>
      <c r="AZ70">
        <v>0</v>
      </c>
      <c r="BB70">
        <f t="shared" si="65"/>
        <v>6.666299561312651</v>
      </c>
      <c r="BC70">
        <f t="shared" si="66"/>
        <v>0.98803978430433625</v>
      </c>
      <c r="BD70">
        <f t="shared" si="67"/>
        <v>93806287.071771398</v>
      </c>
      <c r="BE70">
        <f t="shared" si="68"/>
        <v>24285069.591045886</v>
      </c>
      <c r="BF70" s="24">
        <f t="shared" si="69"/>
        <v>0.20564646115791793</v>
      </c>
      <c r="BG70">
        <f t="shared" si="70"/>
        <v>113.96028189738782</v>
      </c>
      <c r="BH70">
        <f t="shared" si="71"/>
        <v>122.92802182423803</v>
      </c>
      <c r="BI70">
        <f t="shared" si="72"/>
        <v>40.75740487511986</v>
      </c>
      <c r="BJ70">
        <f t="shared" si="73"/>
        <v>59.158650666392148</v>
      </c>
      <c r="BK70">
        <f t="shared" si="74"/>
        <v>54.051903666454123</v>
      </c>
      <c r="BL70">
        <f t="shared" si="63"/>
        <v>2.655310153409367</v>
      </c>
      <c r="BM70" s="24">
        <f t="shared" si="64"/>
        <v>8.126085328963184E-2</v>
      </c>
      <c r="BP70">
        <f t="shared" si="75"/>
        <v>0</v>
      </c>
      <c r="BQ70">
        <f t="shared" si="76"/>
        <v>0</v>
      </c>
      <c r="BR70">
        <f t="shared" si="80"/>
        <v>0</v>
      </c>
      <c r="BT70">
        <f t="shared" si="82"/>
        <v>0</v>
      </c>
      <c r="BU70">
        <f t="shared" si="83"/>
        <v>0</v>
      </c>
      <c r="BV70">
        <f t="shared" si="79"/>
        <v>0</v>
      </c>
      <c r="BW70">
        <f t="shared" si="81"/>
        <v>0</v>
      </c>
    </row>
    <row r="71" spans="1:75" x14ac:dyDescent="0.25">
      <c r="A71" s="3"/>
      <c r="AU71" s="24"/>
    </row>
    <row r="72" spans="1:75" x14ac:dyDescent="0.25">
      <c r="A72" s="3"/>
    </row>
    <row r="75" spans="1:7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B75" s="6"/>
      <c r="AC75" s="6"/>
      <c r="AD75" s="6"/>
      <c r="AE75" s="6"/>
      <c r="AF75" s="6"/>
      <c r="AG75" s="6"/>
      <c r="AH75" s="6"/>
    </row>
    <row r="76" spans="1:7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75" x14ac:dyDescent="0.25">
      <c r="A77" s="6"/>
      <c r="B77" s="6"/>
      <c r="C77" s="6"/>
      <c r="D77" s="6"/>
      <c r="E77" s="6"/>
      <c r="F77" s="6"/>
      <c r="G77" s="6"/>
      <c r="H77" s="19"/>
      <c r="I77" s="6"/>
      <c r="J77" s="6"/>
      <c r="K77" s="6"/>
      <c r="L77" s="6"/>
      <c r="M77" s="6"/>
      <c r="N77" s="6"/>
      <c r="O77" s="19"/>
      <c r="P77" s="6"/>
      <c r="Q77" s="6"/>
      <c r="R77" s="6"/>
      <c r="S77" s="6"/>
      <c r="T77" s="6"/>
      <c r="U77" s="6"/>
      <c r="V77" s="19"/>
      <c r="W77" s="19"/>
      <c r="X77" s="19"/>
      <c r="Y77" s="19"/>
      <c r="Z77" s="19"/>
      <c r="AA77" s="19"/>
      <c r="AB77" s="6"/>
      <c r="AC77" s="6"/>
      <c r="AD77" s="6"/>
      <c r="AE77" s="6"/>
      <c r="AF77" s="6"/>
      <c r="AG77" s="6"/>
    </row>
    <row r="78" spans="1:7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7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7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4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4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4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4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4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4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4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4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4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45" x14ac:dyDescent="0.25">
      <c r="A90" s="6"/>
      <c r="B90" s="9" t="s">
        <v>9</v>
      </c>
      <c r="P90" s="6"/>
      <c r="AB90" t="s">
        <v>46</v>
      </c>
    </row>
    <row r="91" spans="1:45" x14ac:dyDescent="0.25">
      <c r="C91" s="22" t="s">
        <v>7</v>
      </c>
      <c r="D91" s="23" t="s">
        <v>68</v>
      </c>
      <c r="E91" s="23" t="s">
        <v>67</v>
      </c>
      <c r="F91" s="23" t="s">
        <v>67</v>
      </c>
      <c r="G91" s="25"/>
      <c r="I91" s="22" t="s">
        <v>8</v>
      </c>
      <c r="J91" s="23" t="s">
        <v>68</v>
      </c>
      <c r="K91" s="23" t="s">
        <v>67</v>
      </c>
      <c r="L91" s="23" t="s">
        <v>67</v>
      </c>
      <c r="M91" s="25"/>
      <c r="O91" s="22" t="s">
        <v>10</v>
      </c>
      <c r="P91" s="23" t="s">
        <v>68</v>
      </c>
      <c r="Q91" s="23" t="s">
        <v>67</v>
      </c>
      <c r="R91" s="23" t="s">
        <v>67</v>
      </c>
      <c r="S91" s="25"/>
      <c r="U91" s="22" t="s">
        <v>30</v>
      </c>
      <c r="V91" s="23" t="s">
        <v>68</v>
      </c>
      <c r="W91" s="23" t="s">
        <v>67</v>
      </c>
      <c r="X91" s="23" t="s">
        <v>67</v>
      </c>
      <c r="Y91" s="27"/>
      <c r="Z91" s="20"/>
      <c r="AB91" s="22" t="s">
        <v>8</v>
      </c>
      <c r="AC91" s="23"/>
      <c r="AD91" s="23"/>
      <c r="AE91" s="23"/>
      <c r="AF91" s="30"/>
      <c r="AH91" s="22" t="s">
        <v>10</v>
      </c>
      <c r="AI91" s="23"/>
      <c r="AJ91" s="23"/>
      <c r="AK91" s="23"/>
      <c r="AL91" s="30"/>
      <c r="AN91" s="22" t="s">
        <v>30</v>
      </c>
      <c r="AO91" s="23"/>
      <c r="AP91" s="23"/>
      <c r="AQ91" s="23"/>
      <c r="AR91" s="25"/>
    </row>
    <row r="92" spans="1:45" x14ac:dyDescent="0.25">
      <c r="C92" s="12" t="s">
        <v>132</v>
      </c>
      <c r="D92" s="13" t="s">
        <v>49</v>
      </c>
      <c r="E92" s="13" t="s">
        <v>28</v>
      </c>
      <c r="F92" s="13" t="s">
        <v>63</v>
      </c>
      <c r="G92" s="26" t="s">
        <v>64</v>
      </c>
      <c r="H92" s="19" t="s">
        <v>74</v>
      </c>
      <c r="I92" s="12" t="s">
        <v>132</v>
      </c>
      <c r="J92" s="13" t="s">
        <v>11</v>
      </c>
      <c r="K92" s="13" t="s">
        <v>28</v>
      </c>
      <c r="L92" s="13" t="s">
        <v>63</v>
      </c>
      <c r="M92" s="26" t="s">
        <v>64</v>
      </c>
      <c r="N92" s="19" t="s">
        <v>74</v>
      </c>
      <c r="O92" s="12" t="s">
        <v>132</v>
      </c>
      <c r="P92" s="13" t="s">
        <v>11</v>
      </c>
      <c r="Q92" s="13" t="s">
        <v>28</v>
      </c>
      <c r="R92" s="13" t="s">
        <v>63</v>
      </c>
      <c r="S92" s="26" t="s">
        <v>64</v>
      </c>
      <c r="T92" s="19" t="s">
        <v>74</v>
      </c>
      <c r="U92" s="12" t="s">
        <v>132</v>
      </c>
      <c r="V92" s="13" t="s">
        <v>11</v>
      </c>
      <c r="W92" s="13" t="s">
        <v>28</v>
      </c>
      <c r="X92" s="13" t="s">
        <v>63</v>
      </c>
      <c r="Y92" s="26" t="s">
        <v>64</v>
      </c>
      <c r="Z92" s="19" t="s">
        <v>74</v>
      </c>
      <c r="AB92" s="15" t="s">
        <v>12</v>
      </c>
      <c r="AC92" s="6" t="s">
        <v>11</v>
      </c>
      <c r="AD92" s="19" t="s">
        <v>28</v>
      </c>
      <c r="AE92" s="19" t="s">
        <v>63</v>
      </c>
      <c r="AF92" s="28" t="s">
        <v>64</v>
      </c>
      <c r="AG92" s="19" t="s">
        <v>74</v>
      </c>
      <c r="AH92" s="6" t="s">
        <v>12</v>
      </c>
      <c r="AI92" s="6" t="s">
        <v>11</v>
      </c>
      <c r="AJ92" s="19" t="s">
        <v>28</v>
      </c>
      <c r="AK92" s="21" t="s">
        <v>63</v>
      </c>
      <c r="AL92" s="19" t="s">
        <v>64</v>
      </c>
      <c r="AN92" s="15" t="s">
        <v>12</v>
      </c>
      <c r="AO92" s="6" t="s">
        <v>11</v>
      </c>
      <c r="AP92" s="19" t="s">
        <v>28</v>
      </c>
      <c r="AQ92" s="21" t="s">
        <v>63</v>
      </c>
      <c r="AR92" s="21" t="s">
        <v>64</v>
      </c>
      <c r="AS92" s="19" t="s">
        <v>74</v>
      </c>
    </row>
    <row r="93" spans="1:45" x14ac:dyDescent="0.25">
      <c r="B93">
        <v>2019</v>
      </c>
      <c r="C93" s="15">
        <f>SUM(B3:C3)</f>
        <v>120.84348745926398</v>
      </c>
      <c r="D93" s="6">
        <f>(SUM(Q3:W3)+Y3+AB3)*(10^-9)</f>
        <v>8.59203439461883</v>
      </c>
      <c r="E93" s="6">
        <f>SUM(BD3:BE3)*10^-3</f>
        <v>120465.25036070272</v>
      </c>
      <c r="F93" s="6">
        <f>SUM(AP3:AU3)*10^-3</f>
        <v>120526.66154780143</v>
      </c>
      <c r="G93" s="3">
        <f>(D93*10^9)/(E93*10^6)</f>
        <v>7.1323758253041075E-2</v>
      </c>
      <c r="H93">
        <f>$C$93-C93</f>
        <v>0</v>
      </c>
      <c r="I93" s="15">
        <f>SUM(B22:C22)</f>
        <v>120.84348745926398</v>
      </c>
      <c r="J93" s="6">
        <f>(SUM(Q22:W22)+Y22+AB22)*(10^-9)</f>
        <v>8.59203439461883</v>
      </c>
      <c r="K93" s="6">
        <f>SUM(BD22:BE22)*10^-3</f>
        <v>120465.25036070272</v>
      </c>
      <c r="L93" s="6">
        <f>SUM(AP22:AU22)*10^-3</f>
        <v>120526.66154780143</v>
      </c>
      <c r="M93" s="3">
        <f>(J93*10^9)/(K93*10^6)</f>
        <v>7.1323758253041075E-2</v>
      </c>
      <c r="N93">
        <f>$C$93-I93</f>
        <v>0</v>
      </c>
      <c r="O93" s="15">
        <f>SUM(B59:C59)</f>
        <v>119.3574939931344</v>
      </c>
      <c r="P93" s="6">
        <f>(SUM(Q59:W59)+Y59+AB59)*(10^-9)</f>
        <v>8.5928500044636618</v>
      </c>
      <c r="Q93" s="6">
        <f t="shared" ref="Q93" si="84">SUM(BD59:BE59)*10^-3</f>
        <v>117752.07820964755</v>
      </c>
      <c r="R93" s="6">
        <f>SUM(AP59:AU59)*10^-3</f>
        <v>117755.33828775997</v>
      </c>
      <c r="S93" s="3">
        <f>(P93*10^9)/(Q93*10^6)</f>
        <v>7.2974083643473561E-2</v>
      </c>
      <c r="T93">
        <f>$C$93-O93</f>
        <v>1.4859934661295853</v>
      </c>
      <c r="U93" s="15">
        <f>SUM(B40:C40)</f>
        <v>120.84348745926398</v>
      </c>
      <c r="V93" s="6">
        <f>(SUM(Q40:W40)+Y40+AB40)*(10^-9)</f>
        <v>8.59203439461883</v>
      </c>
      <c r="W93" s="6">
        <f>SUM(BD40:BE40)*10^-3</f>
        <v>120465.25036070272</v>
      </c>
      <c r="X93" s="6">
        <f>SUM(AP40:AU40)*10^-3</f>
        <v>120526.66154780143</v>
      </c>
      <c r="Y93" s="3">
        <f>(V93*10^9)/(W93*10^6)</f>
        <v>7.1323758253041075E-2</v>
      </c>
      <c r="Z93">
        <f t="shared" ref="Z93" si="85">$C$93-U93</f>
        <v>0</v>
      </c>
      <c r="AB93" s="15">
        <f t="shared" ref="AB93:AB104" si="86">I93-C93</f>
        <v>0</v>
      </c>
      <c r="AC93" s="6">
        <f t="shared" ref="AC93:AC104" si="87">D93-J93</f>
        <v>0</v>
      </c>
      <c r="AD93" s="6">
        <f t="shared" ref="AD93:AD104" si="88">K93-E93</f>
        <v>0</v>
      </c>
      <c r="AE93" s="6">
        <f t="shared" ref="AE93:AE104" si="89">L93-F93</f>
        <v>0</v>
      </c>
      <c r="AF93" s="29" t="e">
        <f t="shared" ref="AF93:AF104" si="90">(AC93*10^9)/(AD93*10^6)</f>
        <v>#DIV/0!</v>
      </c>
      <c r="AG93">
        <f t="shared" ref="AG93:AG104" si="91">C93-I93</f>
        <v>0</v>
      </c>
      <c r="AH93" s="6">
        <f t="shared" ref="AH93:AH104" si="92">O93-C93</f>
        <v>-1.4859934661295853</v>
      </c>
      <c r="AI93" s="6">
        <f t="shared" ref="AI93:AI104" si="93">P93-D93</f>
        <v>8.1560984483175503E-4</v>
      </c>
      <c r="AJ93" s="6">
        <f t="shared" ref="AJ93:AJ104" si="94">Q93-E93</f>
        <v>-2713.1721510551724</v>
      </c>
      <c r="AK93" s="6">
        <f t="shared" ref="AK93:AK104" si="95">R93-F93</f>
        <v>-2771.3232600414631</v>
      </c>
      <c r="AL93">
        <f>(AI93*10^9)/(AJ93*10^6)</f>
        <v>-3.0061116634805442E-4</v>
      </c>
      <c r="AM93">
        <f t="shared" ref="AM93:AM104" si="96">C93-O93</f>
        <v>1.4859934661295853</v>
      </c>
      <c r="AN93" s="15">
        <f t="shared" ref="AN93:AN104" si="97">U93-C93</f>
        <v>0</v>
      </c>
      <c r="AO93" s="6">
        <f t="shared" ref="AO93:AO104" si="98">V93-D93</f>
        <v>0</v>
      </c>
      <c r="AP93" s="6">
        <f t="shared" ref="AP93:AP104" si="99">W93-E93</f>
        <v>0</v>
      </c>
      <c r="AQ93" s="6">
        <f t="shared" ref="AQ93:AQ104" si="100">X93-F93</f>
        <v>0</v>
      </c>
      <c r="AR93" s="3" t="e">
        <f>(AO93*10^9)/(AP93*10^6)</f>
        <v>#DIV/0!</v>
      </c>
      <c r="AS93" s="19">
        <f t="shared" ref="AS93:AS104" si="101">C93-U93</f>
        <v>0</v>
      </c>
    </row>
    <row r="94" spans="1:45" x14ac:dyDescent="0.25">
      <c r="B94" s="6">
        <v>2020</v>
      </c>
      <c r="C94" s="15">
        <f t="shared" ref="C94:C104" si="102">SUM(B4:C4)</f>
        <v>117.00575417919406</v>
      </c>
      <c r="D94" s="6">
        <f t="shared" ref="D94:D104" si="103">(SUM(Q4:W4)+Y4+AB4)*(10^-9)</f>
        <v>8.5931711054420301</v>
      </c>
      <c r="E94" s="6">
        <f t="shared" ref="E94:E104" si="104">SUM(BD4:BE4)*10^-3</f>
        <v>121749.69252449914</v>
      </c>
      <c r="F94" s="6">
        <f t="shared" ref="F94:F104" si="105">SUM(AP4:AU4)*10^-3</f>
        <v>122006.44660013373</v>
      </c>
      <c r="G94" s="3">
        <f t="shared" ref="G94:G104" si="106">(D94*10^9)/(E94*10^6)</f>
        <v>7.0580639073999016E-2</v>
      </c>
      <c r="H94">
        <f t="shared" ref="H94:H104" si="107">$C$93-C94</f>
        <v>3.8377332800699264</v>
      </c>
      <c r="I94" s="15">
        <f t="shared" ref="I94:I104" si="108">SUM(B23:C23)</f>
        <v>113.8331859803657</v>
      </c>
      <c r="J94" s="6">
        <f t="shared" ref="J94:J104" si="109">(SUM(Q23:W23)+Y23+AB23)*(10^-9)</f>
        <v>8.5428103925850163</v>
      </c>
      <c r="K94" s="6">
        <f t="shared" ref="K94:K104" si="110">SUM(BD23:BE23)*10^-3</f>
        <v>121796.32671604351</v>
      </c>
      <c r="L94" s="6">
        <f t="shared" ref="L94:L104" si="111">SUM(AP23:AU23)*10^-3</f>
        <v>122006.44660013373</v>
      </c>
      <c r="M94" s="3">
        <f t="shared" ref="M94:M104" si="112">(J94*10^9)/(K94*10^6)</f>
        <v>7.0140131668352881E-2</v>
      </c>
      <c r="N94">
        <f t="shared" ref="N94:N104" si="113">$C$93-I94</f>
        <v>7.0103014788982847</v>
      </c>
      <c r="O94" s="15">
        <f t="shared" ref="O94:O104" si="114">SUM(B60:C60)</f>
        <v>119.72374229478048</v>
      </c>
      <c r="P94" s="6">
        <f t="shared" ref="P94:P104" si="115">(SUM(Q60:W60)+Y60+AB60)*(10^-9)</f>
        <v>8.3745680658192558</v>
      </c>
      <c r="Q94" s="6">
        <f t="shared" ref="Q94:Q104" si="116">SUM(BD60:BE60)*10^-3</f>
        <v>118452.64437471</v>
      </c>
      <c r="R94" s="6">
        <f t="shared" ref="R94:R104" si="117">SUM(AP60:AU60)*10^-3</f>
        <v>118458.02988006144</v>
      </c>
      <c r="S94" s="3">
        <f t="shared" ref="S94:S104" si="118">(P94*10^9)/(Q94*10^6)</f>
        <v>7.0699713881670442E-2</v>
      </c>
      <c r="T94">
        <f t="shared" ref="T94:T104" si="119">$C$93-O94</f>
        <v>1.1197451644835041</v>
      </c>
      <c r="U94" s="15">
        <f t="shared" ref="U94:U104" si="120">SUM(B41:C41)</f>
        <v>93.169722965018636</v>
      </c>
      <c r="V94" s="6">
        <f t="shared" ref="V94:V104" si="121">(SUM(Q41:W41)+Y41+AB41)*(10^-9)</f>
        <v>8.4252653950046774</v>
      </c>
      <c r="W94" s="6">
        <f t="shared" ref="W94:W104" si="122">SUM(BD41:BE41)*10^-3</f>
        <v>120500.58463223463</v>
      </c>
      <c r="X94" s="6">
        <f t="shared" ref="X94:X104" si="123">SUM(AP41:AU41)*10^-3</f>
        <v>122006.44660013373</v>
      </c>
      <c r="Y94" s="3">
        <f t="shared" ref="Y94:Y104" si="124">(V94*10^9)/(W94*10^6)</f>
        <v>6.9918875669511632E-2</v>
      </c>
      <c r="Z94">
        <f t="shared" ref="Z94:Z104" si="125">$C$93-U94</f>
        <v>27.673764494245347</v>
      </c>
      <c r="AB94" s="15">
        <f t="shared" si="86"/>
        <v>-3.1725681988283583</v>
      </c>
      <c r="AC94" s="6">
        <f t="shared" si="87"/>
        <v>5.0360712857013823E-2</v>
      </c>
      <c r="AD94" s="6">
        <f t="shared" si="88"/>
        <v>46.634191544362693</v>
      </c>
      <c r="AE94" s="6">
        <f t="shared" si="89"/>
        <v>0</v>
      </c>
      <c r="AF94" s="29">
        <f t="shared" si="90"/>
        <v>1.0799096368831895</v>
      </c>
      <c r="AG94">
        <f t="shared" si="91"/>
        <v>3.1725681988283583</v>
      </c>
      <c r="AH94" s="6">
        <f t="shared" si="92"/>
        <v>2.7179881155864223</v>
      </c>
      <c r="AI94" s="6">
        <f t="shared" si="93"/>
        <v>-0.21860303962277428</v>
      </c>
      <c r="AJ94" s="6">
        <f t="shared" si="94"/>
        <v>-3297.0481497891451</v>
      </c>
      <c r="AK94" s="6">
        <f t="shared" si="95"/>
        <v>-3548.4167200722877</v>
      </c>
      <c r="AL94">
        <f t="shared" ref="AL94:AL104" si="126">(AI94*10^9)/(AJ94*10^6)</f>
        <v>6.6302653067640077E-2</v>
      </c>
      <c r="AM94">
        <f t="shared" si="96"/>
        <v>-2.7179881155864223</v>
      </c>
      <c r="AN94" s="15">
        <f t="shared" si="97"/>
        <v>-23.836031214175421</v>
      </c>
      <c r="AO94" s="6">
        <f t="shared" si="98"/>
        <v>-0.1679057104373527</v>
      </c>
      <c r="AP94" s="6">
        <f t="shared" si="99"/>
        <v>-1249.1078922645102</v>
      </c>
      <c r="AQ94" s="6">
        <f t="shared" si="100"/>
        <v>0</v>
      </c>
      <c r="AR94" s="3">
        <f t="shared" ref="AR94:AR104" si="127">(AO94*10^9)/(AP94*10^6)</f>
        <v>0.13442050240588593</v>
      </c>
      <c r="AS94" s="19">
        <f t="shared" si="101"/>
        <v>23.836031214175421</v>
      </c>
    </row>
    <row r="95" spans="1:45" x14ac:dyDescent="0.25">
      <c r="B95" s="6">
        <v>2021</v>
      </c>
      <c r="C95" s="15">
        <f t="shared" si="102"/>
        <v>110.07581454090054</v>
      </c>
      <c r="D95" s="6">
        <f t="shared" si="103"/>
        <v>8.7167762396171344</v>
      </c>
      <c r="E95" s="6">
        <f t="shared" si="104"/>
        <v>122484.34804720341</v>
      </c>
      <c r="F95" s="6">
        <f t="shared" si="105"/>
        <v>122592.40236253271</v>
      </c>
      <c r="G95" s="3">
        <f t="shared" si="106"/>
        <v>7.1166450069667958E-2</v>
      </c>
      <c r="H95">
        <f t="shared" si="107"/>
        <v>10.767672918363445</v>
      </c>
      <c r="I95" s="15">
        <f t="shared" si="108"/>
        <v>104.90901355346992</v>
      </c>
      <c r="J95" s="6">
        <f t="shared" si="109"/>
        <v>8.6145952164063235</v>
      </c>
      <c r="K95" s="6">
        <f t="shared" si="110"/>
        <v>122523.59974510797</v>
      </c>
      <c r="L95" s="6">
        <f t="shared" si="111"/>
        <v>122592.40236253271</v>
      </c>
      <c r="M95" s="3">
        <f t="shared" si="112"/>
        <v>7.0309681027391477E-2</v>
      </c>
      <c r="N95">
        <f t="shared" si="113"/>
        <v>15.934473905794064</v>
      </c>
      <c r="O95" s="15">
        <f t="shared" si="114"/>
        <v>118.32092249564566</v>
      </c>
      <c r="P95" s="6">
        <f t="shared" si="115"/>
        <v>8.297409479613794</v>
      </c>
      <c r="Q95" s="6">
        <f t="shared" si="116"/>
        <v>118095.02898726524</v>
      </c>
      <c r="R95" s="6">
        <f t="shared" si="117"/>
        <v>118099.24309486685</v>
      </c>
      <c r="S95" s="3">
        <f t="shared" si="118"/>
        <v>7.0260446614637317E-2</v>
      </c>
      <c r="T95">
        <f t="shared" si="119"/>
        <v>2.5225649636183221</v>
      </c>
      <c r="U95" s="15">
        <f t="shared" si="120"/>
        <v>81.392894224802916</v>
      </c>
      <c r="V95" s="6">
        <f t="shared" si="121"/>
        <v>8.5068725333836905</v>
      </c>
      <c r="W95" s="6">
        <f t="shared" si="122"/>
        <v>122201.72244086195</v>
      </c>
      <c r="X95" s="6">
        <f t="shared" si="123"/>
        <v>122592.40236253271</v>
      </c>
      <c r="Y95" s="3">
        <f t="shared" si="124"/>
        <v>6.9613360298587348E-2</v>
      </c>
      <c r="Z95">
        <f t="shared" si="125"/>
        <v>39.450593234461067</v>
      </c>
      <c r="AB95" s="15">
        <f t="shared" si="86"/>
        <v>-5.1668009874306193</v>
      </c>
      <c r="AC95" s="6">
        <f t="shared" si="87"/>
        <v>0.10218102321081091</v>
      </c>
      <c r="AD95" s="6">
        <f t="shared" si="88"/>
        <v>39.251697904561297</v>
      </c>
      <c r="AE95" s="6">
        <f t="shared" si="89"/>
        <v>0</v>
      </c>
      <c r="AF95" s="29">
        <f t="shared" si="90"/>
        <v>2.6032255587837083</v>
      </c>
      <c r="AG95">
        <f t="shared" si="91"/>
        <v>5.1668009874306193</v>
      </c>
      <c r="AH95" s="6">
        <f t="shared" si="92"/>
        <v>8.2451079547451229</v>
      </c>
      <c r="AI95" s="6">
        <f t="shared" si="93"/>
        <v>-0.41936676000334039</v>
      </c>
      <c r="AJ95" s="6">
        <f t="shared" si="94"/>
        <v>-4389.3190599381778</v>
      </c>
      <c r="AK95" s="6">
        <f t="shared" si="95"/>
        <v>-4493.159267665862</v>
      </c>
      <c r="AL95">
        <f t="shared" si="126"/>
        <v>9.5542555525514022E-2</v>
      </c>
      <c r="AM95">
        <f t="shared" si="96"/>
        <v>-8.2451079547451229</v>
      </c>
      <c r="AN95" s="15">
        <f t="shared" si="97"/>
        <v>-28.682920316097622</v>
      </c>
      <c r="AO95" s="6">
        <f t="shared" si="98"/>
        <v>-0.2099037062334439</v>
      </c>
      <c r="AP95" s="6">
        <f t="shared" si="99"/>
        <v>-282.62560634146212</v>
      </c>
      <c r="AQ95" s="6">
        <f t="shared" si="100"/>
        <v>0</v>
      </c>
      <c r="AR95" s="3">
        <f t="shared" si="127"/>
        <v>0.7426917502296051</v>
      </c>
      <c r="AS95" s="19">
        <f t="shared" si="101"/>
        <v>28.682920316097622</v>
      </c>
    </row>
    <row r="96" spans="1:45" x14ac:dyDescent="0.25">
      <c r="B96" s="6">
        <v>2022</v>
      </c>
      <c r="C96" s="15">
        <f t="shared" si="102"/>
        <v>105.6725155788391</v>
      </c>
      <c r="D96" s="6">
        <f t="shared" si="103"/>
        <v>8.7363867910898261</v>
      </c>
      <c r="E96" s="6">
        <f t="shared" si="104"/>
        <v>123690.90063330803</v>
      </c>
      <c r="F96" s="6">
        <f t="shared" si="105"/>
        <v>123811.5687073484</v>
      </c>
      <c r="G96" s="3">
        <f t="shared" si="106"/>
        <v>7.0630796173031127E-2</v>
      </c>
      <c r="H96">
        <f t="shared" si="107"/>
        <v>15.170971880424887</v>
      </c>
      <c r="I96" s="15">
        <f t="shared" si="108"/>
        <v>91.819081051178131</v>
      </c>
      <c r="J96" s="6">
        <f t="shared" si="109"/>
        <v>8.6408824764352001</v>
      </c>
      <c r="K96" s="6">
        <f t="shared" si="110"/>
        <v>124533.83517626255</v>
      </c>
      <c r="L96" s="6">
        <f t="shared" si="111"/>
        <v>123811.5687073484</v>
      </c>
      <c r="M96" s="3">
        <f t="shared" si="112"/>
        <v>6.9385821646021556E-2</v>
      </c>
      <c r="N96">
        <f t="shared" si="113"/>
        <v>29.024406408085852</v>
      </c>
      <c r="O96" s="15">
        <f t="shared" si="114"/>
        <v>117.71978075864374</v>
      </c>
      <c r="P96" s="6">
        <f t="shared" si="115"/>
        <v>8.2258837272230849</v>
      </c>
      <c r="Q96" s="6">
        <f t="shared" si="116"/>
        <v>118087.84780952067</v>
      </c>
      <c r="R96" s="6">
        <f t="shared" si="117"/>
        <v>118092.33212897883</v>
      </c>
      <c r="S96" s="3">
        <f t="shared" si="118"/>
        <v>6.9659019787469481E-2</v>
      </c>
      <c r="T96">
        <f t="shared" si="119"/>
        <v>3.1237067006202466</v>
      </c>
      <c r="U96" s="15">
        <f t="shared" si="120"/>
        <v>64.510816164714427</v>
      </c>
      <c r="V96" s="6">
        <f t="shared" si="121"/>
        <v>9.3926849804485144</v>
      </c>
      <c r="W96" s="6">
        <f t="shared" si="122"/>
        <v>127742.57702682755</v>
      </c>
      <c r="X96" s="6">
        <f t="shared" si="123"/>
        <v>123811.5687073484</v>
      </c>
      <c r="Y96" s="3">
        <f t="shared" si="124"/>
        <v>7.3528225271954031E-2</v>
      </c>
      <c r="Z96">
        <f t="shared" si="125"/>
        <v>56.332671294549556</v>
      </c>
      <c r="AB96" s="15">
        <f t="shared" si="86"/>
        <v>-13.853434527660966</v>
      </c>
      <c r="AC96" s="6">
        <f t="shared" si="87"/>
        <v>9.5504314654625944E-2</v>
      </c>
      <c r="AD96" s="6">
        <f t="shared" si="88"/>
        <v>842.93454295452102</v>
      </c>
      <c r="AE96" s="6">
        <f t="shared" si="89"/>
        <v>0</v>
      </c>
      <c r="AF96" s="29">
        <f t="shared" si="90"/>
        <v>0.11329979943624008</v>
      </c>
      <c r="AG96">
        <f t="shared" si="91"/>
        <v>13.853434527660966</v>
      </c>
      <c r="AH96" s="6">
        <f t="shared" si="92"/>
        <v>12.04726517980464</v>
      </c>
      <c r="AI96" s="6">
        <f t="shared" si="93"/>
        <v>-0.51050306386674116</v>
      </c>
      <c r="AJ96" s="6">
        <f t="shared" si="94"/>
        <v>-5603.0528237873659</v>
      </c>
      <c r="AK96" s="6">
        <f t="shared" si="95"/>
        <v>-5719.2365783695714</v>
      </c>
      <c r="AL96">
        <f t="shared" si="126"/>
        <v>9.1111592184074441E-2</v>
      </c>
      <c r="AM96">
        <f t="shared" si="96"/>
        <v>-12.04726517980464</v>
      </c>
      <c r="AN96" s="15">
        <f t="shared" si="97"/>
        <v>-41.161699414124669</v>
      </c>
      <c r="AO96" s="6">
        <f t="shared" si="98"/>
        <v>0.65629818935868833</v>
      </c>
      <c r="AP96" s="6">
        <f t="shared" si="99"/>
        <v>4051.6763935195195</v>
      </c>
      <c r="AQ96" s="6">
        <f t="shared" si="100"/>
        <v>0</v>
      </c>
      <c r="AR96" s="3">
        <f t="shared" si="127"/>
        <v>0.16198188740058531</v>
      </c>
      <c r="AS96" s="19">
        <f t="shared" si="101"/>
        <v>41.161699414124669</v>
      </c>
    </row>
    <row r="97" spans="2:45" x14ac:dyDescent="0.25">
      <c r="B97" s="6">
        <v>2023</v>
      </c>
      <c r="C97" s="15">
        <f t="shared" si="102"/>
        <v>101.17427155415577</v>
      </c>
      <c r="D97" s="6">
        <f t="shared" si="103"/>
        <v>8.7299710229178782</v>
      </c>
      <c r="E97" s="6">
        <f t="shared" si="104"/>
        <v>125242.92461244515</v>
      </c>
      <c r="F97" s="6">
        <f t="shared" si="105"/>
        <v>125350.02975690637</v>
      </c>
      <c r="G97" s="3">
        <f t="shared" si="106"/>
        <v>6.9704305053016932E-2</v>
      </c>
      <c r="H97">
        <f t="shared" si="107"/>
        <v>19.669215905108217</v>
      </c>
      <c r="I97" s="15">
        <f t="shared" si="108"/>
        <v>78.258680254931065</v>
      </c>
      <c r="J97" s="6">
        <f t="shared" si="109"/>
        <v>8.8247570810950666</v>
      </c>
      <c r="K97" s="6">
        <f t="shared" si="110"/>
        <v>126946.82820503194</v>
      </c>
      <c r="L97" s="6">
        <f t="shared" si="111"/>
        <v>125350.02975690637</v>
      </c>
      <c r="M97" s="3">
        <f t="shared" si="112"/>
        <v>6.9515380619373901E-2</v>
      </c>
      <c r="N97">
        <f t="shared" si="113"/>
        <v>42.584807204332918</v>
      </c>
      <c r="O97" s="15">
        <f t="shared" si="114"/>
        <v>117.16052595978985</v>
      </c>
      <c r="P97" s="6">
        <f t="shared" si="115"/>
        <v>8.1540316055586022</v>
      </c>
      <c r="Q97" s="6">
        <f t="shared" si="116"/>
        <v>118098.06417887495</v>
      </c>
      <c r="R97" s="6">
        <f t="shared" si="117"/>
        <v>118101.11221318737</v>
      </c>
      <c r="S97" s="3">
        <f t="shared" si="118"/>
        <v>6.9044583095013781E-2</v>
      </c>
      <c r="T97">
        <f t="shared" si="119"/>
        <v>3.682961499474132</v>
      </c>
      <c r="U97" s="15">
        <f t="shared" si="120"/>
        <v>51.753015979958377</v>
      </c>
      <c r="V97" s="6">
        <f t="shared" si="121"/>
        <v>10.134025877576057</v>
      </c>
      <c r="W97" s="6">
        <f t="shared" si="122"/>
        <v>139223.94726095593</v>
      </c>
      <c r="X97" s="6">
        <f t="shared" si="123"/>
        <v>125350.02975690637</v>
      </c>
      <c r="Y97" s="3">
        <f t="shared" si="124"/>
        <v>7.2789387723515953E-2</v>
      </c>
      <c r="Z97">
        <f t="shared" si="125"/>
        <v>69.090471479305606</v>
      </c>
      <c r="AB97" s="15">
        <f t="shared" si="86"/>
        <v>-22.915591299224701</v>
      </c>
      <c r="AC97" s="6">
        <f t="shared" si="87"/>
        <v>-9.4786058177188437E-2</v>
      </c>
      <c r="AD97" s="6">
        <f t="shared" si="88"/>
        <v>1703.9035925867938</v>
      </c>
      <c r="AE97" s="6">
        <f t="shared" si="89"/>
        <v>0</v>
      </c>
      <c r="AF97" s="29">
        <f t="shared" si="90"/>
        <v>-5.5628768311526522E-2</v>
      </c>
      <c r="AG97">
        <f t="shared" si="91"/>
        <v>22.915591299224701</v>
      </c>
      <c r="AH97" s="6">
        <f t="shared" si="92"/>
        <v>15.986254405634085</v>
      </c>
      <c r="AI97" s="6">
        <f t="shared" si="93"/>
        <v>-0.57593941735927601</v>
      </c>
      <c r="AJ97" s="6">
        <f t="shared" si="94"/>
        <v>-7144.8604335701966</v>
      </c>
      <c r="AK97" s="6">
        <f t="shared" si="95"/>
        <v>-7248.9175437189988</v>
      </c>
      <c r="AL97">
        <f t="shared" si="126"/>
        <v>8.06089107987637E-2</v>
      </c>
      <c r="AM97">
        <f t="shared" si="96"/>
        <v>-15.986254405634085</v>
      </c>
      <c r="AN97" s="15">
        <f t="shared" si="97"/>
        <v>-49.421255574197389</v>
      </c>
      <c r="AO97" s="6">
        <f t="shared" si="98"/>
        <v>1.4040548546581793</v>
      </c>
      <c r="AP97" s="6">
        <f t="shared" si="99"/>
        <v>13981.022648510785</v>
      </c>
      <c r="AQ97" s="6">
        <f t="shared" si="100"/>
        <v>0</v>
      </c>
      <c r="AR97" s="3">
        <f t="shared" si="127"/>
        <v>0.10042576211746106</v>
      </c>
      <c r="AS97" s="19">
        <f t="shared" si="101"/>
        <v>49.421255574197389</v>
      </c>
    </row>
    <row r="98" spans="2:45" x14ac:dyDescent="0.25">
      <c r="B98" s="6">
        <v>2024</v>
      </c>
      <c r="C98" s="15">
        <f t="shared" si="102"/>
        <v>97.13019343198782</v>
      </c>
      <c r="D98" s="6">
        <f t="shared" si="103"/>
        <v>8.7568754804011313</v>
      </c>
      <c r="E98" s="6">
        <f t="shared" si="104"/>
        <v>127816.16928493649</v>
      </c>
      <c r="F98" s="6">
        <f t="shared" si="105"/>
        <v>127714.27173363797</v>
      </c>
      <c r="G98" s="3">
        <f t="shared" si="106"/>
        <v>6.8511484340292722E-2</v>
      </c>
      <c r="H98">
        <f t="shared" si="107"/>
        <v>23.713294027276163</v>
      </c>
      <c r="I98" s="15">
        <f t="shared" si="108"/>
        <v>66.379470487057731</v>
      </c>
      <c r="J98" s="6">
        <f t="shared" si="109"/>
        <v>9.0447681761765253</v>
      </c>
      <c r="K98" s="6">
        <f t="shared" si="110"/>
        <v>133340.71048356619</v>
      </c>
      <c r="L98" s="6">
        <f t="shared" si="111"/>
        <v>127714.27173363797</v>
      </c>
      <c r="M98" s="3">
        <f t="shared" si="112"/>
        <v>6.7832008269456942E-2</v>
      </c>
      <c r="N98">
        <f t="shared" si="113"/>
        <v>54.464016972206252</v>
      </c>
      <c r="O98" s="15">
        <f t="shared" si="114"/>
        <v>117.01774175015649</v>
      </c>
      <c r="P98" s="6">
        <f t="shared" si="115"/>
        <v>8.1052599336907374</v>
      </c>
      <c r="Q98" s="6">
        <f t="shared" si="116"/>
        <v>118444.73582874182</v>
      </c>
      <c r="R98" s="6">
        <f t="shared" si="117"/>
        <v>118447.72762645219</v>
      </c>
      <c r="S98" s="3">
        <f t="shared" si="118"/>
        <v>6.8430731657083188E-2</v>
      </c>
      <c r="T98">
        <f t="shared" si="119"/>
        <v>3.825745709107494</v>
      </c>
      <c r="U98" s="15">
        <f t="shared" si="120"/>
        <v>41.900382018598179</v>
      </c>
      <c r="V98" s="6">
        <f t="shared" si="121"/>
        <v>11.188940070617784</v>
      </c>
      <c r="W98" s="6">
        <f t="shared" si="122"/>
        <v>161766.20084591911</v>
      </c>
      <c r="X98" s="6">
        <f t="shared" si="123"/>
        <v>127714.27173363797</v>
      </c>
      <c r="Y98" s="3">
        <f t="shared" si="124"/>
        <v>6.916735394728811E-2</v>
      </c>
      <c r="Z98">
        <f t="shared" si="125"/>
        <v>78.943105440665803</v>
      </c>
      <c r="AB98" s="15">
        <f t="shared" si="86"/>
        <v>-30.750722944930089</v>
      </c>
      <c r="AC98" s="6">
        <f t="shared" si="87"/>
        <v>-0.287892695775394</v>
      </c>
      <c r="AD98" s="6">
        <f t="shared" si="88"/>
        <v>5524.5411986296967</v>
      </c>
      <c r="AE98" s="6">
        <f t="shared" si="89"/>
        <v>0</v>
      </c>
      <c r="AF98" s="29">
        <f t="shared" si="90"/>
        <v>-5.2111602651601675E-2</v>
      </c>
      <c r="AG98">
        <f t="shared" si="91"/>
        <v>30.750722944930089</v>
      </c>
      <c r="AH98" s="6">
        <f t="shared" si="92"/>
        <v>19.887548318168669</v>
      </c>
      <c r="AI98" s="6">
        <f t="shared" si="93"/>
        <v>-0.6516155467103939</v>
      </c>
      <c r="AJ98" s="6">
        <f t="shared" si="94"/>
        <v>-9371.4334561946744</v>
      </c>
      <c r="AK98" s="6">
        <f t="shared" si="95"/>
        <v>-9266.5441071857786</v>
      </c>
      <c r="AL98">
        <f t="shared" si="126"/>
        <v>6.9532110509696377E-2</v>
      </c>
      <c r="AM98">
        <f t="shared" si="96"/>
        <v>-19.887548318168669</v>
      </c>
      <c r="AN98" s="15">
        <f t="shared" si="97"/>
        <v>-55.229811413389641</v>
      </c>
      <c r="AO98" s="6">
        <f t="shared" si="98"/>
        <v>2.4320645902166529</v>
      </c>
      <c r="AP98" s="6">
        <f t="shared" si="99"/>
        <v>33950.031560982621</v>
      </c>
      <c r="AQ98" s="6">
        <f t="shared" si="100"/>
        <v>0</v>
      </c>
      <c r="AR98" s="3">
        <f t="shared" si="127"/>
        <v>7.1636592910026192E-2</v>
      </c>
      <c r="AS98" s="19">
        <f t="shared" si="101"/>
        <v>55.229811413389641</v>
      </c>
    </row>
    <row r="99" spans="2:45" x14ac:dyDescent="0.25">
      <c r="B99" s="6">
        <v>2025</v>
      </c>
      <c r="C99" s="15">
        <f t="shared" si="102"/>
        <v>93.004789946584879</v>
      </c>
      <c r="D99" s="6">
        <f t="shared" si="103"/>
        <v>8.7469329061321854</v>
      </c>
      <c r="E99" s="6">
        <f t="shared" si="104"/>
        <v>130447.32017050484</v>
      </c>
      <c r="F99" s="6">
        <f t="shared" si="105"/>
        <v>129772.53255370795</v>
      </c>
      <c r="G99" s="3">
        <f t="shared" si="106"/>
        <v>6.7053373689081999E-2</v>
      </c>
      <c r="H99">
        <f t="shared" si="107"/>
        <v>27.838697512679104</v>
      </c>
      <c r="I99" s="15">
        <f t="shared" si="108"/>
        <v>59.254134140405981</v>
      </c>
      <c r="J99" s="6">
        <f t="shared" si="109"/>
        <v>9.220993966560874</v>
      </c>
      <c r="K99" s="6">
        <f t="shared" si="110"/>
        <v>141257.81785467482</v>
      </c>
      <c r="L99" s="6">
        <f t="shared" si="111"/>
        <v>129772.53255370795</v>
      </c>
      <c r="M99" s="3">
        <f t="shared" si="112"/>
        <v>6.5277760244373706E-2</v>
      </c>
      <c r="N99">
        <f t="shared" si="113"/>
        <v>61.589353318858002</v>
      </c>
      <c r="O99" s="15">
        <f t="shared" si="114"/>
        <v>116.07131393884137</v>
      </c>
      <c r="P99" s="6">
        <f t="shared" si="115"/>
        <v>8.0080651663624032</v>
      </c>
      <c r="Q99" s="6">
        <f t="shared" si="116"/>
        <v>118098.26998161759</v>
      </c>
      <c r="R99" s="6">
        <f t="shared" si="117"/>
        <v>118098.35981249546</v>
      </c>
      <c r="S99" s="3">
        <f t="shared" si="118"/>
        <v>6.7808488368279116E-2</v>
      </c>
      <c r="T99">
        <f t="shared" si="119"/>
        <v>4.7721735204226121</v>
      </c>
      <c r="U99" s="15">
        <f t="shared" si="120"/>
        <v>35.76500129145586</v>
      </c>
      <c r="V99" s="6">
        <f t="shared" si="121"/>
        <v>12.481121540793202</v>
      </c>
      <c r="W99" s="6">
        <f t="shared" si="122"/>
        <v>194240.14178866596</v>
      </c>
      <c r="X99" s="6">
        <f t="shared" si="123"/>
        <v>129772.53255370795</v>
      </c>
      <c r="Y99" s="3">
        <f t="shared" si="124"/>
        <v>6.425613895181724E-2</v>
      </c>
      <c r="Z99">
        <f t="shared" si="125"/>
        <v>85.078486167808123</v>
      </c>
      <c r="AB99" s="15">
        <f t="shared" si="86"/>
        <v>-33.750655806178898</v>
      </c>
      <c r="AC99" s="6">
        <f t="shared" si="87"/>
        <v>-0.47406106042868856</v>
      </c>
      <c r="AD99" s="6">
        <f t="shared" si="88"/>
        <v>10810.497684169983</v>
      </c>
      <c r="AE99" s="6">
        <f t="shared" si="89"/>
        <v>0</v>
      </c>
      <c r="AF99" s="29">
        <f t="shared" si="90"/>
        <v>-4.3851918226009631E-2</v>
      </c>
      <c r="AG99">
        <f t="shared" si="91"/>
        <v>33.750655806178898</v>
      </c>
      <c r="AH99" s="6">
        <f t="shared" si="92"/>
        <v>23.066523992256492</v>
      </c>
      <c r="AI99" s="6">
        <f t="shared" si="93"/>
        <v>-0.73886773976978226</v>
      </c>
      <c r="AJ99" s="6">
        <f t="shared" si="94"/>
        <v>-12349.050188887253</v>
      </c>
      <c r="AK99" s="6">
        <f t="shared" si="95"/>
        <v>-11674.172741212489</v>
      </c>
      <c r="AL99">
        <f t="shared" si="126"/>
        <v>5.9831948892286442E-2</v>
      </c>
      <c r="AM99">
        <f t="shared" si="96"/>
        <v>-23.066523992256492</v>
      </c>
      <c r="AN99" s="15">
        <f t="shared" si="97"/>
        <v>-57.239788655129018</v>
      </c>
      <c r="AO99" s="6">
        <f t="shared" si="98"/>
        <v>3.7341886346610167</v>
      </c>
      <c r="AP99" s="6">
        <f t="shared" si="99"/>
        <v>63792.821618161121</v>
      </c>
      <c r="AQ99" s="6">
        <f t="shared" si="100"/>
        <v>0</v>
      </c>
      <c r="AR99" s="3">
        <f t="shared" si="127"/>
        <v>5.8536188554449108E-2</v>
      </c>
      <c r="AS99" s="19">
        <f t="shared" si="101"/>
        <v>57.239788655129018</v>
      </c>
    </row>
    <row r="100" spans="2:45" x14ac:dyDescent="0.25">
      <c r="B100" s="6">
        <v>2026</v>
      </c>
      <c r="C100" s="15">
        <f t="shared" si="102"/>
        <v>88.446878589073052</v>
      </c>
      <c r="D100" s="6">
        <f t="shared" si="103"/>
        <v>8.7697575521108888</v>
      </c>
      <c r="E100" s="6">
        <f t="shared" si="104"/>
        <v>134806.37293808471</v>
      </c>
      <c r="F100" s="6">
        <f t="shared" si="105"/>
        <v>132746.47423394729</v>
      </c>
      <c r="G100" s="3">
        <f t="shared" si="106"/>
        <v>6.505447302657387E-2</v>
      </c>
      <c r="H100">
        <f t="shared" si="107"/>
        <v>32.396608870190931</v>
      </c>
      <c r="I100" s="15">
        <f t="shared" si="108"/>
        <v>51.364872059210285</v>
      </c>
      <c r="J100" s="6">
        <f t="shared" si="109"/>
        <v>9.3794987333274893</v>
      </c>
      <c r="K100" s="6">
        <f t="shared" si="110"/>
        <v>150917.11803442353</v>
      </c>
      <c r="L100" s="6">
        <f t="shared" si="111"/>
        <v>132746.47423394729</v>
      </c>
      <c r="M100" s="3">
        <f t="shared" si="112"/>
        <v>6.214999898943252E-2</v>
      </c>
      <c r="N100">
        <f t="shared" si="113"/>
        <v>69.478615400053698</v>
      </c>
      <c r="O100" s="15">
        <f t="shared" si="114"/>
        <v>115.50014091208939</v>
      </c>
      <c r="P100" s="6">
        <f t="shared" si="115"/>
        <v>7.9354404962959784</v>
      </c>
      <c r="Q100" s="6">
        <f t="shared" si="116"/>
        <v>118092.12525771177</v>
      </c>
      <c r="R100" s="6">
        <f t="shared" si="117"/>
        <v>118092.24936073298</v>
      </c>
      <c r="S100" s="3">
        <f t="shared" si="118"/>
        <v>6.719703349379573E-2</v>
      </c>
      <c r="T100">
        <f t="shared" si="119"/>
        <v>5.3433465471745905</v>
      </c>
      <c r="U100" s="15">
        <f t="shared" si="120"/>
        <v>32.717585049483979</v>
      </c>
      <c r="V100" s="6">
        <f t="shared" si="121"/>
        <v>14.1773438209184</v>
      </c>
      <c r="W100" s="6">
        <f t="shared" si="122"/>
        <v>241719.0899711065</v>
      </c>
      <c r="X100" s="6">
        <f t="shared" si="123"/>
        <v>132746.47423394729</v>
      </c>
      <c r="Y100" s="3">
        <f t="shared" si="124"/>
        <v>5.865214792349692E-2</v>
      </c>
      <c r="Z100">
        <f t="shared" si="125"/>
        <v>88.125902409779997</v>
      </c>
      <c r="AB100" s="15">
        <f t="shared" si="86"/>
        <v>-37.082006529862767</v>
      </c>
      <c r="AC100" s="6">
        <f t="shared" si="87"/>
        <v>-0.60974118121660048</v>
      </c>
      <c r="AD100" s="6">
        <f t="shared" si="88"/>
        <v>16110.745096338826</v>
      </c>
      <c r="AE100" s="6">
        <f t="shared" si="89"/>
        <v>0</v>
      </c>
      <c r="AF100" s="29">
        <f t="shared" si="90"/>
        <v>-3.7846864162425643E-2</v>
      </c>
      <c r="AG100">
        <f t="shared" si="91"/>
        <v>37.082006529862767</v>
      </c>
      <c r="AH100" s="6">
        <f t="shared" si="92"/>
        <v>27.053262323016341</v>
      </c>
      <c r="AI100" s="6">
        <f t="shared" si="93"/>
        <v>-0.83431705581491045</v>
      </c>
      <c r="AJ100" s="6">
        <f t="shared" si="94"/>
        <v>-16714.247680372937</v>
      </c>
      <c r="AK100" s="6">
        <f t="shared" si="95"/>
        <v>-14654.224873214305</v>
      </c>
      <c r="AL100">
        <f t="shared" si="126"/>
        <v>4.9916518635452857E-2</v>
      </c>
      <c r="AM100">
        <f t="shared" si="96"/>
        <v>-27.053262323016341</v>
      </c>
      <c r="AN100" s="15">
        <f t="shared" si="97"/>
        <v>-55.729293539589072</v>
      </c>
      <c r="AO100" s="6">
        <f t="shared" si="98"/>
        <v>5.4075862688075116</v>
      </c>
      <c r="AP100" s="6">
        <f t="shared" si="99"/>
        <v>106912.71703302179</v>
      </c>
      <c r="AQ100" s="6">
        <f t="shared" si="100"/>
        <v>0</v>
      </c>
      <c r="AR100" s="3">
        <f t="shared" si="127"/>
        <v>5.0579448534053134E-2</v>
      </c>
      <c r="AS100" s="19">
        <f t="shared" si="101"/>
        <v>55.729293539589072</v>
      </c>
    </row>
    <row r="101" spans="2:45" x14ac:dyDescent="0.25">
      <c r="B101" s="6">
        <v>2027</v>
      </c>
      <c r="C101" s="15">
        <f t="shared" si="102"/>
        <v>83.690087986484556</v>
      </c>
      <c r="D101" s="6">
        <f t="shared" si="103"/>
        <v>8.8135693072154275</v>
      </c>
      <c r="E101" s="6">
        <f t="shared" si="104"/>
        <v>138998.77931602628</v>
      </c>
      <c r="F101" s="6">
        <f t="shared" si="105"/>
        <v>136365.13271047146</v>
      </c>
      <c r="G101" s="3">
        <f t="shared" si="106"/>
        <v>6.3407530271736998E-2</v>
      </c>
      <c r="H101">
        <f t="shared" si="107"/>
        <v>37.153399472779427</v>
      </c>
      <c r="I101" s="15">
        <f t="shared" si="108"/>
        <v>42.732301628051971</v>
      </c>
      <c r="J101" s="6">
        <f t="shared" si="109"/>
        <v>9.7262990368373661</v>
      </c>
      <c r="K101" s="6">
        <f t="shared" si="110"/>
        <v>164889.87007989976</v>
      </c>
      <c r="L101" s="6">
        <f t="shared" si="111"/>
        <v>136365.13271047146</v>
      </c>
      <c r="M101" s="3">
        <f t="shared" si="112"/>
        <v>5.8986637760854249E-2</v>
      </c>
      <c r="N101">
        <f t="shared" si="113"/>
        <v>78.111185831212012</v>
      </c>
      <c r="O101" s="15">
        <f t="shared" si="114"/>
        <v>114.92250740785889</v>
      </c>
      <c r="P101" s="6">
        <f t="shared" si="115"/>
        <v>7.86405845553662</v>
      </c>
      <c r="Q101" s="6">
        <f t="shared" si="116"/>
        <v>118092.93518101794</v>
      </c>
      <c r="R101" s="6">
        <f t="shared" si="117"/>
        <v>118098.85003924946</v>
      </c>
      <c r="S101" s="3">
        <f t="shared" si="118"/>
        <v>6.6592116145493832E-2</v>
      </c>
      <c r="T101">
        <f t="shared" si="119"/>
        <v>5.9209800514050954</v>
      </c>
      <c r="U101" s="15">
        <f t="shared" si="120"/>
        <v>31.596964801862562</v>
      </c>
      <c r="V101" s="6">
        <f t="shared" si="121"/>
        <v>16.01312310714215</v>
      </c>
      <c r="W101" s="6">
        <f t="shared" si="122"/>
        <v>295143.50669134309</v>
      </c>
      <c r="X101" s="6">
        <f t="shared" si="123"/>
        <v>136365.13271047146</v>
      </c>
      <c r="Y101" s="3">
        <f t="shared" si="124"/>
        <v>5.4255379990075292E-2</v>
      </c>
      <c r="Z101">
        <f t="shared" si="125"/>
        <v>89.246522657401414</v>
      </c>
      <c r="AB101" s="15">
        <f t="shared" si="86"/>
        <v>-40.957786358432585</v>
      </c>
      <c r="AC101" s="6">
        <f t="shared" si="87"/>
        <v>-0.91272972962193855</v>
      </c>
      <c r="AD101" s="6">
        <f t="shared" si="88"/>
        <v>25891.090763873479</v>
      </c>
      <c r="AE101" s="6">
        <f t="shared" si="89"/>
        <v>0</v>
      </c>
      <c r="AF101" s="29">
        <f t="shared" si="90"/>
        <v>-3.5252656519805435E-2</v>
      </c>
      <c r="AG101">
        <f t="shared" si="91"/>
        <v>40.957786358432585</v>
      </c>
      <c r="AH101" s="6">
        <f t="shared" si="92"/>
        <v>31.232419421374331</v>
      </c>
      <c r="AI101" s="6">
        <f t="shared" si="93"/>
        <v>-0.94951085167880755</v>
      </c>
      <c r="AJ101" s="6">
        <f t="shared" si="94"/>
        <v>-20905.844135008345</v>
      </c>
      <c r="AK101" s="6">
        <f t="shared" si="95"/>
        <v>-18266.282671221998</v>
      </c>
      <c r="AL101">
        <f t="shared" si="126"/>
        <v>4.5418441156785581E-2</v>
      </c>
      <c r="AM101">
        <f t="shared" si="96"/>
        <v>-31.232419421374331</v>
      </c>
      <c r="AN101" s="15">
        <f t="shared" si="97"/>
        <v>-52.093123184621994</v>
      </c>
      <c r="AO101" s="6">
        <f t="shared" si="98"/>
        <v>7.1995537999267221</v>
      </c>
      <c r="AP101" s="6">
        <f t="shared" si="99"/>
        <v>156144.72737531681</v>
      </c>
      <c r="AQ101" s="6">
        <f t="shared" si="100"/>
        <v>0</v>
      </c>
      <c r="AR101" s="3">
        <f t="shared" si="127"/>
        <v>4.6108209485815919E-2</v>
      </c>
      <c r="AS101" s="19">
        <f t="shared" si="101"/>
        <v>52.093123184621994</v>
      </c>
    </row>
    <row r="102" spans="2:45" x14ac:dyDescent="0.25">
      <c r="B102" s="6">
        <v>2028</v>
      </c>
      <c r="C102" s="15">
        <f t="shared" si="102"/>
        <v>77.742728451122346</v>
      </c>
      <c r="D102" s="6">
        <f t="shared" si="103"/>
        <v>8.9240362915464129</v>
      </c>
      <c r="E102" s="6">
        <f t="shared" si="104"/>
        <v>144919.92455855006</v>
      </c>
      <c r="F102" s="6">
        <f t="shared" si="105"/>
        <v>141064.95030373134</v>
      </c>
      <c r="G102" s="3">
        <f t="shared" si="106"/>
        <v>6.1579084578814801E-2</v>
      </c>
      <c r="H102">
        <f t="shared" si="107"/>
        <v>43.100759008141637</v>
      </c>
      <c r="I102" s="15">
        <f t="shared" si="108"/>
        <v>36.325808274192475</v>
      </c>
      <c r="J102" s="6">
        <f t="shared" si="109"/>
        <v>10.453231674127728</v>
      </c>
      <c r="K102" s="6">
        <f t="shared" si="110"/>
        <v>191968.07376839311</v>
      </c>
      <c r="L102" s="6">
        <f t="shared" si="111"/>
        <v>141064.95030373134</v>
      </c>
      <c r="M102" s="3">
        <f t="shared" si="112"/>
        <v>5.4452969542942924E-2</v>
      </c>
      <c r="N102">
        <f t="shared" si="113"/>
        <v>84.517679185071501</v>
      </c>
      <c r="O102" s="15">
        <f t="shared" si="114"/>
        <v>114.76714891431411</v>
      </c>
      <c r="P102" s="6">
        <f t="shared" si="115"/>
        <v>7.8201841149180664</v>
      </c>
      <c r="Q102" s="6">
        <f t="shared" si="116"/>
        <v>118472.88910727424</v>
      </c>
      <c r="R102" s="6">
        <f t="shared" si="117"/>
        <v>118479.43982781778</v>
      </c>
      <c r="S102" s="3">
        <f t="shared" si="118"/>
        <v>6.6008216511349568E-2</v>
      </c>
      <c r="T102">
        <f t="shared" si="119"/>
        <v>6.076338544949877</v>
      </c>
      <c r="U102" s="15">
        <f t="shared" si="120"/>
        <v>31.500292331462919</v>
      </c>
      <c r="V102" s="6">
        <f t="shared" si="121"/>
        <v>18.415485371493169</v>
      </c>
      <c r="W102" s="6">
        <f t="shared" si="122"/>
        <v>374276.56362506811</v>
      </c>
      <c r="X102" s="6">
        <f t="shared" si="123"/>
        <v>141064.95030373134</v>
      </c>
      <c r="Y102" s="3">
        <f t="shared" si="124"/>
        <v>4.9202881401735045E-2</v>
      </c>
      <c r="Z102">
        <f t="shared" si="125"/>
        <v>89.343195127801067</v>
      </c>
      <c r="AB102" s="15">
        <f t="shared" si="86"/>
        <v>-41.416920176929871</v>
      </c>
      <c r="AC102" s="6">
        <f t="shared" si="87"/>
        <v>-1.5291953825813156</v>
      </c>
      <c r="AD102" s="6">
        <f t="shared" si="88"/>
        <v>47048.149209843046</v>
      </c>
      <c r="AE102" s="6">
        <f t="shared" si="89"/>
        <v>0</v>
      </c>
      <c r="AF102" s="29">
        <f t="shared" si="90"/>
        <v>-3.250277446113415E-2</v>
      </c>
      <c r="AG102">
        <f t="shared" si="91"/>
        <v>41.416920176929871</v>
      </c>
      <c r="AH102" s="6">
        <f t="shared" si="92"/>
        <v>37.02442046319176</v>
      </c>
      <c r="AI102" s="6">
        <f t="shared" si="93"/>
        <v>-1.1038521766283464</v>
      </c>
      <c r="AJ102" s="6">
        <f t="shared" si="94"/>
        <v>-26447.03545127582</v>
      </c>
      <c r="AK102" s="6">
        <f t="shared" si="95"/>
        <v>-22585.510475913557</v>
      </c>
      <c r="AL102">
        <f t="shared" si="126"/>
        <v>4.1738219720770096E-2</v>
      </c>
      <c r="AM102">
        <f t="shared" si="96"/>
        <v>-37.02442046319176</v>
      </c>
      <c r="AN102" s="15">
        <f t="shared" si="97"/>
        <v>-46.24243611965943</v>
      </c>
      <c r="AO102" s="6">
        <f t="shared" si="98"/>
        <v>9.4914490799467561</v>
      </c>
      <c r="AP102" s="6">
        <f t="shared" si="99"/>
        <v>229356.63906651805</v>
      </c>
      <c r="AQ102" s="6">
        <f t="shared" si="100"/>
        <v>0</v>
      </c>
      <c r="AR102" s="3">
        <f t="shared" si="127"/>
        <v>4.1382927124224402E-2</v>
      </c>
      <c r="AS102" s="19">
        <f t="shared" si="101"/>
        <v>46.24243611965943</v>
      </c>
    </row>
    <row r="103" spans="2:45" x14ac:dyDescent="0.25">
      <c r="B103" s="6">
        <v>2029</v>
      </c>
      <c r="C103" s="15">
        <f t="shared" si="102"/>
        <v>74.13992629897372</v>
      </c>
      <c r="D103" s="6">
        <f t="shared" si="103"/>
        <v>8.8728260298600254</v>
      </c>
      <c r="E103" s="6">
        <f t="shared" si="104"/>
        <v>148931.39973067946</v>
      </c>
      <c r="F103" s="6">
        <f t="shared" si="105"/>
        <v>145414.96337973955</v>
      </c>
      <c r="G103" s="3">
        <f t="shared" si="106"/>
        <v>5.9576597318666352E-2</v>
      </c>
      <c r="H103">
        <f t="shared" si="107"/>
        <v>46.703561160290263</v>
      </c>
      <c r="I103" s="15">
        <f t="shared" si="108"/>
        <v>32.338109752510377</v>
      </c>
      <c r="J103" s="6">
        <f t="shared" si="109"/>
        <v>11.667436538003654</v>
      </c>
      <c r="K103" s="6">
        <f t="shared" si="110"/>
        <v>240210.45061840102</v>
      </c>
      <c r="L103" s="6">
        <f t="shared" si="111"/>
        <v>145414.96337973955</v>
      </c>
      <c r="M103" s="3">
        <f t="shared" si="112"/>
        <v>4.8571727449687754E-2</v>
      </c>
      <c r="N103">
        <f t="shared" si="113"/>
        <v>88.505377706753606</v>
      </c>
      <c r="O103" s="15">
        <f t="shared" si="114"/>
        <v>113.77805410695207</v>
      </c>
      <c r="P103" s="6">
        <f t="shared" si="115"/>
        <v>7.7237741938463058</v>
      </c>
      <c r="Q103" s="6">
        <f t="shared" si="116"/>
        <v>118098.06372266792</v>
      </c>
      <c r="R103" s="6">
        <f t="shared" si="117"/>
        <v>118098.10970387192</v>
      </c>
      <c r="S103" s="3">
        <f t="shared" si="118"/>
        <v>6.5401361803731184E-2</v>
      </c>
      <c r="T103">
        <f t="shared" si="119"/>
        <v>7.0654333523119135</v>
      </c>
      <c r="U103" s="15">
        <f t="shared" si="120"/>
        <v>31.746898160926584</v>
      </c>
      <c r="V103" s="6">
        <f t="shared" si="121"/>
        <v>20.404678559464703</v>
      </c>
      <c r="W103" s="6">
        <f t="shared" si="122"/>
        <v>452065.66858615959</v>
      </c>
      <c r="X103" s="6">
        <f t="shared" si="123"/>
        <v>145414.96337973955</v>
      </c>
      <c r="Y103" s="3">
        <f t="shared" si="124"/>
        <v>4.5136536519750685E-2</v>
      </c>
      <c r="Z103">
        <f t="shared" si="125"/>
        <v>89.096589298337392</v>
      </c>
      <c r="AB103" s="15">
        <f t="shared" si="86"/>
        <v>-41.801816546463343</v>
      </c>
      <c r="AC103" s="6">
        <f t="shared" si="87"/>
        <v>-2.794610508143629</v>
      </c>
      <c r="AD103" s="6">
        <f t="shared" si="88"/>
        <v>91279.050887721562</v>
      </c>
      <c r="AE103" s="6">
        <f t="shared" si="89"/>
        <v>0</v>
      </c>
      <c r="AF103" s="29">
        <f t="shared" si="90"/>
        <v>-3.0616121453554107E-2</v>
      </c>
      <c r="AG103">
        <f t="shared" si="91"/>
        <v>41.801816546463343</v>
      </c>
      <c r="AH103" s="6">
        <f t="shared" si="92"/>
        <v>39.63812780797835</v>
      </c>
      <c r="AI103" s="6">
        <f t="shared" si="93"/>
        <v>-1.1490518360137196</v>
      </c>
      <c r="AJ103" s="6">
        <f t="shared" si="94"/>
        <v>-30833.336008011538</v>
      </c>
      <c r="AK103" s="6">
        <f t="shared" si="95"/>
        <v>-27316.853675867635</v>
      </c>
      <c r="AL103">
        <f t="shared" si="126"/>
        <v>3.7266542800141939E-2</v>
      </c>
      <c r="AM103">
        <f t="shared" si="96"/>
        <v>-39.63812780797835</v>
      </c>
      <c r="AN103" s="15">
        <f t="shared" si="97"/>
        <v>-42.393028138047136</v>
      </c>
      <c r="AO103" s="6">
        <f t="shared" si="98"/>
        <v>11.531852529604677</v>
      </c>
      <c r="AP103" s="6">
        <f t="shared" si="99"/>
        <v>303134.26885548013</v>
      </c>
      <c r="AQ103" s="6">
        <f t="shared" si="100"/>
        <v>0</v>
      </c>
      <c r="AR103" s="3">
        <f t="shared" si="127"/>
        <v>3.8042061602419859E-2</v>
      </c>
      <c r="AS103" s="19">
        <f t="shared" si="101"/>
        <v>42.393028138047136</v>
      </c>
    </row>
    <row r="104" spans="2:45" x14ac:dyDescent="0.25">
      <c r="B104" s="6">
        <v>2030</v>
      </c>
      <c r="C104" s="15">
        <f t="shared" si="102"/>
        <v>61.813579841132608</v>
      </c>
      <c r="D104" s="6">
        <f t="shared" si="103"/>
        <v>9.276315452410973</v>
      </c>
      <c r="E104" s="6">
        <f t="shared" si="104"/>
        <v>162995.47298777409</v>
      </c>
      <c r="F104" s="6">
        <f t="shared" si="105"/>
        <v>150957.90194695091</v>
      </c>
      <c r="G104" s="3">
        <f t="shared" si="106"/>
        <v>5.6911491358454892E-2</v>
      </c>
      <c r="H104">
        <f t="shared" si="107"/>
        <v>59.029907618131375</v>
      </c>
      <c r="I104" s="15">
        <f t="shared" si="108"/>
        <v>30.075402935753175</v>
      </c>
      <c r="J104" s="6">
        <f t="shared" si="109"/>
        <v>13.33288863758256</v>
      </c>
      <c r="K104" s="6">
        <f t="shared" si="110"/>
        <v>309900.37343535142</v>
      </c>
      <c r="L104" s="6">
        <f t="shared" si="111"/>
        <v>150957.90194695091</v>
      </c>
      <c r="M104" s="3">
        <f t="shared" si="112"/>
        <v>4.3023144792576198E-2</v>
      </c>
      <c r="N104">
        <f t="shared" si="113"/>
        <v>90.768084523510808</v>
      </c>
      <c r="O104" s="15">
        <f t="shared" si="114"/>
        <v>113.21055433285193</v>
      </c>
      <c r="P104" s="6">
        <f t="shared" si="115"/>
        <v>7.6543393456169868</v>
      </c>
      <c r="Q104" s="6">
        <f t="shared" si="116"/>
        <v>118091.35666281728</v>
      </c>
      <c r="R104" s="6">
        <f t="shared" si="117"/>
        <v>118092.08223676596</v>
      </c>
      <c r="S104" s="3">
        <f t="shared" si="118"/>
        <v>6.4817100606881783E-2</v>
      </c>
      <c r="T104">
        <f t="shared" si="119"/>
        <v>7.6329331264120555</v>
      </c>
      <c r="U104" s="15">
        <f t="shared" si="120"/>
        <v>32.653968506095552</v>
      </c>
      <c r="V104" s="6">
        <f t="shared" si="121"/>
        <v>22.179455796761978</v>
      </c>
      <c r="W104" s="6">
        <f t="shared" si="122"/>
        <v>527773.08941056766</v>
      </c>
      <c r="X104" s="6">
        <f t="shared" si="123"/>
        <v>150957.90194695091</v>
      </c>
      <c r="Y104" s="3">
        <f t="shared" si="124"/>
        <v>4.2024605349872311E-2</v>
      </c>
      <c r="Z104">
        <f t="shared" si="125"/>
        <v>88.189518953168431</v>
      </c>
      <c r="AB104" s="15">
        <f t="shared" si="86"/>
        <v>-31.738176905379433</v>
      </c>
      <c r="AC104" s="6">
        <f t="shared" si="87"/>
        <v>-4.0565731851715867</v>
      </c>
      <c r="AD104" s="6">
        <f t="shared" si="88"/>
        <v>146904.90044757733</v>
      </c>
      <c r="AE104" s="6">
        <f t="shared" si="89"/>
        <v>0</v>
      </c>
      <c r="AF104" s="29">
        <f t="shared" si="90"/>
        <v>-2.7613600178158556E-2</v>
      </c>
      <c r="AG104">
        <f t="shared" si="91"/>
        <v>31.738176905379433</v>
      </c>
      <c r="AH104" s="6">
        <f t="shared" si="92"/>
        <v>51.39697449171932</v>
      </c>
      <c r="AI104" s="6">
        <f t="shared" si="93"/>
        <v>-1.6219761067939862</v>
      </c>
      <c r="AJ104" s="6">
        <f t="shared" si="94"/>
        <v>-44904.116324956805</v>
      </c>
      <c r="AK104" s="6">
        <f t="shared" si="95"/>
        <v>-32865.819710184951</v>
      </c>
      <c r="AL104">
        <f t="shared" si="126"/>
        <v>3.6120877984910357E-2</v>
      </c>
      <c r="AM104">
        <f t="shared" si="96"/>
        <v>-51.39697449171932</v>
      </c>
      <c r="AN104" s="15">
        <f t="shared" si="97"/>
        <v>-29.159611335037056</v>
      </c>
      <c r="AO104" s="6">
        <f t="shared" si="98"/>
        <v>12.903140344351005</v>
      </c>
      <c r="AP104" s="6">
        <f t="shared" si="99"/>
        <v>364777.6164227936</v>
      </c>
      <c r="AQ104" s="6">
        <f t="shared" si="100"/>
        <v>0</v>
      </c>
      <c r="AR104" s="3">
        <f t="shared" si="127"/>
        <v>3.5372620915960176E-2</v>
      </c>
      <c r="AS104" s="19">
        <f t="shared" si="101"/>
        <v>29.159611335037056</v>
      </c>
    </row>
    <row r="105" spans="2:45" x14ac:dyDescent="0.25">
      <c r="C105" s="10"/>
      <c r="D105" s="1"/>
      <c r="E105" s="1"/>
      <c r="F105" s="1"/>
      <c r="G105" s="2"/>
      <c r="I105" s="10"/>
      <c r="J105" s="1"/>
      <c r="K105" s="1"/>
      <c r="L105" s="1"/>
      <c r="M105" s="2"/>
      <c r="O105" s="10"/>
      <c r="P105" s="1"/>
      <c r="Q105" s="1"/>
      <c r="R105" s="1"/>
      <c r="S105" s="2"/>
      <c r="U105" s="10"/>
      <c r="V105" s="1"/>
      <c r="W105" s="1"/>
      <c r="X105" s="1"/>
      <c r="Y105" s="2"/>
      <c r="AB105" s="15"/>
      <c r="AC105" s="6"/>
      <c r="AD105" s="6"/>
      <c r="AE105" s="6"/>
      <c r="AF105" s="29"/>
      <c r="AH105" s="6"/>
      <c r="AI105" s="6"/>
      <c r="AJ105" s="6"/>
      <c r="AK105" s="6"/>
      <c r="AN105" s="15"/>
      <c r="AO105" s="6"/>
      <c r="AP105" s="6"/>
      <c r="AQ105" s="6"/>
      <c r="AR105" s="3"/>
    </row>
    <row r="106" spans="2:45" x14ac:dyDescent="0.25">
      <c r="B106" s="16" t="s">
        <v>13</v>
      </c>
      <c r="C106" s="16">
        <f>SUM(C94:C104)</f>
        <v>1009.8965403984485</v>
      </c>
      <c r="D106" s="18">
        <f t="shared" ref="D106" si="128">SUM(D94:D104)</f>
        <v>96.936618178743913</v>
      </c>
      <c r="E106" s="18">
        <f>SUM(E93:E104)</f>
        <v>1602548.5551647146</v>
      </c>
      <c r="F106" s="17">
        <f t="shared" ref="F106:W106" si="129">SUM(F93:F104)</f>
        <v>1578323.335836909</v>
      </c>
      <c r="G106" s="17">
        <f t="shared" si="129"/>
        <v>0.79549998320637771</v>
      </c>
      <c r="H106" s="17">
        <f>SUM(H93:H104)</f>
        <v>319.3818216534554</v>
      </c>
      <c r="I106" s="17">
        <f t="shared" si="129"/>
        <v>828.13354757639081</v>
      </c>
      <c r="J106" s="17">
        <f t="shared" si="129"/>
        <v>116.04019632375663</v>
      </c>
      <c r="K106" s="17">
        <f t="shared" si="129"/>
        <v>1948750.2544778585</v>
      </c>
      <c r="L106" s="17">
        <f t="shared" si="129"/>
        <v>1578323.335836909</v>
      </c>
      <c r="M106" s="17">
        <f t="shared" si="129"/>
        <v>0.75096902026350509</v>
      </c>
      <c r="N106" s="17">
        <f t="shared" si="129"/>
        <v>621.98830193477693</v>
      </c>
      <c r="O106" s="17">
        <f t="shared" si="129"/>
        <v>1397.5499268650583</v>
      </c>
      <c r="P106" s="17">
        <f t="shared" si="129"/>
        <v>96.755864588945514</v>
      </c>
      <c r="Q106" s="17">
        <f t="shared" si="129"/>
        <v>1417876.0393018669</v>
      </c>
      <c r="R106" s="17">
        <f t="shared" si="129"/>
        <v>1417912.8742122401</v>
      </c>
      <c r="S106" s="17">
        <f t="shared" si="129"/>
        <v>0.81889289560887901</v>
      </c>
      <c r="T106" s="17">
        <f t="shared" si="129"/>
        <v>52.571922646109428</v>
      </c>
      <c r="U106" s="17">
        <f t="shared" si="129"/>
        <v>649.55102895364394</v>
      </c>
      <c r="V106" s="17">
        <f t="shared" si="129"/>
        <v>159.91103144822316</v>
      </c>
      <c r="W106" s="17">
        <f t="shared" si="129"/>
        <v>2877118.342640413</v>
      </c>
      <c r="X106" s="17">
        <f>SUM(X93:X104)</f>
        <v>1578323.335836909</v>
      </c>
      <c r="Y106" s="17">
        <f>SUM(Y93:Y104)</f>
        <v>0.7398686513006455</v>
      </c>
      <c r="Z106" s="18">
        <f>SUM(Z93:Z104)</f>
        <v>800.57082055752392</v>
      </c>
      <c r="AA106" s="31"/>
      <c r="AB106" s="17">
        <f>SUM(AB93:AB104)</f>
        <v>-302.60648028132158</v>
      </c>
      <c r="AC106" s="18">
        <f t="shared" ref="AC106:AD106" si="130">SUM(AC94:AC104)</f>
        <v>-10.511543750393891</v>
      </c>
      <c r="AD106" s="18">
        <f t="shared" si="130"/>
        <v>346201.6993131442</v>
      </c>
      <c r="AE106" s="18">
        <f t="shared" ref="AE106:AK106" si="131">SUM(AE94:AE104)</f>
        <v>0</v>
      </c>
      <c r="AF106" s="18">
        <f t="shared" si="131"/>
        <v>3.4810106891389223</v>
      </c>
      <c r="AG106" s="18">
        <f t="shared" si="131"/>
        <v>302.60648028132158</v>
      </c>
      <c r="AH106" s="16">
        <f t="shared" si="131"/>
        <v>268.29589247347553</v>
      </c>
      <c r="AI106" s="18">
        <f t="shared" si="131"/>
        <v>-8.7736035942620774</v>
      </c>
      <c r="AJ106" s="18">
        <f t="shared" si="131"/>
        <v>-181959.34371179226</v>
      </c>
      <c r="AK106" s="18">
        <f t="shared" si="131"/>
        <v>-157639.13836462743</v>
      </c>
      <c r="AL106" s="18">
        <f t="shared" ref="AL106:AM106" si="132">SUM(AL94:AL104)</f>
        <v>0.67339037127603596</v>
      </c>
      <c r="AM106" s="18">
        <f t="shared" si="132"/>
        <v>-268.29589247347553</v>
      </c>
      <c r="AN106" s="16">
        <f>SUM(AN94:AN104)</f>
        <v>-481.18899890406851</v>
      </c>
      <c r="AO106" s="18">
        <f>SUM(AO94:AO104)</f>
        <v>54.382378874860407</v>
      </c>
      <c r="AP106" s="18">
        <f>SUM(AP94:AP104)</f>
        <v>1274569.7874756986</v>
      </c>
      <c r="AQ106" s="18">
        <f>SUM(AQ94:AQ104)</f>
        <v>0</v>
      </c>
      <c r="AR106" s="18">
        <f t="shared" ref="AR106:AS106" si="133">SUM(AR94:AR104)</f>
        <v>1.4811779512804863</v>
      </c>
      <c r="AS106" s="18">
        <f t="shared" si="133"/>
        <v>481.18899890406851</v>
      </c>
    </row>
    <row r="107" spans="2:45" x14ac:dyDescent="0.25"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 spans="2:45" x14ac:dyDescent="0.25"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10" spans="2:45" x14ac:dyDescent="0.25">
      <c r="B110" t="s">
        <v>69</v>
      </c>
      <c r="C110" t="s">
        <v>72</v>
      </c>
    </row>
    <row r="111" spans="2:45" x14ac:dyDescent="0.25">
      <c r="C111" t="s">
        <v>71</v>
      </c>
      <c r="D111" t="s">
        <v>70</v>
      </c>
      <c r="E111" t="s">
        <v>71</v>
      </c>
    </row>
    <row r="112" spans="2:45" x14ac:dyDescent="0.25">
      <c r="B112">
        <v>2019</v>
      </c>
      <c r="C112">
        <v>0.04</v>
      </c>
      <c r="D112">
        <v>13.1</v>
      </c>
      <c r="E112" s="24">
        <v>0.7</v>
      </c>
      <c r="AG112" t="s">
        <v>128</v>
      </c>
    </row>
    <row r="113" spans="2:34" x14ac:dyDescent="0.25">
      <c r="B113" s="6">
        <v>2020</v>
      </c>
      <c r="C113">
        <v>0.04</v>
      </c>
      <c r="D113">
        <v>13.1</v>
      </c>
      <c r="E113" s="24">
        <v>0.7</v>
      </c>
      <c r="AG113" t="s">
        <v>8</v>
      </c>
      <c r="AH113">
        <f>BI33-D112</f>
        <v>-8.2838856231359301</v>
      </c>
    </row>
    <row r="114" spans="2:34" x14ac:dyDescent="0.25">
      <c r="B114" s="6">
        <v>2021</v>
      </c>
      <c r="C114">
        <v>0.04</v>
      </c>
      <c r="D114">
        <v>13.1</v>
      </c>
      <c r="E114" s="24">
        <v>0.7</v>
      </c>
      <c r="AG114" t="s">
        <v>10</v>
      </c>
      <c r="AH114">
        <f>BI70-D112</f>
        <v>27.657404875119859</v>
      </c>
    </row>
    <row r="115" spans="2:34" x14ac:dyDescent="0.25">
      <c r="B115" s="6">
        <v>2022</v>
      </c>
      <c r="C115">
        <v>0.04</v>
      </c>
      <c r="D115">
        <v>13.1</v>
      </c>
      <c r="E115" s="24">
        <v>0.7</v>
      </c>
      <c r="AG115" t="s">
        <v>129</v>
      </c>
      <c r="AH115">
        <f>BI14-D112</f>
        <v>8.6078427962727435</v>
      </c>
    </row>
    <row r="116" spans="2:34" x14ac:dyDescent="0.25">
      <c r="B116" s="6">
        <v>2023</v>
      </c>
      <c r="C116">
        <v>0.04</v>
      </c>
      <c r="D116">
        <v>13.1</v>
      </c>
      <c r="E116" s="24">
        <v>0.7</v>
      </c>
      <c r="AG116" t="s">
        <v>130</v>
      </c>
      <c r="AH116">
        <f>BI51-D112</f>
        <v>-10.84641012408219</v>
      </c>
    </row>
    <row r="117" spans="2:34" x14ac:dyDescent="0.25">
      <c r="B117" s="6">
        <v>2024</v>
      </c>
      <c r="C117">
        <v>0.04</v>
      </c>
      <c r="D117">
        <v>13.1</v>
      </c>
      <c r="E117" s="24">
        <v>0.7</v>
      </c>
    </row>
    <row r="118" spans="2:34" x14ac:dyDescent="0.25">
      <c r="B118" s="6">
        <v>2025</v>
      </c>
      <c r="C118">
        <v>0.04</v>
      </c>
      <c r="D118">
        <v>13.1</v>
      </c>
      <c r="E118" s="24">
        <v>0.7</v>
      </c>
    </row>
    <row r="119" spans="2:34" x14ac:dyDescent="0.25">
      <c r="B119" s="6">
        <v>2026</v>
      </c>
      <c r="C119">
        <v>0.04</v>
      </c>
      <c r="D119">
        <v>13.1</v>
      </c>
      <c r="E119" s="24">
        <v>0.7</v>
      </c>
    </row>
    <row r="120" spans="2:34" x14ac:dyDescent="0.25">
      <c r="B120" s="6">
        <v>2027</v>
      </c>
      <c r="C120">
        <v>0.04</v>
      </c>
      <c r="D120">
        <v>13.1</v>
      </c>
      <c r="E120" s="24">
        <v>0.7</v>
      </c>
    </row>
    <row r="121" spans="2:34" x14ac:dyDescent="0.25">
      <c r="B121" s="6">
        <v>2028</v>
      </c>
      <c r="C121">
        <v>0.04</v>
      </c>
      <c r="D121">
        <v>13.1</v>
      </c>
      <c r="E121" s="24">
        <v>0.7</v>
      </c>
    </row>
    <row r="122" spans="2:34" x14ac:dyDescent="0.25">
      <c r="B122" s="6">
        <v>2029</v>
      </c>
      <c r="C122">
        <v>0.04</v>
      </c>
      <c r="D122">
        <v>13.1</v>
      </c>
      <c r="E122" s="24">
        <v>0.7</v>
      </c>
    </row>
    <row r="123" spans="2:34" x14ac:dyDescent="0.25">
      <c r="B123" s="6">
        <v>2030</v>
      </c>
      <c r="C123">
        <v>0.04</v>
      </c>
      <c r="D123">
        <v>13.1</v>
      </c>
      <c r="E123" s="24">
        <v>0.7</v>
      </c>
    </row>
    <row r="124" spans="2:34" x14ac:dyDescent="0.25">
      <c r="I124" s="24"/>
    </row>
    <row r="125" spans="2:34" x14ac:dyDescent="0.25">
      <c r="B125" s="6"/>
    </row>
    <row r="158" spans="1:17" x14ac:dyDescent="0.25">
      <c r="A158" t="s">
        <v>65</v>
      </c>
      <c r="K158" t="s">
        <v>9</v>
      </c>
      <c r="Q158" t="s">
        <v>66</v>
      </c>
    </row>
  </sheetData>
  <phoneticPr fontId="3" type="noConversion"/>
  <conditionalFormatting sqref="AV3:AV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2 AQ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22:AV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40:AV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59:AV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8D02-17B6-4096-8BE6-7022A85FD7AA}">
  <dimension ref="A2:BQ16"/>
  <sheetViews>
    <sheetView topLeftCell="AL1" workbookViewId="0">
      <selection activeCell="A13" sqref="A13:BG16"/>
    </sheetView>
  </sheetViews>
  <sheetFormatPr defaultRowHeight="15" x14ac:dyDescent="0.25"/>
  <sheetData>
    <row r="2" spans="1:69" x14ac:dyDescent="0.25">
      <c r="Q2" s="4"/>
      <c r="R2" s="5"/>
      <c r="S2" s="7"/>
      <c r="T2" s="8"/>
      <c r="W2" s="3"/>
      <c r="AD2" s="3"/>
      <c r="AE2" s="6"/>
    </row>
    <row r="3" spans="1:69" x14ac:dyDescent="0.25">
      <c r="A3" s="2"/>
      <c r="B3" s="10"/>
      <c r="C3" s="1"/>
      <c r="D3" s="11"/>
      <c r="E3" s="11"/>
      <c r="F3" s="11"/>
      <c r="G3" s="11"/>
      <c r="H3" s="11"/>
      <c r="I3" s="1"/>
      <c r="J3" s="1"/>
      <c r="K3" s="1"/>
      <c r="L3" s="1"/>
      <c r="M3" s="1"/>
      <c r="N3" s="1"/>
      <c r="O3" s="1"/>
      <c r="P3" s="1"/>
      <c r="Q3" s="11"/>
      <c r="R3" s="1"/>
      <c r="S3" s="1"/>
      <c r="T3" s="1"/>
      <c r="U3" s="1"/>
      <c r="V3" s="1"/>
      <c r="W3" s="2"/>
      <c r="X3" s="11"/>
      <c r="Y3" s="1"/>
      <c r="Z3" s="1"/>
      <c r="AA3" s="1"/>
      <c r="AB3" s="1"/>
      <c r="AC3" s="1"/>
      <c r="AD3" s="2"/>
      <c r="AE3" s="1"/>
      <c r="AF3" s="19"/>
      <c r="AG3" s="19"/>
      <c r="AH3" s="11"/>
      <c r="AI3" s="11"/>
      <c r="AJ3" s="11"/>
      <c r="AK3" s="11"/>
      <c r="AL3" s="11"/>
      <c r="AM3" s="11"/>
      <c r="AN3" s="1"/>
      <c r="AO3" s="1"/>
      <c r="AP3" s="19"/>
      <c r="AR3" s="1"/>
      <c r="AS3" s="1"/>
      <c r="AT3" s="1"/>
      <c r="AU3" s="1"/>
      <c r="AV3" s="1"/>
      <c r="AW3" s="1"/>
      <c r="AX3" s="11"/>
      <c r="AY3" s="11"/>
      <c r="AZ3" s="11"/>
      <c r="BA3" s="11"/>
      <c r="BB3" s="11"/>
      <c r="BC3" s="11"/>
      <c r="BD3" s="11"/>
      <c r="BE3" s="19"/>
    </row>
    <row r="4" spans="1:69" x14ac:dyDescent="0.25">
      <c r="W4" s="3"/>
      <c r="AD4" s="3"/>
      <c r="AE4" s="6"/>
      <c r="AX4" s="24"/>
      <c r="BE4" s="24"/>
    </row>
    <row r="9" spans="1:69" x14ac:dyDescent="0.25">
      <c r="A9" t="s">
        <v>7</v>
      </c>
      <c r="B9" t="s">
        <v>7</v>
      </c>
      <c r="D9" t="s">
        <v>89</v>
      </c>
      <c r="F9" t="s">
        <v>90</v>
      </c>
      <c r="J9" t="s">
        <v>91</v>
      </c>
      <c r="Q9" s="4" t="s">
        <v>11</v>
      </c>
      <c r="R9" s="5"/>
      <c r="S9" s="7"/>
      <c r="T9" s="8"/>
      <c r="W9" s="3"/>
      <c r="X9" t="s">
        <v>28</v>
      </c>
      <c r="AD9" s="3"/>
      <c r="AE9" s="6"/>
      <c r="AH9" t="s">
        <v>29</v>
      </c>
      <c r="AN9" t="s">
        <v>101</v>
      </c>
      <c r="AT9" t="s">
        <v>34</v>
      </c>
      <c r="AV9" t="s">
        <v>11</v>
      </c>
      <c r="AX9" t="s">
        <v>28</v>
      </c>
      <c r="BA9" t="s">
        <v>94</v>
      </c>
      <c r="BC9" t="s">
        <v>93</v>
      </c>
      <c r="BE9" t="s">
        <v>91</v>
      </c>
      <c r="BL9">
        <f>BK22/4</f>
        <v>0</v>
      </c>
      <c r="BP9" t="s">
        <v>107</v>
      </c>
      <c r="BQ9">
        <f>BP22/4</f>
        <v>0</v>
      </c>
    </row>
    <row r="10" spans="1:69" x14ac:dyDescent="0.25">
      <c r="A10" s="2" t="s">
        <v>0</v>
      </c>
      <c r="B10" s="10" t="s">
        <v>44</v>
      </c>
      <c r="C10" s="1" t="s">
        <v>45</v>
      </c>
      <c r="D10" s="11" t="s">
        <v>80</v>
      </c>
      <c r="E10" s="11" t="s">
        <v>81</v>
      </c>
      <c r="F10" s="11" t="s">
        <v>76</v>
      </c>
      <c r="G10" s="11" t="s">
        <v>77</v>
      </c>
      <c r="H10" s="11" t="s">
        <v>78</v>
      </c>
      <c r="I10" s="1" t="s">
        <v>79</v>
      </c>
      <c r="J10" s="1" t="s">
        <v>82</v>
      </c>
      <c r="K10" s="1" t="s">
        <v>83</v>
      </c>
      <c r="L10" s="1" t="s">
        <v>84</v>
      </c>
      <c r="M10" s="1" t="s">
        <v>85</v>
      </c>
      <c r="N10" s="1" t="s">
        <v>86</v>
      </c>
      <c r="O10" s="1" t="s">
        <v>87</v>
      </c>
      <c r="P10" s="1" t="s">
        <v>88</v>
      </c>
      <c r="Q10" s="11" t="s">
        <v>14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2" t="s">
        <v>6</v>
      </c>
      <c r="X10" s="11" t="s">
        <v>15</v>
      </c>
      <c r="Y10" s="1" t="s">
        <v>16</v>
      </c>
      <c r="Z10" s="1" t="s">
        <v>17</v>
      </c>
      <c r="AA10" s="1" t="s">
        <v>18</v>
      </c>
      <c r="AB10" s="1" t="s">
        <v>19</v>
      </c>
      <c r="AC10" s="1" t="s">
        <v>20</v>
      </c>
      <c r="AD10" s="2" t="s">
        <v>21</v>
      </c>
      <c r="AE10" s="1" t="s">
        <v>97</v>
      </c>
      <c r="AF10" s="19" t="s">
        <v>99</v>
      </c>
      <c r="AG10" s="19" t="s">
        <v>98</v>
      </c>
      <c r="AH10" s="11" t="s">
        <v>22</v>
      </c>
      <c r="AI10" s="11" t="s">
        <v>23</v>
      </c>
      <c r="AJ10" s="11" t="s">
        <v>26</v>
      </c>
      <c r="AK10" s="11" t="s">
        <v>25</v>
      </c>
      <c r="AL10" s="11" t="s">
        <v>24</v>
      </c>
      <c r="AM10" s="11" t="s">
        <v>27</v>
      </c>
      <c r="AN10" s="1" t="s">
        <v>31</v>
      </c>
      <c r="AO10" s="1" t="s">
        <v>47</v>
      </c>
      <c r="AP10" s="11" t="s">
        <v>48</v>
      </c>
      <c r="AQ10" s="1" t="s">
        <v>102</v>
      </c>
      <c r="AR10" s="1" t="s">
        <v>103</v>
      </c>
      <c r="AT10" s="1">
        <v>4092020</v>
      </c>
      <c r="AU10" s="1" t="s">
        <v>36</v>
      </c>
      <c r="AV10" s="1" t="s">
        <v>45</v>
      </c>
      <c r="AW10" s="1" t="s">
        <v>44</v>
      </c>
      <c r="AX10" s="1" t="s">
        <v>45</v>
      </c>
      <c r="AY10" s="1" t="s">
        <v>44</v>
      </c>
      <c r="AZ10" s="11" t="s">
        <v>73</v>
      </c>
      <c r="BA10" s="11" t="s">
        <v>92</v>
      </c>
      <c r="BB10" s="11" t="s">
        <v>95</v>
      </c>
      <c r="BC10" s="11" t="s">
        <v>75</v>
      </c>
      <c r="BD10" s="11" t="s">
        <v>95</v>
      </c>
      <c r="BE10" s="11" t="s">
        <v>75</v>
      </c>
      <c r="BF10" s="11" t="s">
        <v>96</v>
      </c>
      <c r="BG10" s="19" t="s">
        <v>100</v>
      </c>
      <c r="BJ10" t="s">
        <v>104</v>
      </c>
      <c r="BK10" t="s">
        <v>105</v>
      </c>
      <c r="BL10" t="s">
        <v>109</v>
      </c>
      <c r="BN10" t="s">
        <v>106</v>
      </c>
      <c r="BP10">
        <v>10</v>
      </c>
      <c r="BQ10" t="s">
        <v>110</v>
      </c>
    </row>
    <row r="11" spans="1:69" x14ac:dyDescent="0.25">
      <c r="A11">
        <v>2017</v>
      </c>
      <c r="B11">
        <v>0.21446930723655758</v>
      </c>
      <c r="C11">
        <v>127.45181954375462</v>
      </c>
      <c r="D11">
        <v>55.64613599999268</v>
      </c>
      <c r="E11">
        <v>53.951495944313834</v>
      </c>
      <c r="F11">
        <v>25.022087999994515</v>
      </c>
      <c r="G11">
        <v>22.479789976797356</v>
      </c>
      <c r="H11">
        <v>2.2889070430551204</v>
      </c>
      <c r="I11">
        <v>15.514437036387251</v>
      </c>
      <c r="J11">
        <v>30.624047999995575</v>
      </c>
      <c r="K11">
        <v>31.471705967516129</v>
      </c>
      <c r="L11">
        <v>7.8945832718168699E-2</v>
      </c>
      <c r="M11">
        <v>1.360109371981214E-2</v>
      </c>
      <c r="N11">
        <v>5.0843519999989407E-2</v>
      </c>
      <c r="O11">
        <v>7.6825900801481189E-2</v>
      </c>
      <c r="P11">
        <v>4.5096479997094589E-2</v>
      </c>
      <c r="Q11">
        <v>4530365837.1606808</v>
      </c>
      <c r="R11">
        <v>2600909999.9998798</v>
      </c>
      <c r="S11">
        <v>374516999.99999338</v>
      </c>
      <c r="T11">
        <v>146132312.30497313</v>
      </c>
      <c r="U11">
        <v>21504705.472173221</v>
      </c>
      <c r="V11">
        <v>374152114.29293108</v>
      </c>
      <c r="W11" s="3">
        <v>436201071.40045846</v>
      </c>
      <c r="X11">
        <v>64227971.362278342</v>
      </c>
      <c r="Y11">
        <v>37346600</v>
      </c>
      <c r="Z11">
        <v>4236960</v>
      </c>
      <c r="AA11">
        <v>1925508.1150772881</v>
      </c>
      <c r="AB11">
        <v>283356.11916275369</v>
      </c>
      <c r="AC11">
        <v>6984172.80013467</v>
      </c>
      <c r="AD11" s="3">
        <v>3758039.999757811</v>
      </c>
      <c r="AE11" s="6">
        <v>1434.72085310693</v>
      </c>
      <c r="AF11">
        <v>1</v>
      </c>
      <c r="AG11">
        <v>2</v>
      </c>
      <c r="AH11">
        <v>5977895.3253791826</v>
      </c>
      <c r="AI11">
        <v>56281903.432007886</v>
      </c>
      <c r="AJ11">
        <v>28999549.966755487</v>
      </c>
      <c r="AK11">
        <v>26494075.548939809</v>
      </c>
      <c r="AL11">
        <v>308287.24988866731</v>
      </c>
      <c r="AM11">
        <v>702131.59429413418</v>
      </c>
      <c r="AN11">
        <v>21565.76688275328</v>
      </c>
      <c r="AO11">
        <v>-105812766.08313172</v>
      </c>
      <c r="AP11">
        <v>-1434.72085310693</v>
      </c>
      <c r="AQ11">
        <v>0</v>
      </c>
      <c r="AR11">
        <v>0</v>
      </c>
      <c r="AT11">
        <v>9600.2379664444688</v>
      </c>
      <c r="AV11">
        <f>SUM(Q11:S11)*(10^-9)</f>
        <v>7.5057928371605547</v>
      </c>
      <c r="AW11">
        <f>SUM(T11:W11)*(10^-9)</f>
        <v>0.97799020347053589</v>
      </c>
      <c r="AX11">
        <f>SUM(X11:Z11)</f>
        <v>105811531.36227834</v>
      </c>
      <c r="AY11">
        <f>SUM(AA11:AD11)</f>
        <v>12951077.034132523</v>
      </c>
      <c r="AZ11" s="24">
        <f>AY11/(AX11+AY11)</f>
        <v>0.10905012283751692</v>
      </c>
      <c r="BA11">
        <f t="shared" ref="BA11" si="0">SUM(L11:P11)+SUM(D11:E11)</f>
        <v>109.86294477154306</v>
      </c>
      <c r="BB11">
        <f t="shared" ref="BB11" si="1">SUM(L11:P11)+SUM(H11:I11)+SUM(D11:E11)</f>
        <v>127.66628885098544</v>
      </c>
      <c r="BC11">
        <f>SUM(F11:G11)</f>
        <v>47.501877976791874</v>
      </c>
      <c r="BD11">
        <f>SUM(F11:I11)</f>
        <v>65.305222056234243</v>
      </c>
      <c r="BE11">
        <f>SUM(J11:P11)</f>
        <v>62.361066794748247</v>
      </c>
      <c r="BF11">
        <f t="shared" ref="BF11" si="2">$BC$3-BC11</f>
        <v>-47.501877976791874</v>
      </c>
      <c r="BG11" s="24" t="e">
        <f t="shared" ref="BG11" si="3">1-BC11/$BC$40</f>
        <v>#DIV/0!</v>
      </c>
      <c r="BJ11">
        <f>ABS(AQ11*0.5)</f>
        <v>0</v>
      </c>
      <c r="BK11">
        <f>BJ11/2</f>
        <v>0</v>
      </c>
      <c r="BL11">
        <v>0</v>
      </c>
      <c r="BN11">
        <f>BJ11-BK11</f>
        <v>0</v>
      </c>
      <c r="BO11">
        <f>BJ11-BK11</f>
        <v>0</v>
      </c>
      <c r="BP11">
        <f>BO11/10</f>
        <v>0</v>
      </c>
      <c r="BQ11">
        <v>0</v>
      </c>
    </row>
    <row r="12" spans="1:69" x14ac:dyDescent="0.25">
      <c r="B12">
        <f>B7-B11</f>
        <v>-0.21446930723655758</v>
      </c>
      <c r="C12">
        <f t="shared" ref="C12:BG12" si="4">C7-C11</f>
        <v>-127.45181954375462</v>
      </c>
      <c r="D12">
        <f t="shared" si="4"/>
        <v>-55.64613599999268</v>
      </c>
      <c r="E12">
        <f t="shared" si="4"/>
        <v>-53.951495944313834</v>
      </c>
      <c r="F12">
        <f t="shared" si="4"/>
        <v>-25.022087999994515</v>
      </c>
      <c r="G12">
        <f t="shared" si="4"/>
        <v>-22.479789976797356</v>
      </c>
      <c r="H12">
        <f t="shared" si="4"/>
        <v>-2.2889070430551204</v>
      </c>
      <c r="I12">
        <f t="shared" si="4"/>
        <v>-15.514437036387251</v>
      </c>
      <c r="J12">
        <f t="shared" si="4"/>
        <v>-30.624047999995575</v>
      </c>
      <c r="K12">
        <f t="shared" si="4"/>
        <v>-31.471705967516129</v>
      </c>
      <c r="L12">
        <f t="shared" si="4"/>
        <v>-7.8945832718168699E-2</v>
      </c>
      <c r="M12">
        <f t="shared" si="4"/>
        <v>-1.360109371981214E-2</v>
      </c>
      <c r="N12">
        <f t="shared" si="4"/>
        <v>-5.0843519999989407E-2</v>
      </c>
      <c r="O12">
        <f t="shared" si="4"/>
        <v>-7.6825900801481189E-2</v>
      </c>
      <c r="P12">
        <f t="shared" si="4"/>
        <v>-4.5096479997094589E-2</v>
      </c>
      <c r="Q12">
        <f t="shared" si="4"/>
        <v>-4530365837.1606808</v>
      </c>
      <c r="R12">
        <f t="shared" si="4"/>
        <v>-2600909999.9998798</v>
      </c>
      <c r="S12">
        <f t="shared" si="4"/>
        <v>-374516999.99999338</v>
      </c>
      <c r="T12">
        <f t="shared" si="4"/>
        <v>-146132312.30497313</v>
      </c>
      <c r="U12">
        <f t="shared" si="4"/>
        <v>-21504705.472173221</v>
      </c>
      <c r="V12">
        <f t="shared" si="4"/>
        <v>-374152114.29293108</v>
      </c>
      <c r="W12">
        <f t="shared" si="4"/>
        <v>-436201071.40045846</v>
      </c>
      <c r="X12">
        <f t="shared" si="4"/>
        <v>-64227971.362278342</v>
      </c>
      <c r="Y12">
        <f t="shared" si="4"/>
        <v>-37346600</v>
      </c>
      <c r="Z12">
        <f t="shared" si="4"/>
        <v>-4236960</v>
      </c>
      <c r="AA12">
        <f t="shared" si="4"/>
        <v>-1925508.1150772881</v>
      </c>
      <c r="AB12">
        <f t="shared" si="4"/>
        <v>-283356.11916275369</v>
      </c>
      <c r="AC12">
        <f t="shared" si="4"/>
        <v>-6984172.80013467</v>
      </c>
      <c r="AD12">
        <f t="shared" si="4"/>
        <v>-3758039.999757811</v>
      </c>
      <c r="AE12">
        <f t="shared" si="4"/>
        <v>-1434.72085310693</v>
      </c>
      <c r="AF12">
        <f t="shared" si="4"/>
        <v>-1</v>
      </c>
      <c r="AG12">
        <f t="shared" si="4"/>
        <v>-2</v>
      </c>
      <c r="AH12">
        <f t="shared" si="4"/>
        <v>-5977895.3253791826</v>
      </c>
      <c r="AI12">
        <f t="shared" si="4"/>
        <v>-56281903.432007886</v>
      </c>
      <c r="AJ12">
        <f t="shared" si="4"/>
        <v>-28999549.966755487</v>
      </c>
      <c r="AK12">
        <f t="shared" si="4"/>
        <v>-26494075.548939809</v>
      </c>
      <c r="AL12">
        <f t="shared" si="4"/>
        <v>-308287.24988866731</v>
      </c>
      <c r="AM12">
        <f t="shared" si="4"/>
        <v>-702131.59429413418</v>
      </c>
      <c r="AN12">
        <f t="shared" si="4"/>
        <v>-21565.76688275328</v>
      </c>
      <c r="AO12">
        <f t="shared" si="4"/>
        <v>105812766.08313172</v>
      </c>
      <c r="AP12">
        <f t="shared" si="4"/>
        <v>1434.72085310693</v>
      </c>
      <c r="AQ12">
        <f t="shared" si="4"/>
        <v>0</v>
      </c>
      <c r="AR12">
        <f t="shared" si="4"/>
        <v>0</v>
      </c>
      <c r="AS12">
        <f t="shared" si="4"/>
        <v>0</v>
      </c>
      <c r="AT12">
        <f t="shared" si="4"/>
        <v>-9600.2379664444688</v>
      </c>
      <c r="AU12">
        <f t="shared" si="4"/>
        <v>0</v>
      </c>
      <c r="AV12">
        <f t="shared" si="4"/>
        <v>-7.5057928371605547</v>
      </c>
      <c r="AW12">
        <f t="shared" si="4"/>
        <v>-0.97799020347053589</v>
      </c>
      <c r="AX12">
        <f t="shared" si="4"/>
        <v>-105811531.36227834</v>
      </c>
      <c r="AY12">
        <f t="shared" si="4"/>
        <v>-12951077.034132523</v>
      </c>
      <c r="AZ12">
        <f t="shared" si="4"/>
        <v>-0.10905012283751692</v>
      </c>
      <c r="BA12">
        <f t="shared" si="4"/>
        <v>-109.86294477154306</v>
      </c>
      <c r="BB12">
        <f t="shared" si="4"/>
        <v>-127.66628885098544</v>
      </c>
      <c r="BC12">
        <f t="shared" si="4"/>
        <v>-47.501877976791874</v>
      </c>
      <c r="BD12">
        <f t="shared" si="4"/>
        <v>-65.305222056234243</v>
      </c>
      <c r="BE12">
        <f t="shared" si="4"/>
        <v>-62.361066794748247</v>
      </c>
      <c r="BF12">
        <f t="shared" si="4"/>
        <v>47.501877976791874</v>
      </c>
      <c r="BG12" t="e">
        <f t="shared" si="4"/>
        <v>#DIV/0!</v>
      </c>
    </row>
    <row r="13" spans="1:69" x14ac:dyDescent="0.25">
      <c r="A13" t="s">
        <v>7</v>
      </c>
      <c r="B13" t="s">
        <v>7</v>
      </c>
      <c r="D13" t="s">
        <v>89</v>
      </c>
      <c r="F13" t="s">
        <v>90</v>
      </c>
      <c r="J13" t="s">
        <v>91</v>
      </c>
      <c r="Q13" s="4" t="s">
        <v>11</v>
      </c>
      <c r="R13" s="5"/>
      <c r="S13" s="7"/>
      <c r="T13" s="8"/>
      <c r="W13" s="3"/>
      <c r="X13" t="s">
        <v>28</v>
      </c>
      <c r="AD13" s="3"/>
      <c r="AE13" s="6"/>
      <c r="AH13" t="s">
        <v>29</v>
      </c>
      <c r="AN13" t="s">
        <v>101</v>
      </c>
      <c r="AT13" t="s">
        <v>34</v>
      </c>
      <c r="AV13" t="s">
        <v>11</v>
      </c>
      <c r="AX13" t="s">
        <v>28</v>
      </c>
      <c r="BA13" t="s">
        <v>94</v>
      </c>
      <c r="BC13" t="s">
        <v>93</v>
      </c>
      <c r="BE13" t="s">
        <v>91</v>
      </c>
      <c r="BL13">
        <f>BK26/4</f>
        <v>0</v>
      </c>
      <c r="BP13" t="s">
        <v>107</v>
      </c>
      <c r="BQ13">
        <f>BP26/4</f>
        <v>0</v>
      </c>
    </row>
    <row r="14" spans="1:69" x14ac:dyDescent="0.25">
      <c r="A14" s="2" t="s">
        <v>0</v>
      </c>
      <c r="B14" s="10" t="s">
        <v>44</v>
      </c>
      <c r="C14" s="1" t="s">
        <v>45</v>
      </c>
      <c r="D14" s="11" t="s">
        <v>80</v>
      </c>
      <c r="E14" s="11" t="s">
        <v>81</v>
      </c>
      <c r="F14" s="11" t="s">
        <v>76</v>
      </c>
      <c r="G14" s="11" t="s">
        <v>77</v>
      </c>
      <c r="H14" s="11" t="s">
        <v>78</v>
      </c>
      <c r="I14" s="1" t="s">
        <v>79</v>
      </c>
      <c r="J14" s="1" t="s">
        <v>82</v>
      </c>
      <c r="K14" s="1" t="s">
        <v>83</v>
      </c>
      <c r="L14" s="1" t="s">
        <v>84</v>
      </c>
      <c r="M14" s="1" t="s">
        <v>85</v>
      </c>
      <c r="N14" s="1" t="s">
        <v>86</v>
      </c>
      <c r="O14" s="1" t="s">
        <v>87</v>
      </c>
      <c r="P14" s="1" t="s">
        <v>88</v>
      </c>
      <c r="Q14" s="11" t="s">
        <v>14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2" t="s">
        <v>6</v>
      </c>
      <c r="X14" s="11" t="s">
        <v>15</v>
      </c>
      <c r="Y14" s="1" t="s">
        <v>16</v>
      </c>
      <c r="Z14" s="1" t="s">
        <v>17</v>
      </c>
      <c r="AA14" s="1" t="s">
        <v>18</v>
      </c>
      <c r="AB14" s="1" t="s">
        <v>19</v>
      </c>
      <c r="AC14" s="1" t="s">
        <v>20</v>
      </c>
      <c r="AD14" s="2" t="s">
        <v>21</v>
      </c>
      <c r="AE14" s="1" t="s">
        <v>97</v>
      </c>
      <c r="AF14" s="19" t="s">
        <v>99</v>
      </c>
      <c r="AG14" s="19" t="s">
        <v>98</v>
      </c>
      <c r="AH14" s="11" t="s">
        <v>22</v>
      </c>
      <c r="AI14" s="11" t="s">
        <v>23</v>
      </c>
      <c r="AJ14" s="11" t="s">
        <v>26</v>
      </c>
      <c r="AK14" s="11" t="s">
        <v>25</v>
      </c>
      <c r="AL14" s="11" t="s">
        <v>24</v>
      </c>
      <c r="AM14" s="11" t="s">
        <v>27</v>
      </c>
      <c r="AN14" s="1" t="s">
        <v>31</v>
      </c>
      <c r="AO14" s="1" t="s">
        <v>47</v>
      </c>
      <c r="AP14" s="11" t="s">
        <v>48</v>
      </c>
      <c r="AQ14" s="1" t="s">
        <v>102</v>
      </c>
      <c r="AR14" s="1" t="s">
        <v>103</v>
      </c>
      <c r="AT14" s="1">
        <v>4092020</v>
      </c>
      <c r="AU14" s="1" t="s">
        <v>36</v>
      </c>
      <c r="AV14" s="1" t="s">
        <v>45</v>
      </c>
      <c r="AW14" s="1" t="s">
        <v>44</v>
      </c>
      <c r="AX14" s="1" t="s">
        <v>45</v>
      </c>
      <c r="AY14" s="1" t="s">
        <v>44</v>
      </c>
      <c r="AZ14" s="11" t="s">
        <v>73</v>
      </c>
      <c r="BA14" s="11" t="s">
        <v>92</v>
      </c>
      <c r="BB14" s="11" t="s">
        <v>95</v>
      </c>
      <c r="BC14" s="11" t="s">
        <v>75</v>
      </c>
      <c r="BD14" s="11" t="s">
        <v>95</v>
      </c>
      <c r="BE14" s="11" t="s">
        <v>75</v>
      </c>
      <c r="BF14" s="11" t="s">
        <v>96</v>
      </c>
      <c r="BG14" s="19" t="s">
        <v>100</v>
      </c>
      <c r="BJ14" t="s">
        <v>104</v>
      </c>
      <c r="BK14" t="s">
        <v>105</v>
      </c>
      <c r="BL14" t="s">
        <v>109</v>
      </c>
      <c r="BN14" t="s">
        <v>106</v>
      </c>
      <c r="BP14">
        <v>10</v>
      </c>
      <c r="BQ14" t="s">
        <v>110</v>
      </c>
    </row>
    <row r="15" spans="1:69" x14ac:dyDescent="0.25">
      <c r="A15">
        <v>2017</v>
      </c>
      <c r="B15">
        <v>0.21446930723655758</v>
      </c>
      <c r="C15">
        <v>127.45181954375462</v>
      </c>
      <c r="D15">
        <v>55.64613599999268</v>
      </c>
      <c r="E15">
        <v>53.951495944313834</v>
      </c>
      <c r="F15">
        <v>25.022087999994515</v>
      </c>
      <c r="G15">
        <v>22.479789976797356</v>
      </c>
      <c r="H15">
        <v>2.2889070430551204</v>
      </c>
      <c r="I15">
        <v>15.514437036387251</v>
      </c>
      <c r="J15">
        <v>30.624047999995575</v>
      </c>
      <c r="K15">
        <v>31.471705967516129</v>
      </c>
      <c r="L15">
        <v>7.8945832718168699E-2</v>
      </c>
      <c r="M15">
        <v>1.360109371981214E-2</v>
      </c>
      <c r="N15">
        <v>5.0843519999989407E-2</v>
      </c>
      <c r="O15">
        <v>7.6825900801481189E-2</v>
      </c>
      <c r="P15">
        <v>4.5096479997094589E-2</v>
      </c>
      <c r="Q15">
        <v>4530365837.1606808</v>
      </c>
      <c r="R15">
        <v>2600909999.9998798</v>
      </c>
      <c r="S15">
        <v>374516999.99999338</v>
      </c>
      <c r="T15">
        <v>146132312.30497313</v>
      </c>
      <c r="U15">
        <v>21504705.472173221</v>
      </c>
      <c r="V15">
        <v>374152114.29293108</v>
      </c>
      <c r="W15" s="3">
        <v>436201071.40045846</v>
      </c>
      <c r="X15">
        <v>64227971.362278342</v>
      </c>
      <c r="Y15">
        <v>37346600</v>
      </c>
      <c r="Z15">
        <v>4236960</v>
      </c>
      <c r="AA15">
        <v>1925508.1150772881</v>
      </c>
      <c r="AB15">
        <v>283356.11916275369</v>
      </c>
      <c r="AC15">
        <v>6984172.80013467</v>
      </c>
      <c r="AD15" s="3">
        <v>3758039.999757811</v>
      </c>
      <c r="AE15" s="6">
        <v>1434.72085310693</v>
      </c>
      <c r="AF15">
        <v>1</v>
      </c>
      <c r="AG15">
        <v>2</v>
      </c>
      <c r="AH15">
        <v>5977895.3253791826</v>
      </c>
      <c r="AI15">
        <v>56281903.432007886</v>
      </c>
      <c r="AJ15">
        <v>28999549.966755487</v>
      </c>
      <c r="AK15">
        <v>26494075.548939809</v>
      </c>
      <c r="AL15">
        <v>308287.24988866731</v>
      </c>
      <c r="AM15">
        <v>702131.59429413418</v>
      </c>
      <c r="AN15">
        <v>21565.76688275328</v>
      </c>
      <c r="AO15">
        <v>-105812766.08313172</v>
      </c>
      <c r="AP15">
        <v>-1434.72085310693</v>
      </c>
      <c r="AQ15">
        <v>0</v>
      </c>
      <c r="AR15">
        <v>0</v>
      </c>
      <c r="AT15">
        <v>9600.2379664444688</v>
      </c>
      <c r="AV15">
        <f>SUM(Q15:S15)*(10^-9)</f>
        <v>7.5057928371605547</v>
      </c>
      <c r="AW15">
        <f>SUM(T15:W15)*(10^-9)</f>
        <v>0.97799020347053589</v>
      </c>
      <c r="AX15">
        <f>SUM(X15:Z15)</f>
        <v>105811531.36227834</v>
      </c>
      <c r="AY15">
        <f>SUM(AA15:AD15)</f>
        <v>12951077.034132523</v>
      </c>
      <c r="AZ15" s="24">
        <f>AY15/(AX15+AY15)</f>
        <v>0.10905012283751692</v>
      </c>
      <c r="BA15">
        <f t="shared" ref="BA15" si="5">SUM(L15:P15)+SUM(D15:E15)</f>
        <v>109.86294477154306</v>
      </c>
      <c r="BB15">
        <f t="shared" ref="BB15" si="6">SUM(L15:P15)+SUM(H15:I15)+SUM(D15:E15)</f>
        <v>127.66628885098544</v>
      </c>
      <c r="BC15">
        <f>SUM(F15:G15)</f>
        <v>47.501877976791874</v>
      </c>
      <c r="BD15">
        <f>SUM(F15:I15)</f>
        <v>65.305222056234243</v>
      </c>
      <c r="BE15">
        <f>SUM(J15:P15)</f>
        <v>62.361066794748247</v>
      </c>
      <c r="BF15">
        <f t="shared" ref="BF15" si="7">$BC$3-BC15</f>
        <v>-47.501877976791874</v>
      </c>
      <c r="BG15" s="24" t="e">
        <f t="shared" ref="BG15" si="8">1-BC15/$BC$40</f>
        <v>#DIV/0!</v>
      </c>
      <c r="BJ15">
        <f>ABS(AQ15*0.5)</f>
        <v>0</v>
      </c>
      <c r="BK15">
        <f>BJ15/2</f>
        <v>0</v>
      </c>
      <c r="BL15">
        <v>0</v>
      </c>
      <c r="BN15">
        <f>BJ15-BK15</f>
        <v>0</v>
      </c>
      <c r="BO15">
        <f>BJ15-BK15</f>
        <v>0</v>
      </c>
      <c r="BP15">
        <f>BO15/10</f>
        <v>0</v>
      </c>
      <c r="BQ15">
        <v>0</v>
      </c>
    </row>
    <row r="16" spans="1:69" x14ac:dyDescent="0.25">
      <c r="B16">
        <f>B11-B15</f>
        <v>0</v>
      </c>
      <c r="C16">
        <f t="shared" ref="C16:BG16" si="9">C11-C15</f>
        <v>0</v>
      </c>
      <c r="D16">
        <f t="shared" si="9"/>
        <v>0</v>
      </c>
      <c r="E16">
        <f t="shared" si="9"/>
        <v>0</v>
      </c>
      <c r="F16">
        <f t="shared" si="9"/>
        <v>0</v>
      </c>
      <c r="G16">
        <f t="shared" si="9"/>
        <v>0</v>
      </c>
      <c r="H16">
        <f t="shared" si="9"/>
        <v>0</v>
      </c>
      <c r="I16">
        <f t="shared" si="9"/>
        <v>0</v>
      </c>
      <c r="J16">
        <f t="shared" si="9"/>
        <v>0</v>
      </c>
      <c r="K16">
        <f t="shared" si="9"/>
        <v>0</v>
      </c>
      <c r="L16">
        <f t="shared" si="9"/>
        <v>0</v>
      </c>
      <c r="M16">
        <f t="shared" si="9"/>
        <v>0</v>
      </c>
      <c r="N16">
        <f t="shared" si="9"/>
        <v>0</v>
      </c>
      <c r="O16">
        <f t="shared" si="9"/>
        <v>0</v>
      </c>
      <c r="P16">
        <f t="shared" si="9"/>
        <v>0</v>
      </c>
      <c r="Q16">
        <f t="shared" si="9"/>
        <v>0</v>
      </c>
      <c r="R16">
        <f t="shared" si="9"/>
        <v>0</v>
      </c>
      <c r="S16">
        <f t="shared" si="9"/>
        <v>0</v>
      </c>
      <c r="T16">
        <f t="shared" si="9"/>
        <v>0</v>
      </c>
      <c r="U16">
        <f t="shared" si="9"/>
        <v>0</v>
      </c>
      <c r="V16">
        <f t="shared" si="9"/>
        <v>0</v>
      </c>
      <c r="W16">
        <f t="shared" si="9"/>
        <v>0</v>
      </c>
      <c r="X16">
        <f t="shared" si="9"/>
        <v>0</v>
      </c>
      <c r="Y16">
        <f t="shared" si="9"/>
        <v>0</v>
      </c>
      <c r="Z16">
        <f t="shared" si="9"/>
        <v>0</v>
      </c>
      <c r="AA16">
        <f t="shared" si="9"/>
        <v>0</v>
      </c>
      <c r="AB16">
        <f t="shared" si="9"/>
        <v>0</v>
      </c>
      <c r="AC16">
        <f t="shared" si="9"/>
        <v>0</v>
      </c>
      <c r="AD16">
        <f t="shared" si="9"/>
        <v>0</v>
      </c>
      <c r="AE16">
        <f t="shared" si="9"/>
        <v>0</v>
      </c>
      <c r="AF16">
        <f t="shared" si="9"/>
        <v>0</v>
      </c>
      <c r="AG16">
        <f t="shared" si="9"/>
        <v>0</v>
      </c>
      <c r="AH16">
        <f t="shared" si="9"/>
        <v>0</v>
      </c>
      <c r="AI16">
        <f t="shared" si="9"/>
        <v>0</v>
      </c>
      <c r="AJ16">
        <f t="shared" si="9"/>
        <v>0</v>
      </c>
      <c r="AK16">
        <f t="shared" si="9"/>
        <v>0</v>
      </c>
      <c r="AL16">
        <f t="shared" si="9"/>
        <v>0</v>
      </c>
      <c r="AM16">
        <f t="shared" si="9"/>
        <v>0</v>
      </c>
      <c r="AN16">
        <f t="shared" si="9"/>
        <v>0</v>
      </c>
      <c r="AO16">
        <f t="shared" si="9"/>
        <v>0</v>
      </c>
      <c r="AP16">
        <f t="shared" si="9"/>
        <v>0</v>
      </c>
      <c r="AQ16">
        <f t="shared" si="9"/>
        <v>0</v>
      </c>
      <c r="AR16">
        <f t="shared" si="9"/>
        <v>0</v>
      </c>
      <c r="AS16">
        <f t="shared" si="9"/>
        <v>0</v>
      </c>
      <c r="AT16">
        <f t="shared" si="9"/>
        <v>0</v>
      </c>
      <c r="AU16">
        <f t="shared" si="9"/>
        <v>0</v>
      </c>
      <c r="AV16">
        <f t="shared" si="9"/>
        <v>0</v>
      </c>
      <c r="AW16">
        <f t="shared" si="9"/>
        <v>0</v>
      </c>
      <c r="AX16">
        <f t="shared" si="9"/>
        <v>0</v>
      </c>
      <c r="AY16">
        <f t="shared" si="9"/>
        <v>0</v>
      </c>
      <c r="AZ16">
        <f t="shared" si="9"/>
        <v>0</v>
      </c>
      <c r="BA16">
        <f t="shared" si="9"/>
        <v>0</v>
      </c>
      <c r="BB16">
        <f t="shared" si="9"/>
        <v>0</v>
      </c>
      <c r="BC16">
        <f t="shared" si="9"/>
        <v>0</v>
      </c>
      <c r="BD16">
        <f t="shared" si="9"/>
        <v>0</v>
      </c>
      <c r="BE16">
        <f t="shared" si="9"/>
        <v>0</v>
      </c>
      <c r="BF16">
        <f t="shared" si="9"/>
        <v>0</v>
      </c>
      <c r="BG16" t="e">
        <f t="shared" si="9"/>
        <v>#DIV/0!</v>
      </c>
    </row>
  </sheetData>
  <conditionalFormatting sqref="AN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C168-C616-4D81-8262-E3C2E8D9DB46}">
  <dimension ref="A2:AC104"/>
  <sheetViews>
    <sheetView topLeftCell="G47" zoomScale="130" zoomScaleNormal="130" workbookViewId="0">
      <selection activeCell="K57" sqref="K57"/>
    </sheetView>
  </sheetViews>
  <sheetFormatPr defaultRowHeight="15" x14ac:dyDescent="0.25"/>
  <cols>
    <col min="1" max="1" width="16.42578125" bestFit="1" customWidth="1" collapsed="1"/>
  </cols>
  <sheetData>
    <row r="2" spans="1:29" x14ac:dyDescent="0.25">
      <c r="C2" s="12" t="s">
        <v>32</v>
      </c>
      <c r="D2" s="13"/>
      <c r="E2" s="13" t="s">
        <v>33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4"/>
    </row>
    <row r="3" spans="1:29" x14ac:dyDescent="0.25">
      <c r="A3" t="s">
        <v>38</v>
      </c>
      <c r="C3" s="1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3"/>
    </row>
    <row r="4" spans="1:29" x14ac:dyDescent="0.25">
      <c r="A4" t="s">
        <v>39</v>
      </c>
      <c r="C4" s="1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3"/>
    </row>
    <row r="5" spans="1:29" x14ac:dyDescent="0.25">
      <c r="A5" t="s">
        <v>43</v>
      </c>
      <c r="B5">
        <v>0.64200000000000002</v>
      </c>
      <c r="C5" s="1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"/>
    </row>
    <row r="6" spans="1:29" x14ac:dyDescent="0.25">
      <c r="A6" t="s">
        <v>40</v>
      </c>
      <c r="B6">
        <v>0.68200000000000005</v>
      </c>
      <c r="C6" s="1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3"/>
    </row>
    <row r="7" spans="1:29" x14ac:dyDescent="0.25">
      <c r="A7" t="s">
        <v>42</v>
      </c>
      <c r="B7">
        <v>0.11899999999999999</v>
      </c>
      <c r="C7" s="1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3"/>
    </row>
    <row r="8" spans="1:29" x14ac:dyDescent="0.25">
      <c r="A8" t="s">
        <v>41</v>
      </c>
      <c r="B8">
        <v>0.11899999999999999</v>
      </c>
      <c r="C8" s="1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3"/>
    </row>
    <row r="9" spans="1:29" x14ac:dyDescent="0.25">
      <c r="C9" s="1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3"/>
    </row>
    <row r="10" spans="1:29" x14ac:dyDescent="0.25">
      <c r="C10" s="1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3"/>
    </row>
    <row r="11" spans="1:29" x14ac:dyDescent="0.25">
      <c r="C11" s="1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3"/>
    </row>
    <row r="12" spans="1:29" x14ac:dyDescent="0.25">
      <c r="C12" s="1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3"/>
    </row>
    <row r="13" spans="1:29" x14ac:dyDescent="0.25">
      <c r="C13" s="1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3"/>
    </row>
    <row r="14" spans="1:29" x14ac:dyDescent="0.25">
      <c r="C14" s="1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3"/>
    </row>
    <row r="15" spans="1:29" x14ac:dyDescent="0.25">
      <c r="C15" s="1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3"/>
    </row>
    <row r="16" spans="1:29" x14ac:dyDescent="0.25">
      <c r="C16" s="1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3"/>
    </row>
    <row r="17" spans="3:29" x14ac:dyDescent="0.25">
      <c r="C17" s="1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3"/>
    </row>
    <row r="18" spans="3:29" x14ac:dyDescent="0.25">
      <c r="C18" s="1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3"/>
    </row>
    <row r="19" spans="3:29" x14ac:dyDescent="0.25">
      <c r="C19" s="1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3"/>
    </row>
    <row r="20" spans="3:29" x14ac:dyDescent="0.25">
      <c r="C20" s="1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3"/>
    </row>
    <row r="21" spans="3:29" x14ac:dyDescent="0.25">
      <c r="C21" s="1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3"/>
    </row>
    <row r="22" spans="3:29" x14ac:dyDescent="0.25">
      <c r="C22" s="1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3"/>
    </row>
    <row r="23" spans="3:29" x14ac:dyDescent="0.25">
      <c r="C23" s="1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3"/>
    </row>
    <row r="24" spans="3:29" x14ac:dyDescent="0.25">
      <c r="C24" s="1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3"/>
    </row>
    <row r="25" spans="3:29" x14ac:dyDescent="0.25">
      <c r="C25" s="1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3"/>
    </row>
    <row r="26" spans="3:29" x14ac:dyDescent="0.25">
      <c r="C26" s="1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3"/>
    </row>
    <row r="27" spans="3:29" x14ac:dyDescent="0.25">
      <c r="C27" s="1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3"/>
    </row>
    <row r="28" spans="3:29" x14ac:dyDescent="0.25">
      <c r="C28" s="1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3"/>
    </row>
    <row r="29" spans="3:29" x14ac:dyDescent="0.25">
      <c r="C29" s="1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3"/>
    </row>
    <row r="30" spans="3:29" x14ac:dyDescent="0.25">
      <c r="C30" s="1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3"/>
    </row>
    <row r="31" spans="3:29" x14ac:dyDescent="0.25">
      <c r="C31" s="1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2"/>
    </row>
    <row r="32" spans="3:29" x14ac:dyDescent="0.25">
      <c r="C32" s="12" t="s">
        <v>35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4"/>
    </row>
    <row r="33" spans="3:29" x14ac:dyDescent="0.25">
      <c r="C33" s="1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3"/>
    </row>
    <row r="34" spans="3:29" x14ac:dyDescent="0.25">
      <c r="C34" s="1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3"/>
    </row>
    <row r="35" spans="3:29" x14ac:dyDescent="0.25">
      <c r="C35" s="1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3"/>
    </row>
    <row r="36" spans="3:29" x14ac:dyDescent="0.25">
      <c r="C36" s="1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3"/>
    </row>
    <row r="37" spans="3:29" x14ac:dyDescent="0.25">
      <c r="C37" s="1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3"/>
    </row>
    <row r="38" spans="3:29" x14ac:dyDescent="0.25">
      <c r="C38" s="1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3"/>
    </row>
    <row r="39" spans="3:29" x14ac:dyDescent="0.25">
      <c r="C39" s="1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3"/>
    </row>
    <row r="40" spans="3:29" x14ac:dyDescent="0.25">
      <c r="C40" s="1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3"/>
    </row>
    <row r="41" spans="3:29" x14ac:dyDescent="0.25">
      <c r="C41" s="1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3"/>
    </row>
    <row r="42" spans="3:29" x14ac:dyDescent="0.25">
      <c r="C42" s="1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3"/>
    </row>
    <row r="43" spans="3:29" x14ac:dyDescent="0.25">
      <c r="C43" s="1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3"/>
    </row>
    <row r="44" spans="3:29" x14ac:dyDescent="0.25">
      <c r="C44" s="1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3"/>
    </row>
    <row r="45" spans="3:29" x14ac:dyDescent="0.25">
      <c r="C45" s="1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3"/>
    </row>
    <row r="46" spans="3:29" x14ac:dyDescent="0.25">
      <c r="C46" s="1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3"/>
    </row>
    <row r="47" spans="3:29" x14ac:dyDescent="0.25">
      <c r="C47" s="1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3"/>
    </row>
    <row r="48" spans="3:29" x14ac:dyDescent="0.25">
      <c r="C48" s="1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3"/>
    </row>
    <row r="49" spans="3:29" x14ac:dyDescent="0.25">
      <c r="C49" s="1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3"/>
    </row>
    <row r="50" spans="3:29" x14ac:dyDescent="0.25">
      <c r="C50" s="1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3"/>
    </row>
    <row r="51" spans="3:29" x14ac:dyDescent="0.25">
      <c r="C51" s="1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3"/>
    </row>
    <row r="52" spans="3:29" x14ac:dyDescent="0.25">
      <c r="C52" s="1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3"/>
    </row>
    <row r="53" spans="3:29" x14ac:dyDescent="0.25">
      <c r="C53" s="1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3"/>
    </row>
    <row r="54" spans="3:29" x14ac:dyDescent="0.25">
      <c r="C54" s="1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3"/>
    </row>
    <row r="55" spans="3:29" x14ac:dyDescent="0.25">
      <c r="C55" s="1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3"/>
    </row>
    <row r="56" spans="3:29" x14ac:dyDescent="0.25">
      <c r="C56" s="1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3"/>
    </row>
    <row r="57" spans="3:29" x14ac:dyDescent="0.25"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2"/>
    </row>
    <row r="58" spans="3:29" x14ac:dyDescent="0.25">
      <c r="C58" s="12" t="s">
        <v>37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4"/>
    </row>
    <row r="59" spans="3:29" x14ac:dyDescent="0.25">
      <c r="C59" s="1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3"/>
    </row>
    <row r="60" spans="3:29" x14ac:dyDescent="0.25">
      <c r="C60" s="1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3"/>
    </row>
    <row r="61" spans="3:29" x14ac:dyDescent="0.25">
      <c r="C61" s="1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3"/>
    </row>
    <row r="62" spans="3:29" x14ac:dyDescent="0.25">
      <c r="C62" s="1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3"/>
    </row>
    <row r="63" spans="3:29" x14ac:dyDescent="0.25">
      <c r="C63" s="1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3"/>
    </row>
    <row r="64" spans="3:29" x14ac:dyDescent="0.25">
      <c r="C64" s="1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3"/>
    </row>
    <row r="65" spans="3:29" x14ac:dyDescent="0.25">
      <c r="C65" s="1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3"/>
    </row>
    <row r="66" spans="3:29" x14ac:dyDescent="0.25">
      <c r="C66" s="1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3"/>
    </row>
    <row r="67" spans="3:29" x14ac:dyDescent="0.25">
      <c r="C67" s="1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3"/>
    </row>
    <row r="68" spans="3:29" x14ac:dyDescent="0.25">
      <c r="C68" s="1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3"/>
    </row>
    <row r="69" spans="3:29" x14ac:dyDescent="0.25">
      <c r="C69" s="1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3"/>
    </row>
    <row r="70" spans="3:29" x14ac:dyDescent="0.25">
      <c r="C70" s="1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3"/>
    </row>
    <row r="71" spans="3:29" x14ac:dyDescent="0.25">
      <c r="C71" s="1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3"/>
    </row>
    <row r="72" spans="3:29" x14ac:dyDescent="0.25">
      <c r="C72" s="1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3"/>
    </row>
    <row r="73" spans="3:29" x14ac:dyDescent="0.25">
      <c r="C73" s="1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3"/>
    </row>
    <row r="74" spans="3:29" x14ac:dyDescent="0.25">
      <c r="C74" s="1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3"/>
    </row>
    <row r="75" spans="3:29" x14ac:dyDescent="0.25">
      <c r="C75" s="1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3"/>
    </row>
    <row r="76" spans="3:29" x14ac:dyDescent="0.25">
      <c r="C76" s="1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3"/>
    </row>
    <row r="77" spans="3:29" x14ac:dyDescent="0.25">
      <c r="C77" s="1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3"/>
    </row>
    <row r="78" spans="3:29" x14ac:dyDescent="0.25">
      <c r="C78" s="1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3"/>
    </row>
    <row r="79" spans="3:29" x14ac:dyDescent="0.25">
      <c r="C79" s="1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3"/>
    </row>
    <row r="80" spans="3:29" x14ac:dyDescent="0.25">
      <c r="C80" s="1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3"/>
    </row>
    <row r="81" spans="3:29" x14ac:dyDescent="0.25">
      <c r="C81" s="1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3"/>
    </row>
    <row r="82" spans="3:29" x14ac:dyDescent="0.25">
      <c r="C82" s="1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2"/>
    </row>
    <row r="83" spans="3:29" x14ac:dyDescent="0.25">
      <c r="C83" s="12" t="s">
        <v>10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4"/>
    </row>
    <row r="84" spans="3:29" x14ac:dyDescent="0.25">
      <c r="C84" s="1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3"/>
    </row>
    <row r="85" spans="3:29" x14ac:dyDescent="0.25">
      <c r="C85" s="1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3"/>
    </row>
    <row r="86" spans="3:29" x14ac:dyDescent="0.25">
      <c r="C86" s="1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3"/>
    </row>
    <row r="87" spans="3:29" x14ac:dyDescent="0.25">
      <c r="C87" s="1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3"/>
    </row>
    <row r="88" spans="3:29" x14ac:dyDescent="0.25">
      <c r="C88" s="1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3"/>
    </row>
    <row r="89" spans="3:29" x14ac:dyDescent="0.25">
      <c r="C89" s="1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3"/>
    </row>
    <row r="90" spans="3:29" x14ac:dyDescent="0.25">
      <c r="C90" s="1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3"/>
    </row>
    <row r="91" spans="3:29" x14ac:dyDescent="0.25">
      <c r="C91" s="1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3"/>
    </row>
    <row r="92" spans="3:29" x14ac:dyDescent="0.25">
      <c r="C92" s="1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3"/>
    </row>
    <row r="93" spans="3:29" x14ac:dyDescent="0.25">
      <c r="C93" s="1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3"/>
    </row>
    <row r="94" spans="3:29" x14ac:dyDescent="0.25">
      <c r="C94" s="1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3"/>
    </row>
    <row r="95" spans="3:29" x14ac:dyDescent="0.25">
      <c r="C95" s="1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3"/>
    </row>
    <row r="96" spans="3:29" x14ac:dyDescent="0.25">
      <c r="C96" s="1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3"/>
    </row>
    <row r="97" spans="3:29" x14ac:dyDescent="0.25">
      <c r="C97" s="1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3"/>
    </row>
    <row r="98" spans="3:29" x14ac:dyDescent="0.25">
      <c r="C98" s="1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3"/>
    </row>
    <row r="99" spans="3:29" x14ac:dyDescent="0.25">
      <c r="C99" s="1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3"/>
    </row>
    <row r="100" spans="3:29" x14ac:dyDescent="0.25">
      <c r="C100" s="1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3"/>
    </row>
    <row r="101" spans="3:29" x14ac:dyDescent="0.25">
      <c r="C101" s="1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3"/>
    </row>
    <row r="102" spans="3:29" x14ac:dyDescent="0.25">
      <c r="C102" s="1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3"/>
    </row>
    <row r="103" spans="3:29" x14ac:dyDescent="0.25">
      <c r="C103" s="1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3"/>
    </row>
    <row r="104" spans="3:29" x14ac:dyDescent="0.25">
      <c r="C104" s="1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e7cb48-9dbe-449d-a08d-73f78dde171e" xsi:nil="true"/>
    <lcf76f155ced4ddcb4097134ff3c332f xmlns="a9f429f1-56db-4bfe-afaf-d667290c795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17" ma:contentTypeDescription="Create a new document." ma:contentTypeScope="" ma:versionID="197364cc4f781c3b26a30388d009c75a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8ba79e85014bc975f7cd21de53bb8da2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913b884-7fb4-4900-a8ea-7523c6d04d11}" ma:internalName="TaxCatchAll" ma:showField="CatchAllData" ma:web="52e7cb48-9dbe-449d-a08d-73f78dde1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5348C4-DC21-40C8-8509-D9E6C9BF1D7E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883ae396-d736-4096-aa8c-4780cab09056"/>
    <ds:schemaRef ds:uri="http://schemas.openxmlformats.org/package/2006/metadata/core-properties"/>
    <ds:schemaRef ds:uri="http://schemas.microsoft.com/office/infopath/2007/PartnerControls"/>
    <ds:schemaRef ds:uri="b4a06104-01ed-4c59-82c4-10c450c50d2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222BF70-F53B-4B42-93FC-07F2B9C29C7B}"/>
</file>

<file path=customXml/itemProps3.xml><?xml version="1.0" encoding="utf-8"?>
<ds:datastoreItem xmlns:ds="http://schemas.openxmlformats.org/officeDocument/2006/customXml" ds:itemID="{7B51021B-708C-463A-BD80-44BF1AE80D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Year2017</vt:lpstr>
      <vt:lpstr>PrintScreens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Broek, J. van den</dc:creator>
  <cp:lastModifiedBy>Broek, J. van den</cp:lastModifiedBy>
  <dcterms:created xsi:type="dcterms:W3CDTF">2020-09-01T07:24:52Z</dcterms:created>
  <dcterms:modified xsi:type="dcterms:W3CDTF">2020-09-20T14:56:15Z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</Properties>
</file>