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3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7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18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9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0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21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22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3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4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5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6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7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28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29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0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31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j_v_d_broek1_student_tue_nl/Documents/Master thesis JvdB/Energy system model/Zenmo-ZERO-Netherlands-JvdB-Sep-2020/"/>
    </mc:Choice>
  </mc:AlternateContent>
  <xr:revisionPtr revIDLastSave="8" documentId="8_{C076BBAF-72FF-4B5B-9F0D-FD484A5CFFF4}" xr6:coauthVersionLast="45" xr6:coauthVersionMax="45" xr10:uidLastSave="{A1EDDE7B-029D-4894-B7F3-5900CF6A5EC6}"/>
  <bookViews>
    <workbookView xWindow="-108" yWindow="12852" windowWidth="23256" windowHeight="12576" xr2:uid="{03AE0321-05BE-4B06-B30F-68C28A05B52A}"/>
  </bookViews>
  <sheets>
    <sheet name="Sheet1" sheetId="1" r:id="rId1"/>
    <sheet name="Year2017" sheetId="3" r:id="rId2"/>
    <sheet name="PrintScreens" sheetId="2" r:id="rId3"/>
  </sheets>
  <calcPr calcId="191029" iterate="1" iterateCount="3276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10" i="1" l="1"/>
  <c r="C9" i="3" l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3"/>
  <c r="BK4" i="3" l="1"/>
  <c r="BO4" i="3" s="1"/>
  <c r="BP4" i="3" s="1"/>
  <c r="BJ4" i="3"/>
  <c r="BN4" i="3" s="1"/>
  <c r="BE4" i="3"/>
  <c r="BD4" i="3"/>
  <c r="BC4" i="3"/>
  <c r="BG4" i="3" s="1"/>
  <c r="BB4" i="3"/>
  <c r="BA4" i="3"/>
  <c r="AY4" i="3"/>
  <c r="AX4" i="3"/>
  <c r="AZ4" i="3" s="1"/>
  <c r="AW4" i="3"/>
  <c r="AV4" i="3"/>
  <c r="BQ2" i="3"/>
  <c r="BL2" i="3"/>
  <c r="BF4" i="3" l="1"/>
  <c r="U94" i="1" l="1"/>
  <c r="U95" i="1"/>
  <c r="U96" i="1"/>
  <c r="U97" i="1"/>
  <c r="U98" i="1"/>
  <c r="U99" i="1"/>
  <c r="U100" i="1"/>
  <c r="U101" i="1"/>
  <c r="U102" i="1"/>
  <c r="U103" i="1"/>
  <c r="U104" i="1"/>
  <c r="V93" i="1"/>
  <c r="V94" i="1"/>
  <c r="V95" i="1"/>
  <c r="V96" i="1"/>
  <c r="V97" i="1"/>
  <c r="V98" i="1"/>
  <c r="V99" i="1"/>
  <c r="V100" i="1"/>
  <c r="V101" i="1"/>
  <c r="V102" i="1"/>
  <c r="V103" i="1"/>
  <c r="V104" i="1"/>
  <c r="C94" i="1"/>
  <c r="C95" i="1"/>
  <c r="C96" i="1"/>
  <c r="C97" i="1"/>
  <c r="C98" i="1"/>
  <c r="C99" i="1"/>
  <c r="C100" i="1"/>
  <c r="C101" i="1"/>
  <c r="C102" i="1"/>
  <c r="C103" i="1"/>
  <c r="C104" i="1"/>
  <c r="BE59" i="1"/>
  <c r="BD59" i="1"/>
  <c r="BC59" i="1"/>
  <c r="AX59" i="1"/>
  <c r="AW59" i="1"/>
  <c r="AV59" i="1"/>
  <c r="BC60" i="1"/>
  <c r="BD60" i="1"/>
  <c r="BE60" i="1"/>
  <c r="BC61" i="1"/>
  <c r="BD61" i="1"/>
  <c r="BE61" i="1"/>
  <c r="BC62" i="1"/>
  <c r="BD62" i="1"/>
  <c r="BE62" i="1"/>
  <c r="BC63" i="1"/>
  <c r="BD63" i="1"/>
  <c r="BE63" i="1"/>
  <c r="BC64" i="1"/>
  <c r="BD64" i="1"/>
  <c r="BE64" i="1"/>
  <c r="BC65" i="1"/>
  <c r="BD65" i="1"/>
  <c r="BE65" i="1"/>
  <c r="BC66" i="1"/>
  <c r="BD66" i="1"/>
  <c r="BE66" i="1"/>
  <c r="BC67" i="1"/>
  <c r="BD67" i="1"/>
  <c r="BE67" i="1"/>
  <c r="BC68" i="1"/>
  <c r="BD68" i="1"/>
  <c r="BE68" i="1"/>
  <c r="BC69" i="1"/>
  <c r="BD69" i="1"/>
  <c r="BE69" i="1"/>
  <c r="BC70" i="1"/>
  <c r="BD70" i="1"/>
  <c r="BE70" i="1"/>
  <c r="AV60" i="1"/>
  <c r="AW60" i="1"/>
  <c r="AX60" i="1"/>
  <c r="AV61" i="1"/>
  <c r="AW61" i="1"/>
  <c r="AX61" i="1"/>
  <c r="AV62" i="1"/>
  <c r="AW62" i="1"/>
  <c r="AX62" i="1"/>
  <c r="AV63" i="1"/>
  <c r="AW63" i="1"/>
  <c r="AX63" i="1"/>
  <c r="AV64" i="1"/>
  <c r="AW64" i="1"/>
  <c r="AX64" i="1"/>
  <c r="AV65" i="1"/>
  <c r="AW65" i="1"/>
  <c r="AX65" i="1"/>
  <c r="AV66" i="1"/>
  <c r="AW66" i="1"/>
  <c r="AX66" i="1"/>
  <c r="AV67" i="1"/>
  <c r="AW67" i="1"/>
  <c r="AX67" i="1"/>
  <c r="AV68" i="1"/>
  <c r="AW68" i="1"/>
  <c r="AX68" i="1"/>
  <c r="AV69" i="1"/>
  <c r="AW69" i="1"/>
  <c r="AX69" i="1"/>
  <c r="AV70" i="1"/>
  <c r="AW70" i="1"/>
  <c r="AX70" i="1"/>
  <c r="AG113" i="1" l="1"/>
  <c r="AG112" i="1"/>
  <c r="AG111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AV9" i="1"/>
  <c r="AW9" i="1"/>
  <c r="AX9" i="1"/>
  <c r="AY9" i="1"/>
  <c r="AV10" i="1"/>
  <c r="AW10" i="1"/>
  <c r="AX10" i="1"/>
  <c r="AY10" i="1"/>
  <c r="AV11" i="1"/>
  <c r="AW11" i="1"/>
  <c r="AX11" i="1"/>
  <c r="AY11" i="1"/>
  <c r="AV12" i="1"/>
  <c r="AW12" i="1"/>
  <c r="AX12" i="1"/>
  <c r="AY12" i="1"/>
  <c r="AV13" i="1"/>
  <c r="AW13" i="1"/>
  <c r="AX13" i="1"/>
  <c r="AY13" i="1"/>
  <c r="AV14" i="1"/>
  <c r="AW14" i="1"/>
  <c r="AX14" i="1"/>
  <c r="AY14" i="1"/>
  <c r="AY60" i="1" l="1"/>
  <c r="AY61" i="1"/>
  <c r="AY62" i="1"/>
  <c r="AY63" i="1"/>
  <c r="AY64" i="1"/>
  <c r="AY65" i="1"/>
  <c r="AY66" i="1"/>
  <c r="AY67" i="1"/>
  <c r="AY68" i="1"/>
  <c r="AY69" i="1"/>
  <c r="AY70" i="1"/>
  <c r="D94" i="1" l="1"/>
  <c r="E94" i="1"/>
  <c r="F94" i="1"/>
  <c r="AQ94" i="1" s="1"/>
  <c r="G94" i="1"/>
  <c r="I94" i="1"/>
  <c r="AB94" i="1" s="1"/>
  <c r="J94" i="1"/>
  <c r="AC94" i="1" s="1"/>
  <c r="L94" i="1"/>
  <c r="O94" i="1"/>
  <c r="P94" i="1"/>
  <c r="AI94" i="1" s="1"/>
  <c r="Q94" i="1"/>
  <c r="AJ94" i="1" s="1"/>
  <c r="R94" i="1"/>
  <c r="AO94" i="1"/>
  <c r="X94" i="1"/>
  <c r="AH94" i="1"/>
  <c r="AN94" i="1"/>
  <c r="D95" i="1"/>
  <c r="AO95" i="1" s="1"/>
  <c r="E95" i="1"/>
  <c r="F95" i="1"/>
  <c r="I95" i="1"/>
  <c r="AB95" i="1" s="1"/>
  <c r="J95" i="1"/>
  <c r="L95" i="1"/>
  <c r="O95" i="1"/>
  <c r="P95" i="1"/>
  <c r="Q95" i="1"/>
  <c r="R95" i="1"/>
  <c r="X95" i="1"/>
  <c r="AQ95" i="1" s="1"/>
  <c r="AE95" i="1"/>
  <c r="AH95" i="1"/>
  <c r="AM95" i="1"/>
  <c r="D96" i="1"/>
  <c r="E96" i="1"/>
  <c r="F96" i="1"/>
  <c r="I96" i="1"/>
  <c r="J96" i="1"/>
  <c r="L96" i="1"/>
  <c r="O96" i="1"/>
  <c r="AH96" i="1" s="1"/>
  <c r="P96" i="1"/>
  <c r="AI96" i="1" s="1"/>
  <c r="Q96" i="1"/>
  <c r="R96" i="1"/>
  <c r="X96" i="1"/>
  <c r="AQ96" i="1" s="1"/>
  <c r="AB96" i="1"/>
  <c r="AG96" i="1"/>
  <c r="AK96" i="1"/>
  <c r="AN96" i="1"/>
  <c r="AO96" i="1"/>
  <c r="D97" i="1"/>
  <c r="AI97" i="1" s="1"/>
  <c r="E97" i="1"/>
  <c r="F97" i="1"/>
  <c r="I97" i="1"/>
  <c r="J97" i="1"/>
  <c r="L97" i="1"/>
  <c r="O97" i="1"/>
  <c r="AH97" i="1" s="1"/>
  <c r="P97" i="1"/>
  <c r="Q97" i="1"/>
  <c r="R97" i="1"/>
  <c r="S97" i="1"/>
  <c r="X97" i="1"/>
  <c r="AB97" i="1"/>
  <c r="AE97" i="1"/>
  <c r="AJ97" i="1"/>
  <c r="D98" i="1"/>
  <c r="E98" i="1"/>
  <c r="F98" i="1"/>
  <c r="I98" i="1"/>
  <c r="J98" i="1"/>
  <c r="AC98" i="1" s="1"/>
  <c r="L98" i="1"/>
  <c r="AE98" i="1" s="1"/>
  <c r="O98" i="1"/>
  <c r="AM98" i="1" s="1"/>
  <c r="P98" i="1"/>
  <c r="AI98" i="1" s="1"/>
  <c r="Q98" i="1"/>
  <c r="S98" i="1" s="1"/>
  <c r="R98" i="1"/>
  <c r="AN98" i="1"/>
  <c r="AO98" i="1"/>
  <c r="X98" i="1"/>
  <c r="AM99" i="1"/>
  <c r="D99" i="1"/>
  <c r="E99" i="1"/>
  <c r="F99" i="1"/>
  <c r="AQ99" i="1" s="1"/>
  <c r="I99" i="1"/>
  <c r="J99" i="1"/>
  <c r="L99" i="1"/>
  <c r="O99" i="1"/>
  <c r="P99" i="1"/>
  <c r="Q99" i="1"/>
  <c r="S99" i="1" s="1"/>
  <c r="R99" i="1"/>
  <c r="AK99" i="1" s="1"/>
  <c r="AN99" i="1"/>
  <c r="Y99" i="1"/>
  <c r="W99" i="1"/>
  <c r="X99" i="1"/>
  <c r="AC99" i="1"/>
  <c r="AH99" i="1"/>
  <c r="D100" i="1"/>
  <c r="AC100" i="1" s="1"/>
  <c r="E100" i="1"/>
  <c r="F100" i="1"/>
  <c r="I100" i="1"/>
  <c r="J100" i="1"/>
  <c r="L100" i="1"/>
  <c r="AE100" i="1" s="1"/>
  <c r="O100" i="1"/>
  <c r="AM100" i="1" s="1"/>
  <c r="P100" i="1"/>
  <c r="AI100" i="1" s="1"/>
  <c r="Q100" i="1"/>
  <c r="R100" i="1"/>
  <c r="Y100" i="1"/>
  <c r="X100" i="1"/>
  <c r="AQ100" i="1" s="1"/>
  <c r="AK100" i="1"/>
  <c r="D101" i="1"/>
  <c r="E101" i="1"/>
  <c r="G101" i="1" s="1"/>
  <c r="F101" i="1"/>
  <c r="AQ101" i="1" s="1"/>
  <c r="I101" i="1"/>
  <c r="AG101" i="1" s="1"/>
  <c r="J101" i="1"/>
  <c r="L101" i="1"/>
  <c r="O101" i="1"/>
  <c r="P101" i="1"/>
  <c r="Q101" i="1"/>
  <c r="R101" i="1"/>
  <c r="AK101" i="1" s="1"/>
  <c r="AO101" i="1"/>
  <c r="X101" i="1"/>
  <c r="AB101" i="1"/>
  <c r="AE101" i="1"/>
  <c r="D102" i="1"/>
  <c r="E102" i="1"/>
  <c r="F102" i="1"/>
  <c r="I102" i="1"/>
  <c r="AB102" i="1" s="1"/>
  <c r="J102" i="1"/>
  <c r="L102" i="1"/>
  <c r="AE102" i="1" s="1"/>
  <c r="O102" i="1"/>
  <c r="P102" i="1"/>
  <c r="Q102" i="1"/>
  <c r="R102" i="1"/>
  <c r="AK102" i="1" s="1"/>
  <c r="AN102" i="1"/>
  <c r="X102" i="1"/>
  <c r="AQ102" i="1" s="1"/>
  <c r="AH102" i="1"/>
  <c r="AI102" i="1"/>
  <c r="D103" i="1"/>
  <c r="AO103" i="1" s="1"/>
  <c r="E103" i="1"/>
  <c r="F103" i="1"/>
  <c r="AE103" i="1" s="1"/>
  <c r="I103" i="1"/>
  <c r="AB103" i="1" s="1"/>
  <c r="J103" i="1"/>
  <c r="L103" i="1"/>
  <c r="O103" i="1"/>
  <c r="P103" i="1"/>
  <c r="Q103" i="1"/>
  <c r="R103" i="1"/>
  <c r="W103" i="1"/>
  <c r="AP103" i="1" s="1"/>
  <c r="X103" i="1"/>
  <c r="AQ103" i="1" s="1"/>
  <c r="AH103" i="1"/>
  <c r="AM103" i="1"/>
  <c r="D104" i="1"/>
  <c r="AC104" i="1" s="1"/>
  <c r="E104" i="1"/>
  <c r="F104" i="1"/>
  <c r="I104" i="1"/>
  <c r="AG104" i="1" s="1"/>
  <c r="J104" i="1"/>
  <c r="L104" i="1"/>
  <c r="AE104" i="1" s="1"/>
  <c r="O104" i="1"/>
  <c r="AH104" i="1" s="1"/>
  <c r="P104" i="1"/>
  <c r="Q104" i="1"/>
  <c r="R104" i="1"/>
  <c r="X104" i="1"/>
  <c r="AQ104" i="1" s="1"/>
  <c r="AK104" i="1"/>
  <c r="AN104" i="1"/>
  <c r="AO104" i="1"/>
  <c r="BC41" i="1"/>
  <c r="BD41" i="1"/>
  <c r="BE41" i="1"/>
  <c r="BC42" i="1"/>
  <c r="BD42" i="1"/>
  <c r="BE42" i="1"/>
  <c r="BC43" i="1"/>
  <c r="BD43" i="1"/>
  <c r="BE43" i="1"/>
  <c r="BC44" i="1"/>
  <c r="BD44" i="1"/>
  <c r="BE44" i="1"/>
  <c r="BC45" i="1"/>
  <c r="BD45" i="1"/>
  <c r="BE45" i="1"/>
  <c r="BC46" i="1"/>
  <c r="BD46" i="1"/>
  <c r="BE46" i="1"/>
  <c r="BC47" i="1"/>
  <c r="BD47" i="1"/>
  <c r="BE47" i="1"/>
  <c r="BC48" i="1"/>
  <c r="BD48" i="1"/>
  <c r="BE48" i="1"/>
  <c r="BC49" i="1"/>
  <c r="BD49" i="1"/>
  <c r="BE49" i="1"/>
  <c r="BC50" i="1"/>
  <c r="BD50" i="1"/>
  <c r="BE50" i="1"/>
  <c r="BC51" i="1"/>
  <c r="BD51" i="1"/>
  <c r="BE51" i="1"/>
  <c r="BE40" i="1"/>
  <c r="BD40" i="1"/>
  <c r="BC40" i="1"/>
  <c r="AV41" i="1"/>
  <c r="AW41" i="1"/>
  <c r="AX41" i="1"/>
  <c r="AY41" i="1"/>
  <c r="W94" i="1" s="1"/>
  <c r="AP94" i="1" s="1"/>
  <c r="AV42" i="1"/>
  <c r="AW42" i="1"/>
  <c r="AX42" i="1"/>
  <c r="W95" i="1" s="1"/>
  <c r="Y95" i="1" s="1"/>
  <c r="AY42" i="1"/>
  <c r="AV43" i="1"/>
  <c r="AW43" i="1"/>
  <c r="AX43" i="1"/>
  <c r="W96" i="1" s="1"/>
  <c r="AY43" i="1"/>
  <c r="AV44" i="1"/>
  <c r="AW44" i="1"/>
  <c r="AX44" i="1"/>
  <c r="W97" i="1" s="1"/>
  <c r="AY44" i="1"/>
  <c r="AV45" i="1"/>
  <c r="AW45" i="1"/>
  <c r="AX45" i="1"/>
  <c r="AY45" i="1"/>
  <c r="W98" i="1" s="1"/>
  <c r="AV46" i="1"/>
  <c r="AW46" i="1"/>
  <c r="AX46" i="1"/>
  <c r="AY46" i="1"/>
  <c r="AV47" i="1"/>
  <c r="AW47" i="1"/>
  <c r="AX47" i="1"/>
  <c r="W100" i="1" s="1"/>
  <c r="AP100" i="1" s="1"/>
  <c r="AY47" i="1"/>
  <c r="AV48" i="1"/>
  <c r="AW48" i="1"/>
  <c r="AX48" i="1"/>
  <c r="W101" i="1" s="1"/>
  <c r="Y101" i="1" s="1"/>
  <c r="AY48" i="1"/>
  <c r="AV49" i="1"/>
  <c r="AW49" i="1"/>
  <c r="AX49" i="1"/>
  <c r="W102" i="1" s="1"/>
  <c r="Y102" i="1" s="1"/>
  <c r="AY49" i="1"/>
  <c r="AV50" i="1"/>
  <c r="AW50" i="1"/>
  <c r="AX50" i="1"/>
  <c r="AY50" i="1"/>
  <c r="AV51" i="1"/>
  <c r="AW51" i="1"/>
  <c r="AX51" i="1"/>
  <c r="AY51" i="1"/>
  <c r="W104" i="1" s="1"/>
  <c r="AP104" i="1" s="1"/>
  <c r="AY40" i="1"/>
  <c r="AX40" i="1"/>
  <c r="AW40" i="1"/>
  <c r="AV40" i="1"/>
  <c r="S101" i="1" l="1"/>
  <c r="AJ96" i="1"/>
  <c r="AE99" i="1"/>
  <c r="AN97" i="1"/>
  <c r="AB104" i="1"/>
  <c r="G104" i="1"/>
  <c r="AC103" i="1"/>
  <c r="AK98" i="1"/>
  <c r="Y103" i="1"/>
  <c r="AI103" i="1"/>
  <c r="G102" i="1"/>
  <c r="AC97" i="1"/>
  <c r="AQ97" i="1"/>
  <c r="AC96" i="1"/>
  <c r="AC95" i="1"/>
  <c r="AI95" i="1"/>
  <c r="AK95" i="1"/>
  <c r="AE94" i="1"/>
  <c r="AK94" i="1"/>
  <c r="AQ98" i="1"/>
  <c r="G97" i="1"/>
  <c r="G95" i="1"/>
  <c r="S100" i="1"/>
  <c r="AC101" i="1"/>
  <c r="AP99" i="1"/>
  <c r="Y94" i="1"/>
  <c r="Y104" i="1"/>
  <c r="AP98" i="1"/>
  <c r="AO102" i="1"/>
  <c r="AC102" i="1"/>
  <c r="AI101" i="1"/>
  <c r="AJ100" i="1"/>
  <c r="AL100" i="1" s="1"/>
  <c r="AO97" i="1"/>
  <c r="Y96" i="1"/>
  <c r="AE96" i="1"/>
  <c r="AL94" i="1"/>
  <c r="AR94" i="1"/>
  <c r="AJ95" i="1"/>
  <c r="AL95" i="1" s="1"/>
  <c r="AR104" i="1"/>
  <c r="G103" i="1"/>
  <c r="AP102" i="1"/>
  <c r="G98" i="1"/>
  <c r="AP97" i="1"/>
  <c r="AR97" i="1" s="1"/>
  <c r="G99" i="1"/>
  <c r="AR103" i="1"/>
  <c r="G96" i="1"/>
  <c r="AP96" i="1"/>
  <c r="AR96" i="1" s="1"/>
  <c r="AJ103" i="1"/>
  <c r="AL103" i="1" s="1"/>
  <c r="AP95" i="1"/>
  <c r="AR95" i="1" s="1"/>
  <c r="AJ102" i="1"/>
  <c r="AJ101" i="1"/>
  <c r="AL101" i="1" s="1"/>
  <c r="S94" i="1"/>
  <c r="S104" i="1"/>
  <c r="AL97" i="1"/>
  <c r="S102" i="1"/>
  <c r="AJ104" i="1"/>
  <c r="AR98" i="1"/>
  <c r="AL96" i="1"/>
  <c r="AL102" i="1"/>
  <c r="AG95" i="1"/>
  <c r="AM104" i="1"/>
  <c r="AN103" i="1"/>
  <c r="AG102" i="1"/>
  <c r="AP101" i="1"/>
  <c r="AR101" i="1" s="1"/>
  <c r="AH101" i="1"/>
  <c r="AJ99" i="1"/>
  <c r="AB99" i="1"/>
  <c r="AM96" i="1"/>
  <c r="AN95" i="1"/>
  <c r="AG94" i="1"/>
  <c r="AB100" i="1"/>
  <c r="AJ98" i="1"/>
  <c r="AL98" i="1" s="1"/>
  <c r="AB98" i="1"/>
  <c r="AI99" i="1"/>
  <c r="AM102" i="1"/>
  <c r="AN101" i="1"/>
  <c r="AO100" i="1"/>
  <c r="AR100" i="1" s="1"/>
  <c r="AG100" i="1"/>
  <c r="AM94" i="1"/>
  <c r="AG103" i="1"/>
  <c r="AK97" i="1"/>
  <c r="AK103" i="1"/>
  <c r="AM101" i="1"/>
  <c r="AN100" i="1"/>
  <c r="G100" i="1"/>
  <c r="AO99" i="1"/>
  <c r="AR99" i="1" s="1"/>
  <c r="AG99" i="1"/>
  <c r="AH98" i="1"/>
  <c r="Y98" i="1"/>
  <c r="S96" i="1"/>
  <c r="AM97" i="1"/>
  <c r="AH100" i="1"/>
  <c r="AI104" i="1"/>
  <c r="S103" i="1"/>
  <c r="AG98" i="1"/>
  <c r="Y97" i="1"/>
  <c r="S95" i="1"/>
  <c r="AG97" i="1"/>
  <c r="BC23" i="1"/>
  <c r="BD23" i="1"/>
  <c r="BE23" i="1"/>
  <c r="BC24" i="1"/>
  <c r="BD24" i="1"/>
  <c r="BE24" i="1"/>
  <c r="BC25" i="1"/>
  <c r="BD25" i="1"/>
  <c r="BE25" i="1"/>
  <c r="BC26" i="1"/>
  <c r="BD26" i="1"/>
  <c r="BE26" i="1"/>
  <c r="BC27" i="1"/>
  <c r="BD27" i="1"/>
  <c r="BE27" i="1"/>
  <c r="BC28" i="1"/>
  <c r="BD28" i="1"/>
  <c r="BE28" i="1"/>
  <c r="BC29" i="1"/>
  <c r="BD29" i="1"/>
  <c r="BE29" i="1"/>
  <c r="BC30" i="1"/>
  <c r="BD30" i="1"/>
  <c r="BE30" i="1"/>
  <c r="BC31" i="1"/>
  <c r="BD31" i="1"/>
  <c r="BE31" i="1"/>
  <c r="BC32" i="1"/>
  <c r="BD32" i="1"/>
  <c r="BE32" i="1"/>
  <c r="BC33" i="1"/>
  <c r="BD33" i="1"/>
  <c r="BE33" i="1"/>
  <c r="BE22" i="1"/>
  <c r="BD22" i="1"/>
  <c r="BC22" i="1"/>
  <c r="AZ41" i="1"/>
  <c r="BA41" i="1"/>
  <c r="BB41" i="1"/>
  <c r="AZ42" i="1"/>
  <c r="BA42" i="1"/>
  <c r="BB42" i="1"/>
  <c r="AZ43" i="1"/>
  <c r="BA43" i="1"/>
  <c r="BB43" i="1"/>
  <c r="AZ44" i="1"/>
  <c r="BA44" i="1"/>
  <c r="BB44" i="1"/>
  <c r="AZ45" i="1"/>
  <c r="BA45" i="1"/>
  <c r="BB45" i="1"/>
  <c r="AZ46" i="1"/>
  <c r="BA46" i="1"/>
  <c r="BB46" i="1"/>
  <c r="AZ47" i="1"/>
  <c r="BA47" i="1"/>
  <c r="BB47" i="1"/>
  <c r="AZ48" i="1"/>
  <c r="BA48" i="1"/>
  <c r="BB48" i="1"/>
  <c r="AZ49" i="1"/>
  <c r="BA49" i="1"/>
  <c r="BB49" i="1"/>
  <c r="AZ50" i="1"/>
  <c r="BA50" i="1"/>
  <c r="BB50" i="1"/>
  <c r="AZ51" i="1"/>
  <c r="BA51" i="1"/>
  <c r="BB51" i="1"/>
  <c r="BB40" i="1"/>
  <c r="BA40" i="1"/>
  <c r="AR102" i="1" l="1"/>
  <c r="AL104" i="1"/>
  <c r="AL99" i="1"/>
  <c r="BJ41" i="1"/>
  <c r="BJ42" i="1"/>
  <c r="BJ43" i="1"/>
  <c r="BJ44" i="1"/>
  <c r="BJ45" i="1"/>
  <c r="BJ46" i="1"/>
  <c r="BJ47" i="1"/>
  <c r="BJ48" i="1"/>
  <c r="BJ49" i="1"/>
  <c r="BJ50" i="1"/>
  <c r="BJ51" i="1"/>
  <c r="BJ40" i="1"/>
  <c r="BJ23" i="1"/>
  <c r="BJ24" i="1"/>
  <c r="BJ25" i="1"/>
  <c r="BJ26" i="1"/>
  <c r="BJ27" i="1"/>
  <c r="BJ28" i="1"/>
  <c r="BJ29" i="1"/>
  <c r="BJ30" i="1"/>
  <c r="BJ31" i="1"/>
  <c r="BJ32" i="1"/>
  <c r="BJ33" i="1"/>
  <c r="BJ4" i="1"/>
  <c r="BJ5" i="1"/>
  <c r="BJ6" i="1"/>
  <c r="BJ7" i="1"/>
  <c r="BJ8" i="1"/>
  <c r="BJ9" i="1"/>
  <c r="BJ10" i="1"/>
  <c r="BJ3" i="1"/>
  <c r="BJ22" i="1"/>
  <c r="AZ4" i="1" l="1"/>
  <c r="BA4" i="1"/>
  <c r="BB4" i="1"/>
  <c r="BC4" i="1"/>
  <c r="BG4" i="1" s="1"/>
  <c r="BD4" i="1"/>
  <c r="BE4" i="1"/>
  <c r="AZ5" i="1"/>
  <c r="BA5" i="1"/>
  <c r="BB5" i="1"/>
  <c r="BC5" i="1"/>
  <c r="BD5" i="1"/>
  <c r="BE5" i="1"/>
  <c r="BG5" i="1"/>
  <c r="AZ6" i="1"/>
  <c r="BA6" i="1"/>
  <c r="BB6" i="1"/>
  <c r="BC6" i="1"/>
  <c r="BG6" i="1" s="1"/>
  <c r="BD6" i="1"/>
  <c r="BE6" i="1"/>
  <c r="AZ7" i="1"/>
  <c r="BA7" i="1"/>
  <c r="BB7" i="1"/>
  <c r="BC7" i="1"/>
  <c r="BG7" i="1" s="1"/>
  <c r="BD7" i="1"/>
  <c r="BE7" i="1"/>
  <c r="AZ8" i="1"/>
  <c r="BA8" i="1"/>
  <c r="BB8" i="1"/>
  <c r="BC8" i="1"/>
  <c r="BG8" i="1" s="1"/>
  <c r="BD8" i="1"/>
  <c r="BE8" i="1"/>
  <c r="AZ9" i="1"/>
  <c r="BA9" i="1"/>
  <c r="BB9" i="1"/>
  <c r="BC9" i="1"/>
  <c r="BG9" i="1" s="1"/>
  <c r="BD9" i="1"/>
  <c r="BE9" i="1"/>
  <c r="AZ10" i="1"/>
  <c r="BA10" i="1"/>
  <c r="BB10" i="1"/>
  <c r="BC10" i="1"/>
  <c r="BF10" i="1" s="1"/>
  <c r="BD10" i="1"/>
  <c r="BE10" i="1"/>
  <c r="AZ11" i="1"/>
  <c r="BA11" i="1"/>
  <c r="BB11" i="1"/>
  <c r="BC11" i="1"/>
  <c r="BD11" i="1"/>
  <c r="BE11" i="1"/>
  <c r="BG11" i="1"/>
  <c r="AZ12" i="1"/>
  <c r="BA12" i="1"/>
  <c r="BB12" i="1"/>
  <c r="BC12" i="1"/>
  <c r="BG12" i="1" s="1"/>
  <c r="BD12" i="1"/>
  <c r="BE12" i="1"/>
  <c r="AZ13" i="1"/>
  <c r="BA13" i="1"/>
  <c r="BB13" i="1"/>
  <c r="BC13" i="1"/>
  <c r="BD13" i="1"/>
  <c r="BE13" i="1"/>
  <c r="BF13" i="1"/>
  <c r="BG13" i="1"/>
  <c r="AZ14" i="1"/>
  <c r="BA14" i="1"/>
  <c r="BB14" i="1"/>
  <c r="BC14" i="1"/>
  <c r="BG14" i="1" s="1"/>
  <c r="BD14" i="1"/>
  <c r="BE14" i="1"/>
  <c r="BE3" i="1"/>
  <c r="BD3" i="1"/>
  <c r="BC3" i="1"/>
  <c r="BF9" i="1" s="1"/>
  <c r="AY3" i="1"/>
  <c r="AX3" i="1"/>
  <c r="AW3" i="1"/>
  <c r="AV3" i="1"/>
  <c r="BF11" i="1" l="1"/>
  <c r="BF5" i="1"/>
  <c r="BF7" i="1"/>
  <c r="BG10" i="1"/>
  <c r="BF14" i="1"/>
  <c r="BF12" i="1"/>
  <c r="BF8" i="1"/>
  <c r="BF6" i="1"/>
  <c r="BF4" i="1"/>
  <c r="BK11" i="1"/>
  <c r="BJ12" i="1"/>
  <c r="BJ13" i="1"/>
  <c r="BJ14" i="1"/>
  <c r="BJ11" i="1"/>
  <c r="BO11" i="1" s="1"/>
  <c r="BK14" i="1"/>
  <c r="BN11" i="1" l="1"/>
  <c r="BK43" i="1"/>
  <c r="BO43" i="1" s="1"/>
  <c r="BP43" i="1" s="1"/>
  <c r="BN43" i="1" l="1"/>
  <c r="BJ70" i="1"/>
  <c r="BJ69" i="1"/>
  <c r="BJ68" i="1"/>
  <c r="BJ67" i="1"/>
  <c r="BJ66" i="1"/>
  <c r="BK66" i="1" s="1"/>
  <c r="BO66" i="1" s="1"/>
  <c r="BP66" i="1" s="1"/>
  <c r="BJ65" i="1"/>
  <c r="BK65" i="1" s="1"/>
  <c r="BJ64" i="1"/>
  <c r="BK64" i="1" s="1"/>
  <c r="BJ63" i="1"/>
  <c r="BK63" i="1" s="1"/>
  <c r="BO63" i="1" s="1"/>
  <c r="BP63" i="1" s="1"/>
  <c r="BJ62" i="1"/>
  <c r="BJ61" i="1"/>
  <c r="BK61" i="1" s="1"/>
  <c r="BO61" i="1" s="1"/>
  <c r="BP61" i="1" s="1"/>
  <c r="BJ60" i="1"/>
  <c r="BJ59" i="1"/>
  <c r="BK50" i="1"/>
  <c r="BO50" i="1" s="1"/>
  <c r="BP50" i="1" s="1"/>
  <c r="BK47" i="1"/>
  <c r="BK46" i="1"/>
  <c r="BK45" i="1"/>
  <c r="BO45" i="1" s="1"/>
  <c r="BP45" i="1" s="1"/>
  <c r="BK42" i="1"/>
  <c r="BN26" i="1"/>
  <c r="BK26" i="1"/>
  <c r="BO26" i="1" s="1"/>
  <c r="BK27" i="1"/>
  <c r="BK28" i="1"/>
  <c r="BO28" i="1" s="1"/>
  <c r="BP28" i="1" s="1"/>
  <c r="BK29" i="1"/>
  <c r="BK30" i="1"/>
  <c r="BK31" i="1"/>
  <c r="BK32" i="1"/>
  <c r="BN32" i="1" s="1"/>
  <c r="BK33" i="1"/>
  <c r="BK24" i="1"/>
  <c r="BN24" i="1" s="1"/>
  <c r="BO64" i="1" l="1"/>
  <c r="BP64" i="1" s="1"/>
  <c r="BN64" i="1"/>
  <c r="BO65" i="1"/>
  <c r="BP65" i="1" s="1"/>
  <c r="BN65" i="1"/>
  <c r="BO68" i="1"/>
  <c r="BP68" i="1" s="1"/>
  <c r="BO69" i="1"/>
  <c r="BP69" i="1" s="1"/>
  <c r="BN61" i="1"/>
  <c r="BN66" i="1"/>
  <c r="BK60" i="1"/>
  <c r="BO60" i="1" s="1"/>
  <c r="BP60" i="1" s="1"/>
  <c r="BK70" i="1"/>
  <c r="BL57" i="1" s="1"/>
  <c r="BL63" i="1" s="1"/>
  <c r="BL64" i="1" s="1"/>
  <c r="BL65" i="1" s="1"/>
  <c r="BL66" i="1" s="1"/>
  <c r="BL67" i="1" s="1"/>
  <c r="BL68" i="1" s="1"/>
  <c r="BL69" i="1" s="1"/>
  <c r="BL70" i="1" s="1"/>
  <c r="BN63" i="1"/>
  <c r="BK69" i="1"/>
  <c r="BN69" i="1" s="1"/>
  <c r="BK62" i="1"/>
  <c r="BN62" i="1" s="1"/>
  <c r="BK68" i="1"/>
  <c r="BN68" i="1" s="1"/>
  <c r="BK59" i="1"/>
  <c r="BN59" i="1" s="1"/>
  <c r="BK67" i="1"/>
  <c r="BO67" i="1" s="1"/>
  <c r="BP67" i="1" s="1"/>
  <c r="BN47" i="1"/>
  <c r="BO47" i="1"/>
  <c r="BP47" i="1" s="1"/>
  <c r="BO42" i="1"/>
  <c r="BP42" i="1" s="1"/>
  <c r="BN42" i="1"/>
  <c r="BO46" i="1"/>
  <c r="BP46" i="1" s="1"/>
  <c r="BN46" i="1"/>
  <c r="BK44" i="1"/>
  <c r="BO44" i="1" s="1"/>
  <c r="BP44" i="1" s="1"/>
  <c r="BK41" i="1"/>
  <c r="BN41" i="1" s="1"/>
  <c r="BN45" i="1"/>
  <c r="BK51" i="1"/>
  <c r="BL38" i="1" s="1"/>
  <c r="BL43" i="1" s="1"/>
  <c r="BL44" i="1" s="1"/>
  <c r="BL45" i="1" s="1"/>
  <c r="BL46" i="1" s="1"/>
  <c r="BL47" i="1" s="1"/>
  <c r="BL48" i="1" s="1"/>
  <c r="BL49" i="1" s="1"/>
  <c r="BL50" i="1" s="1"/>
  <c r="BL51" i="1" s="1"/>
  <c r="BK40" i="1"/>
  <c r="BN40" i="1" s="1"/>
  <c r="BK48" i="1"/>
  <c r="BO48" i="1" s="1"/>
  <c r="BP48" i="1" s="1"/>
  <c r="BN50" i="1"/>
  <c r="BK49" i="1"/>
  <c r="BN49" i="1" s="1"/>
  <c r="BO32" i="1"/>
  <c r="BP32" i="1" s="1"/>
  <c r="BO27" i="1"/>
  <c r="BP27" i="1" s="1"/>
  <c r="BN27" i="1"/>
  <c r="BO30" i="1"/>
  <c r="BP30" i="1" s="1"/>
  <c r="BN30" i="1"/>
  <c r="BO29" i="1"/>
  <c r="BP29" i="1" s="1"/>
  <c r="BO24" i="1"/>
  <c r="BP24" i="1" s="1"/>
  <c r="BN29" i="1"/>
  <c r="BK23" i="1"/>
  <c r="BN23" i="1" s="1"/>
  <c r="BL20" i="1"/>
  <c r="BL26" i="1" s="1"/>
  <c r="BL27" i="1" s="1"/>
  <c r="BL28" i="1" s="1"/>
  <c r="BL29" i="1" s="1"/>
  <c r="BL30" i="1" s="1"/>
  <c r="BL31" i="1" s="1"/>
  <c r="BL32" i="1" s="1"/>
  <c r="BL33" i="1" s="1"/>
  <c r="BK25" i="1"/>
  <c r="BO25" i="1" s="1"/>
  <c r="BP25" i="1" s="1"/>
  <c r="BN28" i="1"/>
  <c r="BO31" i="1"/>
  <c r="BP31" i="1" s="1"/>
  <c r="BK22" i="1"/>
  <c r="BO22" i="1" s="1"/>
  <c r="BP22" i="1" s="1"/>
  <c r="BO62" i="1" l="1"/>
  <c r="BP62" i="1" s="1"/>
  <c r="BN60" i="1"/>
  <c r="BO59" i="1"/>
  <c r="BP59" i="1" s="1"/>
  <c r="BO41" i="1"/>
  <c r="BP41" i="1" s="1"/>
  <c r="BO40" i="1"/>
  <c r="BP40" i="1" s="1"/>
  <c r="BO51" i="1"/>
  <c r="BP51" i="1" s="1"/>
  <c r="BN51" i="1"/>
  <c r="BO49" i="1"/>
  <c r="BP49" i="1" s="1"/>
  <c r="BN44" i="1"/>
  <c r="BN67" i="1"/>
  <c r="BN70" i="1"/>
  <c r="BO70" i="1"/>
  <c r="BP70" i="1" s="1"/>
  <c r="BQ57" i="1" s="1"/>
  <c r="BQ63" i="1" s="1"/>
  <c r="BQ64" i="1" s="1"/>
  <c r="BQ65" i="1" s="1"/>
  <c r="BQ66" i="1" s="1"/>
  <c r="BQ67" i="1" s="1"/>
  <c r="BQ68" i="1" s="1"/>
  <c r="BQ69" i="1" s="1"/>
  <c r="BQ70" i="1" s="1"/>
  <c r="BN48" i="1"/>
  <c r="BP26" i="1"/>
  <c r="BN25" i="1"/>
  <c r="BN22" i="1"/>
  <c r="BN31" i="1"/>
  <c r="BO23" i="1"/>
  <c r="BP23" i="1" s="1"/>
  <c r="BO33" i="1"/>
  <c r="BP33" i="1" s="1"/>
  <c r="BQ20" i="1" s="1"/>
  <c r="BQ26" i="1" s="1"/>
  <c r="BQ27" i="1" s="1"/>
  <c r="BQ28" i="1" s="1"/>
  <c r="BQ29" i="1" s="1"/>
  <c r="BQ30" i="1" s="1"/>
  <c r="BQ31" i="1" s="1"/>
  <c r="BQ32" i="1" s="1"/>
  <c r="BQ33" i="1" s="1"/>
  <c r="BN33" i="1"/>
  <c r="BK4" i="1"/>
  <c r="BO4" i="1" s="1"/>
  <c r="BP4" i="1" s="1"/>
  <c r="BK5" i="1"/>
  <c r="BK6" i="1"/>
  <c r="BK7" i="1"/>
  <c r="BN7" i="1" s="1"/>
  <c r="BK8" i="1"/>
  <c r="BO8" i="1" s="1"/>
  <c r="BP8" i="1" s="1"/>
  <c r="BK9" i="1"/>
  <c r="BN9" i="1" s="1"/>
  <c r="BO9" i="1"/>
  <c r="BP9" i="1" s="1"/>
  <c r="BK10" i="1"/>
  <c r="BN10" i="1" s="1"/>
  <c r="BK13" i="1"/>
  <c r="BL1" i="1"/>
  <c r="BL11" i="1" s="1"/>
  <c r="BL12" i="1" s="1"/>
  <c r="BN4" i="1" l="1"/>
  <c r="BP11" i="1"/>
  <c r="BQ38" i="1"/>
  <c r="BQ43" i="1" s="1"/>
  <c r="BQ44" i="1" s="1"/>
  <c r="BQ45" i="1" s="1"/>
  <c r="BQ46" i="1" s="1"/>
  <c r="BQ47" i="1" s="1"/>
  <c r="BQ48" i="1" s="1"/>
  <c r="BQ49" i="1" s="1"/>
  <c r="BQ50" i="1" s="1"/>
  <c r="BQ51" i="1" s="1"/>
  <c r="BN6" i="1"/>
  <c r="BO6" i="1"/>
  <c r="BP6" i="1" s="1"/>
  <c r="BO14" i="1"/>
  <c r="BP14" i="1" s="1"/>
  <c r="BN14" i="1"/>
  <c r="BK12" i="1"/>
  <c r="BN12" i="1" s="1"/>
  <c r="BO13" i="1"/>
  <c r="BP13" i="1" s="1"/>
  <c r="BN8" i="1"/>
  <c r="BO5" i="1"/>
  <c r="BP5" i="1" s="1"/>
  <c r="BN13" i="1"/>
  <c r="BO10" i="1"/>
  <c r="BP10" i="1" s="1"/>
  <c r="BN5" i="1"/>
  <c r="BO7" i="1"/>
  <c r="BP7" i="1" s="1"/>
  <c r="BQ1" i="1" l="1"/>
  <c r="BQ11" i="1" s="1"/>
  <c r="BQ12" i="1" s="1"/>
  <c r="BQ13" i="1" s="1"/>
  <c r="BQ14" i="1" s="1"/>
  <c r="BO12" i="1"/>
  <c r="BP12" i="1" s="1"/>
  <c r="BK3" i="1"/>
  <c r="BO3" i="1" s="1"/>
  <c r="BP3" i="1" s="1"/>
  <c r="BL13" i="1" l="1"/>
  <c r="BL14" i="1" s="1"/>
  <c r="BN3" i="1"/>
  <c r="BG70" i="1" l="1"/>
  <c r="BG69" i="1"/>
  <c r="BG68" i="1"/>
  <c r="BG67" i="1"/>
  <c r="BG66" i="1"/>
  <c r="BG65" i="1"/>
  <c r="BG64" i="1"/>
  <c r="BG63" i="1"/>
  <c r="BG62" i="1"/>
  <c r="BG61" i="1"/>
  <c r="BG60" i="1"/>
  <c r="BG3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41" i="1"/>
  <c r="BG42" i="1"/>
  <c r="BG43" i="1"/>
  <c r="BG44" i="1"/>
  <c r="BG45" i="1"/>
  <c r="BG46" i="1"/>
  <c r="BG47" i="1"/>
  <c r="BG48" i="1"/>
  <c r="BG49" i="1"/>
  <c r="BG50" i="1"/>
  <c r="BG51" i="1"/>
  <c r="BG40" i="1"/>
  <c r="BF41" i="1"/>
  <c r="BF40" i="1"/>
  <c r="E93" i="1" l="1"/>
  <c r="BB3" i="1"/>
  <c r="BA3" i="1"/>
  <c r="W93" i="1" l="1"/>
  <c r="U93" i="1"/>
  <c r="AO93" i="1"/>
  <c r="AS94" i="1"/>
  <c r="AS97" i="1"/>
  <c r="AS98" i="1"/>
  <c r="AS102" i="1"/>
  <c r="AQ93" i="1"/>
  <c r="AN93" i="1"/>
  <c r="X93" i="1"/>
  <c r="R93" i="1"/>
  <c r="AK93" i="1" s="1"/>
  <c r="P93" i="1"/>
  <c r="AI93" i="1" s="1"/>
  <c r="O93" i="1"/>
  <c r="L93" i="1"/>
  <c r="I93" i="1"/>
  <c r="J93" i="1"/>
  <c r="F93" i="1"/>
  <c r="D93" i="1"/>
  <c r="G93" i="1" s="1"/>
  <c r="C93" i="1"/>
  <c r="BF3" i="1"/>
  <c r="AZ3" i="1"/>
  <c r="AC93" i="1" l="1"/>
  <c r="AE93" i="1"/>
  <c r="AM93" i="1"/>
  <c r="H98" i="1"/>
  <c r="Z94" i="1"/>
  <c r="N96" i="1"/>
  <c r="H97" i="1"/>
  <c r="N97" i="1"/>
  <c r="N98" i="1"/>
  <c r="Z100" i="1"/>
  <c r="T100" i="1"/>
  <c r="H94" i="1"/>
  <c r="H96" i="1"/>
  <c r="T99" i="1"/>
  <c r="Z102" i="1"/>
  <c r="N104" i="1"/>
  <c r="H102" i="1"/>
  <c r="H104" i="1"/>
  <c r="H95" i="1"/>
  <c r="Z101" i="1"/>
  <c r="H103" i="1"/>
  <c r="T98" i="1"/>
  <c r="T103" i="1"/>
  <c r="N102" i="1"/>
  <c r="N94" i="1"/>
  <c r="Z96" i="1"/>
  <c r="T102" i="1"/>
  <c r="N100" i="1"/>
  <c r="Z103" i="1"/>
  <c r="T94" i="1"/>
  <c r="T96" i="1"/>
  <c r="Z104" i="1"/>
  <c r="T97" i="1"/>
  <c r="N103" i="1"/>
  <c r="T95" i="1"/>
  <c r="Z97" i="1"/>
  <c r="N99" i="1"/>
  <c r="N95" i="1"/>
  <c r="H101" i="1"/>
  <c r="Z95" i="1"/>
  <c r="H100" i="1"/>
  <c r="H99" i="1"/>
  <c r="T104" i="1"/>
  <c r="N101" i="1"/>
  <c r="Z99" i="1"/>
  <c r="Z98" i="1"/>
  <c r="T101" i="1"/>
  <c r="Y93" i="1"/>
  <c r="AP93" i="1"/>
  <c r="AR93" i="1" s="1"/>
  <c r="AS93" i="1"/>
  <c r="Z93" i="1"/>
  <c r="AB93" i="1"/>
  <c r="AG93" i="1"/>
  <c r="T93" i="1"/>
  <c r="N93" i="1"/>
  <c r="H93" i="1"/>
  <c r="AH93" i="1"/>
  <c r="AS101" i="1"/>
  <c r="AS104" i="1"/>
  <c r="AS100" i="1"/>
  <c r="AS96" i="1"/>
  <c r="AS103" i="1"/>
  <c r="AS99" i="1"/>
  <c r="AS95" i="1"/>
  <c r="BF59" i="1"/>
  <c r="BF66" i="1"/>
  <c r="BB60" i="1"/>
  <c r="BB61" i="1"/>
  <c r="BB62" i="1"/>
  <c r="BB63" i="1"/>
  <c r="BB64" i="1"/>
  <c r="BB65" i="1"/>
  <c r="BB66" i="1"/>
  <c r="BB67" i="1"/>
  <c r="BB68" i="1"/>
  <c r="BB69" i="1"/>
  <c r="BB70" i="1"/>
  <c r="BA60" i="1"/>
  <c r="BA61" i="1"/>
  <c r="BA62" i="1"/>
  <c r="BA63" i="1"/>
  <c r="BA64" i="1"/>
  <c r="BA65" i="1"/>
  <c r="BA66" i="1"/>
  <c r="BA67" i="1"/>
  <c r="BA68" i="1"/>
  <c r="BA69" i="1"/>
  <c r="BA70" i="1"/>
  <c r="BG59" i="1"/>
  <c r="BB59" i="1"/>
  <c r="BA59" i="1"/>
  <c r="AY59" i="1"/>
  <c r="BF60" i="1" l="1"/>
  <c r="BF61" i="1"/>
  <c r="BF70" i="1"/>
  <c r="BF69" i="1"/>
  <c r="BF62" i="1"/>
  <c r="BF68" i="1"/>
  <c r="BF63" i="1"/>
  <c r="Q93" i="1"/>
  <c r="BF67" i="1"/>
  <c r="BF65" i="1"/>
  <c r="BF64" i="1"/>
  <c r="BA23" i="1"/>
  <c r="BB23" i="1"/>
  <c r="BF23" i="1"/>
  <c r="BA24" i="1"/>
  <c r="BB24" i="1"/>
  <c r="BF24" i="1"/>
  <c r="BA25" i="1"/>
  <c r="BB25" i="1"/>
  <c r="BF25" i="1"/>
  <c r="BA26" i="1"/>
  <c r="BB26" i="1"/>
  <c r="BF26" i="1"/>
  <c r="BA27" i="1"/>
  <c r="BB27" i="1"/>
  <c r="BF27" i="1"/>
  <c r="BA28" i="1"/>
  <c r="BB28" i="1"/>
  <c r="BF28" i="1"/>
  <c r="BA29" i="1"/>
  <c r="BB29" i="1"/>
  <c r="BF29" i="1"/>
  <c r="BA30" i="1"/>
  <c r="BB30" i="1"/>
  <c r="BF30" i="1"/>
  <c r="BA31" i="1"/>
  <c r="BB31" i="1"/>
  <c r="BF31" i="1"/>
  <c r="BA32" i="1"/>
  <c r="BB32" i="1"/>
  <c r="BF32" i="1"/>
  <c r="BA33" i="1"/>
  <c r="BB33" i="1"/>
  <c r="BF33" i="1"/>
  <c r="BF22" i="1"/>
  <c r="BB22" i="1"/>
  <c r="BA22" i="1"/>
  <c r="AV23" i="1"/>
  <c r="AW23" i="1"/>
  <c r="AX23" i="1"/>
  <c r="K94" i="1" s="1"/>
  <c r="AY23" i="1"/>
  <c r="AZ23" i="1"/>
  <c r="AV24" i="1"/>
  <c r="AW24" i="1"/>
  <c r="AX24" i="1"/>
  <c r="AY24" i="1"/>
  <c r="AV25" i="1"/>
  <c r="AW25" i="1"/>
  <c r="AX25" i="1"/>
  <c r="AY25" i="1"/>
  <c r="AZ25" i="1" s="1"/>
  <c r="AV26" i="1"/>
  <c r="AW26" i="1"/>
  <c r="AX26" i="1"/>
  <c r="AY26" i="1"/>
  <c r="AV27" i="1"/>
  <c r="AW27" i="1"/>
  <c r="AX27" i="1"/>
  <c r="K98" i="1" s="1"/>
  <c r="AY27" i="1"/>
  <c r="AV28" i="1"/>
  <c r="AW28" i="1"/>
  <c r="AX28" i="1"/>
  <c r="K99" i="1" s="1"/>
  <c r="AY28" i="1"/>
  <c r="AV29" i="1"/>
  <c r="AW29" i="1"/>
  <c r="AX29" i="1"/>
  <c r="K100" i="1" s="1"/>
  <c r="AY29" i="1"/>
  <c r="AV30" i="1"/>
  <c r="AW30" i="1"/>
  <c r="AX30" i="1"/>
  <c r="K101" i="1" s="1"/>
  <c r="AY30" i="1"/>
  <c r="AV31" i="1"/>
  <c r="AW31" i="1"/>
  <c r="AX31" i="1"/>
  <c r="AY31" i="1"/>
  <c r="AZ31" i="1"/>
  <c r="AV32" i="1"/>
  <c r="AW32" i="1"/>
  <c r="AX32" i="1"/>
  <c r="AY32" i="1"/>
  <c r="AV33" i="1"/>
  <c r="AW33" i="1"/>
  <c r="AX33" i="1"/>
  <c r="AY33" i="1"/>
  <c r="AZ33" i="1"/>
  <c r="AY22" i="1"/>
  <c r="AZ22" i="1" s="1"/>
  <c r="AX22" i="1"/>
  <c r="K93" i="1" s="1"/>
  <c r="AW22" i="1"/>
  <c r="AV22" i="1"/>
  <c r="M101" i="1" l="1"/>
  <c r="AD101" i="1"/>
  <c r="AF101" i="1" s="1"/>
  <c r="AZ26" i="1"/>
  <c r="K97" i="1"/>
  <c r="M99" i="1"/>
  <c r="AD99" i="1"/>
  <c r="AF99" i="1" s="1"/>
  <c r="K104" i="1"/>
  <c r="K102" i="1"/>
  <c r="AZ29" i="1"/>
  <c r="AZ27" i="1"/>
  <c r="AD100" i="1"/>
  <c r="AF100" i="1" s="1"/>
  <c r="M100" i="1"/>
  <c r="AZ24" i="1"/>
  <c r="K95" i="1"/>
  <c r="AD93" i="1"/>
  <c r="AF93" i="1" s="1"/>
  <c r="M93" i="1"/>
  <c r="K96" i="1"/>
  <c r="AZ30" i="1"/>
  <c r="AD94" i="1"/>
  <c r="AF94" i="1" s="1"/>
  <c r="M94" i="1"/>
  <c r="AJ93" i="1"/>
  <c r="AL93" i="1" s="1"/>
  <c r="S93" i="1"/>
  <c r="M98" i="1"/>
  <c r="AD98" i="1"/>
  <c r="AF98" i="1" s="1"/>
  <c r="AZ32" i="1"/>
  <c r="K103" i="1"/>
  <c r="AZ28" i="1"/>
  <c r="BF42" i="1"/>
  <c r="BF43" i="1"/>
  <c r="BF44" i="1"/>
  <c r="BF45" i="1"/>
  <c r="BF46" i="1"/>
  <c r="BF47" i="1"/>
  <c r="BF48" i="1"/>
  <c r="BF49" i="1"/>
  <c r="BF50" i="1"/>
  <c r="BF51" i="1"/>
  <c r="AD102" i="1" l="1"/>
  <c r="AF102" i="1" s="1"/>
  <c r="M102" i="1"/>
  <c r="M96" i="1"/>
  <c r="AD96" i="1"/>
  <c r="AF96" i="1" s="1"/>
  <c r="M104" i="1"/>
  <c r="AD104" i="1"/>
  <c r="AF104" i="1" s="1"/>
  <c r="M95" i="1"/>
  <c r="AD95" i="1"/>
  <c r="AF95" i="1" s="1"/>
  <c r="M97" i="1"/>
  <c r="AD97" i="1"/>
  <c r="AF97" i="1" s="1"/>
  <c r="AD103" i="1"/>
  <c r="AF103" i="1" s="1"/>
  <c r="M103" i="1"/>
  <c r="R106" i="1"/>
  <c r="X106" i="1"/>
  <c r="V106" i="1"/>
  <c r="U106" i="1"/>
  <c r="P106" i="1"/>
  <c r="O106" i="1"/>
  <c r="I106" i="1"/>
  <c r="AS106" i="1" l="1"/>
  <c r="AB106" i="1"/>
  <c r="L106" i="1"/>
  <c r="AG106" i="1"/>
  <c r="AM106" i="1"/>
  <c r="J106" i="1"/>
  <c r="T106" i="1" l="1"/>
  <c r="N106" i="1"/>
  <c r="H106" i="1"/>
  <c r="Z106" i="1"/>
  <c r="K106" i="1"/>
  <c r="W106" i="1"/>
  <c r="Q106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40" i="1"/>
  <c r="G106" i="1"/>
  <c r="Y106" i="1" l="1"/>
  <c r="AL106" i="1"/>
  <c r="AR106" i="1"/>
  <c r="AF106" i="1"/>
  <c r="S106" i="1"/>
  <c r="M106" i="1"/>
  <c r="E106" i="1"/>
  <c r="F106" i="1"/>
  <c r="AE106" i="1"/>
  <c r="AQ106" i="1"/>
  <c r="AN106" i="1"/>
  <c r="AD106" i="1" l="1"/>
  <c r="AK106" i="1"/>
  <c r="AP106" i="1"/>
  <c r="AJ106" i="1"/>
  <c r="AO106" i="1"/>
  <c r="AH106" i="1" l="1"/>
  <c r="AI106" i="1"/>
  <c r="AC106" i="1"/>
  <c r="D106" i="1" l="1"/>
  <c r="C106" i="1"/>
</calcChain>
</file>

<file path=xl/sharedStrings.xml><?xml version="1.0" encoding="utf-8"?>
<sst xmlns="http://schemas.openxmlformats.org/spreadsheetml/2006/main" count="546" uniqueCount="116">
  <si>
    <t>Year</t>
  </si>
  <si>
    <t>CoalCosts</t>
  </si>
  <si>
    <t>NuclearCosts</t>
  </si>
  <si>
    <t>SolarRoofCosts</t>
  </si>
  <si>
    <t>SolarFieldCosts</t>
  </si>
  <si>
    <t>WindOnshoreCosts</t>
  </si>
  <si>
    <t>WindOffshoreCosts</t>
  </si>
  <si>
    <t>Climate Agreement</t>
  </si>
  <si>
    <t>D66</t>
  </si>
  <si>
    <t>Totals</t>
  </si>
  <si>
    <t>PVV</t>
  </si>
  <si>
    <t>Costs</t>
  </si>
  <si>
    <t>CO2 emissions</t>
  </si>
  <si>
    <t>Sum</t>
  </si>
  <si>
    <t>GasCosts</t>
  </si>
  <si>
    <t>GasElProduction</t>
  </si>
  <si>
    <t>CoalElProduction</t>
  </si>
  <si>
    <t>NuclearElProduction</t>
  </si>
  <si>
    <t>SolarRoofElProduction</t>
  </si>
  <si>
    <t>SolarFieldElProduction</t>
  </si>
  <si>
    <t>WindOnshoreElProduction</t>
  </si>
  <si>
    <t>WindOffshoreElProduction</t>
  </si>
  <si>
    <t>AgricultureElDemand</t>
  </si>
  <si>
    <t>BuiltEnvironmentElDemand</t>
  </si>
  <si>
    <t>TransportElDemand</t>
  </si>
  <si>
    <t>OthersElDemand</t>
  </si>
  <si>
    <t>IndustryElDemand</t>
  </si>
  <si>
    <t>HeatPumpElDemand</t>
  </si>
  <si>
    <t>Production</t>
  </si>
  <si>
    <t>Demand</t>
  </si>
  <si>
    <t>GroenLinks</t>
  </si>
  <si>
    <t>Max Absolute mismatch before storage</t>
  </si>
  <si>
    <t>Climate agreement</t>
  </si>
  <si>
    <t>No batteries</t>
  </si>
  <si>
    <t>SimuDate</t>
  </si>
  <si>
    <t>D66 no batteries</t>
  </si>
  <si>
    <t>No batteries, Auke instalcap</t>
  </si>
  <si>
    <t>GroenLinks No batteries</t>
  </si>
  <si>
    <t>Capacity factors</t>
  </si>
  <si>
    <t>CA 2020</t>
  </si>
  <si>
    <t>Offshore wind</t>
  </si>
  <si>
    <t>Solar roof panels</t>
  </si>
  <si>
    <t>Solar field panels</t>
  </si>
  <si>
    <t>Onshore wind</t>
  </si>
  <si>
    <t>Renewable</t>
  </si>
  <si>
    <t>Non-renewable</t>
  </si>
  <si>
    <t>Compared to CA</t>
  </si>
  <si>
    <t>Mismatch before non-renewables</t>
  </si>
  <si>
    <t>Mismatch after</t>
  </si>
  <si>
    <t>Costs billion</t>
  </si>
  <si>
    <t>Gas</t>
  </si>
  <si>
    <t>Coal</t>
  </si>
  <si>
    <t>Nuclear</t>
  </si>
  <si>
    <t>Solar roof</t>
  </si>
  <si>
    <t>Solar field</t>
  </si>
  <si>
    <t>Wind onshore</t>
  </si>
  <si>
    <t>Wind offshore</t>
  </si>
  <si>
    <t>Agriculture</t>
  </si>
  <si>
    <t>Built enivornment</t>
  </si>
  <si>
    <t>Industry</t>
  </si>
  <si>
    <t>Other</t>
  </si>
  <si>
    <t>Transport</t>
  </si>
  <si>
    <t>Heat pump</t>
  </si>
  <si>
    <t>Consumption</t>
  </si>
  <si>
    <t>Electricity price per kWh</t>
  </si>
  <si>
    <t>Comparison to CA</t>
  </si>
  <si>
    <t>Per scenario</t>
  </si>
  <si>
    <t>GWh</t>
  </si>
  <si>
    <t>Billion</t>
  </si>
  <si>
    <t>CO2 emissions Mton</t>
  </si>
  <si>
    <t>2030 target</t>
  </si>
  <si>
    <t>Reduction Mton</t>
  </si>
  <si>
    <t>Target 2030</t>
  </si>
  <si>
    <t>Electricity costs Euro/kWh</t>
  </si>
  <si>
    <t>Percentage renewable</t>
  </si>
  <si>
    <t>CO2 reductions</t>
  </si>
  <si>
    <t>Electricity</t>
  </si>
  <si>
    <t>Coal direct</t>
  </si>
  <si>
    <t>Gas direct</t>
  </si>
  <si>
    <t>Gasboilers direct</t>
  </si>
  <si>
    <t>Transport direct</t>
  </si>
  <si>
    <t>Coal LC+direct</t>
  </si>
  <si>
    <t>Gas LC+direct</t>
  </si>
  <si>
    <t>Goal LC</t>
  </si>
  <si>
    <t>Gas LC</t>
  </si>
  <si>
    <t>Solar roof LC</t>
  </si>
  <si>
    <t>Solar field LC</t>
  </si>
  <si>
    <t>Nuclear LC</t>
  </si>
  <si>
    <t>Wind onshore LC</t>
  </si>
  <si>
    <t>Wind offshore LC</t>
  </si>
  <si>
    <t>CO2 LC+direct</t>
  </si>
  <si>
    <t>CO2 direct</t>
  </si>
  <si>
    <t>CO2 LC</t>
  </si>
  <si>
    <t>Electricity sector</t>
  </si>
  <si>
    <t>CO2 Direct</t>
  </si>
  <si>
    <t>CO2 Direct + LC</t>
  </si>
  <si>
    <t>Electricity sector + Transport and Gasboilers</t>
  </si>
  <si>
    <t>Direct CO2 reductions</t>
  </si>
  <si>
    <t>Import</t>
  </si>
  <si>
    <t>Hydrogen storage</t>
  </si>
  <si>
    <t>Battery storage</t>
  </si>
  <si>
    <t>Direct CO2 reduction percentages</t>
  </si>
  <si>
    <t>Mismatches</t>
  </si>
  <si>
    <t>MM max before hydro</t>
  </si>
  <si>
    <t>MM max after hydro</t>
  </si>
  <si>
    <t>50% for batteries</t>
  </si>
  <si>
    <t>50% for hydrogen</t>
  </si>
  <si>
    <t>hoursHydrogenPowerSup</t>
  </si>
  <si>
    <t>InstalCapSpeedHydrogen</t>
  </si>
  <si>
    <t>InstalCapBatteries</t>
  </si>
  <si>
    <t>HydrogenInstalCap</t>
  </si>
  <si>
    <t>80% mismatch storage</t>
  </si>
  <si>
    <t>Compared to target 2030</t>
  </si>
  <si>
    <t>CA</t>
  </si>
  <si>
    <t>GL</t>
  </si>
  <si>
    <t>70% mismatch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</si>
</sst>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4" fontId="0" fillId="0" borderId="0" xfId="0" applyNumberFormat="1"/>
    <xf numFmtId="164" fontId="0" fillId="0" borderId="0" xfId="0" applyNumberFormat="1"/>
    <xf numFmtId="0" fontId="0" fillId="0" borderId="0" xfId="0" applyBorder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0" fillId="0" borderId="4" xfId="0" applyBorder="1"/>
    <xf numFmtId="0" fontId="0" fillId="0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9" xfId="0" applyBorder="1" applyAlignment="1"/>
    <xf numFmtId="0" fontId="0" fillId="0" borderId="11" xfId="0" applyBorder="1" applyAlignment="1"/>
    <xf numFmtId="9" fontId="0" fillId="0" borderId="0" xfId="1" applyFont="1"/>
    <xf numFmtId="0" fontId="0" fillId="0" borderId="10" xfId="0" applyBorder="1"/>
    <xf numFmtId="0" fontId="0" fillId="0" borderId="7" xfId="0" applyFill="1" applyBorder="1"/>
    <xf numFmtId="0" fontId="0" fillId="0" borderId="10" xfId="0" applyBorder="1" applyAlignment="1">
      <alignment horizontal="center"/>
    </xf>
    <xf numFmtId="0" fontId="0" fillId="0" borderId="12" xfId="0" applyFill="1" applyBorder="1"/>
    <xf numFmtId="0" fontId="0" fillId="0" borderId="13" xfId="0" applyBorder="1"/>
    <xf numFmtId="0" fontId="0" fillId="0" borderId="11" xfId="0" applyBorder="1"/>
    <xf numFmtId="0" fontId="1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00"/>
      <color rgb="FFFFCC00"/>
      <color rgb="FFFF33CC"/>
      <color rgb="FFFEBA49"/>
      <color rgb="FFEA77C2"/>
      <color rgb="FF00A0A0"/>
      <color rgb="FF69B8FF"/>
      <color rgb="FFFFE27D"/>
      <color rgb="FFC5DB7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Sheet1!$B$3:$B$14</c15:sqref>
                  </c15:fullRef>
                </c:ext>
              </c:extLst>
              <c:f>Sheet1!$B$4:$B$14</c:f>
              <c:numCache>
                <c:formatCode>General</c:formatCode>
                <c:ptCount val="11"/>
                <c:pt idx="0">
                  <c:v>0.40295205117533373</c:v>
                </c:pt>
                <c:pt idx="1">
                  <c:v>0.54501382140245946</c:v>
                </c:pt>
                <c:pt idx="2">
                  <c:v>0.64360053030334297</c:v>
                </c:pt>
                <c:pt idx="3">
                  <c:v>0.74044597165343007</c:v>
                </c:pt>
                <c:pt idx="4">
                  <c:v>0.83941929761813738</c:v>
                </c:pt>
                <c:pt idx="5">
                  <c:v>0.93618139493403174</c:v>
                </c:pt>
                <c:pt idx="6">
                  <c:v>1.1049431680478117</c:v>
                </c:pt>
                <c:pt idx="7">
                  <c:v>1.2755015758567618</c:v>
                </c:pt>
                <c:pt idx="8">
                  <c:v>1.4856493657947403</c:v>
                </c:pt>
                <c:pt idx="9">
                  <c:v>1.6408017420719572</c:v>
                </c:pt>
                <c:pt idx="10">
                  <c:v>2.0351629032250762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7-44FD-A08E-D32507C654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Sheet1!$C$3:$C$14</c15:sqref>
                  </c15:fullRef>
                </c:ext>
              </c:extLst>
              <c:f>Sheet1!$C$4:$C$14</c:f>
              <c:numCache>
                <c:formatCode>General</c:formatCode>
                <c:ptCount val="11"/>
                <c:pt idx="0">
                  <c:v>115.43458272958473</c:v>
                </c:pt>
                <c:pt idx="1">
                  <c:v>108.00462759599654</c:v>
                </c:pt>
                <c:pt idx="2">
                  <c:v>103.13454714059314</c:v>
                </c:pt>
                <c:pt idx="3">
                  <c:v>98.163409025198504</c:v>
                </c:pt>
                <c:pt idx="4">
                  <c:v>93.577558253651191</c:v>
                </c:pt>
                <c:pt idx="5">
                  <c:v>88.98684663125205</c:v>
                </c:pt>
                <c:pt idx="6">
                  <c:v>84.044436395430381</c:v>
                </c:pt>
                <c:pt idx="7">
                  <c:v>77.788263055824714</c:v>
                </c:pt>
                <c:pt idx="8">
                  <c:v>70.984884842931493</c:v>
                </c:pt>
                <c:pt idx="9">
                  <c:v>67.09684743771372</c:v>
                </c:pt>
                <c:pt idx="10">
                  <c:v>50.913719967251481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7-44FD-A08E-D32507C6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production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Sheet1!$Z$17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33CC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Sheet1!$Z$22:$Z$33</c:f>
              <c:numCache>
                <c:formatCode>General</c:formatCode>
                <c:ptCount val="12"/>
                <c:pt idx="0">
                  <c:v>4236960</c:v>
                </c:pt>
                <c:pt idx="1">
                  <c:v>4260240</c:v>
                </c:pt>
                <c:pt idx="2">
                  <c:v>4248600</c:v>
                </c:pt>
                <c:pt idx="3">
                  <c:v>4248600</c:v>
                </c:pt>
                <c:pt idx="4">
                  <c:v>4248600</c:v>
                </c:pt>
                <c:pt idx="5">
                  <c:v>4260240</c:v>
                </c:pt>
                <c:pt idx="6">
                  <c:v>4248600</c:v>
                </c:pt>
                <c:pt idx="7">
                  <c:v>4248600</c:v>
                </c:pt>
                <c:pt idx="8">
                  <c:v>4248600</c:v>
                </c:pt>
                <c:pt idx="9">
                  <c:v>4260240</c:v>
                </c:pt>
                <c:pt idx="10">
                  <c:v>4248600</c:v>
                </c:pt>
                <c:pt idx="11">
                  <c:v>4248600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4-460A-94FE-0A183285239F}"/>
            </c:ext>
          </c:extLst>
        </c:ser>
        <c:ser>
          <c:idx val="0"/>
          <c:order val="1"/>
          <c:tx>
            <c:strRef>
              <c:f>Sheet1!$X$17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Sheet1!$X$22:$X$33</c:f>
              <c:numCache>
                <c:formatCode>General</c:formatCode>
                <c:ptCount val="12"/>
                <c:pt idx="0">
                  <c:v>67995612.82095395</c:v>
                </c:pt>
                <c:pt idx="1">
                  <c:v>66123640.475411452</c:v>
                </c:pt>
                <c:pt idx="2">
                  <c:v>56367947.467638791</c:v>
                </c:pt>
                <c:pt idx="3">
                  <c:v>51730943.321396321</c:v>
                </c:pt>
                <c:pt idx="4">
                  <c:v>54916555.340383694</c:v>
                </c:pt>
                <c:pt idx="5">
                  <c:v>54346721.613061406</c:v>
                </c:pt>
                <c:pt idx="6">
                  <c:v>48960983.365179695</c:v>
                </c:pt>
                <c:pt idx="7">
                  <c:v>46801919.818650067</c:v>
                </c:pt>
                <c:pt idx="8">
                  <c:v>38248362.428355679</c:v>
                </c:pt>
                <c:pt idx="9">
                  <c:v>32142258.365631763</c:v>
                </c:pt>
                <c:pt idx="10">
                  <c:v>23821423.524714969</c:v>
                </c:pt>
                <c:pt idx="11">
                  <c:v>19083441.155762915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60A-94FE-0A183285239F}"/>
            </c:ext>
          </c:extLst>
        </c:ser>
        <c:ser>
          <c:idx val="1"/>
          <c:order val="2"/>
          <c:tx>
            <c:strRef>
              <c:f>Sheet1!$Y$17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Sheet1!$Y$22:$Y$33</c:f>
              <c:numCache>
                <c:formatCode>General</c:formatCode>
                <c:ptCount val="12"/>
                <c:pt idx="0">
                  <c:v>30139400</c:v>
                </c:pt>
                <c:pt idx="1">
                  <c:v>26336212.5</c:v>
                </c:pt>
                <c:pt idx="2">
                  <c:v>25711383.75</c:v>
                </c:pt>
                <c:pt idx="3">
                  <c:v>19356705</c:v>
                </c:pt>
                <c:pt idx="4">
                  <c:v>9375652.5</c:v>
                </c:pt>
                <c:pt idx="5">
                  <c:v>3200977.5</c:v>
                </c:pt>
                <c:pt idx="6">
                  <c:v>3069618.75</c:v>
                </c:pt>
                <c:pt idx="7">
                  <c:v>461.25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4-460A-94FE-0A183285239F}"/>
            </c:ext>
          </c:extLst>
        </c:ser>
        <c:ser>
          <c:idx val="5"/>
          <c:order val="3"/>
          <c:tx>
            <c:strRef>
              <c:f>Sheet1!$AC$17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Sheet1!$AC$22:$AC$33</c:f>
              <c:numCache>
                <c:formatCode>General</c:formatCode>
                <c:ptCount val="12"/>
                <c:pt idx="0">
                  <c:v>8783153.3540783282</c:v>
                </c:pt>
                <c:pt idx="1">
                  <c:v>12728593.369987858</c:v>
                </c:pt>
                <c:pt idx="2">
                  <c:v>14698159.174771339</c:v>
                </c:pt>
                <c:pt idx="3">
                  <c:v>16451854.490698</c:v>
                </c:pt>
                <c:pt idx="4">
                  <c:v>18302080.278608609</c:v>
                </c:pt>
                <c:pt idx="5">
                  <c:v>20248610.520070534</c:v>
                </c:pt>
                <c:pt idx="6">
                  <c:v>22292246.645652674</c:v>
                </c:pt>
                <c:pt idx="7">
                  <c:v>24923198.035924859</c:v>
                </c:pt>
                <c:pt idx="8">
                  <c:v>27689330.420241632</c:v>
                </c:pt>
                <c:pt idx="9">
                  <c:v>30590306.614994824</c:v>
                </c:pt>
                <c:pt idx="10">
                  <c:v>33626906.336851098</c:v>
                </c:pt>
                <c:pt idx="11">
                  <c:v>36747439.443968266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4-460A-94FE-0A183285239F}"/>
            </c:ext>
          </c:extLst>
        </c:ser>
        <c:ser>
          <c:idx val="6"/>
          <c:order val="4"/>
          <c:tx>
            <c:strRef>
              <c:f>Sheet1!$AD$17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Sheet1!$AD$22:$AD$33</c:f>
              <c:numCache>
                <c:formatCode>General</c:formatCode>
                <c:ptCount val="12"/>
                <c:pt idx="0">
                  <c:v>3758039.999757811</c:v>
                </c:pt>
                <c:pt idx="1">
                  <c:v>3758045.2051084135</c:v>
                </c:pt>
                <c:pt idx="2">
                  <c:v>9418629.5142754167</c:v>
                </c:pt>
                <c:pt idx="3">
                  <c:v>15110550.878841795</c:v>
                </c:pt>
                <c:pt idx="4">
                  <c:v>18387090.1288707</c:v>
                </c:pt>
                <c:pt idx="5">
                  <c:v>21608121.964695301</c:v>
                </c:pt>
                <c:pt idx="6">
                  <c:v>24918719.556897409</c:v>
                </c:pt>
                <c:pt idx="7">
                  <c:v>28379879.179029029</c:v>
                </c:pt>
                <c:pt idx="8">
                  <c:v>38836289.287642799</c:v>
                </c:pt>
                <c:pt idx="9">
                  <c:v>49579577.197909012</c:v>
                </c:pt>
                <c:pt idx="10">
                  <c:v>58737975.41240415</c:v>
                </c:pt>
                <c:pt idx="11">
                  <c:v>69509532.767378494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4-460A-94FE-0A183285239F}"/>
            </c:ext>
          </c:extLst>
        </c:ser>
        <c:ser>
          <c:idx val="3"/>
          <c:order val="5"/>
          <c:tx>
            <c:strRef>
              <c:f>Sheet1!$AA$17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Sheet1!$AA$22:$AA$33</c:f>
              <c:numCache>
                <c:formatCode>General</c:formatCode>
                <c:ptCount val="12"/>
                <c:pt idx="0">
                  <c:v>3941977.9517470151</c:v>
                </c:pt>
                <c:pt idx="1">
                  <c:v>5224644.2402250897</c:v>
                </c:pt>
                <c:pt idx="2">
                  <c:v>6267947.8254686389</c:v>
                </c:pt>
                <c:pt idx="3">
                  <c:v>7834760.3694028724</c:v>
                </c:pt>
                <c:pt idx="4">
                  <c:v>10446114.609293217</c:v>
                </c:pt>
                <c:pt idx="5">
                  <c:v>15672494.575925225</c:v>
                </c:pt>
                <c:pt idx="6">
                  <c:v>20891531.568854842</c:v>
                </c:pt>
                <c:pt idx="7">
                  <c:v>26114269.642659202</c:v>
                </c:pt>
                <c:pt idx="8">
                  <c:v>31337826.943162624</c:v>
                </c:pt>
                <c:pt idx="9">
                  <c:v>41820122.323097989</c:v>
                </c:pt>
                <c:pt idx="10">
                  <c:v>62676830.762877807</c:v>
                </c:pt>
                <c:pt idx="11">
                  <c:v>92969385.063833445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4-460A-94FE-0A183285239F}"/>
            </c:ext>
          </c:extLst>
        </c:ser>
        <c:ser>
          <c:idx val="4"/>
          <c:order val="6"/>
          <c:tx>
            <c:strRef>
              <c:f>Sheet1!$AB$17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Sheet1!$AB$22:$AB$33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2086486.0501414766</c:v>
                </c:pt>
                <c:pt idx="2">
                  <c:v>4168218.5299474937</c:v>
                </c:pt>
                <c:pt idx="3">
                  <c:v>7812024.432641468</c:v>
                </c:pt>
                <c:pt idx="4">
                  <c:v>10414742.934565764</c:v>
                </c:pt>
                <c:pt idx="5">
                  <c:v>15623673.585584139</c:v>
                </c:pt>
                <c:pt idx="6">
                  <c:v>20825616.942262888</c:v>
                </c:pt>
                <c:pt idx="7">
                  <c:v>26031086.145949855</c:v>
                </c:pt>
                <c:pt idx="8">
                  <c:v>31237373.118428305</c:v>
                </c:pt>
                <c:pt idx="9">
                  <c:v>41682253.950689897</c:v>
                </c:pt>
                <c:pt idx="10">
                  <c:v>62472594.000512332</c:v>
                </c:pt>
                <c:pt idx="11">
                  <c:v>92665089.36913085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4-460A-94FE-0A183285239F}"/>
            </c:ext>
          </c:extLst>
        </c:ser>
        <c:ser>
          <c:idx val="7"/>
          <c:order val="7"/>
          <c:tx>
            <c:strRef>
              <c:f>Sheet1!$AE$17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Sheet1!$AE$22:$AE$33</c:f>
              <c:numCache>
                <c:formatCode>General</c:formatCode>
                <c:ptCount val="12"/>
                <c:pt idx="0">
                  <c:v>23887.035830414217</c:v>
                </c:pt>
                <c:pt idx="1">
                  <c:v>112642.20420700878</c:v>
                </c:pt>
                <c:pt idx="2">
                  <c:v>42803.08581036402</c:v>
                </c:pt>
                <c:pt idx="3">
                  <c:v>87858.153227662871</c:v>
                </c:pt>
                <c:pt idx="4">
                  <c:v>337736.06903332146</c:v>
                </c:pt>
                <c:pt idx="5">
                  <c:v>799596.4755833908</c:v>
                </c:pt>
                <c:pt idx="6">
                  <c:v>1148027.0752627586</c:v>
                </c:pt>
                <c:pt idx="7">
                  <c:v>1999500.0504541346</c:v>
                </c:pt>
                <c:pt idx="8">
                  <c:v>1789214.6047463282</c:v>
                </c:pt>
                <c:pt idx="9">
                  <c:v>1460865.3448161436</c:v>
                </c:pt>
                <c:pt idx="10">
                  <c:v>1210445.4057862703</c:v>
                </c:pt>
                <c:pt idx="11">
                  <c:v>3041557.4866648652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0-4800-8D89-BC399F0C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production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Sheet1!$Z$17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33CC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Sheet1!$Z$59:$Z$70</c:f>
              <c:numCache>
                <c:formatCode>General</c:formatCode>
                <c:ptCount val="12"/>
                <c:pt idx="0">
                  <c:v>4236960</c:v>
                </c:pt>
                <c:pt idx="1">
                  <c:v>4260240</c:v>
                </c:pt>
                <c:pt idx="2">
                  <c:v>4248600</c:v>
                </c:pt>
                <c:pt idx="3">
                  <c:v>4248600</c:v>
                </c:pt>
                <c:pt idx="4">
                  <c:v>4248600</c:v>
                </c:pt>
                <c:pt idx="5">
                  <c:v>4260240</c:v>
                </c:pt>
                <c:pt idx="6">
                  <c:v>4248600</c:v>
                </c:pt>
                <c:pt idx="7">
                  <c:v>4248600</c:v>
                </c:pt>
                <c:pt idx="8">
                  <c:v>4248600</c:v>
                </c:pt>
                <c:pt idx="9">
                  <c:v>4260240</c:v>
                </c:pt>
                <c:pt idx="10">
                  <c:v>4248600</c:v>
                </c:pt>
                <c:pt idx="11">
                  <c:v>4248600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4-460A-94FE-0A183285239F}"/>
            </c:ext>
          </c:extLst>
        </c:ser>
        <c:ser>
          <c:idx val="0"/>
          <c:order val="1"/>
          <c:tx>
            <c:strRef>
              <c:f>Sheet1!$X$17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Sheet1!$X$59:$X$70</c:f>
              <c:numCache>
                <c:formatCode>General</c:formatCode>
                <c:ptCount val="12"/>
                <c:pt idx="0">
                  <c:v>66337373.943854257</c:v>
                </c:pt>
                <c:pt idx="1">
                  <c:v>66336595.025348827</c:v>
                </c:pt>
                <c:pt idx="2">
                  <c:v>64876452.413883232</c:v>
                </c:pt>
                <c:pt idx="3">
                  <c:v>64173016.254312947</c:v>
                </c:pt>
                <c:pt idx="4">
                  <c:v>63558444.956194572</c:v>
                </c:pt>
                <c:pt idx="5">
                  <c:v>63267316.251511939</c:v>
                </c:pt>
                <c:pt idx="6">
                  <c:v>62504407.834245078</c:v>
                </c:pt>
                <c:pt idx="7">
                  <c:v>62013619.171752185</c:v>
                </c:pt>
                <c:pt idx="8">
                  <c:v>61556500.137035817</c:v>
                </c:pt>
                <c:pt idx="9">
                  <c:v>61389236.29782597</c:v>
                </c:pt>
                <c:pt idx="10">
                  <c:v>60652028.846621327</c:v>
                </c:pt>
                <c:pt idx="11">
                  <c:v>60140310.909531802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60A-94FE-0A183285239F}"/>
            </c:ext>
          </c:extLst>
        </c:ser>
        <c:ser>
          <c:idx val="1"/>
          <c:order val="2"/>
          <c:tx>
            <c:strRef>
              <c:f>Sheet1!$Y$17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Sheet1!$Y$59:$Y$70</c:f>
              <c:numCache>
                <c:formatCode>General</c:formatCode>
                <c:ptCount val="12"/>
                <c:pt idx="0">
                  <c:v>30139400</c:v>
                </c:pt>
                <c:pt idx="1">
                  <c:v>30304800</c:v>
                </c:pt>
                <c:pt idx="2">
                  <c:v>30216532.5</c:v>
                </c:pt>
                <c:pt idx="3">
                  <c:v>30204453.75</c:v>
                </c:pt>
                <c:pt idx="4">
                  <c:v>30170145</c:v>
                </c:pt>
                <c:pt idx="5">
                  <c:v>30194422.5</c:v>
                </c:pt>
                <c:pt idx="6">
                  <c:v>30022942.5</c:v>
                </c:pt>
                <c:pt idx="7">
                  <c:v>29911263.75</c:v>
                </c:pt>
                <c:pt idx="8">
                  <c:v>29780467.5</c:v>
                </c:pt>
                <c:pt idx="9">
                  <c:v>29726756.25</c:v>
                </c:pt>
                <c:pt idx="10">
                  <c:v>29510272.5</c:v>
                </c:pt>
                <c:pt idx="11">
                  <c:v>29414081.25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4-460A-94FE-0A183285239F}"/>
            </c:ext>
          </c:extLst>
        </c:ser>
        <c:ser>
          <c:idx val="5"/>
          <c:order val="3"/>
          <c:tx>
            <c:strRef>
              <c:f>Sheet1!$AC$17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Sheet1!$AC$59:$AC$70</c:f>
              <c:numCache>
                <c:formatCode>General</c:formatCode>
                <c:ptCount val="12"/>
                <c:pt idx="0">
                  <c:v>8783153.3540783282</c:v>
                </c:pt>
                <c:pt idx="1">
                  <c:v>9297083.562851293</c:v>
                </c:pt>
                <c:pt idx="2">
                  <c:v>9808427.1173951309</c:v>
                </c:pt>
                <c:pt idx="3">
                  <c:v>10310461.404815923</c:v>
                </c:pt>
                <c:pt idx="4">
                  <c:v>10811938.158625375</c:v>
                </c:pt>
                <c:pt idx="5">
                  <c:v>11313226.276849139</c:v>
                </c:pt>
                <c:pt idx="6">
                  <c:v>11813461.471488744</c:v>
                </c:pt>
                <c:pt idx="7">
                  <c:v>12320043.706927903</c:v>
                </c:pt>
                <c:pt idx="8">
                  <c:v>12825382.200302789</c:v>
                </c:pt>
                <c:pt idx="9">
                  <c:v>13330352.57722358</c:v>
                </c:pt>
                <c:pt idx="10">
                  <c:v>13833205.707419218</c:v>
                </c:pt>
                <c:pt idx="11">
                  <c:v>14316164.959594972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4-460A-94FE-0A183285239F}"/>
            </c:ext>
          </c:extLst>
        </c:ser>
        <c:ser>
          <c:idx val="6"/>
          <c:order val="4"/>
          <c:tx>
            <c:strRef>
              <c:f>Sheet1!$AD$17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Sheet1!$AD$59:$AD$70</c:f>
              <c:numCache>
                <c:formatCode>General</c:formatCode>
                <c:ptCount val="12"/>
                <c:pt idx="0">
                  <c:v>3758039.999757811</c:v>
                </c:pt>
                <c:pt idx="1">
                  <c:v>3758045.2051084135</c:v>
                </c:pt>
                <c:pt idx="2">
                  <c:v>4450238.2869895697</c:v>
                </c:pt>
                <c:pt idx="3">
                  <c:v>4656846.905257225</c:v>
                </c:pt>
                <c:pt idx="4">
                  <c:v>4813624.2394395871</c:v>
                </c:pt>
                <c:pt idx="5">
                  <c:v>4913063.8831271753</c:v>
                </c:pt>
                <c:pt idx="6">
                  <c:v>5011016.0798851894</c:v>
                </c:pt>
                <c:pt idx="7">
                  <c:v>5100449.3776368722</c:v>
                </c:pt>
                <c:pt idx="8">
                  <c:v>5189415.1622145008</c:v>
                </c:pt>
                <c:pt idx="9">
                  <c:v>5270618.7789730271</c:v>
                </c:pt>
                <c:pt idx="10">
                  <c:v>5355426.8150023371</c:v>
                </c:pt>
                <c:pt idx="11">
                  <c:v>5474310.2952198228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4-460A-94FE-0A183285239F}"/>
            </c:ext>
          </c:extLst>
        </c:ser>
        <c:ser>
          <c:idx val="3"/>
          <c:order val="5"/>
          <c:tx>
            <c:strRef>
              <c:f>Sheet1!$AA$17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Sheet1!$AB$59:$AB$70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551474.5089949104</c:v>
                </c:pt>
                <c:pt idx="2">
                  <c:v>551366.38005943224</c:v>
                </c:pt>
                <c:pt idx="3">
                  <c:v>551366.38005943224</c:v>
                </c:pt>
                <c:pt idx="4">
                  <c:v>551366.38005943224</c:v>
                </c:pt>
                <c:pt idx="5">
                  <c:v>551487.0219103432</c:v>
                </c:pt>
                <c:pt idx="6">
                  <c:v>551366.38005943235</c:v>
                </c:pt>
                <c:pt idx="7">
                  <c:v>551367.26278731285</c:v>
                </c:pt>
                <c:pt idx="8">
                  <c:v>551384.13571103103</c:v>
                </c:pt>
                <c:pt idx="9">
                  <c:v>551812.92920149444</c:v>
                </c:pt>
                <c:pt idx="10">
                  <c:v>551413.36142901354</c:v>
                </c:pt>
                <c:pt idx="11">
                  <c:v>551399.34368950478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4-460A-94FE-0A183285239F}"/>
            </c:ext>
          </c:extLst>
        </c:ser>
        <c:ser>
          <c:idx val="4"/>
          <c:order val="6"/>
          <c:tx>
            <c:strRef>
              <c:f>Sheet1!$AB$17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Sheet1!$AB$59:$AB$70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551474.5089949104</c:v>
                </c:pt>
                <c:pt idx="2">
                  <c:v>551366.38005943224</c:v>
                </c:pt>
                <c:pt idx="3">
                  <c:v>551366.38005943224</c:v>
                </c:pt>
                <c:pt idx="4">
                  <c:v>551366.38005943224</c:v>
                </c:pt>
                <c:pt idx="5">
                  <c:v>551487.0219103432</c:v>
                </c:pt>
                <c:pt idx="6">
                  <c:v>551366.38005943235</c:v>
                </c:pt>
                <c:pt idx="7">
                  <c:v>551367.26278731285</c:v>
                </c:pt>
                <c:pt idx="8">
                  <c:v>551384.13571103103</c:v>
                </c:pt>
                <c:pt idx="9">
                  <c:v>551812.92920149444</c:v>
                </c:pt>
                <c:pt idx="10">
                  <c:v>551413.36142901354</c:v>
                </c:pt>
                <c:pt idx="11">
                  <c:v>551399.34368950478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4-460A-94FE-0A183285239F}"/>
            </c:ext>
          </c:extLst>
        </c:ser>
        <c:ser>
          <c:idx val="7"/>
          <c:order val="7"/>
          <c:tx>
            <c:strRef>
              <c:f>Sheet1!$AE$58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Sheet1!$AE$59:$AE$70</c:f>
              <c:numCache>
                <c:formatCode>General</c:formatCode>
                <c:ptCount val="12"/>
                <c:pt idx="0">
                  <c:v>6460.8017338469617</c:v>
                </c:pt>
                <c:pt idx="1">
                  <c:v>5943.7097901431189</c:v>
                </c:pt>
                <c:pt idx="2">
                  <c:v>4713.4866810217063</c:v>
                </c:pt>
                <c:pt idx="3">
                  <c:v>4674.524674982069</c:v>
                </c:pt>
                <c:pt idx="4">
                  <c:v>4080.5690103368906</c:v>
                </c:pt>
                <c:pt idx="5">
                  <c:v>4132.5905723975666</c:v>
                </c:pt>
                <c:pt idx="6">
                  <c:v>3652.6369589615642</c:v>
                </c:pt>
                <c:pt idx="7">
                  <c:v>3987.6237825669741</c:v>
                </c:pt>
                <c:pt idx="8">
                  <c:v>4055.6266095171595</c:v>
                </c:pt>
                <c:pt idx="9">
                  <c:v>3851.2125469670646</c:v>
                </c:pt>
                <c:pt idx="10">
                  <c:v>3906.8791077100905</c:v>
                </c:pt>
                <c:pt idx="11">
                  <c:v>4020.4861866918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099-4C10-A846-E7EB45AAD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Sheet1!$AH$3:$AH$14</c15:sqref>
                  </c15:fullRef>
                </c:ext>
              </c:extLst>
              <c:f>Sheet1!$AH$4:$AH$14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2-44EF-8DF5-5A2E38C63E49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Sheet1!$AI$3:$AI$14</c15:sqref>
                  </c15:fullRef>
                </c:ext>
              </c:extLst>
              <c:f>Sheet1!$AI$4:$AI$14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2-44EF-8DF5-5A2E38C63E49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Sheet1!$AJ$3:$AJ$14</c15:sqref>
                  </c15:fullRef>
                </c:ext>
              </c:extLst>
              <c:f>Sheet1!$AJ$4:$AJ$14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12-44EF-8DF5-5A2E38C63E49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Sheet1!$AK$3:$AK$14</c15:sqref>
                  </c15:fullRef>
                </c:ext>
              </c:extLst>
              <c:f>Sheet1!$AK$4:$AK$14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12-44EF-8DF5-5A2E38C63E49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Sheet1!$AL$3:$AL$14</c15:sqref>
                  </c15:fullRef>
                </c:ext>
              </c:extLst>
              <c:f>Sheet1!$AL$4:$AL$14</c:f>
              <c:numCache>
                <c:formatCode>General</c:formatCode>
                <c:ptCount val="11"/>
                <c:pt idx="0">
                  <c:v>936594.19920961431</c:v>
                </c:pt>
                <c:pt idx="1">
                  <c:v>1342490.6520360718</c:v>
                </c:pt>
                <c:pt idx="2">
                  <c:v>1901322.564673193</c:v>
                </c:pt>
                <c:pt idx="3">
                  <c:v>2692804.9940894055</c:v>
                </c:pt>
                <c:pt idx="4">
                  <c:v>3766358.1452833377</c:v>
                </c:pt>
                <c:pt idx="5">
                  <c:v>5205434.9545342699</c:v>
                </c:pt>
                <c:pt idx="6">
                  <c:v>7078973.7404608717</c:v>
                </c:pt>
                <c:pt idx="7">
                  <c:v>9395837.9192052055</c:v>
                </c:pt>
                <c:pt idx="8">
                  <c:v>12254429.077075057</c:v>
                </c:pt>
                <c:pt idx="9">
                  <c:v>15241659.878785729</c:v>
                </c:pt>
                <c:pt idx="10">
                  <c:v>18446881.561504692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12-44EF-8DF5-5A2E38C63E49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Sheet1!$AM$3:$AM$14</c15:sqref>
                  </c15:fullRef>
                </c:ext>
              </c:extLst>
              <c:f>Sheet1!$AM$4:$AM$14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12-44EF-8DF5-5A2E38C6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Sheet1!$AH$22:$AH$33</c15:sqref>
                  </c15:fullRef>
                </c:ext>
              </c:extLst>
              <c:f>Sheet1!$AH$23:$AH$33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2-4A82-A3B5-F84C6AFF29D8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Sheet1!$AI$22:$AI$33</c15:sqref>
                  </c15:fullRef>
                </c:ext>
              </c:extLst>
              <c:f>Sheet1!$AI$23:$AI$33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2-4A82-A3B5-F84C6AFF29D8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Sheet1!$AJ$22:$AJ$33</c15:sqref>
                  </c15:fullRef>
                </c:ext>
              </c:extLst>
              <c:f>Sheet1!$AJ$23:$AJ$33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2-4A82-A3B5-F84C6AFF29D8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Sheet1!$AK$22:$AK$33</c15:sqref>
                  </c15:fullRef>
                </c:ext>
              </c:extLst>
              <c:f>Sheet1!$AK$23:$AK$33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2-4A82-A3B5-F84C6AFF29D8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Sheet1!$AL$22:$AL$33</c15:sqref>
                  </c15:fullRef>
                </c:ext>
              </c:extLst>
              <c:f>Sheet1!$AL$23:$AL$33</c:f>
              <c:numCache>
                <c:formatCode>General</c:formatCode>
                <c:ptCount val="11"/>
                <c:pt idx="0">
                  <c:v>936594.19920961431</c:v>
                </c:pt>
                <c:pt idx="1">
                  <c:v>1342490.6520360718</c:v>
                </c:pt>
                <c:pt idx="2">
                  <c:v>1901322.564673193</c:v>
                </c:pt>
                <c:pt idx="3">
                  <c:v>2692804.9940894055</c:v>
                </c:pt>
                <c:pt idx="4">
                  <c:v>3766358.1452833377</c:v>
                </c:pt>
                <c:pt idx="5">
                  <c:v>5205434.9545342699</c:v>
                </c:pt>
                <c:pt idx="6">
                  <c:v>7078973.7404608717</c:v>
                </c:pt>
                <c:pt idx="7">
                  <c:v>9395837.9192052055</c:v>
                </c:pt>
                <c:pt idx="8">
                  <c:v>12254429.077075057</c:v>
                </c:pt>
                <c:pt idx="9">
                  <c:v>15241659.878785729</c:v>
                </c:pt>
                <c:pt idx="10">
                  <c:v>18446881.561504692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D2-4A82-A3B5-F84C6AFF29D8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Sheet1!$AM$22:$AM$33</c15:sqref>
                  </c15:fullRef>
                </c:ext>
              </c:extLst>
              <c:f>Sheet1!$AM$23:$AM$33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D2-4A82-A3B5-F84C6AFF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Sheet1!$AH$59:$AH$70</c15:sqref>
                  </c15:fullRef>
                </c:ext>
              </c:extLst>
              <c:f>Sheet1!$AH$60:$AH$70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9-4968-B217-C5CEC39BBE26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Sheet1!$AI$59:$AI$70</c15:sqref>
                  </c15:fullRef>
                </c:ext>
              </c:extLst>
              <c:f>Sheet1!$AI$60:$AI$70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9-4968-B217-C5CEC39BBE26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Sheet1!$AJ$59:$AJ$70</c15:sqref>
                  </c15:fullRef>
                </c:ext>
              </c:extLst>
              <c:f>Sheet1!$AJ$60:$AJ$70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9-4968-B217-C5CEC39BBE26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Sheet1!$AK$59:$AK$70</c15:sqref>
                  </c15:fullRef>
                </c:ext>
              </c:extLst>
              <c:f>Sheet1!$AK$60:$AK$70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39-4968-B217-C5CEC39BBE26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Sheet1!$AL$59:$AL$70</c15:sqref>
                  </c15:fullRef>
                </c:ext>
              </c:extLst>
              <c:f>Sheet1!$AL$60:$AL$70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39-4968-B217-C5CEC39BBE26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Sheet1!$AM$59:$AM$70</c15:sqref>
                  </c15:fullRef>
                </c:ext>
              </c:extLst>
              <c:f>Sheet1!$AM$60:$AM$70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39-4968-B217-C5CEC39BB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Sheet1!$B$40:$B$51</c15:sqref>
                  </c15:fullRef>
                </c:ext>
              </c:extLst>
              <c:f>Sheet1!$B$41:$B$51</c:f>
              <c:numCache>
                <c:formatCode>General</c:formatCode>
                <c:ptCount val="11"/>
                <c:pt idx="0">
                  <c:v>0.55161542122691276</c:v>
                </c:pt>
                <c:pt idx="1">
                  <c:v>0.99876758471572979</c:v>
                </c:pt>
                <c:pt idx="2">
                  <c:v>1.7272919502625046</c:v>
                </c:pt>
                <c:pt idx="3">
                  <c:v>2.6530802952547297</c:v>
                </c:pt>
                <c:pt idx="4">
                  <c:v>3.9191186532211875</c:v>
                </c:pt>
                <c:pt idx="5">
                  <c:v>5.4194819588786416</c:v>
                </c:pt>
                <c:pt idx="6">
                  <c:v>7.3994898701243228</c:v>
                </c:pt>
                <c:pt idx="7">
                  <c:v>9.352965642422058</c:v>
                </c:pt>
                <c:pt idx="8">
                  <c:v>12.435079268489211</c:v>
                </c:pt>
                <c:pt idx="9">
                  <c:v>15.412397456900072</c:v>
                </c:pt>
                <c:pt idx="10">
                  <c:v>18.226629677041242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6-4F6E-8F3E-533E3F6D2B79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Sheet1!$C$40:$C$51</c15:sqref>
                  </c15:fullRef>
                </c:ext>
              </c:extLst>
              <c:f>Sheet1!$C$41:$C$51</c:f>
              <c:numCache>
                <c:formatCode>General</c:formatCode>
                <c:ptCount val="11"/>
                <c:pt idx="0">
                  <c:v>91.639115519238459</c:v>
                </c:pt>
                <c:pt idx="1">
                  <c:v>79.067898387019</c:v>
                </c:pt>
                <c:pt idx="2">
                  <c:v>63.648743724602468</c:v>
                </c:pt>
                <c:pt idx="3">
                  <c:v>53.874877509593873</c:v>
                </c:pt>
                <c:pt idx="4">
                  <c:v>44.338561714857896</c:v>
                </c:pt>
                <c:pt idx="5">
                  <c:v>42.471409673984205</c:v>
                </c:pt>
                <c:pt idx="6">
                  <c:v>37.693512879951619</c:v>
                </c:pt>
                <c:pt idx="7">
                  <c:v>32.966384748011976</c:v>
                </c:pt>
                <c:pt idx="8">
                  <c:v>29.190775396733518</c:v>
                </c:pt>
                <c:pt idx="9">
                  <c:v>26.367501893429097</c:v>
                </c:pt>
                <c:pt idx="10">
                  <c:v>23.993707703773914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6-4F6E-8F3E-533E3F6D2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14911"/>
        <c:axId val="1141465455"/>
      </c:areaChart>
      <c:catAx>
        <c:axId val="17895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65455"/>
        <c:crosses val="autoZero"/>
        <c:auto val="1"/>
        <c:lblAlgn val="ctr"/>
        <c:lblOffset val="100"/>
        <c:noMultiLvlLbl val="0"/>
      </c:catAx>
      <c:valAx>
        <c:axId val="11414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1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Sheet1!$Q$40:$Q$51</c15:sqref>
                  </c15:fullRef>
                </c:ext>
              </c:extLst>
              <c:f>Sheet1!$Q$41:$Q$51</c:f>
              <c:numCache>
                <c:formatCode>General</c:formatCode>
                <c:ptCount val="11"/>
                <c:pt idx="0">
                  <c:v>6237592124.1551857</c:v>
                </c:pt>
                <c:pt idx="1">
                  <c:v>5214681984.7288561</c:v>
                </c:pt>
                <c:pt idx="2">
                  <c:v>3955508325.7447309</c:v>
                </c:pt>
                <c:pt idx="3">
                  <c:v>3180039704.020545</c:v>
                </c:pt>
                <c:pt idx="4">
                  <c:v>2432168221.123373</c:v>
                </c:pt>
                <c:pt idx="5">
                  <c:v>2349188014.1934776</c:v>
                </c:pt>
                <c:pt idx="6">
                  <c:v>2031474102.8874543</c:v>
                </c:pt>
                <c:pt idx="7">
                  <c:v>1730352918.8378739</c:v>
                </c:pt>
                <c:pt idx="8">
                  <c:v>1515124619.4182217</c:v>
                </c:pt>
                <c:pt idx="9">
                  <c:v>1388688782.4702959</c:v>
                </c:pt>
                <c:pt idx="10">
                  <c:v>1293960552.7352009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D34-96E4-8A1B3455472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Sheet1!$R$40:$R$51</c15:sqref>
                  </c15:fullRef>
                </c:ext>
              </c:extLst>
              <c:f>Sheet1!$R$41:$R$51</c:f>
              <c:numCache>
                <c:formatCode>General</c:formatCode>
                <c:ptCount val="11"/>
                <c:pt idx="0">
                  <c:v>240267.85714285713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D34-96E4-8A1B3455472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Sheet1!$S$40:$S$51</c15:sqref>
                  </c15:fullRef>
                </c:ext>
              </c:extLst>
              <c:f>Sheet1!$S$41:$S$51</c:f>
              <c:numCache>
                <c:formatCode>General</c:formatCode>
                <c:ptCount val="11"/>
                <c:pt idx="0">
                  <c:v>376574785.71427828</c:v>
                </c:pt>
                <c:pt idx="1">
                  <c:v>375545892.85713583</c:v>
                </c:pt>
                <c:pt idx="2">
                  <c:v>375545892.85713583</c:v>
                </c:pt>
                <c:pt idx="3">
                  <c:v>375545892.85713583</c:v>
                </c:pt>
                <c:pt idx="4">
                  <c:v>376574785.71427828</c:v>
                </c:pt>
                <c:pt idx="5">
                  <c:v>375545892.85713583</c:v>
                </c:pt>
                <c:pt idx="6">
                  <c:v>375545892.85713583</c:v>
                </c:pt>
                <c:pt idx="7">
                  <c:v>375545892.85713583</c:v>
                </c:pt>
                <c:pt idx="8">
                  <c:v>376574785.71427828</c:v>
                </c:pt>
                <c:pt idx="9">
                  <c:v>375545892.85713583</c:v>
                </c:pt>
                <c:pt idx="10">
                  <c:v>375545892.85713583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D34-96E4-8A1B3455472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Sheet1!$T$40:$T$51</c15:sqref>
                  </c15:fullRef>
                </c:ext>
              </c:extLst>
              <c:f>Sheet1!$T$41:$T$51</c:f>
              <c:numCache>
                <c:formatCode>General</c:formatCode>
                <c:ptCount val="11"/>
                <c:pt idx="0">
                  <c:v>376021549.26201159</c:v>
                </c:pt>
                <c:pt idx="1">
                  <c:v>570378495.38996875</c:v>
                </c:pt>
                <c:pt idx="2">
                  <c:v>1014150954.5318202</c:v>
                </c:pt>
                <c:pt idx="3">
                  <c:v>1442588696.7997968</c:v>
                </c:pt>
                <c:pt idx="4">
                  <c:v>2128532361.7763748</c:v>
                </c:pt>
                <c:pt idx="5">
                  <c:v>2882923621.7141047</c:v>
                </c:pt>
                <c:pt idx="6">
                  <c:v>3827498792.8851733</c:v>
                </c:pt>
                <c:pt idx="7">
                  <c:v>4615006370.5341339</c:v>
                </c:pt>
                <c:pt idx="8">
                  <c:v>5906065246.2837763</c:v>
                </c:pt>
                <c:pt idx="9">
                  <c:v>6995216338.69419</c:v>
                </c:pt>
                <c:pt idx="10">
                  <c:v>7871919422.7590151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D34-96E4-8A1B3455472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Sheet1!$U$40:$U$51</c15:sqref>
                  </c15:fullRef>
                </c:ext>
              </c:extLst>
              <c:f>Sheet1!$U$41:$U$51</c:f>
              <c:numCache>
                <c:formatCode>General</c:formatCode>
                <c:ptCount val="11"/>
                <c:pt idx="0">
                  <c:v>171209114.08775824</c:v>
                </c:pt>
                <c:pt idx="1">
                  <c:v>414322815.79235166</c:v>
                </c:pt>
                <c:pt idx="2">
                  <c:v>640045021.46396518</c:v>
                </c:pt>
                <c:pt idx="3">
                  <c:v>996751194.06861031</c:v>
                </c:pt>
                <c:pt idx="4">
                  <c:v>1341853031.8441606</c:v>
                </c:pt>
                <c:pt idx="5">
                  <c:v>1658276772.6464903</c:v>
                </c:pt>
                <c:pt idx="6">
                  <c:v>2008803321.3207536</c:v>
                </c:pt>
                <c:pt idx="7">
                  <c:v>2210022391.7331848</c:v>
                </c:pt>
                <c:pt idx="8">
                  <c:v>2580454888.3146243</c:v>
                </c:pt>
                <c:pt idx="9">
                  <c:v>2788882493.9546571</c:v>
                </c:pt>
                <c:pt idx="10">
                  <c:v>2863619979.1440501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D34-96E4-8A1B3455472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Sheet1!$V$40:$V$51</c15:sqref>
                  </c15:fullRef>
                </c:ext>
              </c:extLst>
              <c:f>Sheet1!$V$41:$V$51</c:f>
              <c:numCache>
                <c:formatCode>General</c:formatCode>
                <c:ptCount val="11"/>
                <c:pt idx="0">
                  <c:v>781768770.25086474</c:v>
                </c:pt>
                <c:pt idx="1">
                  <c:v>867236542.62928629</c:v>
                </c:pt>
                <c:pt idx="2">
                  <c:v>932402683.11456168</c:v>
                </c:pt>
                <c:pt idx="3">
                  <c:v>996297734.88428509</c:v>
                </c:pt>
                <c:pt idx="4">
                  <c:v>1058689905.6026026</c:v>
                </c:pt>
                <c:pt idx="5">
                  <c:v>1119461367.0299311</c:v>
                </c:pt>
                <c:pt idx="6">
                  <c:v>1202147643.0881641</c:v>
                </c:pt>
                <c:pt idx="7">
                  <c:v>1282778810.4402571</c:v>
                </c:pt>
                <c:pt idx="8">
                  <c:v>1361112666.4067197</c:v>
                </c:pt>
                <c:pt idx="9">
                  <c:v>1437028714.817394</c:v>
                </c:pt>
                <c:pt idx="10">
                  <c:v>1457361704.8653173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D34-96E4-8A1B3455472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Sheet1!$W$40:$W$51</c15:sqref>
                  </c15:fullRef>
                </c:ext>
              </c:extLst>
              <c:f>Sheet1!$W$41:$W$51</c:f>
              <c:numCache>
                <c:formatCode>General</c:formatCode>
                <c:ptCount val="11"/>
                <c:pt idx="0">
                  <c:v>410017882.36042649</c:v>
                </c:pt>
                <c:pt idx="1">
                  <c:v>965926278.12948287</c:v>
                </c:pt>
                <c:pt idx="2">
                  <c:v>1958621662.6317661</c:v>
                </c:pt>
                <c:pt idx="3">
                  <c:v>2448855859.900423</c:v>
                </c:pt>
                <c:pt idx="4">
                  <c:v>2867335129.3010645</c:v>
                </c:pt>
                <c:pt idx="5">
                  <c:v>3243615604.0428815</c:v>
                </c:pt>
                <c:pt idx="6">
                  <c:v>3609251813.0634179</c:v>
                </c:pt>
                <c:pt idx="7">
                  <c:v>4298197510.3944569</c:v>
                </c:pt>
                <c:pt idx="8">
                  <c:v>4913871156.3272753</c:v>
                </c:pt>
                <c:pt idx="9">
                  <c:v>5462863455.8826914</c:v>
                </c:pt>
                <c:pt idx="10">
                  <c:v>6070002429.7433662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D34-96E4-8A1B34554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0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production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Sheet1!$Z$17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33CC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Sheet1!$Z$40:$Z$51</c:f>
              <c:numCache>
                <c:formatCode>General</c:formatCode>
                <c:ptCount val="12"/>
                <c:pt idx="0">
                  <c:v>4236960</c:v>
                </c:pt>
                <c:pt idx="1">
                  <c:v>4260240</c:v>
                </c:pt>
                <c:pt idx="2">
                  <c:v>4248600</c:v>
                </c:pt>
                <c:pt idx="3">
                  <c:v>4248600</c:v>
                </c:pt>
                <c:pt idx="4">
                  <c:v>4248600</c:v>
                </c:pt>
                <c:pt idx="5">
                  <c:v>4260240</c:v>
                </c:pt>
                <c:pt idx="6">
                  <c:v>4248600</c:v>
                </c:pt>
                <c:pt idx="7">
                  <c:v>4248600</c:v>
                </c:pt>
                <c:pt idx="8">
                  <c:v>4248600</c:v>
                </c:pt>
                <c:pt idx="9">
                  <c:v>4260240</c:v>
                </c:pt>
                <c:pt idx="10">
                  <c:v>4248600</c:v>
                </c:pt>
                <c:pt idx="11">
                  <c:v>4248600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4-460A-94FE-0A183285239F}"/>
            </c:ext>
          </c:extLst>
        </c:ser>
        <c:ser>
          <c:idx val="0"/>
          <c:order val="1"/>
          <c:tx>
            <c:strRef>
              <c:f>Sheet1!$X$17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Sheet1!$X$40:$X$51</c:f>
              <c:numCache>
                <c:formatCode>General</c:formatCode>
                <c:ptCount val="12"/>
                <c:pt idx="0">
                  <c:v>67995612.82095395</c:v>
                </c:pt>
                <c:pt idx="1">
                  <c:v>88431685.810809508</c:v>
                </c:pt>
                <c:pt idx="2">
                  <c:v>73929668.644257277</c:v>
                </c:pt>
                <c:pt idx="3">
                  <c:v>56078092.719418779</c:v>
                </c:pt>
                <c:pt idx="4">
                  <c:v>45084107.196240783</c:v>
                </c:pt>
                <c:pt idx="5">
                  <c:v>34481372.248837724</c:v>
                </c:pt>
                <c:pt idx="6">
                  <c:v>33304943.99869233</c:v>
                </c:pt>
                <c:pt idx="7">
                  <c:v>28800645.509290222</c:v>
                </c:pt>
                <c:pt idx="8">
                  <c:v>24531585.684790004</c:v>
                </c:pt>
                <c:pt idx="9">
                  <c:v>21480247.768967327</c:v>
                </c:pt>
                <c:pt idx="10">
                  <c:v>19687739.700844903</c:v>
                </c:pt>
                <c:pt idx="11">
                  <c:v>18344757.203334495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60A-94FE-0A183285239F}"/>
            </c:ext>
          </c:extLst>
        </c:ser>
        <c:ser>
          <c:idx val="1"/>
          <c:order val="2"/>
          <c:tx>
            <c:strRef>
              <c:f>Sheet1!$Y$17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Sheet1!$Y$40:$Y$51</c:f>
              <c:numCache>
                <c:formatCode>General</c:formatCode>
                <c:ptCount val="12"/>
                <c:pt idx="0">
                  <c:v>30139400</c:v>
                </c:pt>
                <c:pt idx="1">
                  <c:v>3450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4-460A-94FE-0A183285239F}"/>
            </c:ext>
          </c:extLst>
        </c:ser>
        <c:ser>
          <c:idx val="5"/>
          <c:order val="3"/>
          <c:tx>
            <c:strRef>
              <c:f>Sheet1!$AC$17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Sheet1!$AC$40:$AC$51</c:f>
              <c:numCache>
                <c:formatCode>General</c:formatCode>
                <c:ptCount val="12"/>
                <c:pt idx="0">
                  <c:v>8783153.3540783282</c:v>
                </c:pt>
                <c:pt idx="1">
                  <c:v>15196872.354068607</c:v>
                </c:pt>
                <c:pt idx="2">
                  <c:v>17555879.589407746</c:v>
                </c:pt>
                <c:pt idx="3">
                  <c:v>19656114.105360776</c:v>
                </c:pt>
                <c:pt idx="4">
                  <c:v>21872197.502143469</c:v>
                </c:pt>
                <c:pt idx="5">
                  <c:v>24203667.269242249</c:v>
                </c:pt>
                <c:pt idx="6">
                  <c:v>26652051.160261553</c:v>
                </c:pt>
                <c:pt idx="7">
                  <c:v>29804954.482700009</c:v>
                </c:pt>
                <c:pt idx="8">
                  <c:v>33120093.714066312</c:v>
                </c:pt>
                <c:pt idx="9">
                  <c:v>36596788.903612539</c:v>
                </c:pt>
                <c:pt idx="10">
                  <c:v>40236804.014886998</c:v>
                </c:pt>
                <c:pt idx="11">
                  <c:v>42494674.855275698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4-460A-94FE-0A183285239F}"/>
            </c:ext>
          </c:extLst>
        </c:ser>
        <c:ser>
          <c:idx val="6"/>
          <c:order val="4"/>
          <c:tx>
            <c:strRef>
              <c:f>Sheet1!$AD$17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Sheet1!$AD$40:$AD$51</c:f>
              <c:numCache>
                <c:formatCode>General</c:formatCode>
                <c:ptCount val="12"/>
                <c:pt idx="0">
                  <c:v>3758039.999757811</c:v>
                </c:pt>
                <c:pt idx="1">
                  <c:v>3758045.2051084135</c:v>
                </c:pt>
                <c:pt idx="2">
                  <c:v>9418629.5142754167</c:v>
                </c:pt>
                <c:pt idx="3">
                  <c:v>20317899.958331335</c:v>
                </c:pt>
                <c:pt idx="4">
                  <c:v>27025641.937633716</c:v>
                </c:pt>
                <c:pt idx="5">
                  <c:v>33664780.103879176</c:v>
                </c:pt>
                <c:pt idx="6">
                  <c:v>40514570.452470072</c:v>
                </c:pt>
                <c:pt idx="7">
                  <c:v>47960485.66576542</c:v>
                </c:pt>
                <c:pt idx="8">
                  <c:v>60762731.46760378</c:v>
                </c:pt>
                <c:pt idx="9">
                  <c:v>73902514.674044266</c:v>
                </c:pt>
                <c:pt idx="10">
                  <c:v>87405815.294123501</c:v>
                </c:pt>
                <c:pt idx="11">
                  <c:v>103322136.70152393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4-460A-94FE-0A183285239F}"/>
            </c:ext>
          </c:extLst>
        </c:ser>
        <c:ser>
          <c:idx val="3"/>
          <c:order val="5"/>
          <c:tx>
            <c:strRef>
              <c:f>Sheet1!$AA$17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Sheet1!$AA$40:$AA$51</c:f>
              <c:numCache>
                <c:formatCode>General</c:formatCode>
                <c:ptCount val="12"/>
                <c:pt idx="0">
                  <c:v>3941977.9517470151</c:v>
                </c:pt>
                <c:pt idx="1">
                  <c:v>5224644.2402250897</c:v>
                </c:pt>
                <c:pt idx="2">
                  <c:v>8357031.2173809418</c:v>
                </c:pt>
                <c:pt idx="3">
                  <c:v>15668823.089074045</c:v>
                </c:pt>
                <c:pt idx="4">
                  <c:v>23502885.808745306</c:v>
                </c:pt>
                <c:pt idx="5">
                  <c:v>36568219.500088297</c:v>
                </c:pt>
                <c:pt idx="6">
                  <c:v>52227782.447539814</c:v>
                </c:pt>
                <c:pt idx="7">
                  <c:v>73118690.400841653</c:v>
                </c:pt>
                <c:pt idx="8">
                  <c:v>92967368.663826466</c:v>
                </c:pt>
                <c:pt idx="9">
                  <c:v>125458868.58227563</c:v>
                </c:pt>
                <c:pt idx="10">
                  <c:v>156692845.98675039</c:v>
                </c:pt>
                <c:pt idx="11">
                  <c:v>185940309.90776861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4-460A-94FE-0A183285239F}"/>
            </c:ext>
          </c:extLst>
        </c:ser>
        <c:ser>
          <c:idx val="4"/>
          <c:order val="6"/>
          <c:tx>
            <c:strRef>
              <c:f>Sheet1!$AB$17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Sheet1!$AB$40:$AB$51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2607143.1046172399</c:v>
                </c:pt>
                <c:pt idx="2">
                  <c:v>7291480.7322566481</c:v>
                </c:pt>
                <c:pt idx="3">
                  <c:v>13017461.436490035</c:v>
                </c:pt>
                <c:pt idx="4">
                  <c:v>23428335.44418719</c:v>
                </c:pt>
                <c:pt idx="5">
                  <c:v>36450082.343944892</c:v>
                </c:pt>
                <c:pt idx="6">
                  <c:v>52058238.965354241</c:v>
                </c:pt>
                <c:pt idx="7">
                  <c:v>72880067.424810499</c:v>
                </c:pt>
                <c:pt idx="8">
                  <c:v>92663119.140400648</c:v>
                </c:pt>
                <c:pt idx="9">
                  <c:v>125038975.05390878</c:v>
                </c:pt>
                <c:pt idx="10">
                  <c:v>156177419.66146085</c:v>
                </c:pt>
                <c:pt idx="11">
                  <c:v>185328539.72909144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4-460A-94FE-0A183285239F}"/>
            </c:ext>
          </c:extLst>
        </c:ser>
        <c:ser>
          <c:idx val="7"/>
          <c:order val="7"/>
          <c:tx>
            <c:strRef>
              <c:f>Sheet1!$AE$39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Sheet1!$AE$40:$AE$51</c:f>
              <c:numCache>
                <c:formatCode>General</c:formatCode>
                <c:ptCount val="12"/>
                <c:pt idx="0">
                  <c:v>23887.035830414217</c:v>
                </c:pt>
                <c:pt idx="1">
                  <c:v>1148423.3302521359</c:v>
                </c:pt>
                <c:pt idx="2">
                  <c:v>555718.06070144917</c:v>
                </c:pt>
                <c:pt idx="3">
                  <c:v>447364.89789195859</c:v>
                </c:pt>
                <c:pt idx="4">
                  <c:v>553867.36458714516</c:v>
                </c:pt>
                <c:pt idx="5">
                  <c:v>384778.09982001939</c:v>
                </c:pt>
                <c:pt idx="6">
                  <c:v>600931.10048365919</c:v>
                </c:pt>
                <c:pt idx="7">
                  <c:v>1619628.1358195459</c:v>
                </c:pt>
                <c:pt idx="8">
                  <c:v>3458033.1122252545</c:v>
                </c:pt>
                <c:pt idx="9">
                  <c:v>6343931.6607442312</c:v>
                </c:pt>
                <c:pt idx="10">
                  <c:v>9207508.848114213</c:v>
                </c:pt>
                <c:pt idx="11">
                  <c:v>11927198.292164555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0-4800-8D89-BC399F0C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Sheet1!$AH$40:$AH$51</c15:sqref>
                  </c15:fullRef>
                </c:ext>
              </c:extLst>
              <c:f>Sheet1!$AH$41:$AH$51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8-443A-A749-650C44F07FA1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Sheet1!$AI$40:$AI$51</c15:sqref>
                  </c15:fullRef>
                </c:ext>
              </c:extLst>
              <c:f>Sheet1!$AI$41:$AI$51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8-443A-A749-650C44F07FA1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Sheet1!$AJ$40:$AJ$51</c15:sqref>
                  </c15:fullRef>
                </c:ext>
              </c:extLst>
              <c:f>Sheet1!$AJ$41:$AJ$51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8-443A-A749-650C44F07FA1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Sheet1!$AK$40:$AK$51</c15:sqref>
                  </c15:fullRef>
                </c:ext>
              </c:extLst>
              <c:f>Sheet1!$AK$41:$AK$51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A8-443A-A749-650C44F07FA1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Sheet1!$AL$40:$AL$51</c15:sqref>
                  </c15:fullRef>
                </c:ext>
              </c:extLst>
              <c:f>Sheet1!$AL$41:$AL$51</c:f>
              <c:numCache>
                <c:formatCode>General</c:formatCode>
                <c:ptCount val="11"/>
                <c:pt idx="0">
                  <c:v>936594.19920961431</c:v>
                </c:pt>
                <c:pt idx="1">
                  <c:v>1342490.6520360718</c:v>
                </c:pt>
                <c:pt idx="2">
                  <c:v>1901322.564673193</c:v>
                </c:pt>
                <c:pt idx="3">
                  <c:v>2692804.9940894055</c:v>
                </c:pt>
                <c:pt idx="4">
                  <c:v>3766358.1452833377</c:v>
                </c:pt>
                <c:pt idx="5">
                  <c:v>5205434.9545342699</c:v>
                </c:pt>
                <c:pt idx="6">
                  <c:v>7078973.7404608717</c:v>
                </c:pt>
                <c:pt idx="7">
                  <c:v>9395837.9192052055</c:v>
                </c:pt>
                <c:pt idx="8">
                  <c:v>12254429.077075057</c:v>
                </c:pt>
                <c:pt idx="9">
                  <c:v>15241659.878785729</c:v>
                </c:pt>
                <c:pt idx="10">
                  <c:v>18446881.561504692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A8-443A-A749-650C44F07FA1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Sheet1!$AM$40:$AM$51</c15:sqref>
                  </c15:fullRef>
                </c:ext>
              </c:extLst>
              <c:f>Sheet1!$AM$41:$AM$51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A8-443A-A749-650C44F07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Climate Agreement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Sheet1!$C$3:$C$14</c15:sqref>
                  </c15:fullRef>
                </c:ext>
              </c:extLst>
              <c:f>Sheet1!$C$4:$C$14</c:f>
              <c:numCache>
                <c:formatCode>General</c:formatCode>
                <c:ptCount val="11"/>
                <c:pt idx="0">
                  <c:v>115.43458272958473</c:v>
                </c:pt>
                <c:pt idx="1">
                  <c:v>108.00462759599654</c:v>
                </c:pt>
                <c:pt idx="2">
                  <c:v>103.13454714059314</c:v>
                </c:pt>
                <c:pt idx="3">
                  <c:v>98.163409025198504</c:v>
                </c:pt>
                <c:pt idx="4">
                  <c:v>93.577558253651191</c:v>
                </c:pt>
                <c:pt idx="5">
                  <c:v>88.98684663125205</c:v>
                </c:pt>
                <c:pt idx="6">
                  <c:v>84.044436395430381</c:v>
                </c:pt>
                <c:pt idx="7">
                  <c:v>77.788263055824714</c:v>
                </c:pt>
                <c:pt idx="8">
                  <c:v>70.984884842931493</c:v>
                </c:pt>
                <c:pt idx="9">
                  <c:v>67.09684743771372</c:v>
                </c:pt>
                <c:pt idx="10">
                  <c:v>50.913719967251481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Sheet1!$B$3:$B$14</c15:sqref>
                  </c15:fullRef>
                </c:ext>
              </c:extLst>
              <c:f>Sheet1!$B$4:$B$14</c:f>
              <c:numCache>
                <c:formatCode>General</c:formatCode>
                <c:ptCount val="11"/>
                <c:pt idx="0">
                  <c:v>0.40295205117533373</c:v>
                </c:pt>
                <c:pt idx="1">
                  <c:v>0.54501382140245946</c:v>
                </c:pt>
                <c:pt idx="2">
                  <c:v>0.64360053030334297</c:v>
                </c:pt>
                <c:pt idx="3">
                  <c:v>0.74044597165343007</c:v>
                </c:pt>
                <c:pt idx="4">
                  <c:v>0.83941929761813738</c:v>
                </c:pt>
                <c:pt idx="5">
                  <c:v>0.93618139493403174</c:v>
                </c:pt>
                <c:pt idx="6">
                  <c:v>1.1049431680478117</c:v>
                </c:pt>
                <c:pt idx="7">
                  <c:v>1.2755015758567618</c:v>
                </c:pt>
                <c:pt idx="8">
                  <c:v>1.4856493657947403</c:v>
                </c:pt>
                <c:pt idx="9">
                  <c:v>1.6408017420719572</c:v>
                </c:pt>
                <c:pt idx="10">
                  <c:v>2.0351629032250762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Renewables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Sheet1!$B$22:$B$33</c15:sqref>
                  </c15:fullRef>
                </c:ext>
              </c:extLst>
              <c:f>Sheet1!$B$23:$B$33</c:f>
              <c:numCache>
                <c:formatCode>General</c:formatCode>
                <c:ptCount val="11"/>
                <c:pt idx="0">
                  <c:v>0.49947281378718439</c:v>
                </c:pt>
                <c:pt idx="1">
                  <c:v>0.73176365537548516</c:v>
                </c:pt>
                <c:pt idx="2">
                  <c:v>1.0584993578560855</c:v>
                </c:pt>
                <c:pt idx="3">
                  <c:v>1.3501663244513238</c:v>
                </c:pt>
                <c:pt idx="4">
                  <c:v>1.8745407890180912</c:v>
                </c:pt>
                <c:pt idx="5">
                  <c:v>2.4004217553366263</c:v>
                </c:pt>
                <c:pt idx="6">
                  <c:v>2.9348909188981511</c:v>
                </c:pt>
                <c:pt idx="7">
                  <c:v>3.5548629204286102</c:v>
                </c:pt>
                <c:pt idx="8">
                  <c:v>4.646821504020008</c:v>
                </c:pt>
                <c:pt idx="9">
                  <c:v>6.6431862479567965</c:v>
                </c:pt>
                <c:pt idx="10">
                  <c:v>9.4980053044276342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A-4EEE-AF34-0A13AA9F1913}"/>
            </c:ext>
          </c:extLst>
        </c:ser>
        <c:ser>
          <c:idx val="1"/>
          <c:order val="1"/>
          <c:tx>
            <c:v>Non-renewables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Sheet1!$C$22:$C$33</c15:sqref>
                  </c15:fullRef>
                </c:ext>
              </c:extLst>
              <c:f>Sheet1!$C$23:$C$33</c:f>
              <c:numCache>
                <c:formatCode>General</c:formatCode>
                <c:ptCount val="11"/>
                <c:pt idx="0">
                  <c:v>112.1361735625038</c:v>
                </c:pt>
                <c:pt idx="1">
                  <c:v>102.62601438615998</c:v>
                </c:pt>
                <c:pt idx="2">
                  <c:v>88.838628680264094</c:v>
                </c:pt>
                <c:pt idx="3">
                  <c:v>76.103856175673741</c:v>
                </c:pt>
                <c:pt idx="4">
                  <c:v>65.79491165580616</c:v>
                </c:pt>
                <c:pt idx="5">
                  <c:v>60.196214679333792</c:v>
                </c:pt>
                <c:pt idx="6">
                  <c:v>52.815270562313934</c:v>
                </c:pt>
                <c:pt idx="7">
                  <c:v>44.488477212606746</c:v>
                </c:pt>
                <c:pt idx="8">
                  <c:v>38.146864297931536</c:v>
                </c:pt>
                <c:pt idx="9">
                  <c:v>29.839796305480007</c:v>
                </c:pt>
                <c:pt idx="10">
                  <c:v>24.614202223813621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A-4EEE-AF34-0A13AA9F1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</a:t>
            </a:r>
            <a:r>
              <a:rPr lang="en-GB" sz="1400" b="0" i="0" u="none" strike="noStrike" baseline="0">
                <a:effectLst/>
              </a:rPr>
              <a:t> Climate Agreement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Sheet1!$AV$2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Sheet1!$AV$3:$AV$14</c15:sqref>
                  </c15:fullRef>
                </c:ext>
              </c:extLst>
              <c:f>Sheet1!$AV$4:$AV$14</c:f>
              <c:numCache>
                <c:formatCode>General</c:formatCode>
                <c:ptCount val="11"/>
                <c:pt idx="0">
                  <c:v>7.1508779177933821</c:v>
                </c:pt>
                <c:pt idx="1">
                  <c:v>6.5686299377305915</c:v>
                </c:pt>
                <c:pt idx="2">
                  <c:v>6.2216017209941104</c:v>
                </c:pt>
                <c:pt idx="3">
                  <c:v>5.9094265112008095</c:v>
                </c:pt>
                <c:pt idx="4">
                  <c:v>5.6523766348824704</c:v>
                </c:pt>
                <c:pt idx="5">
                  <c:v>5.4149683226799032</c:v>
                </c:pt>
                <c:pt idx="6">
                  <c:v>5.2187803914427056</c:v>
                </c:pt>
                <c:pt idx="7">
                  <c:v>4.8979460468058607</c:v>
                </c:pt>
                <c:pt idx="8">
                  <c:v>4.5352433430040868</c:v>
                </c:pt>
                <c:pt idx="9">
                  <c:v>4.39995604575524</c:v>
                </c:pt>
                <c:pt idx="10">
                  <c:v>3.3486548472874786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Sheet1!$AW$2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Sheet1!$AW$3:$AW$14</c15:sqref>
                  </c15:fullRef>
                </c:ext>
              </c:extLst>
              <c:f>Sheet1!$AW$4:$AW$14</c:f>
              <c:numCache>
                <c:formatCode>General</c:formatCode>
                <c:ptCount val="11"/>
                <c:pt idx="0">
                  <c:v>1.3545626577851488</c:v>
                </c:pt>
                <c:pt idx="1">
                  <c:v>2.0327663269889817</c:v>
                </c:pt>
                <c:pt idx="2">
                  <c:v>2.3713947558302135</c:v>
                </c:pt>
                <c:pt idx="3">
                  <c:v>2.6493154938125323</c:v>
                </c:pt>
                <c:pt idx="4">
                  <c:v>2.9006400000545476</c:v>
                </c:pt>
                <c:pt idx="5">
                  <c:v>3.0997025981128941</c:v>
                </c:pt>
                <c:pt idx="6">
                  <c:v>3.3005322076974033</c:v>
                </c:pt>
                <c:pt idx="7">
                  <c:v>3.478589254791991</c:v>
                </c:pt>
                <c:pt idx="8">
                  <c:v>3.8419170062215149</c:v>
                </c:pt>
                <c:pt idx="9">
                  <c:v>3.8715019798709776</c:v>
                </c:pt>
                <c:pt idx="10">
                  <c:v>5.0559622728495643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</a:t>
            </a:r>
            <a:r>
              <a:rPr lang="en-GB" sz="1400" b="0" i="0" u="none" strike="noStrike" baseline="0">
                <a:effectLst/>
              </a:rPr>
              <a:t>Climate Agreement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Sheet1!$AX$2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Sheet1!$AX$3:$AX$14</c15:sqref>
                  </c15:fullRef>
                </c:ext>
              </c:extLst>
              <c:f>Sheet1!$AX$4:$AX$14</c:f>
              <c:numCache>
                <c:formatCode>General</c:formatCode>
                <c:ptCount val="11"/>
                <c:pt idx="0">
                  <c:v>100634562.74276984</c:v>
                </c:pt>
                <c:pt idx="1">
                  <c:v>92380480.3513733</c:v>
                </c:pt>
                <c:pt idx="2">
                  <c:v>87454579.003336594</c:v>
                </c:pt>
                <c:pt idx="3">
                  <c:v>83015112.199937791</c:v>
                </c:pt>
                <c:pt idx="4">
                  <c:v>79351006.342639446</c:v>
                </c:pt>
                <c:pt idx="5">
                  <c:v>75970982.043058276</c:v>
                </c:pt>
                <c:pt idx="6">
                  <c:v>73158701.182478979</c:v>
                </c:pt>
                <c:pt idx="7">
                  <c:v>68585364.176234052</c:v>
                </c:pt>
                <c:pt idx="8">
                  <c:v>63416174.609680034</c:v>
                </c:pt>
                <c:pt idx="9">
                  <c:v>61482507.61070741</c:v>
                </c:pt>
                <c:pt idx="10">
                  <c:v>46531660.493188962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Sheet1!$AY$2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Sheet1!$AY$3:$AY$14</c15:sqref>
                  </c15:fullRef>
                </c:ext>
              </c:extLst>
              <c:f>Sheet1!$AY$4:$AY$14</c:f>
              <c:numCache>
                <c:formatCode>General</c:formatCode>
                <c:ptCount val="11"/>
                <c:pt idx="0">
                  <c:v>19871355.181133121</c:v>
                </c:pt>
                <c:pt idx="1">
                  <c:v>28468057.577029243</c:v>
                </c:pt>
                <c:pt idx="2">
                  <c:v>34203318.598612353</c:v>
                </c:pt>
                <c:pt idx="3">
                  <c:v>39799908.329556763</c:v>
                </c:pt>
                <c:pt idx="4">
                  <c:v>45574273.139514595</c:v>
                </c:pt>
                <c:pt idx="5">
                  <c:v>51182778.066305697</c:v>
                </c:pt>
                <c:pt idx="6">
                  <c:v>58096846.203993767</c:v>
                </c:pt>
                <c:pt idx="7">
                  <c:v>65168528.317500681</c:v>
                </c:pt>
                <c:pt idx="8">
                  <c:v>75505296.215949073</c:v>
                </c:pt>
                <c:pt idx="9">
                  <c:v>81353349.014985591</c:v>
                </c:pt>
                <c:pt idx="10">
                  <c:v>107100282.14127865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</a:t>
            </a:r>
            <a:r>
              <a:rPr lang="en-GB" sz="1400" b="0" i="0" u="none" strike="noStrike" baseline="0">
                <a:effectLst/>
              </a:rPr>
              <a:t> Climate Agreement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Sheet1!$AH$17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5DB7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Sheet1!$AH$3:$AH$14</c15:sqref>
                  </c15:fullRef>
                </c:ext>
              </c:extLst>
              <c:f>Sheet1!$AH$4:$AH$14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3CA-BECB-4E103594540B}"/>
            </c:ext>
          </c:extLst>
        </c:ser>
        <c:ser>
          <c:idx val="1"/>
          <c:order val="1"/>
          <c:tx>
            <c:strRef>
              <c:f>Sheet1!$AI$17</c:f>
              <c:strCache>
                <c:ptCount val="1"/>
                <c:pt idx="0">
                  <c:v>Built enivornment</c:v>
                </c:pt>
              </c:strCache>
            </c:strRef>
          </c:tx>
          <c:spPr>
            <a:solidFill>
              <a:srgbClr val="FFE27D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Sheet1!$AI$3:$AI$14</c15:sqref>
                  </c15:fullRef>
                </c:ext>
              </c:extLst>
              <c:f>Sheet1!$AI$4:$AI$14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7-43CA-BECB-4E103594540B}"/>
            </c:ext>
          </c:extLst>
        </c:ser>
        <c:ser>
          <c:idx val="2"/>
          <c:order val="2"/>
          <c:tx>
            <c:strRef>
              <c:f>Sheet1!$AJ$17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69B8FF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Sheet1!$AJ$3:$AJ$14</c15:sqref>
                  </c15:fullRef>
                </c:ext>
              </c:extLst>
              <c:f>Sheet1!$AJ$4:$AJ$14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7-43CA-BECB-4E103594540B}"/>
            </c:ext>
          </c:extLst>
        </c:ser>
        <c:ser>
          <c:idx val="3"/>
          <c:order val="3"/>
          <c:tx>
            <c:strRef>
              <c:f>Sheet1!$AK$17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A0A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Sheet1!$AK$3:$AK$14</c15:sqref>
                  </c15:fullRef>
                </c:ext>
              </c:extLst>
              <c:f>Sheet1!$AK$4:$AK$14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7-43CA-BECB-4E103594540B}"/>
            </c:ext>
          </c:extLst>
        </c:ser>
        <c:ser>
          <c:idx val="4"/>
          <c:order val="4"/>
          <c:tx>
            <c:strRef>
              <c:f>Sheet1!$AL$17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EA77C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Sheet1!$AL$3:$AL$14</c15:sqref>
                  </c15:fullRef>
                </c:ext>
              </c:extLst>
              <c:f>Sheet1!$AL$4:$AL$14</c:f>
              <c:numCache>
                <c:formatCode>General</c:formatCode>
                <c:ptCount val="11"/>
                <c:pt idx="0">
                  <c:v>936594.19920961431</c:v>
                </c:pt>
                <c:pt idx="1">
                  <c:v>1342490.6520360718</c:v>
                </c:pt>
                <c:pt idx="2">
                  <c:v>1901322.564673193</c:v>
                </c:pt>
                <c:pt idx="3">
                  <c:v>2692804.9940894055</c:v>
                </c:pt>
                <c:pt idx="4">
                  <c:v>3766358.1452833377</c:v>
                </c:pt>
                <c:pt idx="5">
                  <c:v>5205434.9545342699</c:v>
                </c:pt>
                <c:pt idx="6">
                  <c:v>7078973.7404608717</c:v>
                </c:pt>
                <c:pt idx="7">
                  <c:v>9395837.9192052055</c:v>
                </c:pt>
                <c:pt idx="8">
                  <c:v>12254429.077075057</c:v>
                </c:pt>
                <c:pt idx="9">
                  <c:v>15241659.878785729</c:v>
                </c:pt>
                <c:pt idx="10">
                  <c:v>18446881.561504692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7-43CA-BECB-4E103594540B}"/>
            </c:ext>
          </c:extLst>
        </c:ser>
        <c:ser>
          <c:idx val="5"/>
          <c:order val="5"/>
          <c:tx>
            <c:strRef>
              <c:f>Sheet1!$AM$17</c:f>
              <c:strCache>
                <c:ptCount val="1"/>
                <c:pt idx="0">
                  <c:v>Heat pump</c:v>
                </c:pt>
              </c:strCache>
            </c:strRef>
          </c:tx>
          <c:spPr>
            <a:solidFill>
              <a:srgbClr val="FEBA49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Sheet1!$AM$3:$AM$14</c15:sqref>
                  </c15:fullRef>
                </c:ext>
              </c:extLst>
              <c:f>Sheet1!$AM$4:$AM$14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7-43CA-BECB-4E103594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Sheet1!$AV$21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Sheet1!$AV$22:$AV$33</c15:sqref>
                  </c15:fullRef>
                </c:ext>
              </c:extLst>
              <c:f>Sheet1!$AV$23:$AV$33</c:f>
              <c:numCache>
                <c:formatCode>General</c:formatCode>
                <c:ptCount val="11"/>
                <c:pt idx="0">
                  <c:v>6.8747820826404284</c:v>
                </c:pt>
                <c:pt idx="1">
                  <c:v>6.1421135557529354</c:v>
                </c:pt>
                <c:pt idx="2">
                  <c:v>5.3724811717771814</c:v>
                </c:pt>
                <c:pt idx="3">
                  <c:v>4.902071577580597</c:v>
                </c:pt>
                <c:pt idx="4">
                  <c:v>4.4328848325284103</c:v>
                </c:pt>
                <c:pt idx="5">
                  <c:v>4.0428208467403595</c:v>
                </c:pt>
                <c:pt idx="6">
                  <c:v>3.6767848599761517</c:v>
                </c:pt>
                <c:pt idx="7">
                  <c:v>3.0734214570000793</c:v>
                </c:pt>
                <c:pt idx="8">
                  <c:v>2.6437519382900949</c:v>
                </c:pt>
                <c:pt idx="9">
                  <c:v>2.0558070164754105</c:v>
                </c:pt>
                <c:pt idx="10">
                  <c:v>1.7216100458082686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Sheet1!$AW$21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Sheet1!$AW$22:$AW$33</c15:sqref>
                  </c15:fullRef>
                </c:ext>
              </c:extLst>
              <c:f>Sheet1!$AW$23:$AW$33</c:f>
              <c:numCache>
                <c:formatCode>General</c:formatCode>
                <c:ptCount val="11"/>
                <c:pt idx="0">
                  <c:v>1.5778511245531879</c:v>
                </c:pt>
                <c:pt idx="1">
                  <c:v>2.356641212968138</c:v>
                </c:pt>
                <c:pt idx="2">
                  <c:v>3.128246691506849</c:v>
                </c:pt>
                <c:pt idx="3">
                  <c:v>3.5840387900475932</c:v>
                </c:pt>
                <c:pt idx="4">
                  <c:v>4.2135365575776484</c:v>
                </c:pt>
                <c:pt idx="5">
                  <c:v>4.7479189129854742</c:v>
                </c:pt>
                <c:pt idx="6">
                  <c:v>5.2254528717239328</c:v>
                </c:pt>
                <c:pt idx="7">
                  <c:v>6.1202764654418242</c:v>
                </c:pt>
                <c:pt idx="8">
                  <c:v>7.263244347099854</c:v>
                </c:pt>
                <c:pt idx="9">
                  <c:v>8.7857392415147064</c:v>
                </c:pt>
                <c:pt idx="10">
                  <c:v>10.711577709143612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Sheet1!$AX$21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Sheet1!$AX$22:$AX$33</c15:sqref>
                  </c15:fullRef>
                </c:ext>
              </c:extLst>
              <c:f>Sheet1!$AX$23:$AX$33</c:f>
              <c:numCache>
                <c:formatCode>General</c:formatCode>
                <c:ptCount val="11"/>
                <c:pt idx="0">
                  <c:v>96720092.975411445</c:v>
                </c:pt>
                <c:pt idx="1">
                  <c:v>86327931.217638791</c:v>
                </c:pt>
                <c:pt idx="2">
                  <c:v>75336248.321396321</c:v>
                </c:pt>
                <c:pt idx="3">
                  <c:v>68540807.840383694</c:v>
                </c:pt>
                <c:pt idx="4">
                  <c:v>61807939.113061406</c:v>
                </c:pt>
                <c:pt idx="5">
                  <c:v>56279202.115179695</c:v>
                </c:pt>
                <c:pt idx="6">
                  <c:v>51050981.068650067</c:v>
                </c:pt>
                <c:pt idx="7">
                  <c:v>42496962.428355679</c:v>
                </c:pt>
                <c:pt idx="8">
                  <c:v>36402498.365631759</c:v>
                </c:pt>
                <c:pt idx="9">
                  <c:v>28070023.524714969</c:v>
                </c:pt>
                <c:pt idx="10">
                  <c:v>23332041.155762915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Sheet1!$AY$21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Sheet1!$AY$22:$AY$33</c15:sqref>
                  </c15:fullRef>
                </c:ext>
              </c:extLst>
              <c:f>Sheet1!$AY$23:$AY$33</c:f>
              <c:numCache>
                <c:formatCode>General</c:formatCode>
                <c:ptCount val="11"/>
                <c:pt idx="0">
                  <c:v>23797768.86546284</c:v>
                </c:pt>
                <c:pt idx="1">
                  <c:v>34552955.044462889</c:v>
                </c:pt>
                <c:pt idx="2">
                  <c:v>47209190.171584137</c:v>
                </c:pt>
                <c:pt idx="3">
                  <c:v>57550027.951338291</c:v>
                </c:pt>
                <c:pt idx="4">
                  <c:v>73152900.646275207</c:v>
                </c:pt>
                <c:pt idx="5">
                  <c:v>88928114.71366781</c:v>
                </c:pt>
                <c:pt idx="6">
                  <c:v>105448433.00356294</c:v>
                </c:pt>
                <c:pt idx="7">
                  <c:v>129100819.76947537</c:v>
                </c:pt>
                <c:pt idx="8">
                  <c:v>163672260.08669174</c:v>
                </c:pt>
                <c:pt idx="9">
                  <c:v>217514306.51264539</c:v>
                </c:pt>
                <c:pt idx="10">
                  <c:v>291891446.64431107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Sheet1!$AH$17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5DB7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Sheet1!$AH$22:$AH$33</c15:sqref>
                  </c15:fullRef>
                </c:ext>
              </c:extLst>
              <c:f>Sheet1!$AH$23:$AH$33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3CA-BECB-4E103594540B}"/>
            </c:ext>
          </c:extLst>
        </c:ser>
        <c:ser>
          <c:idx val="1"/>
          <c:order val="1"/>
          <c:tx>
            <c:strRef>
              <c:f>Sheet1!$AI$17</c:f>
              <c:strCache>
                <c:ptCount val="1"/>
                <c:pt idx="0">
                  <c:v>Built enivornment</c:v>
                </c:pt>
              </c:strCache>
            </c:strRef>
          </c:tx>
          <c:spPr>
            <a:solidFill>
              <a:srgbClr val="FFE27D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Sheet1!$AI$22:$AI$33</c15:sqref>
                  </c15:fullRef>
                </c:ext>
              </c:extLst>
              <c:f>Sheet1!$AI$23:$AI$33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7-43CA-BECB-4E103594540B}"/>
            </c:ext>
          </c:extLst>
        </c:ser>
        <c:ser>
          <c:idx val="2"/>
          <c:order val="2"/>
          <c:tx>
            <c:strRef>
              <c:f>Sheet1!$AJ$17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69B8FF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Sheet1!$AJ$22:$AJ$33</c15:sqref>
                  </c15:fullRef>
                </c:ext>
              </c:extLst>
              <c:f>Sheet1!$AJ$23:$AJ$33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7-43CA-BECB-4E103594540B}"/>
            </c:ext>
          </c:extLst>
        </c:ser>
        <c:ser>
          <c:idx val="3"/>
          <c:order val="3"/>
          <c:tx>
            <c:strRef>
              <c:f>Sheet1!$AK$17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A0A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Sheet1!$AK$22:$AK$33</c15:sqref>
                  </c15:fullRef>
                </c:ext>
              </c:extLst>
              <c:f>Sheet1!$AK$23:$AK$33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7-43CA-BECB-4E103594540B}"/>
            </c:ext>
          </c:extLst>
        </c:ser>
        <c:ser>
          <c:idx val="4"/>
          <c:order val="4"/>
          <c:tx>
            <c:strRef>
              <c:f>Sheet1!$AL$17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EA77C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Sheet1!$AL$22:$AL$33</c15:sqref>
                  </c15:fullRef>
                </c:ext>
              </c:extLst>
              <c:f>Sheet1!$AL$23:$AL$33</c:f>
              <c:numCache>
                <c:formatCode>General</c:formatCode>
                <c:ptCount val="11"/>
                <c:pt idx="0">
                  <c:v>936594.19920961431</c:v>
                </c:pt>
                <c:pt idx="1">
                  <c:v>1342490.6520360718</c:v>
                </c:pt>
                <c:pt idx="2">
                  <c:v>1901322.564673193</c:v>
                </c:pt>
                <c:pt idx="3">
                  <c:v>2692804.9940894055</c:v>
                </c:pt>
                <c:pt idx="4">
                  <c:v>3766358.1452833377</c:v>
                </c:pt>
                <c:pt idx="5">
                  <c:v>5205434.9545342699</c:v>
                </c:pt>
                <c:pt idx="6">
                  <c:v>7078973.7404608717</c:v>
                </c:pt>
                <c:pt idx="7">
                  <c:v>9395837.9192052055</c:v>
                </c:pt>
                <c:pt idx="8">
                  <c:v>12254429.077075057</c:v>
                </c:pt>
                <c:pt idx="9">
                  <c:v>15241659.878785729</c:v>
                </c:pt>
                <c:pt idx="10">
                  <c:v>18446881.561504692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7-43CA-BECB-4E103594540B}"/>
            </c:ext>
          </c:extLst>
        </c:ser>
        <c:ser>
          <c:idx val="5"/>
          <c:order val="5"/>
          <c:tx>
            <c:strRef>
              <c:f>Sheet1!$AM$17</c:f>
              <c:strCache>
                <c:ptCount val="1"/>
                <c:pt idx="0">
                  <c:v>Heat pump</c:v>
                </c:pt>
              </c:strCache>
            </c:strRef>
          </c:tx>
          <c:spPr>
            <a:solidFill>
              <a:srgbClr val="FEBA49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Sheet1!$AM$22:$AM$33</c15:sqref>
                  </c15:fullRef>
                </c:ext>
              </c:extLst>
              <c:f>Sheet1!$AM$23:$AM$33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7-43CA-BECB-4E103594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Sheet1!$AV$39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Sheet1!$AV$40:$AV$51</c15:sqref>
                  </c15:fullRef>
                </c:ext>
              </c:extLst>
              <c:f>Sheet1!$AV$41:$AV$51</c:f>
              <c:numCache>
                <c:formatCode>General</c:formatCode>
                <c:ptCount val="11"/>
                <c:pt idx="0">
                  <c:v>6.6144071777266067</c:v>
                </c:pt>
                <c:pt idx="1">
                  <c:v>5.5902278775859919</c:v>
                </c:pt>
                <c:pt idx="2">
                  <c:v>4.3310542186018672</c:v>
                </c:pt>
                <c:pt idx="3">
                  <c:v>3.5555855968776808</c:v>
                </c:pt>
                <c:pt idx="4">
                  <c:v>2.8087430068376515</c:v>
                </c:pt>
                <c:pt idx="5">
                  <c:v>2.7247339070506134</c:v>
                </c:pt>
                <c:pt idx="6">
                  <c:v>2.4070199957445904</c:v>
                </c:pt>
                <c:pt idx="7">
                  <c:v>2.1058988116950097</c:v>
                </c:pt>
                <c:pt idx="8">
                  <c:v>1.8916994051325</c:v>
                </c:pt>
                <c:pt idx="9">
                  <c:v>1.7642346753274318</c:v>
                </c:pt>
                <c:pt idx="10">
                  <c:v>1.6695064455923367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Sheet1!$AW$39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Sheet1!$AW$40:$AW$51</c15:sqref>
                  </c15:fullRef>
                </c:ext>
              </c:extLst>
              <c:f>Sheet1!$AW$41:$AW$51</c:f>
              <c:numCache>
                <c:formatCode>General</c:formatCode>
                <c:ptCount val="11"/>
                <c:pt idx="0">
                  <c:v>1.7390173159610611</c:v>
                </c:pt>
                <c:pt idx="1">
                  <c:v>2.8178641319410898</c:v>
                </c:pt>
                <c:pt idx="2">
                  <c:v>4.5452203217421134</c:v>
                </c:pt>
                <c:pt idx="3">
                  <c:v>5.8844934856531159</c:v>
                </c:pt>
                <c:pt idx="4">
                  <c:v>7.3964104285242032</c:v>
                </c:pt>
                <c:pt idx="5">
                  <c:v>8.9042773654334066</c:v>
                </c:pt>
                <c:pt idx="6">
                  <c:v>10.64770157035751</c:v>
                </c:pt>
                <c:pt idx="7">
                  <c:v>12.406005083102032</c:v>
                </c:pt>
                <c:pt idx="8">
                  <c:v>14.761503957332394</c:v>
                </c:pt>
                <c:pt idx="9">
                  <c:v>16.683991003348936</c:v>
                </c:pt>
                <c:pt idx="10">
                  <c:v>18.26290353651175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layout>
            <c:manualLayout>
              <c:xMode val="edge"/>
              <c:yMode val="edge"/>
              <c:x val="0.52537537540609947"/>
              <c:y val="0.77932079221593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Sheet1!$AX$39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Sheet1!$AX$40:$AX$51</c15:sqref>
                  </c15:fullRef>
                </c:ext>
              </c:extLst>
              <c:f>Sheet1!$AX$41:$AX$51</c:f>
              <c:numCache>
                <c:formatCode>General</c:formatCode>
                <c:ptCount val="11"/>
                <c:pt idx="0">
                  <c:v>92695375.810809508</c:v>
                </c:pt>
                <c:pt idx="1">
                  <c:v>78178268.644257277</c:v>
                </c:pt>
                <c:pt idx="2">
                  <c:v>60326692.719418779</c:v>
                </c:pt>
                <c:pt idx="3">
                  <c:v>49332707.196240783</c:v>
                </c:pt>
                <c:pt idx="4">
                  <c:v>38741612.248837724</c:v>
                </c:pt>
                <c:pt idx="5">
                  <c:v>37553543.998692334</c:v>
                </c:pt>
                <c:pt idx="6">
                  <c:v>33049245.509290222</c:v>
                </c:pt>
                <c:pt idx="7">
                  <c:v>28780185.684790004</c:v>
                </c:pt>
                <c:pt idx="8">
                  <c:v>25740487.768967327</c:v>
                </c:pt>
                <c:pt idx="9">
                  <c:v>23936339.700844903</c:v>
                </c:pt>
                <c:pt idx="10">
                  <c:v>22593357.203334495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Sheet1!$AY$39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Sheet1!$AY$40:$AY$51</c15:sqref>
                  </c15:fullRef>
                </c:ext>
              </c:extLst>
              <c:f>Sheet1!$AY$41:$AY$51</c:f>
              <c:numCache>
                <c:formatCode>General</c:formatCode>
                <c:ptCount val="11"/>
                <c:pt idx="0">
                  <c:v>26786704.904019348</c:v>
                </c:pt>
                <c:pt idx="1">
                  <c:v>42623021.053320751</c:v>
                </c:pt>
                <c:pt idx="2">
                  <c:v>68660298.589256197</c:v>
                </c:pt>
                <c:pt idx="3">
                  <c:v>95829060.692709684</c:v>
                </c:pt>
                <c:pt idx="4">
                  <c:v>130886749.21715462</c:v>
                </c:pt>
                <c:pt idx="5">
                  <c:v>171452643.02562568</c:v>
                </c:pt>
                <c:pt idx="6">
                  <c:v>223764197.97411758</c:v>
                </c:pt>
                <c:pt idx="7">
                  <c:v>279513312.98589724</c:v>
                </c:pt>
                <c:pt idx="8">
                  <c:v>360997147.2138412</c:v>
                </c:pt>
                <c:pt idx="9">
                  <c:v>440512884.95722175</c:v>
                </c:pt>
                <c:pt idx="10">
                  <c:v>517085661.19365966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Sheet1!$AH$17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5DB7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Sheet1!$AH$40:$AH$51</c15:sqref>
                  </c15:fullRef>
                </c:ext>
              </c:extLst>
              <c:f>Sheet1!$AH$41:$AH$51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3CA-BECB-4E103594540B}"/>
            </c:ext>
          </c:extLst>
        </c:ser>
        <c:ser>
          <c:idx val="1"/>
          <c:order val="1"/>
          <c:tx>
            <c:strRef>
              <c:f>Sheet1!$AI$17</c:f>
              <c:strCache>
                <c:ptCount val="1"/>
                <c:pt idx="0">
                  <c:v>Built enivornment</c:v>
                </c:pt>
              </c:strCache>
            </c:strRef>
          </c:tx>
          <c:spPr>
            <a:solidFill>
              <a:srgbClr val="FFE27D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Sheet1!$AI$40:$AI$51</c15:sqref>
                  </c15:fullRef>
                </c:ext>
              </c:extLst>
              <c:f>Sheet1!$AI$41:$AI$51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7-43CA-BECB-4E103594540B}"/>
            </c:ext>
          </c:extLst>
        </c:ser>
        <c:ser>
          <c:idx val="2"/>
          <c:order val="2"/>
          <c:tx>
            <c:strRef>
              <c:f>Sheet1!$AJ$17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69B8FF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Sheet1!$AJ$40:$AJ$51</c15:sqref>
                  </c15:fullRef>
                </c:ext>
              </c:extLst>
              <c:f>Sheet1!$AJ$41:$AJ$51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7-43CA-BECB-4E103594540B}"/>
            </c:ext>
          </c:extLst>
        </c:ser>
        <c:ser>
          <c:idx val="3"/>
          <c:order val="3"/>
          <c:tx>
            <c:strRef>
              <c:f>Sheet1!$AK$17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A0A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Sheet1!$AK$40:$AK$51</c15:sqref>
                  </c15:fullRef>
                </c:ext>
              </c:extLst>
              <c:f>Sheet1!$AK$41:$AK$51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7-43CA-BECB-4E103594540B}"/>
            </c:ext>
          </c:extLst>
        </c:ser>
        <c:ser>
          <c:idx val="4"/>
          <c:order val="4"/>
          <c:tx>
            <c:strRef>
              <c:f>Sheet1!$AL$17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EA77C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Sheet1!$AL$40:$AL$51</c15:sqref>
                  </c15:fullRef>
                </c:ext>
              </c:extLst>
              <c:f>Sheet1!$AL$41:$AL$51</c:f>
              <c:numCache>
                <c:formatCode>General</c:formatCode>
                <c:ptCount val="11"/>
                <c:pt idx="0">
                  <c:v>936594.19920961431</c:v>
                </c:pt>
                <c:pt idx="1">
                  <c:v>1342490.6520360718</c:v>
                </c:pt>
                <c:pt idx="2">
                  <c:v>1901322.564673193</c:v>
                </c:pt>
                <c:pt idx="3">
                  <c:v>2692804.9940894055</c:v>
                </c:pt>
                <c:pt idx="4">
                  <c:v>3766358.1452833377</c:v>
                </c:pt>
                <c:pt idx="5">
                  <c:v>5205434.9545342699</c:v>
                </c:pt>
                <c:pt idx="6">
                  <c:v>7078973.7404608717</c:v>
                </c:pt>
                <c:pt idx="7">
                  <c:v>9395837.9192052055</c:v>
                </c:pt>
                <c:pt idx="8">
                  <c:v>12254429.077075057</c:v>
                </c:pt>
                <c:pt idx="9">
                  <c:v>15241659.878785729</c:v>
                </c:pt>
                <c:pt idx="10">
                  <c:v>18446881.561504692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7-43CA-BECB-4E103594540B}"/>
            </c:ext>
          </c:extLst>
        </c:ser>
        <c:ser>
          <c:idx val="5"/>
          <c:order val="5"/>
          <c:tx>
            <c:strRef>
              <c:f>Sheet1!$AM$17</c:f>
              <c:strCache>
                <c:ptCount val="1"/>
                <c:pt idx="0">
                  <c:v>Heat pump</c:v>
                </c:pt>
              </c:strCache>
            </c:strRef>
          </c:tx>
          <c:spPr>
            <a:solidFill>
              <a:srgbClr val="FEBA49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Sheet1!$AM$40:$AM$51</c15:sqref>
                  </c15:fullRef>
                </c:ext>
              </c:extLst>
              <c:f>Sheet1!$AM$41:$AM$51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7-43CA-BECB-4E103594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Sheet1!$AV$58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Sheet1!$AV$59:$AV$70</c15:sqref>
                  </c15:fullRef>
                </c:ext>
              </c:extLst>
              <c:f>Sheet1!$AV$60:$AV$70</c:f>
              <c:numCache>
                <c:formatCode>General</c:formatCode>
                <c:ptCount val="11"/>
                <c:pt idx="0">
                  <c:v>7.1661867562524693</c:v>
                </c:pt>
                <c:pt idx="1">
                  <c:v>7.0560184604437302</c:v>
                </c:pt>
                <c:pt idx="2">
                  <c:v>7.0055598898133109</c:v>
                </c:pt>
                <c:pt idx="3">
                  <c:v>6.9598213049460362</c:v>
                </c:pt>
                <c:pt idx="4">
                  <c:v>6.9420059811336152</c:v>
                </c:pt>
                <c:pt idx="5">
                  <c:v>6.8752224409870974</c:v>
                </c:pt>
                <c:pt idx="6">
                  <c:v>6.8328266848826811</c:v>
                </c:pt>
                <c:pt idx="7">
                  <c:v>6.7914744427018015</c:v>
                </c:pt>
                <c:pt idx="8">
                  <c:v>6.7769646562754096</c:v>
                </c:pt>
                <c:pt idx="9">
                  <c:v>6.7088597623957638</c:v>
                </c:pt>
                <c:pt idx="10">
                  <c:v>6.6660663387082364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Sheet1!$AW$58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Sheet1!$AW$59:$AW$70</c15:sqref>
                  </c15:fullRef>
                </c:ext>
              </c:extLst>
              <c:f>Sheet1!$AW$60:$AW$70</c:f>
              <c:numCache>
                <c:formatCode>General</c:formatCode>
                <c:ptCount val="11"/>
                <c:pt idx="0">
                  <c:v>1.2083419362179115</c:v>
                </c:pt>
                <c:pt idx="1">
                  <c:v>1.2413557951098839</c:v>
                </c:pt>
                <c:pt idx="2">
                  <c:v>1.2203104211488229</c:v>
                </c:pt>
                <c:pt idx="3">
                  <c:v>1.1941374700400562</c:v>
                </c:pt>
                <c:pt idx="4">
                  <c:v>1.1631734859176417</c:v>
                </c:pt>
                <c:pt idx="5">
                  <c:v>1.1325914203034153</c:v>
                </c:pt>
                <c:pt idx="6">
                  <c:v>1.1023421088326975</c:v>
                </c:pt>
                <c:pt idx="7">
                  <c:v>1.0727151550652296</c:v>
                </c:pt>
                <c:pt idx="8">
                  <c:v>1.0434098703673231</c:v>
                </c:pt>
                <c:pt idx="9">
                  <c:v>1.0146421002589794</c:v>
                </c:pt>
                <c:pt idx="10">
                  <c:v>0.98803978430433625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layout>
            <c:manualLayout>
              <c:xMode val="edge"/>
              <c:yMode val="edge"/>
              <c:x val="0.51423005719410264"/>
              <c:y val="0.7847619448836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Sheet1!$Q$3:$Q$14</c15:sqref>
                  </c15:fullRef>
                </c:ext>
              </c:extLst>
              <c:f>Sheet1!$Q$4:$Q$14</c:f>
              <c:numCache>
                <c:formatCode>General</c:formatCode>
                <c:ptCount val="11"/>
                <c:pt idx="0">
                  <c:v>4939075344.1328573</c:v>
                </c:pt>
                <c:pt idx="1">
                  <c:v>4370919254.6950617</c:v>
                </c:pt>
                <c:pt idx="2">
                  <c:v>4056943799.119287</c:v>
                </c:pt>
                <c:pt idx="3">
                  <c:v>3820097263.4331055</c:v>
                </c:pt>
                <c:pt idx="4">
                  <c:v>3655040545.5968909</c:v>
                </c:pt>
                <c:pt idx="5">
                  <c:v>3513195036.9657416</c:v>
                </c:pt>
                <c:pt idx="6">
                  <c:v>3486915132.5141416</c:v>
                </c:pt>
                <c:pt idx="7">
                  <c:v>3302522113.7700715</c:v>
                </c:pt>
                <c:pt idx="8">
                  <c:v>3071540075.14709</c:v>
                </c:pt>
                <c:pt idx="9">
                  <c:v>3039706813.612462</c:v>
                </c:pt>
                <c:pt idx="10">
                  <c:v>2243269222.2874537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D-4497-9C83-769C17CAB0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Sheet1!$R$3:$R$14</c15:sqref>
                  </c15:fullRef>
                </c:ext>
              </c:extLst>
              <c:f>Sheet1!$R$4:$R$14</c:f>
              <c:numCache>
                <c:formatCode>General</c:formatCode>
                <c:ptCount val="11"/>
                <c:pt idx="0">
                  <c:v>1835227787.9462461</c:v>
                </c:pt>
                <c:pt idx="1">
                  <c:v>1822164790.1783929</c:v>
                </c:pt>
                <c:pt idx="2">
                  <c:v>1789112029.0176873</c:v>
                </c:pt>
                <c:pt idx="3">
                  <c:v>1713783354.9105685</c:v>
                </c:pt>
                <c:pt idx="4">
                  <c:v>1620761303.5713007</c:v>
                </c:pt>
                <c:pt idx="5">
                  <c:v>1526227392.8570259</c:v>
                </c:pt>
                <c:pt idx="6">
                  <c:v>1356319366.0714283</c:v>
                </c:pt>
                <c:pt idx="7">
                  <c:v>1219878040.1786532</c:v>
                </c:pt>
                <c:pt idx="8">
                  <c:v>1087128482.1427183</c:v>
                </c:pt>
                <c:pt idx="9">
                  <c:v>984703339.28564155</c:v>
                </c:pt>
                <c:pt idx="10">
                  <c:v>729839732.14288926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8D-4497-9C83-769C17CAB02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Sheet1!$S$3:$S$14</c15:sqref>
                  </c15:fullRef>
                </c:ext>
              </c:extLst>
              <c:f>Sheet1!$S$4:$S$14</c:f>
              <c:numCache>
                <c:formatCode>General</c:formatCode>
                <c:ptCount val="11"/>
                <c:pt idx="0">
                  <c:v>376574785.71427828</c:v>
                </c:pt>
                <c:pt idx="1">
                  <c:v>375545892.85713583</c:v>
                </c:pt>
                <c:pt idx="2">
                  <c:v>375545892.85713583</c:v>
                </c:pt>
                <c:pt idx="3">
                  <c:v>375545892.85713583</c:v>
                </c:pt>
                <c:pt idx="4">
                  <c:v>376574785.71427828</c:v>
                </c:pt>
                <c:pt idx="5">
                  <c:v>375545892.85713583</c:v>
                </c:pt>
                <c:pt idx="6">
                  <c:v>375545892.85713583</c:v>
                </c:pt>
                <c:pt idx="7">
                  <c:v>375545892.85713583</c:v>
                </c:pt>
                <c:pt idx="8">
                  <c:v>376574785.71427828</c:v>
                </c:pt>
                <c:pt idx="9">
                  <c:v>375545892.85713583</c:v>
                </c:pt>
                <c:pt idx="10">
                  <c:v>375545892.85713583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8D-4497-9C83-769C17CAB02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Sheet1!$T$3:$T$14</c15:sqref>
                  </c15:fullRef>
                </c:ext>
              </c:extLst>
              <c:f>Sheet1!$T$4:$T$14</c:f>
              <c:numCache>
                <c:formatCode>General</c:formatCode>
                <c:ptCount val="11"/>
                <c:pt idx="0">
                  <c:v>369639061.83075321</c:v>
                </c:pt>
                <c:pt idx="1">
                  <c:v>431797359.45886552</c:v>
                </c:pt>
                <c:pt idx="2">
                  <c:v>468820969.2754916</c:v>
                </c:pt>
                <c:pt idx="3">
                  <c:v>500864616.0233866</c:v>
                </c:pt>
                <c:pt idx="4">
                  <c:v>528468018.24652314</c:v>
                </c:pt>
                <c:pt idx="5">
                  <c:v>551645710.91089952</c:v>
                </c:pt>
                <c:pt idx="6">
                  <c:v>658471865.81546319</c:v>
                </c:pt>
                <c:pt idx="7">
                  <c:v>752802831.51947522</c:v>
                </c:pt>
                <c:pt idx="8">
                  <c:v>836349587.11427355</c:v>
                </c:pt>
                <c:pt idx="9">
                  <c:v>907890031.17043948</c:v>
                </c:pt>
                <c:pt idx="10">
                  <c:v>970419964.52203381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8D-4497-9C83-769C17CAB02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Sheet1!$U$3:$U$14</c15:sqref>
                  </c15:fullRef>
                </c:ext>
              </c:extLst>
              <c:f>Sheet1!$U$4:$U$14</c:f>
              <c:numCache>
                <c:formatCode>General</c:formatCode>
                <c:ptCount val="11"/>
                <c:pt idx="0">
                  <c:v>47087016.892841354</c:v>
                </c:pt>
                <c:pt idx="1">
                  <c:v>50141139.964805089</c:v>
                </c:pt>
                <c:pt idx="2">
                  <c:v>49646908.586467847</c:v>
                </c:pt>
                <c:pt idx="3">
                  <c:v>48375918.173582897</c:v>
                </c:pt>
                <c:pt idx="4">
                  <c:v>46556730.555496141</c:v>
                </c:pt>
                <c:pt idx="5">
                  <c:v>44331936.356405251</c:v>
                </c:pt>
                <c:pt idx="6">
                  <c:v>48256713.13673199</c:v>
                </c:pt>
                <c:pt idx="7">
                  <c:v>50320861.615283541</c:v>
                </c:pt>
                <c:pt idx="8">
                  <c:v>50993428.711439259</c:v>
                </c:pt>
                <c:pt idx="9">
                  <c:v>50502578.523123011</c:v>
                </c:pt>
                <c:pt idx="10">
                  <c:v>49247122.484322324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8D-4497-9C83-769C17CAB02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Sheet1!$V$3:$V$14</c15:sqref>
                  </c15:fullRef>
                </c:ext>
              </c:extLst>
              <c:f>Sheet1!$V$4:$V$14</c:f>
              <c:numCache>
                <c:formatCode>General</c:formatCode>
                <c:ptCount val="11"/>
                <c:pt idx="0">
                  <c:v>527818696.70112783</c:v>
                </c:pt>
                <c:pt idx="1">
                  <c:v>584901549.43582809</c:v>
                </c:pt>
                <c:pt idx="2">
                  <c:v>628409712.1648947</c:v>
                </c:pt>
                <c:pt idx="3">
                  <c:v>671053807.95553482</c:v>
                </c:pt>
                <c:pt idx="4">
                  <c:v>712694514.91612375</c:v>
                </c:pt>
                <c:pt idx="5">
                  <c:v>753213179.03419805</c:v>
                </c:pt>
                <c:pt idx="6">
                  <c:v>808347880.0301193</c:v>
                </c:pt>
                <c:pt idx="7">
                  <c:v>862099561.28243947</c:v>
                </c:pt>
                <c:pt idx="8">
                  <c:v>914324881.54846442</c:v>
                </c:pt>
                <c:pt idx="9">
                  <c:v>964893166.38625419</c:v>
                </c:pt>
                <c:pt idx="10">
                  <c:v>1012306300.1445122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8D-4497-9C83-769C17CAB02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Sheet1!$W$3:$W$14</c15:sqref>
                  </c15:fullRef>
                </c:ext>
              </c:extLst>
              <c:f>Sheet1!$W$4:$W$14</c:f>
              <c:numCache>
                <c:formatCode>General</c:formatCode>
                <c:ptCount val="11"/>
                <c:pt idx="0">
                  <c:v>410017882.36042649</c:v>
                </c:pt>
                <c:pt idx="1">
                  <c:v>965926278.12948287</c:v>
                </c:pt>
                <c:pt idx="2">
                  <c:v>1224517165.8033595</c:v>
                </c:pt>
                <c:pt idx="3">
                  <c:v>1429021151.6600275</c:v>
                </c:pt>
                <c:pt idx="4">
                  <c:v>1612920736.3364046</c:v>
                </c:pt>
                <c:pt idx="5">
                  <c:v>1750511771.8113914</c:v>
                </c:pt>
                <c:pt idx="6">
                  <c:v>1785455748.7150886</c:v>
                </c:pt>
                <c:pt idx="7">
                  <c:v>1813366000.3747926</c:v>
                </c:pt>
                <c:pt idx="8">
                  <c:v>2040249108.8473377</c:v>
                </c:pt>
                <c:pt idx="9">
                  <c:v>1948216203.7911603</c:v>
                </c:pt>
                <c:pt idx="10">
                  <c:v>3023988885.6986947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0-4B45-947C-300F7B266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Sheet1!$AX$58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Sheet1!$AX$59:$AX$70</c15:sqref>
                  </c15:fullRef>
                </c:ext>
              </c:extLst>
              <c:f>Sheet1!$AX$60:$AX$70</c:f>
              <c:numCache>
                <c:formatCode>General</c:formatCode>
                <c:ptCount val="11"/>
                <c:pt idx="0">
                  <c:v>100901635.02534883</c:v>
                </c:pt>
                <c:pt idx="1">
                  <c:v>99341584.913883239</c:v>
                </c:pt>
                <c:pt idx="2">
                  <c:v>98626070.004312947</c:v>
                </c:pt>
                <c:pt idx="3">
                  <c:v>97977189.95619458</c:v>
                </c:pt>
                <c:pt idx="4">
                  <c:v>97721978.751511931</c:v>
                </c:pt>
                <c:pt idx="5">
                  <c:v>96775950.334245086</c:v>
                </c:pt>
                <c:pt idx="6">
                  <c:v>96173482.921752185</c:v>
                </c:pt>
                <c:pt idx="7">
                  <c:v>95585567.637035817</c:v>
                </c:pt>
                <c:pt idx="8">
                  <c:v>95376232.547825962</c:v>
                </c:pt>
                <c:pt idx="9">
                  <c:v>94410901.346621335</c:v>
                </c:pt>
                <c:pt idx="10">
                  <c:v>93802992.159531802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Sheet1!$AY$58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Sheet1!$AY$59:$AY$70</c15:sqref>
                  </c15:fullRef>
                </c:ext>
              </c:extLst>
              <c:f>Sheet1!$AY$60:$AY$70</c:f>
              <c:numCache>
                <c:formatCode>General</c:formatCode>
                <c:ptCount val="11"/>
                <c:pt idx="0">
                  <c:v>17550451.144921191</c:v>
                </c:pt>
                <c:pt idx="1">
                  <c:v>18752944.694300927</c:v>
                </c:pt>
                <c:pt idx="2">
                  <c:v>19461587.599989377</c:v>
                </c:pt>
                <c:pt idx="3">
                  <c:v>20119841.687981192</c:v>
                </c:pt>
                <c:pt idx="4">
                  <c:v>20721616.284366313</c:v>
                </c:pt>
                <c:pt idx="5">
                  <c:v>21318756.841290161</c:v>
                </c:pt>
                <c:pt idx="6">
                  <c:v>21914778.815196753</c:v>
                </c:pt>
                <c:pt idx="7">
                  <c:v>22509226.775603198</c:v>
                </c:pt>
                <c:pt idx="8">
                  <c:v>23099356.067443483</c:v>
                </c:pt>
                <c:pt idx="9">
                  <c:v>23683301.478141394</c:v>
                </c:pt>
                <c:pt idx="10">
                  <c:v>24285069.591045886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Sheet1!$AH$17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5DB7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Sheet1!$AH$59:$AH$70</c15:sqref>
                  </c15:fullRef>
                </c:ext>
              </c:extLst>
              <c:f>Sheet1!$AH$60:$AH$70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3CA-BECB-4E103594540B}"/>
            </c:ext>
          </c:extLst>
        </c:ser>
        <c:ser>
          <c:idx val="1"/>
          <c:order val="1"/>
          <c:tx>
            <c:strRef>
              <c:f>Sheet1!$AI$17</c:f>
              <c:strCache>
                <c:ptCount val="1"/>
                <c:pt idx="0">
                  <c:v>Built enivornment</c:v>
                </c:pt>
              </c:strCache>
            </c:strRef>
          </c:tx>
          <c:spPr>
            <a:solidFill>
              <a:srgbClr val="FFE27D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Sheet1!$AI$59:$AI$70</c15:sqref>
                  </c15:fullRef>
                </c:ext>
              </c:extLst>
              <c:f>Sheet1!$AI$60:$AI$70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7-43CA-BECB-4E103594540B}"/>
            </c:ext>
          </c:extLst>
        </c:ser>
        <c:ser>
          <c:idx val="2"/>
          <c:order val="2"/>
          <c:tx>
            <c:strRef>
              <c:f>Sheet1!$AJ$17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69B8FF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Sheet1!$AJ$59:$AJ$70</c15:sqref>
                  </c15:fullRef>
                </c:ext>
              </c:extLst>
              <c:f>Sheet1!$AJ$60:$AJ$70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7-43CA-BECB-4E103594540B}"/>
            </c:ext>
          </c:extLst>
        </c:ser>
        <c:ser>
          <c:idx val="3"/>
          <c:order val="3"/>
          <c:tx>
            <c:strRef>
              <c:f>Sheet1!$AK$17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A0A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Sheet1!$AK$59:$AK$70</c15:sqref>
                  </c15:fullRef>
                </c:ext>
              </c:extLst>
              <c:f>Sheet1!$AK$60:$AK$70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7-43CA-BECB-4E103594540B}"/>
            </c:ext>
          </c:extLst>
        </c:ser>
        <c:ser>
          <c:idx val="4"/>
          <c:order val="4"/>
          <c:tx>
            <c:strRef>
              <c:f>Sheet1!$AL$17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EA77C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Sheet1!$AL$59:$AL$70</c15:sqref>
                  </c15:fullRef>
                </c:ext>
              </c:extLst>
              <c:f>Sheet1!$AL$60:$AL$70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7-43CA-BECB-4E103594540B}"/>
            </c:ext>
          </c:extLst>
        </c:ser>
        <c:ser>
          <c:idx val="5"/>
          <c:order val="5"/>
          <c:tx>
            <c:strRef>
              <c:f>Sheet1!$AM$17</c:f>
              <c:strCache>
                <c:ptCount val="1"/>
                <c:pt idx="0">
                  <c:v>Heat pump</c:v>
                </c:pt>
              </c:strCache>
            </c:strRef>
          </c:tx>
          <c:spPr>
            <a:solidFill>
              <a:srgbClr val="FEBA49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Sheet1!$AM$59:$AM$70</c15:sqref>
                  </c15:fullRef>
                </c:ext>
              </c:extLst>
              <c:f>Sheet1!$AM$60:$AM$70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7-43CA-BECB-4E103594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</a:t>
                </a:r>
                <a:r>
                  <a:rPr lang="en-GB" baseline="0"/>
                  <a:t> [MWh]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emissions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Sheet1!$AB$93:$AB$105</c:f>
              <c:numCache>
                <c:formatCode>General</c:formatCode>
                <c:ptCount val="13"/>
                <c:pt idx="0">
                  <c:v>0</c:v>
                </c:pt>
                <c:pt idx="1">
                  <c:v>-3.2018884044690878</c:v>
                </c:pt>
                <c:pt idx="2">
                  <c:v>-5.1918633758635337</c:v>
                </c:pt>
                <c:pt idx="3">
                  <c:v>-13.881019632776315</c:v>
                </c:pt>
                <c:pt idx="4">
                  <c:v>-21.44983249672687</c:v>
                </c:pt>
                <c:pt idx="5">
                  <c:v>-26.747525106445082</c:v>
                </c:pt>
                <c:pt idx="6">
                  <c:v>-27.326391591515673</c:v>
                </c:pt>
                <c:pt idx="7">
                  <c:v>-29.39921808226611</c:v>
                </c:pt>
                <c:pt idx="8">
                  <c:v>-31.020424498646122</c:v>
                </c:pt>
                <c:pt idx="9">
                  <c:v>-29.676848406774688</c:v>
                </c:pt>
                <c:pt idx="10">
                  <c:v>-32.254666626348872</c:v>
                </c:pt>
                <c:pt idx="11">
                  <c:v>-18.836675342235303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Sheet1!$AN$93:$AN$105</c:f>
              <c:numCache>
                <c:formatCode>General</c:formatCode>
                <c:ptCount val="13"/>
                <c:pt idx="0">
                  <c:v>0</c:v>
                </c:pt>
                <c:pt idx="1">
                  <c:v>-23.646803840294695</c:v>
                </c:pt>
                <c:pt idx="2">
                  <c:v>-28.482975445664266</c:v>
                </c:pt>
                <c:pt idx="3">
                  <c:v>-38.402111996031508</c:v>
                </c:pt>
                <c:pt idx="4">
                  <c:v>-42.375897192003329</c:v>
                </c:pt>
                <c:pt idx="5">
                  <c:v>-46.15929718319024</c:v>
                </c:pt>
                <c:pt idx="6">
                  <c:v>-42.032136393323242</c:v>
                </c:pt>
                <c:pt idx="7">
                  <c:v>-40.056376813402252</c:v>
                </c:pt>
                <c:pt idx="8">
                  <c:v>-36.744414241247448</c:v>
                </c:pt>
                <c:pt idx="9">
                  <c:v>-30.844679543503503</c:v>
                </c:pt>
                <c:pt idx="10">
                  <c:v>-26.95774982945651</c:v>
                </c:pt>
                <c:pt idx="11">
                  <c:v>-10.728545489661407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Sheet1!$AH$93:$AH$105</c:f>
              <c:numCache>
                <c:formatCode>General</c:formatCode>
                <c:ptCount val="13"/>
                <c:pt idx="0">
                  <c:v>6.0332250808879309</c:v>
                </c:pt>
                <c:pt idx="1">
                  <c:v>10.444925088514168</c:v>
                </c:pt>
                <c:pt idx="2">
                  <c:v>16.276863553631031</c:v>
                </c:pt>
                <c:pt idx="3">
                  <c:v>20.39272797859023</c:v>
                </c:pt>
                <c:pt idx="4">
                  <c:v>24.627908445161125</c:v>
                </c:pt>
                <c:pt idx="5">
                  <c:v>28.875531933962918</c:v>
                </c:pt>
                <c:pt idx="6">
                  <c:v>32.260117995591202</c:v>
                </c:pt>
                <c:pt idx="7">
                  <c:v>36.320920595148422</c:v>
                </c:pt>
                <c:pt idx="8">
                  <c:v>41.712692382090353</c:v>
                </c:pt>
                <c:pt idx="9">
                  <c:v>48.070820998343791</c:v>
                </c:pt>
                <c:pt idx="10">
                  <c:v>50.691506176377089</c:v>
                </c:pt>
                <c:pt idx="11">
                  <c:v>65.884104692535033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system costs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Sheet1!$AC$93:$AC$104</c:f>
              <c:numCache>
                <c:formatCode>General</c:formatCode>
                <c:ptCount val="12"/>
                <c:pt idx="0">
                  <c:v>-0.13646502187055987</c:v>
                </c:pt>
                <c:pt idx="1">
                  <c:v>-9.1532583892691477E-2</c:v>
                </c:pt>
                <c:pt idx="2">
                  <c:v>-5.2845483935286097E-2</c:v>
                </c:pt>
                <c:pt idx="3">
                  <c:v>-7.8449204832507391E-2</c:v>
                </c:pt>
                <c:pt idx="4">
                  <c:v>-0.11020346283070381</c:v>
                </c:pt>
                <c:pt idx="5">
                  <c:v>-0.29702499644491631</c:v>
                </c:pt>
                <c:pt idx="6">
                  <c:v>-0.50049678384500673</c:v>
                </c:pt>
                <c:pt idx="7">
                  <c:v>-0.62919433329266106</c:v>
                </c:pt>
                <c:pt idx="8">
                  <c:v>-1.0945371125359742</c:v>
                </c:pt>
                <c:pt idx="9">
                  <c:v>-1.8557532018859799</c:v>
                </c:pt>
                <c:pt idx="10">
                  <c:v>-2.985112900030769</c:v>
                </c:pt>
                <c:pt idx="11">
                  <c:v>-4.5889535594479742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Sheet1!$AO$93:$AO$104</c:f>
              <c:numCache>
                <c:formatCode>General</c:formatCode>
                <c:ptCount val="12"/>
                <c:pt idx="0">
                  <c:v>0</c:v>
                </c:pt>
                <c:pt idx="1">
                  <c:v>-0.15201608189086357</c:v>
                </c:pt>
                <c:pt idx="2">
                  <c:v>-0.19330425519249061</c:v>
                </c:pt>
                <c:pt idx="3">
                  <c:v>0.28327806351965812</c:v>
                </c:pt>
                <c:pt idx="4">
                  <c:v>0.88133707751745405</c:v>
                </c:pt>
                <c:pt idx="5">
                  <c:v>1.652136800424838</c:v>
                </c:pt>
                <c:pt idx="6">
                  <c:v>3.114340351691224</c:v>
                </c:pt>
                <c:pt idx="7">
                  <c:v>4.5354089669619899</c:v>
                </c:pt>
                <c:pt idx="8">
                  <c:v>6.1353685931991908</c:v>
                </c:pt>
                <c:pt idx="9">
                  <c:v>8.2760430132392901</c:v>
                </c:pt>
                <c:pt idx="10">
                  <c:v>10.176767653050149</c:v>
                </c:pt>
                <c:pt idx="11">
                  <c:v>11.527792861967049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Sheet1!$AI$93:$AI$104</c:f>
              <c:numCache>
                <c:formatCode>General</c:formatCode>
                <c:ptCount val="12"/>
                <c:pt idx="0">
                  <c:v>-0.12547609192361975</c:v>
                </c:pt>
                <c:pt idx="1">
                  <c:v>-0.13949565268593034</c:v>
                </c:pt>
                <c:pt idx="2">
                  <c:v>-0.31262091724875241</c:v>
                </c:pt>
                <c:pt idx="3">
                  <c:v>-0.37565266479182213</c:v>
                </c:pt>
                <c:pt idx="4">
                  <c:v>-0.41324886704059161</c:v>
                </c:pt>
                <c:pt idx="5">
                  <c:v>-0.45616140703334196</c:v>
                </c:pt>
                <c:pt idx="6">
                  <c:v>-0.51499468823510597</c:v>
                </c:pt>
                <c:pt idx="7">
                  <c:v>-0.59206397414944512</c:v>
                </c:pt>
                <c:pt idx="8">
                  <c:v>-0.52009395204362985</c:v>
                </c:pt>
                <c:pt idx="9">
                  <c:v>-0.5644382180822376</c:v>
                </c:pt>
                <c:pt idx="10">
                  <c:v>-0.5554430371240926</c:v>
                </c:pt>
                <c:pt idx="11">
                  <c:v>-0.75795028936677333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 difference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mismatch </a:t>
            </a:r>
            <a:r>
              <a:rPr lang="en-GB" sz="1400" b="0" i="0" u="none" strike="noStrike" baseline="0">
                <a:effectLst/>
              </a:rPr>
              <a:t>Climate Agreement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Mismatch before dispatchable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Sheet1!$AO$3:$AO$14</c15:sqref>
                  </c15:fullRef>
                </c:ext>
              </c:extLst>
              <c:f>Sheet1!$AO$4:$AO$14</c:f>
              <c:numCache>
                <c:formatCode>General</c:formatCode>
                <c:ptCount val="11"/>
                <c:pt idx="0">
                  <c:v>-100759148.86394833</c:v>
                </c:pt>
                <c:pt idx="1">
                  <c:v>-92426815.230356976</c:v>
                </c:pt>
                <c:pt idx="2">
                  <c:v>-87490776.502417997</c:v>
                </c:pt>
                <c:pt idx="3">
                  <c:v>-82962291.901701167</c:v>
                </c:pt>
                <c:pt idx="4">
                  <c:v>-78906584.500845551</c:v>
                </c:pt>
                <c:pt idx="5">
                  <c:v>-74666445.734037772</c:v>
                </c:pt>
                <c:pt idx="6">
                  <c:v>-69915607.908078387</c:v>
                </c:pt>
                <c:pt idx="7">
                  <c:v>-67038708.363781616</c:v>
                </c:pt>
                <c:pt idx="8">
                  <c:v>-62334409.757859543</c:v>
                </c:pt>
                <c:pt idx="9">
                  <c:v>-61312669.379346326</c:v>
                </c:pt>
                <c:pt idx="10">
                  <c:v>-42986834.164704248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2-4FA3-8B89-26A44C3BC9BA}"/>
            </c:ext>
          </c:extLst>
        </c:ser>
        <c:ser>
          <c:idx val="1"/>
          <c:order val="1"/>
          <c:tx>
            <c:v>Mismatch after dispatchable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Sheet1!$AP$3:$AP$14</c15:sqref>
                  </c15:fullRef>
                </c:ext>
              </c:extLst>
              <c:f>Sheet1!$AP$4:$AP$14</c:f>
              <c:numCache>
                <c:formatCode>General</c:formatCode>
                <c:ptCount val="11"/>
                <c:pt idx="0">
                  <c:v>-124586.12117854206</c:v>
                </c:pt>
                <c:pt idx="1">
                  <c:v>-46334.878983657341</c:v>
                </c:pt>
                <c:pt idx="2">
                  <c:v>-36197.499081672591</c:v>
                </c:pt>
                <c:pt idx="3">
                  <c:v>52820.298236604867</c:v>
                </c:pt>
                <c:pt idx="4">
                  <c:v>444421.84179402824</c:v>
                </c:pt>
                <c:pt idx="5">
                  <c:v>1304536.3090205535</c:v>
                </c:pt>
                <c:pt idx="6">
                  <c:v>3243093.2744005569</c:v>
                </c:pt>
                <c:pt idx="7">
                  <c:v>1546655.8124523873</c:v>
                </c:pt>
                <c:pt idx="8">
                  <c:v>1081764.8518205232</c:v>
                </c:pt>
                <c:pt idx="9">
                  <c:v>169838.23136137024</c:v>
                </c:pt>
                <c:pt idx="10">
                  <c:v>3544826.3284846619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2-4FA3-8B89-26A44C3B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55056"/>
        <c:axId val="273891760"/>
      </c:lineChart>
      <c:catAx>
        <c:axId val="76335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1760"/>
        <c:crosses val="autoZero"/>
        <c:auto val="1"/>
        <c:lblAlgn val="ctr"/>
        <c:lblOffset val="100"/>
        <c:noMultiLvlLbl val="0"/>
      </c:catAx>
      <c:valAx>
        <c:axId val="273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mismatch D66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Sheet1!$AO$22:$AO$33</c15:sqref>
                  </c15:fullRef>
                </c:ext>
              </c:extLst>
              <c:f>Sheet1!$AO$23:$AO$33</c:f>
              <c:numCache>
                <c:formatCode>General</c:formatCode>
                <c:ptCount val="11"/>
                <c:pt idx="0">
                  <c:v>-96832735.17961815</c:v>
                </c:pt>
                <c:pt idx="1">
                  <c:v>-86341917.762923717</c:v>
                </c:pt>
                <c:pt idx="2">
                  <c:v>-74484904.929447144</c:v>
                </c:pt>
                <c:pt idx="3">
                  <c:v>-67460349.952642262</c:v>
                </c:pt>
                <c:pt idx="4">
                  <c:v>-59227566.802491471</c:v>
                </c:pt>
                <c:pt idx="5">
                  <c:v>-52046030.63705612</c:v>
                </c:pt>
                <c:pt idx="6">
                  <c:v>-45669620.574437134</c:v>
                </c:pt>
                <c:pt idx="7">
                  <c:v>-34596234.35744749</c:v>
                </c:pt>
                <c:pt idx="8">
                  <c:v>-23129706.630486023</c:v>
                </c:pt>
                <c:pt idx="9">
                  <c:v>1524166.3214162372</c:v>
                </c:pt>
                <c:pt idx="10">
                  <c:v>39097104.401489228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C-4149-8B31-0D9F90BFFF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Sheet1!$AP$22:$AP$33</c15:sqref>
                  </c15:fullRef>
                </c:ext>
              </c:extLst>
              <c:f>Sheet1!$AP$23:$AP$33</c:f>
              <c:numCache>
                <c:formatCode>General</c:formatCode>
                <c:ptCount val="11"/>
                <c:pt idx="0">
                  <c:v>-112642.20420700878</c:v>
                </c:pt>
                <c:pt idx="1">
                  <c:v>-13986.545284455226</c:v>
                </c:pt>
                <c:pt idx="2">
                  <c:v>851343.39194942848</c:v>
                </c:pt>
                <c:pt idx="3">
                  <c:v>1080457.8877415219</c:v>
                </c:pt>
                <c:pt idx="4">
                  <c:v>2580372.3105699262</c:v>
                </c:pt>
                <c:pt idx="5">
                  <c:v>4233171.4781235736</c:v>
                </c:pt>
                <c:pt idx="6">
                  <c:v>5381360.4942129962</c:v>
                </c:pt>
                <c:pt idx="7">
                  <c:v>7900728.0709082205</c:v>
                </c:pt>
                <c:pt idx="8">
                  <c:v>13272791.735145748</c:v>
                </c:pt>
                <c:pt idx="9">
                  <c:v>29594189.846131153</c:v>
                </c:pt>
                <c:pt idx="10">
                  <c:v>62429145.557252191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C-4149-8B31-0D9F90BFF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55056"/>
        <c:axId val="273891760"/>
      </c:lineChart>
      <c:catAx>
        <c:axId val="76335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1760"/>
        <c:crosses val="autoZero"/>
        <c:auto val="1"/>
        <c:lblAlgn val="ctr"/>
        <c:lblOffset val="100"/>
        <c:noMultiLvlLbl val="0"/>
      </c:catAx>
      <c:valAx>
        <c:axId val="273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mismatch GroenLinks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Sheet1!$AO$40:$AO$51</c15:sqref>
                  </c15:fullRef>
                </c:ext>
              </c:extLst>
              <c:f>Sheet1!$AO$41:$AO$51</c:f>
              <c:numCache>
                <c:formatCode>General</c:formatCode>
                <c:ptCount val="11"/>
                <c:pt idx="0">
                  <c:v>-93843799.141061738</c:v>
                </c:pt>
                <c:pt idx="1">
                  <c:v>-78271851.754065141</c:v>
                </c:pt>
                <c:pt idx="2">
                  <c:v>-58324977.878483191</c:v>
                </c:pt>
                <c:pt idx="3">
                  <c:v>-44165702.414246894</c:v>
                </c:pt>
                <c:pt idx="4">
                  <c:v>-29013702.07281404</c:v>
                </c:pt>
                <c:pt idx="5">
                  <c:v>-22027071.130235743</c:v>
                </c:pt>
                <c:pt idx="6">
                  <c:v>-7203706.962908891</c:v>
                </c:pt>
                <c:pt idx="7">
                  <c:v>12510884.776705647</c:v>
                </c:pt>
                <c:pt idx="8">
                  <c:v>46289677.870190486</c:v>
                </c:pt>
                <c:pt idx="9">
                  <c:v>82016552.144044623</c:v>
                </c:pt>
                <c:pt idx="10">
                  <c:v>117440917.10405783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0-4A6B-BAD4-AD9CE5C4C8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Sheet1!$AP$40:$AP$51</c15:sqref>
                  </c15:fullRef>
                </c:ext>
              </c:extLst>
              <c:f>Sheet1!$AP$41:$AP$51</c:f>
              <c:numCache>
                <c:formatCode>General</c:formatCode>
                <c:ptCount val="11"/>
                <c:pt idx="0">
                  <c:v>-1148423.3302521359</c:v>
                </c:pt>
                <c:pt idx="1">
                  <c:v>-93583.109808065274</c:v>
                </c:pt>
                <c:pt idx="2">
                  <c:v>2001714.8409356778</c:v>
                </c:pt>
                <c:pt idx="3">
                  <c:v>5167004.7819940289</c:v>
                </c:pt>
                <c:pt idx="4">
                  <c:v>9727910.1760236192</c:v>
                </c:pt>
                <c:pt idx="5">
                  <c:v>15526472.868456597</c:v>
                </c:pt>
                <c:pt idx="6">
                  <c:v>25845538.546381362</c:v>
                </c:pt>
                <c:pt idx="7">
                  <c:v>41291070.461495548</c:v>
                </c:pt>
                <c:pt idx="8">
                  <c:v>72030165.639157966</c:v>
                </c:pt>
                <c:pt idx="9">
                  <c:v>105952891.8448891</c:v>
                </c:pt>
                <c:pt idx="10">
                  <c:v>140034274.30739218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0-4A6B-BAD4-AD9CE5C4C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55056"/>
        <c:axId val="273891760"/>
      </c:lineChart>
      <c:catAx>
        <c:axId val="76335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1760"/>
        <c:crosses val="autoZero"/>
        <c:auto val="1"/>
        <c:lblAlgn val="ctr"/>
        <c:lblOffset val="100"/>
        <c:noMultiLvlLbl val="0"/>
      </c:catAx>
      <c:valAx>
        <c:axId val="273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mismatch PVV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Sheet1!$AO$59:$AO$70</c15:sqref>
                  </c15:fullRef>
                </c:ext>
              </c:extLst>
              <c:f>Sheet1!$AO$60:$AO$70</c:f>
              <c:numCache>
                <c:formatCode>General</c:formatCode>
                <c:ptCount val="11"/>
                <c:pt idx="0">
                  <c:v>-100907578.73513925</c:v>
                </c:pt>
                <c:pt idx="1">
                  <c:v>-99346298.400564402</c:v>
                </c:pt>
                <c:pt idx="2">
                  <c:v>-98630744.528987557</c:v>
                </c:pt>
                <c:pt idx="3">
                  <c:v>-97981270.525204793</c:v>
                </c:pt>
                <c:pt idx="4">
                  <c:v>-97726111.342084631</c:v>
                </c:pt>
                <c:pt idx="5">
                  <c:v>-96779602.971204102</c:v>
                </c:pt>
                <c:pt idx="6">
                  <c:v>-96177470.545534208</c:v>
                </c:pt>
                <c:pt idx="7">
                  <c:v>-95589623.263644919</c:v>
                </c:pt>
                <c:pt idx="8">
                  <c:v>-95380083.760372847</c:v>
                </c:pt>
                <c:pt idx="9">
                  <c:v>-94414808.225728869</c:v>
                </c:pt>
                <c:pt idx="10">
                  <c:v>-93807012.645718649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D-4224-8697-CF089932B7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Sheet1!$AP$59:$AP$70</c15:sqref>
                  </c15:fullRef>
                </c:ext>
              </c:extLst>
              <c:f>Sheet1!$AP$60:$AP$70</c:f>
              <c:numCache>
                <c:formatCode>General</c:formatCode>
                <c:ptCount val="11"/>
                <c:pt idx="0">
                  <c:v>-5943.7097901431189</c:v>
                </c:pt>
                <c:pt idx="1">
                  <c:v>-4713.4866810217063</c:v>
                </c:pt>
                <c:pt idx="2">
                  <c:v>-4674.524674982069</c:v>
                </c:pt>
                <c:pt idx="3">
                  <c:v>-4080.5690103368906</c:v>
                </c:pt>
                <c:pt idx="4">
                  <c:v>-4132.5905723975666</c:v>
                </c:pt>
                <c:pt idx="5">
                  <c:v>-3652.6369589615642</c:v>
                </c:pt>
                <c:pt idx="6">
                  <c:v>-3987.6237825669741</c:v>
                </c:pt>
                <c:pt idx="7">
                  <c:v>-4055.6266095171595</c:v>
                </c:pt>
                <c:pt idx="8">
                  <c:v>-3851.2125469670646</c:v>
                </c:pt>
                <c:pt idx="9">
                  <c:v>-3906.8791077100905</c:v>
                </c:pt>
                <c:pt idx="10">
                  <c:v>-4020.4861866918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D-4224-8697-CF089932B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55056"/>
        <c:axId val="273891760"/>
      </c:lineChart>
      <c:catAx>
        <c:axId val="76335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1760"/>
        <c:crosses val="autoZero"/>
        <c:auto val="1"/>
        <c:lblAlgn val="ctr"/>
        <c:lblOffset val="100"/>
        <c:noMultiLvlLbl val="0"/>
      </c:catAx>
      <c:valAx>
        <c:axId val="273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electricity</a:t>
            </a:r>
            <a:r>
              <a:rPr lang="en-GB" baseline="0"/>
              <a:t> system c</a:t>
            </a:r>
            <a:r>
              <a:rPr lang="en-GB"/>
              <a:t>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Sheet1!$D$93:$D$105</c:f>
              <c:numCache>
                <c:formatCode>General</c:formatCode>
                <c:ptCount val="13"/>
                <c:pt idx="0">
                  <c:v>8.5173477958150201</c:v>
                </c:pt>
                <c:pt idx="1">
                  <c:v>8.5054405755785325</c:v>
                </c:pt>
                <c:pt idx="2">
                  <c:v>8.6013962647195719</c:v>
                </c:pt>
                <c:pt idx="3">
                  <c:v>8.5929964768243234</c:v>
                </c:pt>
                <c:pt idx="4">
                  <c:v>8.5587420050133431</c:v>
                </c:pt>
                <c:pt idx="5">
                  <c:v>8.553016634937018</c:v>
                </c:pt>
                <c:pt idx="6">
                  <c:v>8.5146709207927973</c:v>
                </c:pt>
                <c:pt idx="7">
                  <c:v>8.5193125991401093</c:v>
                </c:pt>
                <c:pt idx="8">
                  <c:v>8.3765353015978512</c:v>
                </c:pt>
                <c:pt idx="9">
                  <c:v>8.377160349225603</c:v>
                </c:pt>
                <c:pt idx="10">
                  <c:v>8.2714580256262167</c:v>
                </c:pt>
                <c:pt idx="11">
                  <c:v>8.4046171201370417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Sheet1!$J$93:$J$105</c:f>
              <c:numCache>
                <c:formatCode>General</c:formatCode>
                <c:ptCount val="13"/>
                <c:pt idx="0">
                  <c:v>8.65381281768558</c:v>
                </c:pt>
                <c:pt idx="1">
                  <c:v>8.596973159471224</c:v>
                </c:pt>
                <c:pt idx="2">
                  <c:v>8.654241748654858</c:v>
                </c:pt>
                <c:pt idx="3">
                  <c:v>8.6714456816568308</c:v>
                </c:pt>
                <c:pt idx="4">
                  <c:v>8.668945467844047</c:v>
                </c:pt>
                <c:pt idx="5">
                  <c:v>8.8500416313819343</c:v>
                </c:pt>
                <c:pt idx="6">
                  <c:v>9.015167704637804</c:v>
                </c:pt>
                <c:pt idx="7">
                  <c:v>9.1485069324327704</c:v>
                </c:pt>
                <c:pt idx="8">
                  <c:v>9.4710724141338254</c:v>
                </c:pt>
                <c:pt idx="9">
                  <c:v>10.232913551111583</c:v>
                </c:pt>
                <c:pt idx="10">
                  <c:v>11.256570925656986</c:v>
                </c:pt>
                <c:pt idx="11">
                  <c:v>12.993570679585016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Sheet1!$P$93:$P$105</c:f>
              <c:numCache>
                <c:formatCode>General</c:formatCode>
                <c:ptCount val="13"/>
                <c:pt idx="0">
                  <c:v>8.3918717038914004</c:v>
                </c:pt>
                <c:pt idx="1">
                  <c:v>8.3659449228926022</c:v>
                </c:pt>
                <c:pt idx="2">
                  <c:v>8.2887753474708195</c:v>
                </c:pt>
                <c:pt idx="3">
                  <c:v>8.2173438120325013</c:v>
                </c:pt>
                <c:pt idx="4">
                  <c:v>8.1454931379727515</c:v>
                </c:pt>
                <c:pt idx="5">
                  <c:v>8.0968552279036761</c:v>
                </c:pt>
                <c:pt idx="6">
                  <c:v>7.9996762325576913</c:v>
                </c:pt>
                <c:pt idx="7">
                  <c:v>7.9272486249906642</c:v>
                </c:pt>
                <c:pt idx="8">
                  <c:v>7.8564413495542214</c:v>
                </c:pt>
                <c:pt idx="9">
                  <c:v>7.8127221311433654</c:v>
                </c:pt>
                <c:pt idx="10">
                  <c:v>7.7160149885021241</c:v>
                </c:pt>
                <c:pt idx="11">
                  <c:v>7.6466668307702683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Sheet1!$V$93:$V$105</c:f>
              <c:numCache>
                <c:formatCode>General</c:formatCode>
                <c:ptCount val="13"/>
                <c:pt idx="0">
                  <c:v>8.5173477958150201</c:v>
                </c:pt>
                <c:pt idx="1">
                  <c:v>8.3534244936876689</c:v>
                </c:pt>
                <c:pt idx="2">
                  <c:v>8.4080920095270812</c:v>
                </c:pt>
                <c:pt idx="3">
                  <c:v>8.8762745403439816</c:v>
                </c:pt>
                <c:pt idx="4">
                  <c:v>9.4400790825307972</c:v>
                </c:pt>
                <c:pt idx="5">
                  <c:v>10.205153435361856</c:v>
                </c:pt>
                <c:pt idx="6">
                  <c:v>11.629011272484021</c:v>
                </c:pt>
                <c:pt idx="7">
                  <c:v>13.054721566102099</c:v>
                </c:pt>
                <c:pt idx="8">
                  <c:v>14.511903894797042</c:v>
                </c:pt>
                <c:pt idx="9">
                  <c:v>16.653203362464893</c:v>
                </c:pt>
                <c:pt idx="10">
                  <c:v>18.448225678676366</c:v>
                </c:pt>
                <c:pt idx="11">
                  <c:v>19.93240998210409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Sheet1!$C$22:$C$33</c15:sqref>
                  </c15:fullRef>
                </c:ext>
              </c:extLst>
              <c:f>Sheet1!$C$23:$C$33</c:f>
              <c:numCache>
                <c:formatCode>General</c:formatCode>
                <c:ptCount val="11"/>
                <c:pt idx="0">
                  <c:v>112.1361735625038</c:v>
                </c:pt>
                <c:pt idx="1">
                  <c:v>102.62601438615998</c:v>
                </c:pt>
                <c:pt idx="2">
                  <c:v>88.838628680264094</c:v>
                </c:pt>
                <c:pt idx="3">
                  <c:v>76.103856175673741</c:v>
                </c:pt>
                <c:pt idx="4">
                  <c:v>65.79491165580616</c:v>
                </c:pt>
                <c:pt idx="5">
                  <c:v>60.196214679333792</c:v>
                </c:pt>
                <c:pt idx="6">
                  <c:v>52.815270562313934</c:v>
                </c:pt>
                <c:pt idx="7">
                  <c:v>44.488477212606746</c:v>
                </c:pt>
                <c:pt idx="8">
                  <c:v>38.146864297931536</c:v>
                </c:pt>
                <c:pt idx="9">
                  <c:v>29.839796305480007</c:v>
                </c:pt>
                <c:pt idx="10">
                  <c:v>24.614202223813621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Sheet1!$B$22:$B$33</c15:sqref>
                  </c15:fullRef>
                </c:ext>
              </c:extLst>
              <c:f>Sheet1!$B$23:$B$33</c:f>
              <c:numCache>
                <c:formatCode>General</c:formatCode>
                <c:ptCount val="11"/>
                <c:pt idx="0">
                  <c:v>0.49947281378718439</c:v>
                </c:pt>
                <c:pt idx="1">
                  <c:v>0.73176365537548516</c:v>
                </c:pt>
                <c:pt idx="2">
                  <c:v>1.0584993578560855</c:v>
                </c:pt>
                <c:pt idx="3">
                  <c:v>1.3501663244513238</c:v>
                </c:pt>
                <c:pt idx="4">
                  <c:v>1.8745407890180912</c:v>
                </c:pt>
                <c:pt idx="5">
                  <c:v>2.4004217553366263</c:v>
                </c:pt>
                <c:pt idx="6">
                  <c:v>2.9348909188981511</c:v>
                </c:pt>
                <c:pt idx="7">
                  <c:v>3.5548629204286102</c:v>
                </c:pt>
                <c:pt idx="8">
                  <c:v>4.646821504020008</c:v>
                </c:pt>
                <c:pt idx="9">
                  <c:v>6.6431862479567965</c:v>
                </c:pt>
                <c:pt idx="10">
                  <c:v>9.4980053044276342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Sheet1!$Q$22:$Q$33</c15:sqref>
                  </c15:fullRef>
                </c:ext>
              </c:extLst>
              <c:f>Sheet1!$Q$23:$Q$33</c:f>
              <c:numCache>
                <c:formatCode>General</c:formatCode>
                <c:ptCount val="11"/>
                <c:pt idx="0">
                  <c:v>4664078212.1049023</c:v>
                </c:pt>
                <c:pt idx="1">
                  <c:v>3975953437.449543</c:v>
                </c:pt>
                <c:pt idx="2">
                  <c:v>3648879037.8485036</c:v>
                </c:pt>
                <c:pt idx="3">
                  <c:v>3873578457.0448904</c:v>
                </c:pt>
                <c:pt idx="4">
                  <c:v>3833384828.0641427</c:v>
                </c:pt>
                <c:pt idx="5">
                  <c:v>3453497933.7939472</c:v>
                </c:pt>
                <c:pt idx="6">
                  <c:v>3301206844.3511586</c:v>
                </c:pt>
                <c:pt idx="7">
                  <c:v>2697875564.1429434</c:v>
                </c:pt>
                <c:pt idx="8">
                  <c:v>2267177152.5758166</c:v>
                </c:pt>
                <c:pt idx="9">
                  <c:v>1680261123.6182747</c:v>
                </c:pt>
                <c:pt idx="10">
                  <c:v>1346064152.9511328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F-4314-9538-07911B96640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Sheet1!$R$22:$R$33</c15:sqref>
                  </c15:fullRef>
                </c:ext>
              </c:extLst>
              <c:f>Sheet1!$R$23:$R$33</c:f>
              <c:numCache>
                <c:formatCode>General</c:formatCode>
                <c:ptCount val="11"/>
                <c:pt idx="0">
                  <c:v>1834129084.8212469</c:v>
                </c:pt>
                <c:pt idx="1">
                  <c:v>1790614225.4462566</c:v>
                </c:pt>
                <c:pt idx="2">
                  <c:v>1348056241.0715413</c:v>
                </c:pt>
                <c:pt idx="3">
                  <c:v>652947227.67857075</c:v>
                </c:pt>
                <c:pt idx="4">
                  <c:v>222925218.74998835</c:v>
                </c:pt>
                <c:pt idx="5">
                  <c:v>213777020.08927649</c:v>
                </c:pt>
                <c:pt idx="6">
                  <c:v>32122.767857142855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F-4314-9538-07911B96640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Sheet1!$S$22:$S$33</c15:sqref>
                  </c15:fullRef>
                </c:ext>
              </c:extLst>
              <c:f>Sheet1!$S$23:$S$33</c:f>
              <c:numCache>
                <c:formatCode>General</c:formatCode>
                <c:ptCount val="11"/>
                <c:pt idx="0">
                  <c:v>376574785.71427828</c:v>
                </c:pt>
                <c:pt idx="1">
                  <c:v>375545892.85713583</c:v>
                </c:pt>
                <c:pt idx="2">
                  <c:v>375545892.85713583</c:v>
                </c:pt>
                <c:pt idx="3">
                  <c:v>375545892.85713583</c:v>
                </c:pt>
                <c:pt idx="4">
                  <c:v>376574785.71427828</c:v>
                </c:pt>
                <c:pt idx="5">
                  <c:v>375545892.85713583</c:v>
                </c:pt>
                <c:pt idx="6">
                  <c:v>375545892.85713583</c:v>
                </c:pt>
                <c:pt idx="7">
                  <c:v>375545892.85713583</c:v>
                </c:pt>
                <c:pt idx="8">
                  <c:v>376574785.71427828</c:v>
                </c:pt>
                <c:pt idx="9">
                  <c:v>375545892.85713583</c:v>
                </c:pt>
                <c:pt idx="10">
                  <c:v>375545892.85713583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F-4314-9538-07911B96640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Sheet1!$T$22:$T$33</c15:sqref>
                  </c15:fullRef>
                </c:ext>
              </c:extLst>
              <c:f>Sheet1!$T$23:$T$33</c:f>
              <c:numCache>
                <c:formatCode>General</c:formatCode>
                <c:ptCount val="11"/>
                <c:pt idx="0">
                  <c:v>376021549.26201159</c:v>
                </c:pt>
                <c:pt idx="1">
                  <c:v>427795775.42299122</c:v>
                </c:pt>
                <c:pt idx="2">
                  <c:v>507098054.6521408</c:v>
                </c:pt>
                <c:pt idx="3">
                  <c:v>641174321.46287322</c:v>
                </c:pt>
                <c:pt idx="4">
                  <c:v>912251467.27587366</c:v>
                </c:pt>
                <c:pt idx="5">
                  <c:v>1153192554.4442692</c:v>
                </c:pt>
                <c:pt idx="6">
                  <c:v>1366987496.4446259</c:v>
                </c:pt>
                <c:pt idx="7">
                  <c:v>1555645524.4458876</c:v>
                </c:pt>
                <c:pt idx="8">
                  <c:v>1968711927.9719055</c:v>
                </c:pt>
                <c:pt idx="9">
                  <c:v>2798072801.9141979</c:v>
                </c:pt>
                <c:pt idx="10">
                  <c:v>3935927117.5194001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FF-4314-9538-07911B96640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Sheet1!$U$22:$U$33</c15:sqref>
                  </c15:fullRef>
                </c:ext>
              </c:extLst>
              <c:f>Sheet1!$U$23:$U$33</c:f>
              <c:numCache>
                <c:formatCode>General</c:formatCode>
                <c:ptCount val="11"/>
                <c:pt idx="0">
                  <c:v>137017959.45475432</c:v>
                </c:pt>
                <c:pt idx="1">
                  <c:v>236850113.3831048</c:v>
                </c:pt>
                <c:pt idx="2">
                  <c:v>384103104.13143283</c:v>
                </c:pt>
                <c:pt idx="3">
                  <c:v>443091976.40934569</c:v>
                </c:pt>
                <c:pt idx="4">
                  <c:v>575161218.33514524</c:v>
                </c:pt>
                <c:pt idx="5">
                  <c:v>663384654.14420068</c:v>
                </c:pt>
                <c:pt idx="6">
                  <c:v>717498407.38716662</c:v>
                </c:pt>
                <c:pt idx="7">
                  <c:v>745013708.70162821</c:v>
                </c:pt>
                <c:pt idx="8">
                  <c:v>860205195.35333693</c:v>
                </c:pt>
                <c:pt idx="9">
                  <c:v>1115582035.7234375</c:v>
                </c:pt>
                <c:pt idx="10">
                  <c:v>1431822652.2180882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FF-4314-9538-07911B96640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Sheet1!$V$22:$V$33</c15:sqref>
                  </c15:fullRef>
                </c:ext>
              </c:extLst>
              <c:f>Sheet1!$V$23:$V$33</c:f>
              <c:numCache>
                <c:formatCode>General</c:formatCode>
                <c:ptCount val="11"/>
                <c:pt idx="0">
                  <c:v>654793733.47599566</c:v>
                </c:pt>
                <c:pt idx="1">
                  <c:v>726069046.03255892</c:v>
                </c:pt>
                <c:pt idx="2">
                  <c:v>780406197.63972664</c:v>
                </c:pt>
                <c:pt idx="3">
                  <c:v>833675771.41991186</c:v>
                </c:pt>
                <c:pt idx="4">
                  <c:v>885692210.25936651</c:v>
                </c:pt>
                <c:pt idx="5">
                  <c:v>936337273.03206635</c:v>
                </c:pt>
                <c:pt idx="6">
                  <c:v>1005247761.5591409</c:v>
                </c:pt>
                <c:pt idx="7">
                  <c:v>1072439185.8613496</c:v>
                </c:pt>
                <c:pt idx="8">
                  <c:v>1137718773.9776001</c:v>
                </c:pt>
                <c:pt idx="9">
                  <c:v>1200960940.6018295</c:v>
                </c:pt>
                <c:pt idx="10">
                  <c:v>1260259342.6090832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FF-4314-9538-07911B96640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Sheet1!$W$22:$W$33</c15:sqref>
                  </c15:fullRef>
                </c:ext>
              </c:extLst>
              <c:f>Sheet1!$W$23:$W$33</c:f>
              <c:numCache>
                <c:formatCode>General</c:formatCode>
                <c:ptCount val="11"/>
                <c:pt idx="0">
                  <c:v>410017882.36042649</c:v>
                </c:pt>
                <c:pt idx="1">
                  <c:v>965926278.12948287</c:v>
                </c:pt>
                <c:pt idx="2">
                  <c:v>1456639335.0835485</c:v>
                </c:pt>
                <c:pt idx="3">
                  <c:v>1666096720.7554624</c:v>
                </c:pt>
                <c:pt idx="4">
                  <c:v>1840431661.7072632</c:v>
                </c:pt>
                <c:pt idx="5">
                  <c:v>1995004431.3649373</c:v>
                </c:pt>
                <c:pt idx="6">
                  <c:v>2135719206.3329992</c:v>
                </c:pt>
                <c:pt idx="7">
                  <c:v>2747178046.4329586</c:v>
                </c:pt>
                <c:pt idx="8">
                  <c:v>3296608449.7970109</c:v>
                </c:pt>
                <c:pt idx="9">
                  <c:v>3671123463.2752399</c:v>
                </c:pt>
                <c:pt idx="10">
                  <c:v>4083568596.7970395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3-4F1D-82C0-6E462718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0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Sheet1!$C$40:$C$51</c15:sqref>
                  </c15:fullRef>
                </c:ext>
              </c:extLst>
              <c:f>Sheet1!$C$41:$C$51</c:f>
              <c:numCache>
                <c:formatCode>General</c:formatCode>
                <c:ptCount val="11"/>
                <c:pt idx="0">
                  <c:v>91.639115519238459</c:v>
                </c:pt>
                <c:pt idx="1">
                  <c:v>79.067898387019</c:v>
                </c:pt>
                <c:pt idx="2">
                  <c:v>63.648743724602468</c:v>
                </c:pt>
                <c:pt idx="3">
                  <c:v>53.874877509593873</c:v>
                </c:pt>
                <c:pt idx="4">
                  <c:v>44.338561714857896</c:v>
                </c:pt>
                <c:pt idx="5">
                  <c:v>42.471409673984205</c:v>
                </c:pt>
                <c:pt idx="6">
                  <c:v>37.693512879951619</c:v>
                </c:pt>
                <c:pt idx="7">
                  <c:v>32.966384748011976</c:v>
                </c:pt>
                <c:pt idx="8">
                  <c:v>29.190775396733518</c:v>
                </c:pt>
                <c:pt idx="9">
                  <c:v>26.367501893429097</c:v>
                </c:pt>
                <c:pt idx="10">
                  <c:v>23.993707703773914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Sheet1!$B$40:$B$51</c15:sqref>
                  </c15:fullRef>
                </c:ext>
              </c:extLst>
              <c:f>Sheet1!$B$41:$B$51</c:f>
              <c:numCache>
                <c:formatCode>General</c:formatCode>
                <c:ptCount val="11"/>
                <c:pt idx="0">
                  <c:v>0.55161542122691276</c:v>
                </c:pt>
                <c:pt idx="1">
                  <c:v>0.99876758471572979</c:v>
                </c:pt>
                <c:pt idx="2">
                  <c:v>1.7272919502625046</c:v>
                </c:pt>
                <c:pt idx="3">
                  <c:v>2.6530802952547297</c:v>
                </c:pt>
                <c:pt idx="4">
                  <c:v>3.9191186532211875</c:v>
                </c:pt>
                <c:pt idx="5">
                  <c:v>5.4194819588786416</c:v>
                </c:pt>
                <c:pt idx="6">
                  <c:v>7.3994898701243228</c:v>
                </c:pt>
                <c:pt idx="7">
                  <c:v>9.352965642422058</c:v>
                </c:pt>
                <c:pt idx="8">
                  <c:v>12.435079268489211</c:v>
                </c:pt>
                <c:pt idx="9">
                  <c:v>15.412397456900072</c:v>
                </c:pt>
                <c:pt idx="10">
                  <c:v>18.226629677041242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Sheet1!$C$58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Sheet1!$C$59:$C$70</c15:sqref>
                  </c15:fullRef>
                </c:ext>
              </c:extLst>
              <c:f>Sheet1!$C$60:$C$70</c:f>
              <c:numCache>
                <c:formatCode>General</c:formatCode>
                <c:ptCount val="11"/>
                <c:pt idx="0">
                  <c:v>119.38774040237972</c:v>
                </c:pt>
                <c:pt idx="1">
                  <c:v>117.97108244393544</c:v>
                </c:pt>
                <c:pt idx="2">
                  <c:v>117.36219873239696</c:v>
                </c:pt>
                <c:pt idx="3">
                  <c:v>116.79483880447768</c:v>
                </c:pt>
                <c:pt idx="4">
                  <c:v>116.64521244825428</c:v>
                </c:pt>
                <c:pt idx="5">
                  <c:v>115.69011589703963</c:v>
                </c:pt>
                <c:pt idx="6">
                  <c:v>115.11145208304602</c:v>
                </c:pt>
                <c:pt idx="7">
                  <c:v>114.53258568138361</c:v>
                </c:pt>
                <c:pt idx="8">
                  <c:v>114.3712387336677</c:v>
                </c:pt>
                <c:pt idx="9">
                  <c:v>113.37023924743617</c:v>
                </c:pt>
                <c:pt idx="10">
                  <c:v>112.79707121778064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Sheet1!$B$58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Sheet1!$B$59:$B$70</c15:sqref>
                  </c15:fullRef>
                </c:ext>
              </c:extLst>
              <c:f>Sheet1!$B$60:$B$70</c:f>
              <c:numCache>
                <c:formatCode>General</c:formatCode>
                <c:ptCount val="11"/>
                <c:pt idx="0">
                  <c:v>0.3355330006710483</c:v>
                </c:pt>
                <c:pt idx="1">
                  <c:v>0.34942057328220472</c:v>
                </c:pt>
                <c:pt idx="2">
                  <c:v>0.35742225386304488</c:v>
                </c:pt>
                <c:pt idx="3">
                  <c:v>0.36481982616513758</c:v>
                </c:pt>
                <c:pt idx="4">
                  <c:v>0.37157103589622742</c:v>
                </c:pt>
                <c:pt idx="5">
                  <c:v>0.37820528469197889</c:v>
                </c:pt>
                <c:pt idx="6">
                  <c:v>0.384851159103273</c:v>
                </c:pt>
                <c:pt idx="7">
                  <c:v>0.39148348103640401</c:v>
                </c:pt>
                <c:pt idx="8">
                  <c:v>0.39817776736266758</c:v>
                </c:pt>
                <c:pt idx="9">
                  <c:v>0.40457170527615499</c:v>
                </c:pt>
                <c:pt idx="10">
                  <c:v>0.41130770128948618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</a:t>
                </a:r>
                <a:r>
                  <a:rPr lang="en-GB" baseline="0"/>
                  <a:t> emissions [Mton]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electricity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Sheet1!$E$93:$E$105</c:f>
              <c:numCache>
                <c:formatCode>General</c:formatCode>
                <c:ptCount val="13"/>
                <c:pt idx="0">
                  <c:v>119406.40237766107</c:v>
                </c:pt>
                <c:pt idx="1">
                  <c:v>120505.91792390296</c:v>
                </c:pt>
                <c:pt idx="2">
                  <c:v>120848.53792840254</c:v>
                </c:pt>
                <c:pt idx="3">
                  <c:v>121657.89760194895</c:v>
                </c:pt>
                <c:pt idx="4">
                  <c:v>122815.02052949456</c:v>
                </c:pt>
                <c:pt idx="5">
                  <c:v>124925.27948215404</c:v>
                </c:pt>
                <c:pt idx="6">
                  <c:v>127153.76010936398</c:v>
                </c:pt>
                <c:pt idx="7">
                  <c:v>131255.54738647275</c:v>
                </c:pt>
                <c:pt idx="8">
                  <c:v>133753.89249373475</c:v>
                </c:pt>
                <c:pt idx="9">
                  <c:v>138921.47082562911</c:v>
                </c:pt>
                <c:pt idx="10">
                  <c:v>142835.85662569301</c:v>
                </c:pt>
                <c:pt idx="11">
                  <c:v>153631.94263446762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Sheet1!$K$93:$K$105</c:f>
              <c:numCache>
                <c:formatCode>General</c:formatCode>
                <c:ptCount val="13"/>
                <c:pt idx="0">
                  <c:v>119406.40237766107</c:v>
                </c:pt>
                <c:pt idx="1">
                  <c:v>120517.86184087429</c:v>
                </c:pt>
                <c:pt idx="2">
                  <c:v>120880.88626210169</c:v>
                </c:pt>
                <c:pt idx="3">
                  <c:v>122545.43849298045</c:v>
                </c:pt>
                <c:pt idx="4">
                  <c:v>126090.83579172198</c:v>
                </c:pt>
                <c:pt idx="5">
                  <c:v>134960.83975933661</c:v>
                </c:pt>
                <c:pt idx="6">
                  <c:v>145207.31682884751</c:v>
                </c:pt>
                <c:pt idx="7">
                  <c:v>156499.414072213</c:v>
                </c:pt>
                <c:pt idx="8">
                  <c:v>171597.78219783102</c:v>
                </c:pt>
                <c:pt idx="9">
                  <c:v>200074.7584523235</c:v>
                </c:pt>
                <c:pt idx="10">
                  <c:v>245584.33003736037</c:v>
                </c:pt>
                <c:pt idx="11">
                  <c:v>315223.48780007398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Sheet1!$Q$93:$Q$105</c:f>
              <c:numCache>
                <c:formatCode>General</c:formatCode>
                <c:ptCount val="13"/>
                <c:pt idx="0">
                  <c:v>117748.16350056138</c:v>
                </c:pt>
                <c:pt idx="1">
                  <c:v>118452.08617027003</c:v>
                </c:pt>
                <c:pt idx="2">
                  <c:v>118094.52960818417</c:v>
                </c:pt>
                <c:pt idx="3">
                  <c:v>118087.65760430232</c:v>
                </c:pt>
                <c:pt idx="4">
                  <c:v>118097.03164417577</c:v>
                </c:pt>
                <c:pt idx="5">
                  <c:v>118443.59503587824</c:v>
                </c:pt>
                <c:pt idx="6">
                  <c:v>118094.70717553525</c:v>
                </c:pt>
                <c:pt idx="7">
                  <c:v>118088.26173694895</c:v>
                </c:pt>
                <c:pt idx="8">
                  <c:v>118094.79441263902</c:v>
                </c:pt>
                <c:pt idx="9">
                  <c:v>118475.58861526946</c:v>
                </c:pt>
                <c:pt idx="10">
                  <c:v>118094.20282476273</c:v>
                </c:pt>
                <c:pt idx="11">
                  <c:v>118088.06175057769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Sheet1!$W$93:$W$105</c:f>
              <c:numCache>
                <c:formatCode>General</c:formatCode>
                <c:ptCount val="13"/>
                <c:pt idx="0">
                  <c:v>119406.40237766107</c:v>
                </c:pt>
                <c:pt idx="1">
                  <c:v>119482.08071482884</c:v>
                </c:pt>
                <c:pt idx="2">
                  <c:v>120801.28969757803</c:v>
                </c:pt>
                <c:pt idx="3">
                  <c:v>128986.99130867497</c:v>
                </c:pt>
                <c:pt idx="4">
                  <c:v>145161.76788895048</c:v>
                </c:pt>
                <c:pt idx="5">
                  <c:v>169628.36146599235</c:v>
                </c:pt>
                <c:pt idx="6">
                  <c:v>209006.187024318</c:v>
                </c:pt>
                <c:pt idx="7">
                  <c:v>256813.44348340781</c:v>
                </c:pt>
                <c:pt idx="8">
                  <c:v>308293.49867068726</c:v>
                </c:pt>
                <c:pt idx="9">
                  <c:v>386737.63498280855</c:v>
                </c:pt>
                <c:pt idx="10">
                  <c:v>464449.22465806664</c:v>
                </c:pt>
                <c:pt idx="11">
                  <c:v>539679.0183969941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[GWh]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scenarios electricity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Climate agreement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Sheet1!$F$93:$F$104</c15:sqref>
                  </c15:fullRef>
                </c:ext>
              </c:extLst>
              <c:f>Sheet1!$F$94:$F$104</c:f>
              <c:numCache>
                <c:formatCode>General</c:formatCode>
                <c:ptCount val="11"/>
                <c:pt idx="0">
                  <c:v>120630.50404508253</c:v>
                </c:pt>
                <c:pt idx="1">
                  <c:v>120894.8728073878</c:v>
                </c:pt>
                <c:pt idx="2">
                  <c:v>121694.09510103223</c:v>
                </c:pt>
                <c:pt idx="3">
                  <c:v>122762.20023125944</c:v>
                </c:pt>
                <c:pt idx="4">
                  <c:v>124480.85764036083</c:v>
                </c:pt>
                <c:pt idx="5">
                  <c:v>125849.22380034579</c:v>
                </c:pt>
                <c:pt idx="6">
                  <c:v>128012.45411207374</c:v>
                </c:pt>
                <c:pt idx="7">
                  <c:v>130626.12673153024</c:v>
                </c:pt>
                <c:pt idx="8">
                  <c:v>134163.99582656956</c:v>
                </c:pt>
                <c:pt idx="9">
                  <c:v>137004.11901488833</c:v>
                </c:pt>
                <c:pt idx="10">
                  <c:v>140433.76749852387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v>D66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Sheet1!$L$93:$L$104</c15:sqref>
                  </c15:fullRef>
                </c:ext>
              </c:extLst>
              <c:f>Sheet1!$L$94:$L$104</c:f>
              <c:numCache>
                <c:formatCode>General</c:formatCode>
                <c:ptCount val="11"/>
                <c:pt idx="0">
                  <c:v>120630.50404508253</c:v>
                </c:pt>
                <c:pt idx="1">
                  <c:v>120894.8728073878</c:v>
                </c:pt>
                <c:pt idx="2">
                  <c:v>121694.09510103223</c:v>
                </c:pt>
                <c:pt idx="3">
                  <c:v>122762.20023125944</c:v>
                </c:pt>
                <c:pt idx="4">
                  <c:v>124480.85764036083</c:v>
                </c:pt>
                <c:pt idx="5">
                  <c:v>125849.22380034579</c:v>
                </c:pt>
                <c:pt idx="6">
                  <c:v>128012.45411207374</c:v>
                </c:pt>
                <c:pt idx="7">
                  <c:v>130626.12673153024</c:v>
                </c:pt>
                <c:pt idx="8">
                  <c:v>134163.99582656956</c:v>
                </c:pt>
                <c:pt idx="9">
                  <c:v>137004.11901488833</c:v>
                </c:pt>
                <c:pt idx="10">
                  <c:v>140433.76749852387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Sheet1!$R$93:$R$104</c15:sqref>
                  </c15:fullRef>
                </c:ext>
              </c:extLst>
              <c:f>Sheet1!$R$94:$R$104</c:f>
              <c:numCache>
                <c:formatCode>General</c:formatCode>
                <c:ptCount val="11"/>
                <c:pt idx="0">
                  <c:v>118458.02988006144</c:v>
                </c:pt>
                <c:pt idx="1">
                  <c:v>118099.24309486685</c:v>
                </c:pt>
                <c:pt idx="2">
                  <c:v>118092.33212897883</c:v>
                </c:pt>
                <c:pt idx="3">
                  <c:v>118101.11221318737</c:v>
                </c:pt>
                <c:pt idx="4">
                  <c:v>118447.72762645219</c:v>
                </c:pt>
                <c:pt idx="5">
                  <c:v>118098.35981249546</c:v>
                </c:pt>
                <c:pt idx="6">
                  <c:v>118092.24936073298</c:v>
                </c:pt>
                <c:pt idx="7">
                  <c:v>118098.85003924946</c:v>
                </c:pt>
                <c:pt idx="8">
                  <c:v>118479.43982781778</c:v>
                </c:pt>
                <c:pt idx="9">
                  <c:v>118098.10970387192</c:v>
                </c:pt>
                <c:pt idx="10">
                  <c:v>118092.08223676596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Sheet1!$X$93:$X$105</c15:sqref>
                  </c15:fullRef>
                </c:ext>
              </c:extLst>
              <c:f>Sheet1!$X$94:$X$105</c:f>
              <c:numCache>
                <c:formatCode>General</c:formatCode>
                <c:ptCount val="12"/>
                <c:pt idx="0">
                  <c:v>120630.50404508253</c:v>
                </c:pt>
                <c:pt idx="1">
                  <c:v>120894.8728073878</c:v>
                </c:pt>
                <c:pt idx="2">
                  <c:v>121694.09510103223</c:v>
                </c:pt>
                <c:pt idx="3">
                  <c:v>122762.20023125944</c:v>
                </c:pt>
                <c:pt idx="4">
                  <c:v>124480.85764036083</c:v>
                </c:pt>
                <c:pt idx="5">
                  <c:v>125849.22380034579</c:v>
                </c:pt>
                <c:pt idx="6">
                  <c:v>128012.45411207374</c:v>
                </c:pt>
                <c:pt idx="7">
                  <c:v>130626.12673153024</c:v>
                </c:pt>
                <c:pt idx="8">
                  <c:v>134163.99582656956</c:v>
                </c:pt>
                <c:pt idx="9">
                  <c:v>137004.11901488833</c:v>
                </c:pt>
                <c:pt idx="10">
                  <c:v>140433.76749852387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</a:t>
                </a:r>
                <a:r>
                  <a:rPr lang="en-GB" baseline="0"/>
                  <a:t> </a:t>
                </a:r>
                <a:r>
                  <a:rPr lang="en-GB"/>
                  <a:t>[GWh]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Sheet1!$AD$93:$AD$104</c:f>
              <c:numCache>
                <c:formatCode>General</c:formatCode>
                <c:ptCount val="12"/>
                <c:pt idx="0">
                  <c:v>0</c:v>
                </c:pt>
                <c:pt idx="1">
                  <c:v>11.9439169713296</c:v>
                </c:pt>
                <c:pt idx="2">
                  <c:v>32.348333699148498</c:v>
                </c:pt>
                <c:pt idx="3">
                  <c:v>887.54089103150181</c:v>
                </c:pt>
                <c:pt idx="4">
                  <c:v>3275.815262227421</c:v>
                </c:pt>
                <c:pt idx="5">
                  <c:v>10035.560277182565</c:v>
                </c:pt>
                <c:pt idx="6">
                  <c:v>18053.556719483531</c:v>
                </c:pt>
                <c:pt idx="7">
                  <c:v>25243.866685740242</c:v>
                </c:pt>
                <c:pt idx="8">
                  <c:v>37843.889704096277</c:v>
                </c:pt>
                <c:pt idx="9">
                  <c:v>61153.287626694393</c:v>
                </c:pt>
                <c:pt idx="10">
                  <c:v>102748.47341166736</c:v>
                </c:pt>
                <c:pt idx="11">
                  <c:v>161591.54516560637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Sheet1!$AP$93:$AP$104</c:f>
              <c:numCache>
                <c:formatCode>General</c:formatCode>
                <c:ptCount val="12"/>
                <c:pt idx="0">
                  <c:v>0</c:v>
                </c:pt>
                <c:pt idx="1">
                  <c:v>-1023.8372090741177</c:v>
                </c:pt>
                <c:pt idx="2">
                  <c:v>-47.248230824508937</c:v>
                </c:pt>
                <c:pt idx="3">
                  <c:v>7329.0937067260238</c:v>
                </c:pt>
                <c:pt idx="4">
                  <c:v>22346.747359455912</c:v>
                </c:pt>
                <c:pt idx="5">
                  <c:v>44703.081983838303</c:v>
                </c:pt>
                <c:pt idx="6">
                  <c:v>81852.42691495402</c:v>
                </c:pt>
                <c:pt idx="7">
                  <c:v>125557.89609693506</c:v>
                </c:pt>
                <c:pt idx="8">
                  <c:v>174539.60617695251</c:v>
                </c:pt>
                <c:pt idx="9">
                  <c:v>247816.16415717945</c:v>
                </c:pt>
                <c:pt idx="10">
                  <c:v>321613.3680323736</c:v>
                </c:pt>
                <c:pt idx="11">
                  <c:v>386047.07576252648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Sheet1!$AJ$93:$AJ$104</c:f>
              <c:numCache>
                <c:formatCode>General</c:formatCode>
                <c:ptCount val="12"/>
                <c:pt idx="0">
                  <c:v>-1658.2388770996913</c:v>
                </c:pt>
                <c:pt idx="1">
                  <c:v>-2053.8317536329268</c:v>
                </c:pt>
                <c:pt idx="2">
                  <c:v>-2754.0083202183741</c:v>
                </c:pt>
                <c:pt idx="3">
                  <c:v>-3570.2399976466259</c:v>
                </c:pt>
                <c:pt idx="4">
                  <c:v>-4717.9888853187877</c:v>
                </c:pt>
                <c:pt idx="5">
                  <c:v>-6481.6844462758017</c:v>
                </c:pt>
                <c:pt idx="6">
                  <c:v>-9059.0529338287306</c:v>
                </c:pt>
                <c:pt idx="7">
                  <c:v>-13167.285649523808</c:v>
                </c:pt>
                <c:pt idx="8">
                  <c:v>-15659.098081095726</c:v>
                </c:pt>
                <c:pt idx="9">
                  <c:v>-20445.882210359647</c:v>
                </c:pt>
                <c:pt idx="10">
                  <c:v>-24741.653800930275</c:v>
                </c:pt>
                <c:pt idx="11">
                  <c:v>-35543.880883889928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Sheet1!$AE$93:$AE$104</c15:sqref>
                  </c15:fullRef>
                </c:ext>
              </c:extLst>
              <c:f>Sheet1!$AE$94:$AE$104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Sheet1!$AQ$93:$AQ$104</c15:sqref>
                  </c15:fullRef>
                </c:ext>
              </c:extLst>
              <c:f>Sheet1!$AQ$94:$AQ$104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Sheet1!$AK$93:$AK$104</c15:sqref>
                  </c15:fullRef>
                </c:ext>
              </c:extLst>
              <c:f>Sheet1!$AK$94:$AK$104</c:f>
              <c:numCache>
                <c:formatCode>General</c:formatCode>
                <c:ptCount val="11"/>
                <c:pt idx="0">
                  <c:v>-2172.4741650210926</c:v>
                </c:pt>
                <c:pt idx="1">
                  <c:v>-2795.629712520953</c:v>
                </c:pt>
                <c:pt idx="2">
                  <c:v>-3601.7629720534023</c:v>
                </c:pt>
                <c:pt idx="3">
                  <c:v>-4661.0880180720706</c:v>
                </c:pt>
                <c:pt idx="4">
                  <c:v>-6033.1300139086379</c:v>
                </c:pt>
                <c:pt idx="5">
                  <c:v>-7750.8639878503309</c:v>
                </c:pt>
                <c:pt idx="6">
                  <c:v>-9920.2047513407597</c:v>
                </c:pt>
                <c:pt idx="7">
                  <c:v>-12527.276692280779</c:v>
                </c:pt>
                <c:pt idx="8">
                  <c:v>-15684.555998751777</c:v>
                </c:pt>
                <c:pt idx="9">
                  <c:v>-18906.009311016416</c:v>
                </c:pt>
                <c:pt idx="10">
                  <c:v>-22341.685261757913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Sheet1!$G$93:$G$105</c:f>
              <c:numCache>
                <c:formatCode>General</c:formatCode>
                <c:ptCount val="13"/>
                <c:pt idx="0">
                  <c:v>7.1330746310203488E-2</c:v>
                </c:pt>
                <c:pt idx="1">
                  <c:v>7.0581102755049294E-2</c:v>
                </c:pt>
                <c:pt idx="2">
                  <c:v>7.1175013054899525E-2</c:v>
                </c:pt>
                <c:pt idx="3">
                  <c:v>7.0632459102159137E-2</c:v>
                </c:pt>
                <c:pt idx="4">
                  <c:v>6.9688072095040882E-2</c:v>
                </c:pt>
                <c:pt idx="5">
                  <c:v>6.8465059036820833E-2</c:v>
                </c:pt>
                <c:pt idx="6">
                  <c:v>6.6963579476292279E-2</c:v>
                </c:pt>
                <c:pt idx="7">
                  <c:v>6.4906305057382388E-2</c:v>
                </c:pt>
                <c:pt idx="8">
                  <c:v>6.2626478717172446E-2</c:v>
                </c:pt>
                <c:pt idx="9">
                  <c:v>6.0301408410370294E-2</c:v>
                </c:pt>
                <c:pt idx="10">
                  <c:v>5.7908834805408135E-2</c:v>
                </c:pt>
                <c:pt idx="11">
                  <c:v>5.4706182685809832E-2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Sheet1!$M$93:$M$105</c:f>
              <c:numCache>
                <c:formatCode>General</c:formatCode>
                <c:ptCount val="13"/>
                <c:pt idx="0">
                  <c:v>7.2473608159762809E-2</c:v>
                </c:pt>
                <c:pt idx="1">
                  <c:v>7.1333601742970126E-2</c:v>
                </c:pt>
                <c:pt idx="2">
                  <c:v>7.1593136154628909E-2</c:v>
                </c:pt>
                <c:pt idx="3">
                  <c:v>7.0761064534878973E-2</c:v>
                </c:pt>
                <c:pt idx="4">
                  <c:v>6.8751590180300595E-2</c:v>
                </c:pt>
                <c:pt idx="5">
                  <c:v>6.5574885627293147E-2</c:v>
                </c:pt>
                <c:pt idx="6">
                  <c:v>6.2084803311005139E-2</c:v>
                </c:pt>
                <c:pt idx="7">
                  <c:v>5.8457132166714734E-2</c:v>
                </c:pt>
                <c:pt idx="8">
                  <c:v>5.5193443020230007E-2</c:v>
                </c:pt>
                <c:pt idx="9">
                  <c:v>5.1145449982137652E-2</c:v>
                </c:pt>
                <c:pt idx="10">
                  <c:v>4.583586796415122E-2</c:v>
                </c:pt>
                <c:pt idx="11">
                  <c:v>4.1220185622164056E-2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Sheet1!$S$93:$S$105</c:f>
              <c:numCache>
                <c:formatCode>General</c:formatCode>
                <c:ptCount val="13"/>
                <c:pt idx="0">
                  <c:v>7.1269661066530265E-2</c:v>
                </c:pt>
                <c:pt idx="1">
                  <c:v>7.0627248479751534E-2</c:v>
                </c:pt>
                <c:pt idx="2">
                  <c:v>7.0187631679227175E-2</c:v>
                </c:pt>
                <c:pt idx="3">
                  <c:v>6.9586813548015672E-2</c:v>
                </c:pt>
                <c:pt idx="4">
                  <c:v>6.8972886317032717E-2</c:v>
                </c:pt>
                <c:pt idx="5">
                  <c:v>6.836043118626231E-2</c:v>
                </c:pt>
                <c:pt idx="6">
                  <c:v>6.7739498440578055E-2</c:v>
                </c:pt>
                <c:pt idx="7">
                  <c:v>6.7129861244373687E-2</c:v>
                </c:pt>
                <c:pt idx="8">
                  <c:v>6.6526567818923188E-2</c:v>
                </c:pt>
                <c:pt idx="9">
                  <c:v>6.5943729188921205E-2</c:v>
                </c:pt>
                <c:pt idx="10">
                  <c:v>6.5337796470430823E-2</c:v>
                </c:pt>
                <c:pt idx="11">
                  <c:v>6.4753936320178965E-2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Sheet1!$Y$93:$Y$105</c:f>
              <c:numCache>
                <c:formatCode>General</c:formatCode>
                <c:ptCount val="13"/>
                <c:pt idx="0">
                  <c:v>7.1330746310203488E-2</c:v>
                </c:pt>
                <c:pt idx="1">
                  <c:v>6.9913617537553735E-2</c:v>
                </c:pt>
                <c:pt idx="2">
                  <c:v>6.9602667575623223E-2</c:v>
                </c:pt>
                <c:pt idx="3">
                  <c:v>6.8815269278608329E-2</c:v>
                </c:pt>
                <c:pt idx="4">
                  <c:v>6.5031441954830072E-2</c:v>
                </c:pt>
                <c:pt idx="5">
                  <c:v>6.0161834655272667E-2</c:v>
                </c:pt>
                <c:pt idx="6">
                  <c:v>5.5639555163651593E-2</c:v>
                </c:pt>
                <c:pt idx="7">
                  <c:v>5.0833482036720314E-2</c:v>
                </c:pt>
                <c:pt idx="8">
                  <c:v>4.7071715613109175E-2</c:v>
                </c:pt>
                <c:pt idx="9">
                  <c:v>4.3060726073905813E-2</c:v>
                </c:pt>
                <c:pt idx="10">
                  <c:v>3.9720651255814199E-2</c:v>
                </c:pt>
                <c:pt idx="11">
                  <c:v>3.6933824185548719E-2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ser>
          <c:idx val="4"/>
          <c:order val="4"/>
          <c:tx>
            <c:strRef>
              <c:f>Sheet1!$C$111</c:f>
              <c:strCache>
                <c:ptCount val="1"/>
                <c:pt idx="0">
                  <c:v>Target 2030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Sheet1!$C$112:$C$124</c:f>
              <c:numCache>
                <c:formatCode>General</c:formatCode>
                <c:ptCount val="13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D9-4703-8019-27A972BA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costs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Sheet1!$AF$93:$AF$104</c15:sqref>
                  </c15:fullRef>
                </c:ext>
              </c:extLst>
              <c:f>Sheet1!$AF$94:$AF$104</c:f>
              <c:numCache>
                <c:formatCode>General</c:formatCode>
                <c:ptCount val="11"/>
                <c:pt idx="0">
                  <c:v>-7.6635314957737899</c:v>
                </c:pt>
                <c:pt idx="1">
                  <c:v>-1.633638518347458</c:v>
                </c:pt>
                <c:pt idx="2">
                  <c:v>-8.8389397745194095E-2</c:v>
                </c:pt>
                <c:pt idx="3">
                  <c:v>-3.3641537757464979E-2</c:v>
                </c:pt>
                <c:pt idx="4">
                  <c:v>-2.9597250999553022E-2</c:v>
                </c:pt>
                <c:pt idx="5">
                  <c:v>-2.7722890930675554E-2</c:v>
                </c:pt>
                <c:pt idx="6">
                  <c:v>-2.4924641740723518E-2</c:v>
                </c:pt>
                <c:pt idx="7">
                  <c:v>-2.8922426343968022E-2</c:v>
                </c:pt>
                <c:pt idx="8">
                  <c:v>-3.0345926996015075E-2</c:v>
                </c:pt>
                <c:pt idx="9">
                  <c:v>-2.9052625318049752E-2</c:v>
                </c:pt>
                <c:pt idx="10">
                  <c:v>-2.8398475642676765E-2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Sheet1!$AR$93:$AR$104</c15:sqref>
                  </c15:fullRef>
                </c:ext>
              </c:extLst>
              <c:f>Sheet1!$AR$94:$AR$104</c:f>
              <c:numCache>
                <c:formatCode>General</c:formatCode>
                <c:ptCount val="11"/>
                <c:pt idx="0">
                  <c:v>0.14847680914853215</c:v>
                </c:pt>
                <c:pt idx="1">
                  <c:v>4.0912485360662112</c:v>
                </c:pt>
                <c:pt idx="2">
                  <c:v>3.8651172280644935E-2</c:v>
                </c:pt>
                <c:pt idx="3">
                  <c:v>3.9439165948440394E-2</c:v>
                </c:pt>
                <c:pt idx="4">
                  <c:v>3.6958006631894913E-2</c:v>
                </c:pt>
                <c:pt idx="5">
                  <c:v>3.8048234720359279E-2</c:v>
                </c:pt>
                <c:pt idx="6">
                  <c:v>3.6122052917010469E-2</c:v>
                </c:pt>
                <c:pt idx="7">
                  <c:v>3.5151727035404243E-2</c:v>
                </c:pt>
                <c:pt idx="8">
                  <c:v>3.3395896677628108E-2</c:v>
                </c:pt>
                <c:pt idx="9">
                  <c:v>3.1642862718398439E-2</c:v>
                </c:pt>
                <c:pt idx="10">
                  <c:v>2.9861106548203127E-2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Sheet1!$AL$93:$AL$104</c15:sqref>
                  </c15:fullRef>
                </c:ext>
              </c:extLst>
              <c:f>Sheet1!$AL$94:$AL$104</c:f>
              <c:numCache>
                <c:formatCode>General</c:formatCode>
                <c:ptCount val="11"/>
                <c:pt idx="0">
                  <c:v>6.7919707852984068E-2</c:v>
                </c:pt>
                <c:pt idx="1">
                  <c:v>0.11351487755271694</c:v>
                </c:pt>
                <c:pt idx="2">
                  <c:v>0.10521776268246361</c:v>
                </c:pt>
                <c:pt idx="3">
                  <c:v>8.7590046752021755E-2</c:v>
                </c:pt>
                <c:pt idx="4">
                  <c:v>7.0376984688824182E-2</c:v>
                </c:pt>
                <c:pt idx="5">
                  <c:v>5.6848623360173683E-2</c:v>
                </c:pt>
                <c:pt idx="6">
                  <c:v>4.496477025778331E-2</c:v>
                </c:pt>
                <c:pt idx="7">
                  <c:v>3.3213531797946109E-2</c:v>
                </c:pt>
                <c:pt idx="8">
                  <c:v>2.7606449664287148E-2</c:v>
                </c:pt>
                <c:pt idx="9">
                  <c:v>2.2449713410152405E-2</c:v>
                </c:pt>
                <c:pt idx="10">
                  <c:v>2.1324353742990125E-2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renewable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Sheet1!$AZ$3:$AZ$14</c:f>
              <c:numCache>
                <c:formatCode>0%</c:formatCode>
                <c:ptCount val="12"/>
                <c:pt idx="0">
                  <c:v>0.14265926464169199</c:v>
                </c:pt>
                <c:pt idx="1">
                  <c:v>0.16489941343529269</c:v>
                </c:pt>
                <c:pt idx="2">
                  <c:v>0.23556807608127886</c:v>
                </c:pt>
                <c:pt idx="3">
                  <c:v>0.28114342983734431</c:v>
                </c:pt>
                <c:pt idx="4">
                  <c:v>0.32406384950282724</c:v>
                </c:pt>
                <c:pt idx="5">
                  <c:v>0.36481225680207519</c:v>
                </c:pt>
                <c:pt idx="6">
                  <c:v>0.40252665766457696</c:v>
                </c:pt>
                <c:pt idx="7">
                  <c:v>0.4426239298894673</c:v>
                </c:pt>
                <c:pt idx="8">
                  <c:v>0.48722715356155555</c:v>
                </c:pt>
                <c:pt idx="9">
                  <c:v>0.54351063062614346</c:v>
                </c:pt>
                <c:pt idx="10">
                  <c:v>0.56955830935487894</c:v>
                </c:pt>
                <c:pt idx="11">
                  <c:v>0.69712248836232915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Sheet1!$AZ$22:$AZ$33</c:f>
              <c:numCache>
                <c:formatCode>0%</c:formatCode>
                <c:ptCount val="12"/>
                <c:pt idx="0">
                  <c:v>0.14265926464169199</c:v>
                </c:pt>
                <c:pt idx="1">
                  <c:v>0.19746258771902389</c:v>
                </c:pt>
                <c:pt idx="2">
                  <c:v>0.28584299894644188</c:v>
                </c:pt>
                <c:pt idx="3">
                  <c:v>0.38523824919267263</c:v>
                </c:pt>
                <c:pt idx="4">
                  <c:v>0.45641721374898303</c:v>
                </c:pt>
                <c:pt idx="5">
                  <c:v>0.54203056810199257</c:v>
                </c:pt>
                <c:pt idx="6">
                  <c:v>0.61242171989504712</c:v>
                </c:pt>
                <c:pt idx="7">
                  <c:v>0.67379442682709489</c:v>
                </c:pt>
                <c:pt idx="8">
                  <c:v>0.75234550304757486</c:v>
                </c:pt>
                <c:pt idx="9">
                  <c:v>0.81805551761140205</c:v>
                </c:pt>
                <c:pt idx="10">
                  <c:v>0.88570108068196074</c:v>
                </c:pt>
                <c:pt idx="11">
                  <c:v>0.92598254235876953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Sheet1!$AZ$59:$AZ$70</c:f>
              <c:numCache>
                <c:formatCode>0%</c:formatCode>
                <c:ptCount val="12"/>
                <c:pt idx="0">
                  <c:v>0.14466832475587527</c:v>
                </c:pt>
                <c:pt idx="1">
                  <c:v>0.14816498140601034</c:v>
                </c:pt>
                <c:pt idx="2">
                  <c:v>0.15879604886458107</c:v>
                </c:pt>
                <c:pt idx="3">
                  <c:v>0.16480628030748853</c:v>
                </c:pt>
                <c:pt idx="4">
                  <c:v>0.17036703977964418</c:v>
                </c:pt>
                <c:pt idx="5">
                  <c:v>0.17494923451191635</c:v>
                </c:pt>
                <c:pt idx="6">
                  <c:v>0.18052254289095354</c:v>
                </c:pt>
                <c:pt idx="7">
                  <c:v>0.18557965451311054</c:v>
                </c:pt>
                <c:pt idx="8">
                  <c:v>0.19060303959675773</c:v>
                </c:pt>
                <c:pt idx="9">
                  <c:v>0.19497143958030841</c:v>
                </c:pt>
                <c:pt idx="10">
                  <c:v>0.20054584316289004</c:v>
                </c:pt>
                <c:pt idx="11">
                  <c:v>0.20565219913880992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Sheet1!$AZ$40:$AZ$51</c:f>
              <c:numCache>
                <c:formatCode>0%</c:formatCode>
                <c:ptCount val="12"/>
                <c:pt idx="0">
                  <c:v>0.14265926464169199</c:v>
                </c:pt>
                <c:pt idx="1">
                  <c:v>0.22419014419368802</c:v>
                </c:pt>
                <c:pt idx="2">
                  <c:v>0.35283581127342312</c:v>
                </c:pt>
                <c:pt idx="3">
                  <c:v>0.53230405556903992</c:v>
                </c:pt>
                <c:pt idx="4">
                  <c:v>0.66015357959831011</c:v>
                </c:pt>
                <c:pt idx="5">
                  <c:v>0.77160887534361544</c:v>
                </c:pt>
                <c:pt idx="6">
                  <c:v>0.82032329026545536</c:v>
                </c:pt>
                <c:pt idx="7">
                  <c:v>0.87131029800850179</c:v>
                </c:pt>
                <c:pt idx="8">
                  <c:v>0.90664679661139269</c:v>
                </c:pt>
                <c:pt idx="9">
                  <c:v>0.93344198898534514</c:v>
                </c:pt>
                <c:pt idx="10">
                  <c:v>0.94846295691748195</c:v>
                </c:pt>
                <c:pt idx="11">
                  <c:v>0.95813556496888952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ser>
          <c:idx val="4"/>
          <c:order val="4"/>
          <c:tx>
            <c:strRef>
              <c:f>Sheet1!$E$111</c:f>
              <c:strCache>
                <c:ptCount val="1"/>
                <c:pt idx="0">
                  <c:v>Target 2030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Sheet1!$E$112:$E$123</c:f>
              <c:numCache>
                <c:formatCode>0%</c:formatCode>
                <c:ptCount val="1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D9-4703-8019-27A972BA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 reductions LC + direct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Sheet1!$H$93:$H$104</c:f>
              <c:numCache>
                <c:formatCode>General</c:formatCode>
                <c:ptCount val="12"/>
                <c:pt idx="0">
                  <c:v>0</c:v>
                </c:pt>
                <c:pt idx="1">
                  <c:v>4.0166635993097231</c:v>
                </c:pt>
                <c:pt idx="2">
                  <c:v>11.304556962670787</c:v>
                </c:pt>
                <c:pt idx="3">
                  <c:v>16.076050709173302</c:v>
                </c:pt>
                <c:pt idx="4">
                  <c:v>20.950343383217856</c:v>
                </c:pt>
                <c:pt idx="5">
                  <c:v>25.437220828800463</c:v>
                </c:pt>
                <c:pt idx="6">
                  <c:v>29.931170353883701</c:v>
                </c:pt>
                <c:pt idx="7">
                  <c:v>34.704818816591597</c:v>
                </c:pt>
                <c:pt idx="8">
                  <c:v>40.79043374838831</c:v>
                </c:pt>
                <c:pt idx="9">
                  <c:v>47.383664171343554</c:v>
                </c:pt>
                <c:pt idx="10">
                  <c:v>51.116549200284112</c:v>
                </c:pt>
                <c:pt idx="11">
                  <c:v>66.905315509593237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Sheet1!$N$93:$N$104</c:f>
              <c:numCache>
                <c:formatCode>General</c:formatCode>
                <c:ptCount val="12"/>
                <c:pt idx="0">
                  <c:v>0</c:v>
                </c:pt>
                <c:pt idx="1">
                  <c:v>7.2185520037788109</c:v>
                </c:pt>
                <c:pt idx="2">
                  <c:v>16.496420338534321</c:v>
                </c:pt>
                <c:pt idx="3">
                  <c:v>29.957070341949617</c:v>
                </c:pt>
                <c:pt idx="4">
                  <c:v>42.400175879944726</c:v>
                </c:pt>
                <c:pt idx="5">
                  <c:v>52.184745935245545</c:v>
                </c:pt>
                <c:pt idx="6">
                  <c:v>57.257561945399374</c:v>
                </c:pt>
                <c:pt idx="7">
                  <c:v>64.104036898857714</c:v>
                </c:pt>
                <c:pt idx="8">
                  <c:v>71.810858247034432</c:v>
                </c:pt>
                <c:pt idx="9">
                  <c:v>77.060512578118249</c:v>
                </c:pt>
                <c:pt idx="10">
                  <c:v>83.371215826632977</c:v>
                </c:pt>
                <c:pt idx="11">
                  <c:v>85.741990851828533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Sheet1!$T$93:$T$104</c:f>
              <c:numCache>
                <c:formatCode>General</c:formatCode>
                <c:ptCount val="12"/>
                <c:pt idx="0">
                  <c:v>-6.0332250808879309</c:v>
                </c:pt>
                <c:pt idx="1">
                  <c:v>-6.428261489204445</c:v>
                </c:pt>
                <c:pt idx="2">
                  <c:v>-4.972306590960244</c:v>
                </c:pt>
                <c:pt idx="3">
                  <c:v>-4.3166772694169282</c:v>
                </c:pt>
                <c:pt idx="4">
                  <c:v>-3.6775650619432696</c:v>
                </c:pt>
                <c:pt idx="5">
                  <c:v>-3.4383111051624553</c:v>
                </c:pt>
                <c:pt idx="6">
                  <c:v>-2.3289476417075008</c:v>
                </c:pt>
                <c:pt idx="7">
                  <c:v>-1.6161017785568248</c:v>
                </c:pt>
                <c:pt idx="8">
                  <c:v>-0.92225863370204308</c:v>
                </c:pt>
                <c:pt idx="9">
                  <c:v>-0.68715682700023706</c:v>
                </c:pt>
                <c:pt idx="10">
                  <c:v>0.42504302390702264</c:v>
                </c:pt>
                <c:pt idx="11">
                  <c:v>1.0212108170582042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Sheet1!$Z$93:$Z$104</c:f>
              <c:numCache>
                <c:formatCode>General</c:formatCode>
                <c:ptCount val="12"/>
                <c:pt idx="0">
                  <c:v>0</c:v>
                </c:pt>
                <c:pt idx="1">
                  <c:v>27.663467439604418</c:v>
                </c:pt>
                <c:pt idx="2">
                  <c:v>39.787532408335053</c:v>
                </c:pt>
                <c:pt idx="3">
                  <c:v>54.478162705204809</c:v>
                </c:pt>
                <c:pt idx="4">
                  <c:v>63.326240575221185</c:v>
                </c:pt>
                <c:pt idx="5">
                  <c:v>71.596518011990696</c:v>
                </c:pt>
                <c:pt idx="6">
                  <c:v>71.963306747206943</c:v>
                </c:pt>
                <c:pt idx="7">
                  <c:v>74.76119562999385</c:v>
                </c:pt>
                <c:pt idx="8">
                  <c:v>77.53484798963575</c:v>
                </c:pt>
                <c:pt idx="9">
                  <c:v>78.228343714847057</c:v>
                </c:pt>
                <c:pt idx="10">
                  <c:v>78.074299029740615</c:v>
                </c:pt>
                <c:pt idx="11">
                  <c:v>77.633860999254637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</a:t>
                </a:r>
                <a:r>
                  <a:rPr lang="en-GB" baseline="0"/>
                  <a:t> 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Annual CO2 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Sheet1!$B$93:$B$103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Sheet1!$C$93:$C$105</c15:sqref>
                  </c15:fullRef>
                </c:ext>
              </c:extLst>
              <c:f>(Sheet1!$C$93:$C$103,Sheet1!$C$105)</c:f>
              <c:numCache>
                <c:formatCode>General</c:formatCode>
                <c:ptCount val="12"/>
                <c:pt idx="0">
                  <c:v>119.85419838006979</c:v>
                </c:pt>
                <c:pt idx="1">
                  <c:v>115.83753478076007</c:v>
                </c:pt>
                <c:pt idx="2">
                  <c:v>108.549641417399</c:v>
                </c:pt>
                <c:pt idx="3">
                  <c:v>103.77814767089649</c:v>
                </c:pt>
                <c:pt idx="4">
                  <c:v>98.903854996851933</c:v>
                </c:pt>
                <c:pt idx="5">
                  <c:v>94.416977551269326</c:v>
                </c:pt>
                <c:pt idx="6">
                  <c:v>89.923028026186088</c:v>
                </c:pt>
                <c:pt idx="7">
                  <c:v>85.149379563478192</c:v>
                </c:pt>
                <c:pt idx="8">
                  <c:v>79.06376463168148</c:v>
                </c:pt>
                <c:pt idx="9">
                  <c:v>72.470534208726235</c:v>
                </c:pt>
                <c:pt idx="10">
                  <c:v>68.737649179785677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Sheet1!$B$93:$B$103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Sheet1!$I$93:$I$105</c15:sqref>
                  </c15:fullRef>
                </c:ext>
              </c:extLst>
              <c:f>(Sheet1!$I$93:$I$103,Sheet1!$I$105)</c:f>
              <c:numCache>
                <c:formatCode>General</c:formatCode>
                <c:ptCount val="12"/>
                <c:pt idx="0">
                  <c:v>119.85419838006979</c:v>
                </c:pt>
                <c:pt idx="1">
                  <c:v>112.63564637629098</c:v>
                </c:pt>
                <c:pt idx="2">
                  <c:v>103.35777804153547</c:v>
                </c:pt>
                <c:pt idx="3">
                  <c:v>89.897128038120172</c:v>
                </c:pt>
                <c:pt idx="4">
                  <c:v>77.454022500125063</c:v>
                </c:pt>
                <c:pt idx="5">
                  <c:v>67.669452444824245</c:v>
                </c:pt>
                <c:pt idx="6">
                  <c:v>62.596636434670415</c:v>
                </c:pt>
                <c:pt idx="7">
                  <c:v>55.750161481212082</c:v>
                </c:pt>
                <c:pt idx="8">
                  <c:v>48.043340133035358</c:v>
                </c:pt>
                <c:pt idx="9">
                  <c:v>42.793685801951547</c:v>
                </c:pt>
                <c:pt idx="10">
                  <c:v>36.482982553436806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Sheet1!$B$93:$B$103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Sheet1!$O$93:$O$105</c15:sqref>
                  </c15:fullRef>
                </c:ext>
              </c:extLst>
              <c:f>(Sheet1!$O$93:$O$103,Sheet1!$O$105)</c:f>
              <c:numCache>
                <c:formatCode>General</c:formatCode>
                <c:ptCount val="12"/>
                <c:pt idx="0">
                  <c:v>125.88742346095772</c:v>
                </c:pt>
                <c:pt idx="1">
                  <c:v>126.28245986927423</c:v>
                </c:pt>
                <c:pt idx="2">
                  <c:v>124.82650497103003</c:v>
                </c:pt>
                <c:pt idx="3">
                  <c:v>124.17087564948672</c:v>
                </c:pt>
                <c:pt idx="4">
                  <c:v>123.53176344201306</c:v>
                </c:pt>
                <c:pt idx="5">
                  <c:v>123.29250948523224</c:v>
                </c:pt>
                <c:pt idx="6">
                  <c:v>122.18314602177729</c:v>
                </c:pt>
                <c:pt idx="7">
                  <c:v>121.47030015862661</c:v>
                </c:pt>
                <c:pt idx="8">
                  <c:v>120.77645701377183</c:v>
                </c:pt>
                <c:pt idx="9">
                  <c:v>120.54135520707003</c:v>
                </c:pt>
                <c:pt idx="10">
                  <c:v>119.42915535616277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Sheet1!$B$93:$B$103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Sheet1!$U$93:$U$105</c15:sqref>
                  </c15:fullRef>
                </c:ext>
              </c:extLst>
              <c:f>(Sheet1!$U$93:$U$103,Sheet1!$U$105)</c:f>
              <c:numCache>
                <c:formatCode>General</c:formatCode>
                <c:ptCount val="12"/>
                <c:pt idx="0">
                  <c:v>119.85419838006979</c:v>
                </c:pt>
                <c:pt idx="1">
                  <c:v>92.190730940465372</c:v>
                </c:pt>
                <c:pt idx="2">
                  <c:v>80.066665971734736</c:v>
                </c:pt>
                <c:pt idx="3">
                  <c:v>65.37603567486498</c:v>
                </c:pt>
                <c:pt idx="4">
                  <c:v>56.527957804848604</c:v>
                </c:pt>
                <c:pt idx="5">
                  <c:v>48.257680368079086</c:v>
                </c:pt>
                <c:pt idx="6">
                  <c:v>47.890891632862846</c:v>
                </c:pt>
                <c:pt idx="7">
                  <c:v>45.093002750075939</c:v>
                </c:pt>
                <c:pt idx="8">
                  <c:v>42.319350390434032</c:v>
                </c:pt>
                <c:pt idx="9">
                  <c:v>41.625854665222732</c:v>
                </c:pt>
                <c:pt idx="10">
                  <c:v>41.779899350329167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emissions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Sheet1!$AG$93:$AG$104</c:f>
              <c:numCache>
                <c:formatCode>General</c:formatCode>
                <c:ptCount val="12"/>
                <c:pt idx="0">
                  <c:v>0</c:v>
                </c:pt>
                <c:pt idx="1">
                  <c:v>3.2018884044690878</c:v>
                </c:pt>
                <c:pt idx="2">
                  <c:v>5.1918633758635337</c:v>
                </c:pt>
                <c:pt idx="3">
                  <c:v>13.881019632776315</c:v>
                </c:pt>
                <c:pt idx="4">
                  <c:v>21.44983249672687</c:v>
                </c:pt>
                <c:pt idx="5">
                  <c:v>26.747525106445082</c:v>
                </c:pt>
                <c:pt idx="6">
                  <c:v>27.326391591515673</c:v>
                </c:pt>
                <c:pt idx="7">
                  <c:v>29.39921808226611</c:v>
                </c:pt>
                <c:pt idx="8">
                  <c:v>31.020424498646122</c:v>
                </c:pt>
                <c:pt idx="9">
                  <c:v>29.676848406774688</c:v>
                </c:pt>
                <c:pt idx="10">
                  <c:v>32.254666626348872</c:v>
                </c:pt>
                <c:pt idx="11">
                  <c:v>18.836675342235303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Sheet1!$AS$93:$AS$105</c:f>
              <c:numCache>
                <c:formatCode>General</c:formatCode>
                <c:ptCount val="13"/>
                <c:pt idx="0">
                  <c:v>0</c:v>
                </c:pt>
                <c:pt idx="1">
                  <c:v>23.646803840294695</c:v>
                </c:pt>
                <c:pt idx="2">
                  <c:v>28.482975445664266</c:v>
                </c:pt>
                <c:pt idx="3">
                  <c:v>38.402111996031508</c:v>
                </c:pt>
                <c:pt idx="4">
                  <c:v>42.375897192003329</c:v>
                </c:pt>
                <c:pt idx="5">
                  <c:v>46.15929718319024</c:v>
                </c:pt>
                <c:pt idx="6">
                  <c:v>42.032136393323242</c:v>
                </c:pt>
                <c:pt idx="7">
                  <c:v>40.056376813402252</c:v>
                </c:pt>
                <c:pt idx="8">
                  <c:v>36.744414241247448</c:v>
                </c:pt>
                <c:pt idx="9">
                  <c:v>30.844679543503503</c:v>
                </c:pt>
                <c:pt idx="10">
                  <c:v>26.95774982945651</c:v>
                </c:pt>
                <c:pt idx="11">
                  <c:v>10.728545489661407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Sheet1!$AM$93:$AM$105</c:f>
              <c:numCache>
                <c:formatCode>General</c:formatCode>
                <c:ptCount val="13"/>
                <c:pt idx="0">
                  <c:v>-6.0332250808879309</c:v>
                </c:pt>
                <c:pt idx="1">
                  <c:v>-10.444925088514168</c:v>
                </c:pt>
                <c:pt idx="2">
                  <c:v>-16.276863553631031</c:v>
                </c:pt>
                <c:pt idx="3">
                  <c:v>-20.39272797859023</c:v>
                </c:pt>
                <c:pt idx="4">
                  <c:v>-24.627908445161125</c:v>
                </c:pt>
                <c:pt idx="5">
                  <c:v>-28.875531933962918</c:v>
                </c:pt>
                <c:pt idx="6">
                  <c:v>-32.260117995591202</c:v>
                </c:pt>
                <c:pt idx="7">
                  <c:v>-36.320920595148422</c:v>
                </c:pt>
                <c:pt idx="8">
                  <c:v>-41.712692382090353</c:v>
                </c:pt>
                <c:pt idx="9">
                  <c:v>-48.070820998343791</c:v>
                </c:pt>
                <c:pt idx="10">
                  <c:v>-50.691506176377089</c:v>
                </c:pt>
                <c:pt idx="11">
                  <c:v>-65.884104692535033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 reductions direct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Sheet1!$BF$3:$BF$14</c:f>
              <c:numCache>
                <c:formatCode>General</c:formatCode>
                <c:ptCount val="12"/>
                <c:pt idx="0">
                  <c:v>0</c:v>
                </c:pt>
                <c:pt idx="1">
                  <c:v>1.8280791273643615</c:v>
                </c:pt>
                <c:pt idx="2">
                  <c:v>4.7729567643530828</c:v>
                </c:pt>
                <c:pt idx="3">
                  <c:v>6.6488954361657306</c:v>
                </c:pt>
                <c:pt idx="4">
                  <c:v>8.5488344173547048</c:v>
                </c:pt>
                <c:pt idx="5">
                  <c:v>10.262769867408828</c:v>
                </c:pt>
                <c:pt idx="6">
                  <c:v>11.876075572262252</c:v>
                </c:pt>
                <c:pt idx="7">
                  <c:v>13.641079473467304</c:v>
                </c:pt>
                <c:pt idx="8">
                  <c:v>15.868677825652746</c:v>
                </c:pt>
                <c:pt idx="9">
                  <c:v>18.291935373945684</c:v>
                </c:pt>
                <c:pt idx="10">
                  <c:v>19.435275223586203</c:v>
                </c:pt>
                <c:pt idx="11">
                  <c:v>25.839137314718553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Sheet1!$BF$22:$BF$33</c:f>
              <c:numCache>
                <c:formatCode>General</c:formatCode>
                <c:ptCount val="12"/>
                <c:pt idx="0">
                  <c:v>0</c:v>
                </c:pt>
                <c:pt idx="1">
                  <c:v>3.2031919459398068</c:v>
                </c:pt>
                <c:pt idx="2">
                  <c:v>7.0363197611598665</c:v>
                </c:pt>
                <c:pt idx="3">
                  <c:v>12.916905974843718</c:v>
                </c:pt>
                <c:pt idx="4">
                  <c:v>18.489246943200261</c:v>
                </c:pt>
                <c:pt idx="5">
                  <c:v>22.825720997762353</c:v>
                </c:pt>
                <c:pt idx="6">
                  <c:v>24.798739747020761</c:v>
                </c:pt>
                <c:pt idx="7">
                  <c:v>27.610747513306698</c:v>
                </c:pt>
                <c:pt idx="8">
                  <c:v>30.604801637409494</c:v>
                </c:pt>
                <c:pt idx="9">
                  <c:v>32.741938059362958</c:v>
                </c:pt>
                <c:pt idx="10">
                  <c:v>35.654230253683785</c:v>
                </c:pt>
                <c:pt idx="11">
                  <c:v>37.312524082817134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Sheet1!$BF$59:$BF$70</c:f>
              <c:numCache>
                <c:formatCode>General</c:formatCode>
                <c:ptCount val="12"/>
                <c:pt idx="0">
                  <c:v>0</c:v>
                </c:pt>
                <c:pt idx="1">
                  <c:v>-0.11067937852308063</c:v>
                </c:pt>
                <c:pt idx="2">
                  <c:v>0.45950976048997916</c:v>
                </c:pt>
                <c:pt idx="3">
                  <c:v>0.71380517883956429</c:v>
                </c:pt>
                <c:pt idx="4">
                  <c:v>0.95189199568105209</c:v>
                </c:pt>
                <c:pt idx="5">
                  <c:v>1.0375211173199332</c:v>
                </c:pt>
                <c:pt idx="6">
                  <c:v>1.4194306633634568</c:v>
                </c:pt>
                <c:pt idx="7">
                  <c:v>1.6660314577359827</c:v>
                </c:pt>
                <c:pt idx="8">
                  <c:v>1.9136566073867769</c:v>
                </c:pt>
                <c:pt idx="9">
                  <c:v>2.0081854886101596</c:v>
                </c:pt>
                <c:pt idx="10">
                  <c:v>2.4112522090319004</c:v>
                </c:pt>
                <c:pt idx="11">
                  <c:v>2.6548016245132402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Sheet1!$BF$40:$BF$51</c:f>
              <c:numCache>
                <c:formatCode>General</c:formatCode>
                <c:ptCount val="12"/>
                <c:pt idx="0">
                  <c:v>0</c:v>
                </c:pt>
                <c:pt idx="1">
                  <c:v>13.038326953551078</c:v>
                </c:pt>
                <c:pt idx="2">
                  <c:v>18.116344461844186</c:v>
                </c:pt>
                <c:pt idx="3">
                  <c:v>24.364396035537712</c:v>
                </c:pt>
                <c:pt idx="4">
                  <c:v>28.212290968649789</c:v>
                </c:pt>
                <c:pt idx="5">
                  <c:v>31.923248200240877</c:v>
                </c:pt>
                <c:pt idx="6">
                  <c:v>32.334998087791703</c:v>
                </c:pt>
                <c:pt idx="7">
                  <c:v>33.911502559082351</c:v>
                </c:pt>
                <c:pt idx="8">
                  <c:v>35.405673497657588</c:v>
                </c:pt>
                <c:pt idx="9">
                  <c:v>36.473641768195527</c:v>
                </c:pt>
                <c:pt idx="10">
                  <c:v>37.101019592038249</c:v>
                </c:pt>
                <c:pt idx="11">
                  <c:v>37.571063466167111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Target 2030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Sheet1!$D$112:$D$123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13.1</c:v>
                      </c:pt>
                      <c:pt idx="1">
                        <c:v>13.1</c:v>
                      </c:pt>
                      <c:pt idx="2">
                        <c:v>13.1</c:v>
                      </c:pt>
                      <c:pt idx="3">
                        <c:v>13.1</c:v>
                      </c:pt>
                      <c:pt idx="4">
                        <c:v>13.1</c:v>
                      </c:pt>
                      <c:pt idx="5">
                        <c:v>13.1</c:v>
                      </c:pt>
                      <c:pt idx="6">
                        <c:v>13.1</c:v>
                      </c:pt>
                      <c:pt idx="7">
                        <c:v>13.1</c:v>
                      </c:pt>
                      <c:pt idx="8">
                        <c:v>13.1</c:v>
                      </c:pt>
                      <c:pt idx="9">
                        <c:v>13.1</c:v>
                      </c:pt>
                      <c:pt idx="10">
                        <c:v>13.1</c:v>
                      </c:pt>
                      <c:pt idx="11">
                        <c:v>13.1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F6D9-4703-8019-27A972BA16AA}"/>
                  </c:ext>
                </c:extLst>
              </c15:ser>
            </c15:filteredLineSeries>
          </c:ext>
        </c:extLst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direct CO2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Sheet1!$BC$3:$BC$14</c:f>
              <c:numCache>
                <c:formatCode>General</c:formatCode>
                <c:ptCount val="12"/>
                <c:pt idx="0">
                  <c:v>43.991728487334086</c:v>
                </c:pt>
                <c:pt idx="1">
                  <c:v>42.163649359969725</c:v>
                </c:pt>
                <c:pt idx="2">
                  <c:v>39.218771722981003</c:v>
                </c:pt>
                <c:pt idx="3">
                  <c:v>37.342833051168355</c:v>
                </c:pt>
                <c:pt idx="4">
                  <c:v>35.442894069979381</c:v>
                </c:pt>
                <c:pt idx="5">
                  <c:v>33.728958619925258</c:v>
                </c:pt>
                <c:pt idx="6">
                  <c:v>32.115652915071834</c:v>
                </c:pt>
                <c:pt idx="7">
                  <c:v>30.350649013866782</c:v>
                </c:pt>
                <c:pt idx="8">
                  <c:v>28.12305066168134</c:v>
                </c:pt>
                <c:pt idx="9">
                  <c:v>25.699793113388402</c:v>
                </c:pt>
                <c:pt idx="10">
                  <c:v>24.556453263747883</c:v>
                </c:pt>
                <c:pt idx="11">
                  <c:v>18.152591172615534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Sheet1!$BC$22:$BC$33</c:f>
              <c:numCache>
                <c:formatCode>General</c:formatCode>
                <c:ptCount val="12"/>
                <c:pt idx="0">
                  <c:v>43.991728487334086</c:v>
                </c:pt>
                <c:pt idx="1">
                  <c:v>40.788536541394279</c:v>
                </c:pt>
                <c:pt idx="2">
                  <c:v>36.95540872617422</c:v>
                </c:pt>
                <c:pt idx="3">
                  <c:v>31.074822512490368</c:v>
                </c:pt>
                <c:pt idx="4">
                  <c:v>25.502481544133826</c:v>
                </c:pt>
                <c:pt idx="5">
                  <c:v>21.166007489571733</c:v>
                </c:pt>
                <c:pt idx="6">
                  <c:v>19.192988740313325</c:v>
                </c:pt>
                <c:pt idx="7">
                  <c:v>16.380980974027388</c:v>
                </c:pt>
                <c:pt idx="8">
                  <c:v>13.386926849924592</c:v>
                </c:pt>
                <c:pt idx="9">
                  <c:v>11.249790427971128</c:v>
                </c:pt>
                <c:pt idx="10">
                  <c:v>8.337498233650301</c:v>
                </c:pt>
                <c:pt idx="11">
                  <c:v>6.679204404516951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Sheet1!$BC$59:$BC$70</c:f>
              <c:numCache>
                <c:formatCode>General</c:formatCode>
                <c:ptCount val="12"/>
                <c:pt idx="0">
                  <c:v>43.411344880349205</c:v>
                </c:pt>
                <c:pt idx="1">
                  <c:v>43.522024258872285</c:v>
                </c:pt>
                <c:pt idx="2">
                  <c:v>42.951835119859226</c:v>
                </c:pt>
                <c:pt idx="3">
                  <c:v>42.697539701509641</c:v>
                </c:pt>
                <c:pt idx="4">
                  <c:v>42.459452884668153</c:v>
                </c:pt>
                <c:pt idx="5">
                  <c:v>42.373823763029272</c:v>
                </c:pt>
                <c:pt idx="6">
                  <c:v>41.991914216985748</c:v>
                </c:pt>
                <c:pt idx="7">
                  <c:v>41.745313422613222</c:v>
                </c:pt>
                <c:pt idx="8">
                  <c:v>41.497688272962428</c:v>
                </c:pt>
                <c:pt idx="9">
                  <c:v>41.403159391739045</c:v>
                </c:pt>
                <c:pt idx="10">
                  <c:v>41.000092671317304</c:v>
                </c:pt>
                <c:pt idx="11">
                  <c:v>40.756543255835965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Sheet1!$BC$40:$BC$51</c:f>
              <c:numCache>
                <c:formatCode>General</c:formatCode>
                <c:ptCount val="12"/>
                <c:pt idx="0">
                  <c:v>43.991728487334086</c:v>
                </c:pt>
                <c:pt idx="1">
                  <c:v>30.953401533783008</c:v>
                </c:pt>
                <c:pt idx="2">
                  <c:v>25.8753840254899</c:v>
                </c:pt>
                <c:pt idx="3">
                  <c:v>19.627332451796374</c:v>
                </c:pt>
                <c:pt idx="4">
                  <c:v>15.779437518684297</c:v>
                </c:pt>
                <c:pt idx="5">
                  <c:v>12.068480287093207</c:v>
                </c:pt>
                <c:pt idx="6">
                  <c:v>11.656730399542381</c:v>
                </c:pt>
                <c:pt idx="7">
                  <c:v>10.080225928251734</c:v>
                </c:pt>
                <c:pt idx="8">
                  <c:v>8.5860549896764979</c:v>
                </c:pt>
                <c:pt idx="9">
                  <c:v>7.5180867191385561</c:v>
                </c:pt>
                <c:pt idx="10">
                  <c:v>6.8907088952958384</c:v>
                </c:pt>
                <c:pt idx="11">
                  <c:v>6.4206650211669727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ser>
          <c:idx val="4"/>
          <c:order val="4"/>
          <c:tx>
            <c:v>Target 2030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Sheet1!$D$112:$D$123</c:f>
              <c:numCache>
                <c:formatCode>General</c:formatCode>
                <c:ptCount val="12"/>
                <c:pt idx="0">
                  <c:v>13.1</c:v>
                </c:pt>
                <c:pt idx="1">
                  <c:v>13.1</c:v>
                </c:pt>
                <c:pt idx="2">
                  <c:v>13.1</c:v>
                </c:pt>
                <c:pt idx="3">
                  <c:v>13.1</c:v>
                </c:pt>
                <c:pt idx="4">
                  <c:v>13.1</c:v>
                </c:pt>
                <c:pt idx="5">
                  <c:v>13.1</c:v>
                </c:pt>
                <c:pt idx="6">
                  <c:v>13.1</c:v>
                </c:pt>
                <c:pt idx="7">
                  <c:v>13.1</c:v>
                </c:pt>
                <c:pt idx="8">
                  <c:v>13.1</c:v>
                </c:pt>
                <c:pt idx="9">
                  <c:v>13.1</c:v>
                </c:pt>
                <c:pt idx="10">
                  <c:v>13.1</c:v>
                </c:pt>
                <c:pt idx="11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D9-4703-8019-27A972BA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emissions compared to target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5936244389579"/>
          <c:y val="0.17872162341821143"/>
          <c:w val="0.83626243919194621"/>
          <c:h val="0.6580479613176993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Sheet1!$AG$113</c:f>
              <c:numCache>
                <c:formatCode>General</c:formatCode>
                <c:ptCount val="1"/>
                <c:pt idx="0">
                  <c:v>-6.679334978833027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B-4188-97AA-8EDEED218528}"/>
            </c:ext>
          </c:extLst>
        </c:ser>
        <c:ser>
          <c:idx val="0"/>
          <c:order val="1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Sheet1!$AG$110</c:f>
              <c:numCache>
                <c:formatCode>General</c:formatCode>
                <c:ptCount val="1"/>
                <c:pt idx="0">
                  <c:v>-6.4207955954830487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B-4188-97AA-8EDEED218528}"/>
            </c:ext>
          </c:extLst>
        </c:ser>
        <c:ser>
          <c:idx val="3"/>
          <c:order val="2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Sheet1!$AG$112</c:f>
              <c:numCache>
                <c:formatCode>General</c:formatCode>
                <c:ptCount val="1"/>
                <c:pt idx="0">
                  <c:v>5.0525911726155339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B-4188-97AA-8EDEED218528}"/>
            </c:ext>
          </c:extLst>
        </c:ser>
        <c:ser>
          <c:idx val="1"/>
          <c:order val="3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Sheet1!$AG$111</c:f>
              <c:numCache>
                <c:formatCode>General</c:formatCode>
                <c:ptCount val="1"/>
                <c:pt idx="0">
                  <c:v>27.656543255835963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B-4188-97AA-8EDEED2185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0412239"/>
        <c:axId val="1960744303"/>
      </c:barChart>
      <c:catAx>
        <c:axId val="2110412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0744303"/>
        <c:crosses val="autoZero"/>
        <c:auto val="1"/>
        <c:lblAlgn val="ctr"/>
        <c:lblOffset val="100"/>
        <c:noMultiLvlLbl val="0"/>
      </c:catAx>
      <c:valAx>
        <c:axId val="19607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1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scenarios costs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Climate agreement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Sheet1!$B$94:$B$104</c15:sqref>
                  </c15:fullRef>
                </c:ext>
              </c:extLst>
              <c:f>Sheet1!$B$95:$B$104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Sheet1!$BC$3:$BC$14</c15:sqref>
                  </c15:fullRef>
                </c:ext>
              </c:extLst>
              <c:f>Sheet1!$BC$4:$BC$14</c:f>
              <c:numCache>
                <c:formatCode>General</c:formatCode>
                <c:ptCount val="11"/>
                <c:pt idx="0">
                  <c:v>42.163649359969725</c:v>
                </c:pt>
                <c:pt idx="1">
                  <c:v>39.218771722981003</c:v>
                </c:pt>
                <c:pt idx="2">
                  <c:v>37.342833051168355</c:v>
                </c:pt>
                <c:pt idx="3">
                  <c:v>35.442894069979381</c:v>
                </c:pt>
                <c:pt idx="4">
                  <c:v>33.728958619925258</c:v>
                </c:pt>
                <c:pt idx="5">
                  <c:v>32.115652915071834</c:v>
                </c:pt>
                <c:pt idx="6">
                  <c:v>30.350649013866782</c:v>
                </c:pt>
                <c:pt idx="7">
                  <c:v>28.12305066168134</c:v>
                </c:pt>
                <c:pt idx="8">
                  <c:v>25.699793113388402</c:v>
                </c:pt>
                <c:pt idx="9">
                  <c:v>24.556453263747883</c:v>
                </c:pt>
                <c:pt idx="10">
                  <c:v>18.152591172615534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9-4BB3-9092-4045829077E3}"/>
            </c:ext>
          </c:extLst>
        </c:ser>
        <c:ser>
          <c:idx val="1"/>
          <c:order val="1"/>
          <c:tx>
            <c:v>D66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Sheet1!$B$94:$B$104</c15:sqref>
                  </c15:fullRef>
                </c:ext>
              </c:extLst>
              <c:f>Sheet1!$B$95:$B$104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Sheet1!$BC$22:$BC$33</c15:sqref>
                  </c15:fullRef>
                </c:ext>
              </c:extLst>
              <c:f>Sheet1!$BC$23:$BC$33</c:f>
              <c:numCache>
                <c:formatCode>General</c:formatCode>
                <c:ptCount val="11"/>
                <c:pt idx="0">
                  <c:v>40.788536541394279</c:v>
                </c:pt>
                <c:pt idx="1">
                  <c:v>36.95540872617422</c:v>
                </c:pt>
                <c:pt idx="2">
                  <c:v>31.074822512490368</c:v>
                </c:pt>
                <c:pt idx="3">
                  <c:v>25.502481544133826</c:v>
                </c:pt>
                <c:pt idx="4">
                  <c:v>21.166007489571733</c:v>
                </c:pt>
                <c:pt idx="5">
                  <c:v>19.192988740313325</c:v>
                </c:pt>
                <c:pt idx="6">
                  <c:v>16.380980974027388</c:v>
                </c:pt>
                <c:pt idx="7">
                  <c:v>13.386926849924592</c:v>
                </c:pt>
                <c:pt idx="8">
                  <c:v>11.249790427971128</c:v>
                </c:pt>
                <c:pt idx="9">
                  <c:v>8.337498233650301</c:v>
                </c:pt>
                <c:pt idx="10">
                  <c:v>6.679204404516951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9-4BB3-9092-4045829077E3}"/>
            </c:ext>
          </c:extLst>
        </c:ser>
        <c:ser>
          <c:idx val="2"/>
          <c:order val="2"/>
          <c:tx>
            <c:v>PVV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Sheet1!$B$94:$B$104</c15:sqref>
                  </c15:fullRef>
                </c:ext>
              </c:extLst>
              <c:f>Sheet1!$B$95:$B$104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Sheet1!$BC$59:$BC$70</c15:sqref>
                  </c15:fullRef>
                </c:ext>
              </c:extLst>
              <c:f>Sheet1!$BC$60:$BC$70</c:f>
              <c:numCache>
                <c:formatCode>General</c:formatCode>
                <c:ptCount val="11"/>
                <c:pt idx="0">
                  <c:v>43.522024258872285</c:v>
                </c:pt>
                <c:pt idx="1">
                  <c:v>42.951835119859226</c:v>
                </c:pt>
                <c:pt idx="2">
                  <c:v>42.697539701509641</c:v>
                </c:pt>
                <c:pt idx="3">
                  <c:v>42.459452884668153</c:v>
                </c:pt>
                <c:pt idx="4">
                  <c:v>42.373823763029272</c:v>
                </c:pt>
                <c:pt idx="5">
                  <c:v>41.991914216985748</c:v>
                </c:pt>
                <c:pt idx="6">
                  <c:v>41.745313422613222</c:v>
                </c:pt>
                <c:pt idx="7">
                  <c:v>41.497688272962428</c:v>
                </c:pt>
                <c:pt idx="8">
                  <c:v>41.403159391739045</c:v>
                </c:pt>
                <c:pt idx="9">
                  <c:v>41.000092671317304</c:v>
                </c:pt>
                <c:pt idx="10">
                  <c:v>40.756543255835965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9-4EA7-82D4-0CEDB62AE59F}"/>
            </c:ext>
          </c:extLst>
        </c:ser>
        <c:ser>
          <c:idx val="3"/>
          <c:order val="3"/>
          <c:tx>
            <c:strRef>
              <c:f>Sheet1!$U$91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2021</c:v>
              </c:pt>
              <c:pt idx="1">
                <c:v>2022</c:v>
              </c:pt>
              <c:pt idx="2">
                <c:v>2023</c:v>
              </c:pt>
              <c:pt idx="3">
                <c:v>2024</c:v>
              </c:pt>
              <c:pt idx="4">
                <c:v>2025</c:v>
              </c:pt>
              <c:pt idx="5">
                <c:v>2026</c:v>
              </c:pt>
              <c:pt idx="6">
                <c:v>2027</c:v>
              </c:pt>
              <c:pt idx="7">
                <c:v>2028</c:v>
              </c:pt>
              <c:pt idx="8">
                <c:v>2029</c:v>
              </c:pt>
              <c:pt idx="9">
                <c:v>2030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Sheet1!$BC$40:$BC$51</c15:sqref>
                  </c15:fullRef>
                </c:ext>
              </c:extLst>
              <c:f>Sheet1!$BC$41:$BC$51</c:f>
              <c:numCache>
                <c:formatCode>General</c:formatCode>
                <c:ptCount val="11"/>
                <c:pt idx="0">
                  <c:v>30.953401533783008</c:v>
                </c:pt>
                <c:pt idx="1">
                  <c:v>25.8753840254899</c:v>
                </c:pt>
                <c:pt idx="2">
                  <c:v>19.627332451796374</c:v>
                </c:pt>
                <c:pt idx="3">
                  <c:v>15.779437518684297</c:v>
                </c:pt>
                <c:pt idx="4">
                  <c:v>12.068480287093207</c:v>
                </c:pt>
                <c:pt idx="5">
                  <c:v>11.656730399542381</c:v>
                </c:pt>
                <c:pt idx="6">
                  <c:v>10.080225928251734</c:v>
                </c:pt>
                <c:pt idx="7">
                  <c:v>8.5860549896764979</c:v>
                </c:pt>
                <c:pt idx="8">
                  <c:v>7.5180867191385561</c:v>
                </c:pt>
                <c:pt idx="9">
                  <c:v>6.8907088952958384</c:v>
                </c:pt>
                <c:pt idx="10">
                  <c:v>6.4206650211669727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3-4B31-B20D-9E5E1A0C7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Simulation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Sheet1!$B$59:$B$70</c15:sqref>
                  </c15:fullRef>
                </c:ext>
              </c:extLst>
              <c:f>Sheet1!$B$60:$B$70</c:f>
              <c:numCache>
                <c:formatCode>General</c:formatCode>
                <c:ptCount val="11"/>
                <c:pt idx="0">
                  <c:v>0.3355330006710483</c:v>
                </c:pt>
                <c:pt idx="1">
                  <c:v>0.34942057328220472</c:v>
                </c:pt>
                <c:pt idx="2">
                  <c:v>0.35742225386304488</c:v>
                </c:pt>
                <c:pt idx="3">
                  <c:v>0.36481982616513758</c:v>
                </c:pt>
                <c:pt idx="4">
                  <c:v>0.37157103589622742</c:v>
                </c:pt>
                <c:pt idx="5">
                  <c:v>0.37820528469197889</c:v>
                </c:pt>
                <c:pt idx="6">
                  <c:v>0.384851159103273</c:v>
                </c:pt>
                <c:pt idx="7">
                  <c:v>0.39148348103640401</c:v>
                </c:pt>
                <c:pt idx="8">
                  <c:v>0.39817776736266758</c:v>
                </c:pt>
                <c:pt idx="9">
                  <c:v>0.40457170527615499</c:v>
                </c:pt>
                <c:pt idx="10">
                  <c:v>0.41130770128948618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4-496D-AC96-E5584340268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Sheet1!$C$59:$C$70</c15:sqref>
                  </c15:fullRef>
                </c:ext>
              </c:extLst>
              <c:f>Sheet1!$C$60:$C$70</c:f>
              <c:numCache>
                <c:formatCode>General</c:formatCode>
                <c:ptCount val="11"/>
                <c:pt idx="0">
                  <c:v>119.38774040237972</c:v>
                </c:pt>
                <c:pt idx="1">
                  <c:v>117.97108244393544</c:v>
                </c:pt>
                <c:pt idx="2">
                  <c:v>117.36219873239696</c:v>
                </c:pt>
                <c:pt idx="3">
                  <c:v>116.79483880447768</c:v>
                </c:pt>
                <c:pt idx="4">
                  <c:v>116.64521244825428</c:v>
                </c:pt>
                <c:pt idx="5">
                  <c:v>115.69011589703963</c:v>
                </c:pt>
                <c:pt idx="6">
                  <c:v>115.11145208304602</c:v>
                </c:pt>
                <c:pt idx="7">
                  <c:v>114.53258568138361</c:v>
                </c:pt>
                <c:pt idx="8">
                  <c:v>114.3712387336677</c:v>
                </c:pt>
                <c:pt idx="9">
                  <c:v>113.37023924743617</c:v>
                </c:pt>
                <c:pt idx="10">
                  <c:v>112.79707121778064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4-496D-AC96-E55843402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14911"/>
        <c:axId val="1141465455"/>
      </c:areaChart>
      <c:catAx>
        <c:axId val="17895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65455"/>
        <c:crosses val="autoZero"/>
        <c:auto val="1"/>
        <c:lblAlgn val="ctr"/>
        <c:lblOffset val="100"/>
        <c:noMultiLvlLbl val="0"/>
      </c:catAx>
      <c:valAx>
        <c:axId val="11414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1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Sheet1!$Q$59:$Q$70</c15:sqref>
                  </c15:fullRef>
                </c:ext>
              </c:extLst>
              <c:f>Sheet1!$Q$60:$Q$70</c:f>
              <c:numCache>
                <c:formatCode>General</c:formatCode>
                <c:ptCount val="11"/>
                <c:pt idx="0">
                  <c:v>4679099113.3951416</c:v>
                </c:pt>
                <c:pt idx="1">
                  <c:v>4576106911.3364019</c:v>
                </c:pt>
                <c:pt idx="2">
                  <c:v>4526489539.3666973</c:v>
                </c:pt>
                <c:pt idx="3">
                  <c:v>4483140313.874423</c:v>
                </c:pt>
                <c:pt idx="4">
                  <c:v>4462605342.740572</c:v>
                </c:pt>
                <c:pt idx="5">
                  <c:v>4408793052.5940561</c:v>
                </c:pt>
                <c:pt idx="6">
                  <c:v>4374174923.7217846</c:v>
                </c:pt>
                <c:pt idx="7">
                  <c:v>4341931706.0944767</c:v>
                </c:pt>
                <c:pt idx="8">
                  <c:v>4330133631.7216568</c:v>
                </c:pt>
                <c:pt idx="9">
                  <c:v>4278134177.5741568</c:v>
                </c:pt>
                <c:pt idx="10">
                  <c:v>4242039787.3687744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1-425D-AF56-3AA9A3EB7C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Sheet1!$R$59:$R$70</c15:sqref>
                  </c15:fullRef>
                </c:ext>
              </c:extLst>
              <c:f>Sheet1!$R$60:$R$70</c:f>
              <c:numCache>
                <c:formatCode>General</c:formatCode>
                <c:ptCount val="11"/>
                <c:pt idx="0">
                  <c:v>2110512857.1430497</c:v>
                </c:pt>
                <c:pt idx="1">
                  <c:v>2104365656.2501912</c:v>
                </c:pt>
                <c:pt idx="2">
                  <c:v>2103524457.5894771</c:v>
                </c:pt>
                <c:pt idx="3">
                  <c:v>2101135098.2144768</c:v>
                </c:pt>
                <c:pt idx="4">
                  <c:v>2102825852.6787639</c:v>
                </c:pt>
                <c:pt idx="5">
                  <c:v>2090883495.5359044</c:v>
                </c:pt>
                <c:pt idx="6">
                  <c:v>2083105868.3037601</c:v>
                </c:pt>
                <c:pt idx="7">
                  <c:v>2073996843.7501884</c:v>
                </c:pt>
                <c:pt idx="8">
                  <c:v>2070256238.8394737</c:v>
                </c:pt>
                <c:pt idx="9">
                  <c:v>2055179691.9644706</c:v>
                </c:pt>
                <c:pt idx="10">
                  <c:v>2048480658.4823258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1-425D-AF56-3AA9A3EB7CF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Sheet1!$S$59:$S$70</c15:sqref>
                  </c15:fullRef>
                </c:ext>
              </c:extLst>
              <c:f>Sheet1!$S$60:$S$70</c:f>
              <c:numCache>
                <c:formatCode>General</c:formatCode>
                <c:ptCount val="11"/>
                <c:pt idx="0">
                  <c:v>376574785.71427828</c:v>
                </c:pt>
                <c:pt idx="1">
                  <c:v>375545892.85713583</c:v>
                </c:pt>
                <c:pt idx="2">
                  <c:v>375545892.85713583</c:v>
                </c:pt>
                <c:pt idx="3">
                  <c:v>375545892.85713583</c:v>
                </c:pt>
                <c:pt idx="4">
                  <c:v>376574785.71427828</c:v>
                </c:pt>
                <c:pt idx="5">
                  <c:v>375545892.85713583</c:v>
                </c:pt>
                <c:pt idx="6">
                  <c:v>375545892.85713583</c:v>
                </c:pt>
                <c:pt idx="7">
                  <c:v>375545892.85713583</c:v>
                </c:pt>
                <c:pt idx="8">
                  <c:v>376574785.71427828</c:v>
                </c:pt>
                <c:pt idx="9">
                  <c:v>375545892.85713583</c:v>
                </c:pt>
                <c:pt idx="10">
                  <c:v>375545892.85713583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1-425D-AF56-3AA9A3EB7CF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Sheet1!$T$59:$T$70</c15:sqref>
                  </c15:fullRef>
                </c:ext>
              </c:extLst>
              <c:f>Sheet1!$T$60:$T$70</c:f>
              <c:numCache>
                <c:formatCode>General</c:formatCode>
                <c:ptCount val="11"/>
                <c:pt idx="0">
                  <c:v>283841677.47708118</c:v>
                </c:pt>
                <c:pt idx="1">
                  <c:v>269109050.14934278</c:v>
                </c:pt>
                <c:pt idx="2">
                  <c:v>255201610.76777977</c:v>
                </c:pt>
                <c:pt idx="3">
                  <c:v>242012901.84156427</c:v>
                </c:pt>
                <c:pt idx="4">
                  <c:v>229559690.7376568</c:v>
                </c:pt>
                <c:pt idx="5">
                  <c:v>217645020.20749798</c:v>
                </c:pt>
                <c:pt idx="6">
                  <c:v>206397510.5870648</c:v>
                </c:pt>
                <c:pt idx="7">
                  <c:v>195737271.43113336</c:v>
                </c:pt>
                <c:pt idx="8">
                  <c:v>185787666.56592745</c:v>
                </c:pt>
                <c:pt idx="9">
                  <c:v>176038196.17369759</c:v>
                </c:pt>
                <c:pt idx="10">
                  <c:v>166938052.67352137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81-425D-AF56-3AA9A3EB7CF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Sheet1!$U$59:$U$70</c15:sqref>
                  </c15:fullRef>
                </c:ext>
              </c:extLst>
              <c:f>Sheet1!$U$60:$U$70</c:f>
              <c:numCache>
                <c:formatCode>General</c:formatCode>
                <c:ptCount val="11"/>
                <c:pt idx="0">
                  <c:v>36214913.542638861</c:v>
                </c:pt>
                <c:pt idx="1">
                  <c:v>31330216.660774231</c:v>
                </c:pt>
                <c:pt idx="2">
                  <c:v>27109687.113834191</c:v>
                </c:pt>
                <c:pt idx="3">
                  <c:v>23457709.959923007</c:v>
                </c:pt>
                <c:pt idx="4">
                  <c:v>20302136.09369339</c:v>
                </c:pt>
                <c:pt idx="5">
                  <c:v>17563369.01598281</c:v>
                </c:pt>
                <c:pt idx="6">
                  <c:v>15197411.691439191</c:v>
                </c:pt>
                <c:pt idx="7">
                  <c:v>13150553.291018372</c:v>
                </c:pt>
                <c:pt idx="8">
                  <c:v>11387876.220028952</c:v>
                </c:pt>
                <c:pt idx="9">
                  <c:v>9846667.1683752388</c:v>
                </c:pt>
                <c:pt idx="10">
                  <c:v>8519994.7044546641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81-425D-AF56-3AA9A3EB7CF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Sheet1!$V$59:$V$70</c15:sqref>
                  </c15:fullRef>
                </c:ext>
              </c:extLst>
              <c:f>Sheet1!$V$60:$V$70</c:f>
              <c:numCache>
                <c:formatCode>General</c:formatCode>
                <c:ptCount val="11"/>
                <c:pt idx="0">
                  <c:v>478267462.83776504</c:v>
                </c:pt>
                <c:pt idx="1">
                  <c:v>484522941.65046388</c:v>
                </c:pt>
                <c:pt idx="2">
                  <c:v>489084557.93801057</c:v>
                </c:pt>
                <c:pt idx="3">
                  <c:v>492493243.8129192</c:v>
                </c:pt>
                <c:pt idx="4">
                  <c:v>494850566.48084581</c:v>
                </c:pt>
                <c:pt idx="5">
                  <c:v>496198722.14362001</c:v>
                </c:pt>
                <c:pt idx="6">
                  <c:v>496914414.46834022</c:v>
                </c:pt>
                <c:pt idx="7">
                  <c:v>496741605.3946355</c:v>
                </c:pt>
                <c:pt idx="8">
                  <c:v>495784255.50706005</c:v>
                </c:pt>
                <c:pt idx="9">
                  <c:v>494043060.97926033</c:v>
                </c:pt>
                <c:pt idx="10">
                  <c:v>490975178.506589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81-425D-AF56-3AA9A3EB7CF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Sheet1!$W$59:$W$70</c15:sqref>
                  </c15:fullRef>
                </c:ext>
              </c:extLst>
              <c:f>Sheet1!$W$60:$W$70</c:f>
              <c:numCache>
                <c:formatCode>General</c:formatCode>
                <c:ptCount val="11"/>
                <c:pt idx="0">
                  <c:v>410017882.36042649</c:v>
                </c:pt>
                <c:pt idx="1">
                  <c:v>456393586.64930284</c:v>
                </c:pt>
                <c:pt idx="2">
                  <c:v>448914565.32919824</c:v>
                </c:pt>
                <c:pt idx="3">
                  <c:v>436173614.42564976</c:v>
                </c:pt>
                <c:pt idx="4">
                  <c:v>418461092.6054455</c:v>
                </c:pt>
                <c:pt idx="5">
                  <c:v>401184308.93631452</c:v>
                </c:pt>
                <c:pt idx="6">
                  <c:v>383832772.08585322</c:v>
                </c:pt>
                <c:pt idx="7">
                  <c:v>367085724.94844252</c:v>
                </c:pt>
                <c:pt idx="8">
                  <c:v>350450072.07430667</c:v>
                </c:pt>
                <c:pt idx="9">
                  <c:v>334714175.93764615</c:v>
                </c:pt>
                <c:pt idx="10">
                  <c:v>321606558.41977119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2-499E-BB62-F725F33DD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0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production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Sheet1!$Z$17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33CC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Sheet1!$Z$3:$Z$14</c:f>
              <c:numCache>
                <c:formatCode>General</c:formatCode>
                <c:ptCount val="12"/>
                <c:pt idx="0">
                  <c:v>4236960</c:v>
                </c:pt>
                <c:pt idx="1">
                  <c:v>4260240</c:v>
                </c:pt>
                <c:pt idx="2">
                  <c:v>4248600</c:v>
                </c:pt>
                <c:pt idx="3">
                  <c:v>4248600</c:v>
                </c:pt>
                <c:pt idx="4">
                  <c:v>4248600</c:v>
                </c:pt>
                <c:pt idx="5">
                  <c:v>4260240</c:v>
                </c:pt>
                <c:pt idx="6">
                  <c:v>4248600</c:v>
                </c:pt>
                <c:pt idx="7">
                  <c:v>4248600</c:v>
                </c:pt>
                <c:pt idx="8">
                  <c:v>4248600</c:v>
                </c:pt>
                <c:pt idx="9">
                  <c:v>4260240</c:v>
                </c:pt>
                <c:pt idx="10">
                  <c:v>4248600</c:v>
                </c:pt>
                <c:pt idx="11">
                  <c:v>4248600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4-460A-94FE-0A183285239F}"/>
            </c:ext>
          </c:extLst>
        </c:ser>
        <c:ser>
          <c:idx val="0"/>
          <c:order val="1"/>
          <c:tx>
            <c:strRef>
              <c:f>Sheet1!$X$17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Sheet1!$X$3:$X$14</c:f>
              <c:numCache>
                <c:formatCode>General</c:formatCode>
                <c:ptCount val="12"/>
                <c:pt idx="0">
                  <c:v>67995612.82095395</c:v>
                </c:pt>
                <c:pt idx="1">
                  <c:v>70022333.992769837</c:v>
                </c:pt>
                <c:pt idx="2">
                  <c:v>61967462.8513733</c:v>
                </c:pt>
                <c:pt idx="3">
                  <c:v>57516165.253336594</c:v>
                </c:pt>
                <c:pt idx="4">
                  <c:v>54158340.949937791</c:v>
                </c:pt>
                <c:pt idx="5">
                  <c:v>51818296.342639439</c:v>
                </c:pt>
                <c:pt idx="6">
                  <c:v>49807322.043058284</c:v>
                </c:pt>
                <c:pt idx="7">
                  <c:v>49434746.182478979</c:v>
                </c:pt>
                <c:pt idx="8">
                  <c:v>46820566.676234052</c:v>
                </c:pt>
                <c:pt idx="9">
                  <c:v>43545884.609680034</c:v>
                </c:pt>
                <c:pt idx="10">
                  <c:v>43094577.61070741</c:v>
                </c:pt>
                <c:pt idx="11">
                  <c:v>31803310.493188959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60A-94FE-0A183285239F}"/>
            </c:ext>
          </c:extLst>
        </c:ser>
        <c:ser>
          <c:idx val="1"/>
          <c:order val="2"/>
          <c:tx>
            <c:strRef>
              <c:f>Sheet1!$Y$17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Sheet1!$Y$3:$Y$14</c:f>
              <c:numCache>
                <c:formatCode>General</c:formatCode>
                <c:ptCount val="12"/>
                <c:pt idx="0">
                  <c:v>30139400</c:v>
                </c:pt>
                <c:pt idx="1">
                  <c:v>26351988.75</c:v>
                </c:pt>
                <c:pt idx="2">
                  <c:v>26164417.5</c:v>
                </c:pt>
                <c:pt idx="3">
                  <c:v>25689813.75</c:v>
                </c:pt>
                <c:pt idx="4">
                  <c:v>24608171.25</c:v>
                </c:pt>
                <c:pt idx="5">
                  <c:v>23272470</c:v>
                </c:pt>
                <c:pt idx="6">
                  <c:v>21915060</c:v>
                </c:pt>
                <c:pt idx="7">
                  <c:v>19475355</c:v>
                </c:pt>
                <c:pt idx="8">
                  <c:v>17516197.5</c:v>
                </c:pt>
                <c:pt idx="9">
                  <c:v>15610050</c:v>
                </c:pt>
                <c:pt idx="10">
                  <c:v>14139330</c:v>
                </c:pt>
                <c:pt idx="11">
                  <c:v>10479750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4-460A-94FE-0A183285239F}"/>
            </c:ext>
          </c:extLst>
        </c:ser>
        <c:ser>
          <c:idx val="5"/>
          <c:order val="3"/>
          <c:tx>
            <c:strRef>
              <c:f>Sheet1!$AC$17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Sheet1!$AC$3:$AC$14</c:f>
              <c:numCache>
                <c:formatCode>General</c:formatCode>
                <c:ptCount val="12"/>
                <c:pt idx="0">
                  <c:v>8783153.3540783282</c:v>
                </c:pt>
                <c:pt idx="1">
                  <c:v>10260314.385907248</c:v>
                </c:pt>
                <c:pt idx="2">
                  <c:v>11840438.760134989</c:v>
                </c:pt>
                <c:pt idx="3">
                  <c:v>13247594.876035297</c:v>
                </c:pt>
                <c:pt idx="4">
                  <c:v>14731963.055073733</c:v>
                </c:pt>
                <c:pt idx="5">
                  <c:v>16293553.770898947</c:v>
                </c:pt>
                <c:pt idx="6">
                  <c:v>17932442.131043229</c:v>
                </c:pt>
                <c:pt idx="7">
                  <c:v>20041441.589149494</c:v>
                </c:pt>
                <c:pt idx="8">
                  <c:v>22258567.126416992</c:v>
                </c:pt>
                <c:pt idx="9">
                  <c:v>24583824.326377243</c:v>
                </c:pt>
                <c:pt idx="10">
                  <c:v>27017008.658815201</c:v>
                </c:pt>
                <c:pt idx="11">
                  <c:v>29517467.719219133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4-460A-94FE-0A183285239F}"/>
            </c:ext>
          </c:extLst>
        </c:ser>
        <c:ser>
          <c:idx val="6"/>
          <c:order val="4"/>
          <c:tx>
            <c:strRef>
              <c:f>Sheet1!$AD$17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Sheet1!$AD$3:$AD$14</c:f>
              <c:numCache>
                <c:formatCode>General</c:formatCode>
                <c:ptCount val="12"/>
                <c:pt idx="0">
                  <c:v>3758039.999757811</c:v>
                </c:pt>
                <c:pt idx="1">
                  <c:v>3758045.2051084135</c:v>
                </c:pt>
                <c:pt idx="2">
                  <c:v>9418629.5142754167</c:v>
                </c:pt>
                <c:pt idx="3">
                  <c:v>12702615.184303368</c:v>
                </c:pt>
                <c:pt idx="4">
                  <c:v>15770717.50055447</c:v>
                </c:pt>
                <c:pt idx="5">
                  <c:v>18936963.928241733</c:v>
                </c:pt>
                <c:pt idx="6">
                  <c:v>21864869.690024197</c:v>
                </c:pt>
                <c:pt idx="7">
                  <c:v>23725505.805157125</c:v>
                </c:pt>
                <c:pt idx="8">
                  <c:v>25635181.04200482</c:v>
                </c:pt>
                <c:pt idx="9">
                  <c:v>30684471.551751647</c:v>
                </c:pt>
                <c:pt idx="10">
                  <c:v>31171459.260657512</c:v>
                </c:pt>
                <c:pt idx="11">
                  <c:v>51473619.104508504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4-460A-94FE-0A183285239F}"/>
            </c:ext>
          </c:extLst>
        </c:ser>
        <c:ser>
          <c:idx val="3"/>
          <c:order val="5"/>
          <c:tx>
            <c:strRef>
              <c:f>Sheet1!$AA$17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Sheet1!$AA$3:$AA$14</c:f>
              <c:numCache>
                <c:formatCode>General</c:formatCode>
                <c:ptCount val="12"/>
                <c:pt idx="0">
                  <c:v>3941977.9517470151</c:v>
                </c:pt>
                <c:pt idx="1">
                  <c:v>5135962.5509403404</c:v>
                </c:pt>
                <c:pt idx="2">
                  <c:v>6326577.9508626498</c:v>
                </c:pt>
                <c:pt idx="3">
                  <c:v>7243372.1974033685</c:v>
                </c:pt>
                <c:pt idx="4">
                  <c:v>8160166.4439441077</c:v>
                </c:pt>
                <c:pt idx="5">
                  <c:v>9079088.8769422658</c:v>
                </c:pt>
                <c:pt idx="6">
                  <c:v>9993754.9370255377</c:v>
                </c:pt>
                <c:pt idx="7">
                  <c:v>12579128.851385593</c:v>
                </c:pt>
                <c:pt idx="8">
                  <c:v>15164897.456239799</c:v>
                </c:pt>
                <c:pt idx="9">
                  <c:v>17766053.804541532</c:v>
                </c:pt>
                <c:pt idx="10">
                  <c:v>20336736.698218003</c:v>
                </c:pt>
                <c:pt idx="11">
                  <c:v>22922006.597556368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4-460A-94FE-0A183285239F}"/>
            </c:ext>
          </c:extLst>
        </c:ser>
        <c:ser>
          <c:idx val="4"/>
          <c:order val="6"/>
          <c:tx>
            <c:strRef>
              <c:f>Sheet1!$AB$17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Sheet1!$AB$3:$AB$14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717033.03917711764</c:v>
                </c:pt>
                <c:pt idx="2">
                  <c:v>882411.35175618657</c:v>
                </c:pt>
                <c:pt idx="3">
                  <c:v>1009736.3408703195</c:v>
                </c:pt>
                <c:pt idx="4">
                  <c:v>1137061.329984453</c:v>
                </c:pt>
                <c:pt idx="5">
                  <c:v>1264666.5634316467</c:v>
                </c:pt>
                <c:pt idx="6">
                  <c:v>1391711.3082127292</c:v>
                </c:pt>
                <c:pt idx="7">
                  <c:v>1750769.9583015535</c:v>
                </c:pt>
                <c:pt idx="8">
                  <c:v>2109882.6928390726</c:v>
                </c:pt>
                <c:pt idx="9">
                  <c:v>2470946.5332786487</c:v>
                </c:pt>
                <c:pt idx="10">
                  <c:v>2828144.3972948873</c:v>
                </c:pt>
                <c:pt idx="11">
                  <c:v>3187188.7199946437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4-460A-94FE-0A183285239F}"/>
            </c:ext>
          </c:extLst>
        </c:ser>
        <c:ser>
          <c:idx val="7"/>
          <c:order val="7"/>
          <c:tx>
            <c:strRef>
              <c:f>Sheet1!$AE$17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Sheet1!$AE$3:$AE$14</c:f>
              <c:numCache>
                <c:formatCode>General</c:formatCode>
                <c:ptCount val="12"/>
                <c:pt idx="0">
                  <c:v>23887.035830414217</c:v>
                </c:pt>
                <c:pt idx="1">
                  <c:v>124586.12117854206</c:v>
                </c:pt>
                <c:pt idx="2">
                  <c:v>46562.754542546143</c:v>
                </c:pt>
                <c:pt idx="3">
                  <c:v>59139.762508575877</c:v>
                </c:pt>
                <c:pt idx="4">
                  <c:v>118512.86142760486</c:v>
                </c:pt>
                <c:pt idx="5">
                  <c:v>210535.0588545338</c:v>
                </c:pt>
                <c:pt idx="6">
                  <c:v>356198.58741541568</c:v>
                </c:pt>
                <c:pt idx="7">
                  <c:v>721872.66028675705</c:v>
                </c:pt>
                <c:pt idx="8">
                  <c:v>1241032.0359335102</c:v>
                </c:pt>
                <c:pt idx="9">
                  <c:v>2060339.4224860577</c:v>
                </c:pt>
                <c:pt idx="10">
                  <c:v>3343648.6484955107</c:v>
                </c:pt>
                <c:pt idx="11">
                  <c:v>3650805.5148014221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0-4800-8D89-BC399F0C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575141</xdr:colOff>
      <xdr:row>159</xdr:row>
      <xdr:rowOff>162325</xdr:rowOff>
    </xdr:from>
    <xdr:to>
      <xdr:col>51</xdr:col>
      <xdr:colOff>513747</xdr:colOff>
      <xdr:row>174</xdr:row>
      <xdr:rowOff>53403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2F1DF5-8798-4826-B329-229BF4650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72021</xdr:colOff>
      <xdr:row>159</xdr:row>
      <xdr:rowOff>103231</xdr:rowOff>
    </xdr:from>
    <xdr:to>
      <xdr:col>58</xdr:col>
      <xdr:colOff>521887</xdr:colOff>
      <xdr:row>173</xdr:row>
      <xdr:rowOff>171747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8420DF-9E23-4561-8719-F80835117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591100</xdr:colOff>
      <xdr:row>175</xdr:row>
      <xdr:rowOff>100093</xdr:rowOff>
    </xdr:from>
    <xdr:to>
      <xdr:col>51</xdr:col>
      <xdr:colOff>539577</xdr:colOff>
      <xdr:row>189</xdr:row>
      <xdr:rowOff>176293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E58FE-00F2-44B0-ACDE-E698D7B19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215163</xdr:colOff>
      <xdr:row>176</xdr:row>
      <xdr:rowOff>95659</xdr:rowOff>
    </xdr:from>
    <xdr:to>
      <xdr:col>59</xdr:col>
      <xdr:colOff>150447</xdr:colOff>
      <xdr:row>191</xdr:row>
      <xdr:rowOff>134106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61D9B3-9A81-41FB-860C-ECBB97B60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719625</xdr:colOff>
      <xdr:row>159</xdr:row>
      <xdr:rowOff>96741</xdr:rowOff>
    </xdr:from>
    <xdr:to>
      <xdr:col>15</xdr:col>
      <xdr:colOff>753699</xdr:colOff>
      <xdr:row>174</xdr:row>
      <xdr:rowOff>30963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29690-9980-4864-9D77-18FCA6F31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567702</xdr:colOff>
      <xdr:row>89</xdr:row>
      <xdr:rowOff>95306</xdr:rowOff>
    </xdr:from>
    <xdr:to>
      <xdr:col>55</xdr:col>
      <xdr:colOff>468267</xdr:colOff>
      <xdr:row>104</xdr:row>
      <xdr:rowOff>4764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C12881-2244-4609-A43B-512917287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6741</xdr:colOff>
      <xdr:row>160</xdr:row>
      <xdr:rowOff>88113</xdr:rowOff>
    </xdr:from>
    <xdr:to>
      <xdr:col>76</xdr:col>
      <xdr:colOff>307261</xdr:colOff>
      <xdr:row>174</xdr:row>
      <xdr:rowOff>173491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69BB91-956C-4B31-AE1B-D658F3803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68</xdr:col>
      <xdr:colOff>566811</xdr:colOff>
      <xdr:row>175</xdr:row>
      <xdr:rowOff>141106</xdr:rowOff>
    </xdr:from>
    <xdr:to>
      <xdr:col>76</xdr:col>
      <xdr:colOff>318864</xdr:colOff>
      <xdr:row>190</xdr:row>
      <xdr:rowOff>179553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044482-395C-4611-AAF0-779D11E15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560588</xdr:colOff>
      <xdr:row>191</xdr:row>
      <xdr:rowOff>178463</xdr:rowOff>
    </xdr:from>
    <xdr:to>
      <xdr:col>51</xdr:col>
      <xdr:colOff>508372</xdr:colOff>
      <xdr:row>206</xdr:row>
      <xdr:rowOff>23292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6DE772-8669-40B4-ADED-9CE8AA3CD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260967</xdr:colOff>
      <xdr:row>192</xdr:row>
      <xdr:rowOff>89794</xdr:rowOff>
    </xdr:from>
    <xdr:to>
      <xdr:col>59</xdr:col>
      <xdr:colOff>110022</xdr:colOff>
      <xdr:row>206</xdr:row>
      <xdr:rowOff>113693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9E85A3-7526-43AE-981C-AEB19A802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68</xdr:col>
      <xdr:colOff>411789</xdr:colOff>
      <xdr:row>193</xdr:row>
      <xdr:rowOff>4143</xdr:rowOff>
    </xdr:from>
    <xdr:to>
      <xdr:col>76</xdr:col>
      <xdr:colOff>115352</xdr:colOff>
      <xdr:row>207</xdr:row>
      <xdr:rowOff>28042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824A775-EBC8-43B5-8008-2C4F35F3C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595571</xdr:colOff>
      <xdr:row>207</xdr:row>
      <xdr:rowOff>70742</xdr:rowOff>
    </xdr:from>
    <xdr:to>
      <xdr:col>51</xdr:col>
      <xdr:colOff>545260</xdr:colOff>
      <xdr:row>221</xdr:row>
      <xdr:rowOff>102262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B9C917-E323-403D-B15A-102863242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299687</xdr:colOff>
      <xdr:row>208</xdr:row>
      <xdr:rowOff>134199</xdr:rowOff>
    </xdr:from>
    <xdr:to>
      <xdr:col>59</xdr:col>
      <xdr:colOff>125882</xdr:colOff>
      <xdr:row>222</xdr:row>
      <xdr:rowOff>169529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2A65C61-19FB-46B6-AFAD-A4FA391B3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68</xdr:col>
      <xdr:colOff>521760</xdr:colOff>
      <xdr:row>207</xdr:row>
      <xdr:rowOff>155502</xdr:rowOff>
    </xdr:from>
    <xdr:to>
      <xdr:col>76</xdr:col>
      <xdr:colOff>208524</xdr:colOff>
      <xdr:row>222</xdr:row>
      <xdr:rowOff>332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CCF37BF-1323-437E-A475-621C361FF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59</xdr:col>
      <xdr:colOff>452052</xdr:colOff>
      <xdr:row>159</xdr:row>
      <xdr:rowOff>108597</xdr:rowOff>
    </xdr:from>
    <xdr:to>
      <xdr:col>67</xdr:col>
      <xdr:colOff>159895</xdr:colOff>
      <xdr:row>174</xdr:row>
      <xdr:rowOff>11095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0176022-D15F-4FDE-AEF7-F76086338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33894</xdr:colOff>
      <xdr:row>177</xdr:row>
      <xdr:rowOff>8077</xdr:rowOff>
    </xdr:from>
    <xdr:to>
      <xdr:col>67</xdr:col>
      <xdr:colOff>574222</xdr:colOff>
      <xdr:row>192</xdr:row>
      <xdr:rowOff>34575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22AD97-A0C4-4323-A095-0A4C20D8F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60</xdr:col>
      <xdr:colOff>156656</xdr:colOff>
      <xdr:row>193</xdr:row>
      <xdr:rowOff>168641</xdr:rowOff>
    </xdr:from>
    <xdr:to>
      <xdr:col>67</xdr:col>
      <xdr:colOff>469077</xdr:colOff>
      <xdr:row>208</xdr:row>
      <xdr:rowOff>5850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60D199B-EFA0-4B91-A680-954082E6B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60</xdr:col>
      <xdr:colOff>118383</xdr:colOff>
      <xdr:row>209</xdr:row>
      <xdr:rowOff>7754</xdr:rowOff>
    </xdr:from>
    <xdr:to>
      <xdr:col>67</xdr:col>
      <xdr:colOff>457127</xdr:colOff>
      <xdr:row>223</xdr:row>
      <xdr:rowOff>38235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E90D25E-7490-491D-B1D0-F522413EE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1076601</xdr:colOff>
      <xdr:row>159</xdr:row>
      <xdr:rowOff>141500</xdr:rowOff>
    </xdr:from>
    <xdr:to>
      <xdr:col>20</xdr:col>
      <xdr:colOff>486463</xdr:colOff>
      <xdr:row>174</xdr:row>
      <xdr:rowOff>24958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3F948B5-D103-4208-AF22-8C72DB3E6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984311</xdr:colOff>
      <xdr:row>175</xdr:row>
      <xdr:rowOff>109564</xdr:rowOff>
    </xdr:from>
    <xdr:to>
      <xdr:col>20</xdr:col>
      <xdr:colOff>374797</xdr:colOff>
      <xdr:row>189</xdr:row>
      <xdr:rowOff>185764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1C470DC-2B7A-4AE6-AD94-A81310A8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953799</xdr:colOff>
      <xdr:row>191</xdr:row>
      <xdr:rowOff>187934</xdr:rowOff>
    </xdr:from>
    <xdr:to>
      <xdr:col>20</xdr:col>
      <xdr:colOff>345497</xdr:colOff>
      <xdr:row>206</xdr:row>
      <xdr:rowOff>23238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C12AE819-E410-4D0C-9A9E-D6DF08DB1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988782</xdr:colOff>
      <xdr:row>207</xdr:row>
      <xdr:rowOff>82118</xdr:rowOff>
    </xdr:from>
    <xdr:to>
      <xdr:col>20</xdr:col>
      <xdr:colOff>380480</xdr:colOff>
      <xdr:row>221</xdr:row>
      <xdr:rowOff>113638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8DAD10E-68B1-4384-8AEB-ADEB118EE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10744</xdr:colOff>
      <xdr:row>174</xdr:row>
      <xdr:rowOff>104823</xdr:rowOff>
    </xdr:from>
    <xdr:to>
      <xdr:col>27</xdr:col>
      <xdr:colOff>544718</xdr:colOff>
      <xdr:row>189</xdr:row>
      <xdr:rowOff>143270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5BEDD08A-245F-4499-8988-CE3FFB51B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73469</xdr:colOff>
      <xdr:row>191</xdr:row>
      <xdr:rowOff>98958</xdr:rowOff>
    </xdr:from>
    <xdr:to>
      <xdr:col>27</xdr:col>
      <xdr:colOff>494890</xdr:colOff>
      <xdr:row>205</xdr:row>
      <xdr:rowOff>128572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2ABBB12-3A10-49AC-9A4C-7E0B3B6FF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614362</xdr:colOff>
      <xdr:row>207</xdr:row>
      <xdr:rowOff>85725</xdr:rowOff>
    </xdr:from>
    <xdr:to>
      <xdr:col>27</xdr:col>
      <xdr:colOff>416658</xdr:colOff>
      <xdr:row>221</xdr:row>
      <xdr:rowOff>119150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5C94C65-CF33-47AC-9FD7-04CCFC16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179059</xdr:colOff>
      <xdr:row>175</xdr:row>
      <xdr:rowOff>8064</xdr:rowOff>
    </xdr:from>
    <xdr:to>
      <xdr:col>34</xdr:col>
      <xdr:colOff>928938</xdr:colOff>
      <xdr:row>190</xdr:row>
      <xdr:rowOff>32657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39CD5BBB-AB89-4C73-B02D-9B9A51B38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288833</xdr:colOff>
      <xdr:row>191</xdr:row>
      <xdr:rowOff>170533</xdr:rowOff>
    </xdr:from>
    <xdr:to>
      <xdr:col>34</xdr:col>
      <xdr:colOff>812709</xdr:colOff>
      <xdr:row>206</xdr:row>
      <xdr:rowOff>5837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26044CA2-E91B-4917-BF3B-67856883C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28</xdr:col>
      <xdr:colOff>361950</xdr:colOff>
      <xdr:row>207</xdr:row>
      <xdr:rowOff>38099</xdr:rowOff>
    </xdr:from>
    <xdr:to>
      <xdr:col>34</xdr:col>
      <xdr:colOff>895351</xdr:colOff>
      <xdr:row>221</xdr:row>
      <xdr:rowOff>76200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CE003E0-954F-4536-A869-A882F87DD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35</xdr:col>
      <xdr:colOff>583647</xdr:colOff>
      <xdr:row>174</xdr:row>
      <xdr:rowOff>111095</xdr:rowOff>
    </xdr:from>
    <xdr:to>
      <xdr:col>42</xdr:col>
      <xdr:colOff>876113</xdr:colOff>
      <xdr:row>189</xdr:row>
      <xdr:rowOff>149542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44637DF-AA3F-4C8B-85F3-52D8CFEE0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35</xdr:col>
      <xdr:colOff>428625</xdr:colOff>
      <xdr:row>191</xdr:row>
      <xdr:rowOff>157012</xdr:rowOff>
    </xdr:from>
    <xdr:to>
      <xdr:col>42</xdr:col>
      <xdr:colOff>678316</xdr:colOff>
      <xdr:row>205</xdr:row>
      <xdr:rowOff>188531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B6581508-3042-4AF4-8AA8-70A43B097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35</xdr:col>
      <xdr:colOff>538596</xdr:colOff>
      <xdr:row>206</xdr:row>
      <xdr:rowOff>129301</xdr:rowOff>
    </xdr:from>
    <xdr:to>
      <xdr:col>42</xdr:col>
      <xdr:colOff>765773</xdr:colOff>
      <xdr:row>220</xdr:row>
      <xdr:rowOff>162726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AB4FEE2-A875-4443-806C-CC1B3D5AE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158</xdr:row>
      <xdr:rowOff>73485</xdr:rowOff>
    </xdr:from>
    <xdr:to>
      <xdr:col>9</xdr:col>
      <xdr:colOff>333375</xdr:colOff>
      <xdr:row>172</xdr:row>
      <xdr:rowOff>149685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72F4E909-64B4-494C-B1C0-4A306AD12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127627</xdr:colOff>
      <xdr:row>176</xdr:row>
      <xdr:rowOff>75265</xdr:rowOff>
    </xdr:from>
    <xdr:to>
      <xdr:col>8</xdr:col>
      <xdr:colOff>803365</xdr:colOff>
      <xdr:row>190</xdr:row>
      <xdr:rowOff>156908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55FBE62-8BE6-44C1-A43E-4C55AAEA5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1076325</xdr:colOff>
      <xdr:row>223</xdr:row>
      <xdr:rowOff>82695</xdr:rowOff>
    </xdr:from>
    <xdr:to>
      <xdr:col>20</xdr:col>
      <xdr:colOff>507855</xdr:colOff>
      <xdr:row>237</xdr:row>
      <xdr:rowOff>158895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2D7E8FB-1176-4048-8BBF-901CBA084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21</xdr:col>
      <xdr:colOff>79231</xdr:colOff>
      <xdr:row>223</xdr:row>
      <xdr:rowOff>68840</xdr:rowOff>
    </xdr:from>
    <xdr:to>
      <xdr:col>27</xdr:col>
      <xdr:colOff>507856</xdr:colOff>
      <xdr:row>237</xdr:row>
      <xdr:rowOff>145040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6FC591AA-8548-4855-891B-01A1D43F9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28</xdr:col>
      <xdr:colOff>235093</xdr:colOff>
      <xdr:row>223</xdr:row>
      <xdr:rowOff>16885</xdr:rowOff>
    </xdr:from>
    <xdr:to>
      <xdr:col>34</xdr:col>
      <xdr:colOff>745980</xdr:colOff>
      <xdr:row>237</xdr:row>
      <xdr:rowOff>93085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9149CEE-DF9F-469B-9FDA-FE0515649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35</xdr:col>
      <xdr:colOff>486590</xdr:colOff>
      <xdr:row>222</xdr:row>
      <xdr:rowOff>122832</xdr:rowOff>
    </xdr:from>
    <xdr:to>
      <xdr:col>41</xdr:col>
      <xdr:colOff>588844</xdr:colOff>
      <xdr:row>237</xdr:row>
      <xdr:rowOff>8532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7FB2EDF-0BC1-467D-8883-BEED7FD23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245624</xdr:colOff>
      <xdr:row>175</xdr:row>
      <xdr:rowOff>73602</xdr:rowOff>
    </xdr:from>
    <xdr:to>
      <xdr:col>15</xdr:col>
      <xdr:colOff>785812</xdr:colOff>
      <xdr:row>191</xdr:row>
      <xdr:rowOff>94749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BFF811AC-54C3-4A99-B481-6A7675F5E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21</xdr:col>
      <xdr:colOff>283585</xdr:colOff>
      <xdr:row>159</xdr:row>
      <xdr:rowOff>41130</xdr:rowOff>
    </xdr:from>
    <xdr:to>
      <xdr:col>28</xdr:col>
      <xdr:colOff>67953</xdr:colOff>
      <xdr:row>173</xdr:row>
      <xdr:rowOff>115088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F7DBF23-DF9F-43B0-9DEA-0D18CDEC2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28</xdr:col>
      <xdr:colOff>738187</xdr:colOff>
      <xdr:row>159</xdr:row>
      <xdr:rowOff>23812</xdr:rowOff>
    </xdr:from>
    <xdr:to>
      <xdr:col>35</xdr:col>
      <xdr:colOff>169698</xdr:colOff>
      <xdr:row>173</xdr:row>
      <xdr:rowOff>97770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3C77AAB4-A7AA-4D71-8DD8-9594EB6B6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36</xdr:col>
      <xdr:colOff>214313</xdr:colOff>
      <xdr:row>158</xdr:row>
      <xdr:rowOff>127721</xdr:rowOff>
    </xdr:from>
    <xdr:to>
      <xdr:col>42</xdr:col>
      <xdr:colOff>388340</xdr:colOff>
      <xdr:row>173</xdr:row>
      <xdr:rowOff>11179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E4603CFE-7001-4784-9222-890531586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238125</xdr:colOff>
      <xdr:row>193</xdr:row>
      <xdr:rowOff>23813</xdr:rowOff>
    </xdr:from>
    <xdr:to>
      <xdr:col>15</xdr:col>
      <xdr:colOff>778313</xdr:colOff>
      <xdr:row>207</xdr:row>
      <xdr:rowOff>17319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A50F704A-793D-4477-A335-1516C95E2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310708</xdr:colOff>
      <xdr:row>208</xdr:row>
      <xdr:rowOff>75385</xdr:rowOff>
    </xdr:from>
    <xdr:to>
      <xdr:col>15</xdr:col>
      <xdr:colOff>850896</xdr:colOff>
      <xdr:row>224</xdr:row>
      <xdr:rowOff>96532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CBE345C3-B942-4AC7-98E3-EFC8C6DA3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103908</xdr:colOff>
      <xdr:row>193</xdr:row>
      <xdr:rowOff>86591</xdr:rowOff>
    </xdr:from>
    <xdr:to>
      <xdr:col>8</xdr:col>
      <xdr:colOff>777741</xdr:colOff>
      <xdr:row>207</xdr:row>
      <xdr:rowOff>162791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A0B75117-C920-45D3-809A-932851C64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121227</xdr:colOff>
      <xdr:row>208</xdr:row>
      <xdr:rowOff>138546</xdr:rowOff>
    </xdr:from>
    <xdr:to>
      <xdr:col>8</xdr:col>
      <xdr:colOff>795060</xdr:colOff>
      <xdr:row>223</xdr:row>
      <xdr:rowOff>24246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01FEFE89-BC44-42CC-9137-9E43C7812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280147</xdr:colOff>
      <xdr:row>225</xdr:row>
      <xdr:rowOff>179294</xdr:rowOff>
    </xdr:from>
    <xdr:to>
      <xdr:col>15</xdr:col>
      <xdr:colOff>820335</xdr:colOff>
      <xdr:row>239</xdr:row>
      <xdr:rowOff>172800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1308488D-8EB5-4619-A219-4FE5EF376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225</xdr:row>
      <xdr:rowOff>0</xdr:rowOff>
    </xdr:from>
    <xdr:to>
      <xdr:col>8</xdr:col>
      <xdr:colOff>673833</xdr:colOff>
      <xdr:row>239</xdr:row>
      <xdr:rowOff>76200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FF8CE886-99B0-4516-AF41-EAF947D60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800339</xdr:colOff>
      <xdr:row>241</xdr:row>
      <xdr:rowOff>34274</xdr:rowOff>
    </xdr:from>
    <xdr:to>
      <xdr:col>15</xdr:col>
      <xdr:colOff>1193249</xdr:colOff>
      <xdr:row>255</xdr:row>
      <xdr:rowOff>31590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C46557D3-FBB0-4D1A-BE4D-3DE1B9B90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10</xdr:col>
      <xdr:colOff>293716</xdr:colOff>
      <xdr:row>140</xdr:row>
      <xdr:rowOff>32881</xdr:rowOff>
    </xdr:from>
    <xdr:to>
      <xdr:col>17</xdr:col>
      <xdr:colOff>363039</xdr:colOff>
      <xdr:row>154</xdr:row>
      <xdr:rowOff>164951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EC6B5A6-EED5-4C28-A606-B6F004A47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63952</xdr:colOff>
      <xdr:row>140</xdr:row>
      <xdr:rowOff>105592</xdr:rowOff>
    </xdr:from>
    <xdr:to>
      <xdr:col>9</xdr:col>
      <xdr:colOff>838200</xdr:colOff>
      <xdr:row>154</xdr:row>
      <xdr:rowOff>181792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104E6941-D6DF-40C3-A18C-0476A9C1A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10</xdr:col>
      <xdr:colOff>364027</xdr:colOff>
      <xdr:row>124</xdr:row>
      <xdr:rowOff>55419</xdr:rowOff>
    </xdr:from>
    <xdr:to>
      <xdr:col>17</xdr:col>
      <xdr:colOff>435255</xdr:colOff>
      <xdr:row>139</xdr:row>
      <xdr:rowOff>1146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18E4A3A1-CC3A-434E-BE0A-50B09600B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17</xdr:col>
      <xdr:colOff>535991</xdr:colOff>
      <xdr:row>114</xdr:row>
      <xdr:rowOff>117879</xdr:rowOff>
    </xdr:from>
    <xdr:to>
      <xdr:col>26</xdr:col>
      <xdr:colOff>259836</xdr:colOff>
      <xdr:row>129</xdr:row>
      <xdr:rowOff>63606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166ABA35-0ED1-41CB-AD57-A1D9C539F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27</xdr:col>
      <xdr:colOff>207356</xdr:colOff>
      <xdr:row>114</xdr:row>
      <xdr:rowOff>93120</xdr:rowOff>
    </xdr:from>
    <xdr:to>
      <xdr:col>32</xdr:col>
      <xdr:colOff>75431</xdr:colOff>
      <xdr:row>128</xdr:row>
      <xdr:rowOff>93121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C05EF8-AF8D-497E-ABBF-4D823A29B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86591</xdr:colOff>
      <xdr:row>4</xdr:row>
      <xdr:rowOff>17320</xdr:rowOff>
    </xdr:from>
    <xdr:to>
      <xdr:col>14</xdr:col>
      <xdr:colOff>363683</xdr:colOff>
      <xdr:row>25</xdr:row>
      <xdr:rowOff>165488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31959B-980A-46F6-9C10-89B7337B4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8864" y="779320"/>
          <a:ext cx="7550728" cy="4148668"/>
        </a:xfrm>
        <a:prstGeom prst="rect">
          <a:avLst/>
        </a:prstGeom>
      </xdr:spPr>
    </xdr:pic>
    <xdr:clientData/>
  </xdr:twoCellAnchor>
  <xdr:twoCellAnchor editAs="oneCell">
    <xdr:from>
      <xdr:col>15</xdr:col>
      <xdr:colOff>1</xdr:colOff>
      <xdr:row>3</xdr:row>
      <xdr:rowOff>80405</xdr:rowOff>
    </xdr:from>
    <xdr:to>
      <xdr:col>27</xdr:col>
      <xdr:colOff>484794</xdr:colOff>
      <xdr:row>25</xdr:row>
      <xdr:rowOff>130756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CF7905-6DCC-4547-827B-D01965DD0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92046" y="651905"/>
          <a:ext cx="7758430" cy="4241351"/>
        </a:xfrm>
        <a:prstGeom prst="rect">
          <a:avLst/>
        </a:prstGeom>
      </xdr:spPr>
    </xdr:pic>
    <xdr:clientData/>
  </xdr:twoCellAnchor>
  <xdr:twoCellAnchor editAs="oneCell">
    <xdr:from>
      <xdr:col>23</xdr:col>
      <xdr:colOff>362444</xdr:colOff>
      <xdr:row>19</xdr:row>
      <xdr:rowOff>9897</xdr:rowOff>
    </xdr:from>
    <xdr:to>
      <xdr:col>28</xdr:col>
      <xdr:colOff>403265</xdr:colOff>
      <xdr:row>25</xdr:row>
      <xdr:rowOff>155900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AFEEA6-B7E5-4813-8452-C9AB928A1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03580" y="3629397"/>
          <a:ext cx="3071504" cy="1289003"/>
        </a:xfrm>
        <a:prstGeom prst="rect">
          <a:avLst/>
        </a:prstGeom>
      </xdr:spPr>
    </xdr:pic>
    <xdr:clientData/>
  </xdr:twoCellAnchor>
  <xdr:twoCellAnchor editAs="oneCell">
    <xdr:from>
      <xdr:col>16</xdr:col>
      <xdr:colOff>33130</xdr:colOff>
      <xdr:row>33</xdr:row>
      <xdr:rowOff>24848</xdr:rowOff>
    </xdr:from>
    <xdr:to>
      <xdr:col>28</xdr:col>
      <xdr:colOff>407140</xdr:colOff>
      <xdr:row>53</xdr:row>
      <xdr:rowOff>47431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A8B240-2650-401B-BB11-7954D0974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39739" y="6311348"/>
          <a:ext cx="7728967" cy="3832583"/>
        </a:xfrm>
        <a:prstGeom prst="rect">
          <a:avLst/>
        </a:prstGeom>
      </xdr:spPr>
    </xdr:pic>
    <xdr:clientData/>
  </xdr:twoCellAnchor>
  <xdr:twoCellAnchor editAs="oneCell">
    <xdr:from>
      <xdr:col>3</xdr:col>
      <xdr:colOff>131869</xdr:colOff>
      <xdr:row>32</xdr:row>
      <xdr:rowOff>132434</xdr:rowOff>
    </xdr:from>
    <xdr:to>
      <xdr:col>15</xdr:col>
      <xdr:colOff>11907</xdr:colOff>
      <xdr:row>53</xdr:row>
      <xdr:rowOff>189225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0BABADD-CDBB-4877-916A-479EDDCF2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7177" y="6228434"/>
          <a:ext cx="7177653" cy="4057291"/>
        </a:xfrm>
        <a:prstGeom prst="rect">
          <a:avLst/>
        </a:prstGeom>
      </xdr:spPr>
    </xdr:pic>
    <xdr:clientData/>
  </xdr:twoCellAnchor>
  <xdr:twoCellAnchor editAs="oneCell">
    <xdr:from>
      <xdr:col>24</xdr:col>
      <xdr:colOff>25650</xdr:colOff>
      <xdr:row>46</xdr:row>
      <xdr:rowOff>66262</xdr:rowOff>
    </xdr:from>
    <xdr:to>
      <xdr:col>28</xdr:col>
      <xdr:colOff>491396</xdr:colOff>
      <xdr:row>52</xdr:row>
      <xdr:rowOff>140806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BA6955-64A1-45CE-AF5F-A8668103F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735563" y="8829262"/>
          <a:ext cx="2917399" cy="121754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15</xdr:col>
      <xdr:colOff>121228</xdr:colOff>
      <xdr:row>80</xdr:row>
      <xdr:rowOff>133087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17E604-DABE-48D6-8D75-E3E923E3F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18409" y="11239500"/>
          <a:ext cx="7394864" cy="4133587"/>
        </a:xfrm>
        <a:prstGeom prst="rect">
          <a:avLst/>
        </a:prstGeom>
      </xdr:spPr>
    </xdr:pic>
    <xdr:clientData/>
  </xdr:twoCellAnchor>
  <xdr:twoCellAnchor editAs="oneCell">
    <xdr:from>
      <xdr:col>16</xdr:col>
      <xdr:colOff>69274</xdr:colOff>
      <xdr:row>59</xdr:row>
      <xdr:rowOff>155864</xdr:rowOff>
    </xdr:from>
    <xdr:to>
      <xdr:col>27</xdr:col>
      <xdr:colOff>502228</xdr:colOff>
      <xdr:row>79</xdr:row>
      <xdr:rowOff>118148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D25C79-1F97-4DA9-8BF6-DEBB4D1A6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67456" y="11395364"/>
          <a:ext cx="7100454" cy="3772284"/>
        </a:xfrm>
        <a:prstGeom prst="rect">
          <a:avLst/>
        </a:prstGeom>
      </xdr:spPr>
    </xdr:pic>
    <xdr:clientData/>
  </xdr:twoCellAnchor>
  <xdr:twoCellAnchor editAs="oneCell">
    <xdr:from>
      <xdr:col>23</xdr:col>
      <xdr:colOff>467591</xdr:colOff>
      <xdr:row>73</xdr:row>
      <xdr:rowOff>103910</xdr:rowOff>
    </xdr:from>
    <xdr:to>
      <xdr:col>27</xdr:col>
      <xdr:colOff>478270</xdr:colOff>
      <xdr:row>79</xdr:row>
      <xdr:rowOff>86592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1E792D-AC46-4606-94DD-B9BB5C6D2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408727" y="14010410"/>
          <a:ext cx="2435225" cy="1125682"/>
        </a:xfrm>
        <a:prstGeom prst="rect">
          <a:avLst/>
        </a:prstGeom>
      </xdr:spPr>
    </xdr:pic>
    <xdr:clientData/>
  </xdr:twoCellAnchor>
  <xdr:twoCellAnchor editAs="oneCell">
    <xdr:from>
      <xdr:col>16</xdr:col>
      <xdr:colOff>289095</xdr:colOff>
      <xdr:row>83</xdr:row>
      <xdr:rowOff>51956</xdr:rowOff>
    </xdr:from>
    <xdr:to>
      <xdr:col>27</xdr:col>
      <xdr:colOff>415636</xdr:colOff>
      <xdr:row>101</xdr:row>
      <xdr:rowOff>21976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E2BC478-E37E-4A93-92D3-F59F5D212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87277" y="15863456"/>
          <a:ext cx="6794041" cy="3399020"/>
        </a:xfrm>
        <a:prstGeom prst="rect">
          <a:avLst/>
        </a:prstGeom>
      </xdr:spPr>
    </xdr:pic>
    <xdr:clientData/>
  </xdr:twoCellAnchor>
  <xdr:twoCellAnchor editAs="oneCell">
    <xdr:from>
      <xdr:col>3</xdr:col>
      <xdr:colOff>450272</xdr:colOff>
      <xdr:row>82</xdr:row>
      <xdr:rowOff>103908</xdr:rowOff>
    </xdr:from>
    <xdr:to>
      <xdr:col>15</xdr:col>
      <xdr:colOff>0</xdr:colOff>
      <xdr:row>102</xdr:row>
      <xdr:rowOff>79183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9441AE8-D981-4D00-B03F-223866A7E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68681" y="15724908"/>
          <a:ext cx="6823364" cy="3785275"/>
        </a:xfrm>
        <a:prstGeom prst="rect">
          <a:avLst/>
        </a:prstGeom>
      </xdr:spPr>
    </xdr:pic>
    <xdr:clientData/>
  </xdr:twoCellAnchor>
  <xdr:twoCellAnchor editAs="oneCell">
    <xdr:from>
      <xdr:col>23</xdr:col>
      <xdr:colOff>259775</xdr:colOff>
      <xdr:row>94</xdr:row>
      <xdr:rowOff>155863</xdr:rowOff>
    </xdr:from>
    <xdr:to>
      <xdr:col>28</xdr:col>
      <xdr:colOff>103910</xdr:colOff>
      <xdr:row>100</xdr:row>
      <xdr:rowOff>154577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AD35047-757C-41A3-A076-98EBFC5A9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200911" y="18062863"/>
          <a:ext cx="2874818" cy="1141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B2DF-BD6A-4B9D-8469-45EA013C87E3}">
  <dimension ref="A1:BR158"/>
  <sheetViews>
    <sheetView tabSelected="1" topLeftCell="AG75" zoomScale="70" zoomScaleNormal="70" workbookViewId="0">
      <selection activeCell="AL82" sqref="AL82"/>
    </sheetView>
  </sheetViews>
  <sheetFormatPr defaultRowHeight="15" x14ac:dyDescent="0.25"/>
  <cols>
    <col min="3" max="3" width="24.7109375" bestFit="1" customWidth="1" collapsed="1"/>
    <col min="4" max="7" width="24.7109375" customWidth="1" collapsed="1"/>
    <col min="8" max="8" width="19.7109375" customWidth="1" collapsed="1"/>
    <col min="9" max="9" width="12" bestFit="1" customWidth="1" collapsed="1"/>
    <col min="10" max="10" width="14.42578125" bestFit="1" customWidth="1" collapsed="1"/>
    <col min="11" max="15" width="12" bestFit="1" customWidth="1" collapsed="1"/>
    <col min="16" max="16" width="19.140625" bestFit="1" customWidth="1" collapsed="1"/>
    <col min="17" max="17" width="24.7109375" bestFit="1" customWidth="1" collapsed="1"/>
    <col min="18" max="19" width="12" bestFit="1" customWidth="1" collapsed="1"/>
    <col min="20" max="20" width="12.28515625" bestFit="1" customWidth="1" collapsed="1"/>
    <col min="21" max="21" width="12" bestFit="1" customWidth="1" collapsed="1"/>
    <col min="22" max="22" width="12.85546875" bestFit="1" customWidth="1" collapsed="1"/>
    <col min="23" max="23" width="12" bestFit="1" customWidth="1" collapsed="1"/>
    <col min="24" max="24" width="12.85546875" bestFit="1" customWidth="1" collapsed="1"/>
    <col min="25" max="25" width="12" bestFit="1" customWidth="1" collapsed="1"/>
    <col min="26" max="28" width="11" bestFit="1" customWidth="1" collapsed="1"/>
    <col min="29" max="29" width="17" customWidth="1" collapsed="1"/>
    <col min="30" max="30" width="16.7109375" bestFit="1" customWidth="1" collapsed="1"/>
    <col min="31" max="31" width="16.7109375" customWidth="1" collapsed="1"/>
    <col min="33" max="33" width="12.7109375" bestFit="1" customWidth="1" collapsed="1"/>
    <col min="34" max="34" width="11" bestFit="1" customWidth="1" collapsed="1"/>
    <col min="35" max="38" width="14.7109375" bestFit="1" customWidth="1" collapsed="1"/>
    <col min="39" max="39" width="10.28515625" customWidth="1" collapsed="1"/>
    <col min="40" max="40" width="11.42578125" customWidth="1" collapsed="1"/>
    <col min="41" max="41" width="11.28515625" customWidth="1" collapsed="1"/>
    <col min="43" max="43" width="14.140625" bestFit="1" customWidth="1" collapsed="1"/>
    <col min="44" max="44" width="12" bestFit="1" customWidth="1" collapsed="1"/>
    <col min="45" max="45" width="11" bestFit="1" customWidth="1" collapsed="1"/>
    <col min="46" max="46" width="15.140625" bestFit="1" customWidth="1" collapsed="1"/>
    <col min="47" max="47" width="13.85546875" bestFit="1" customWidth="1" collapsed="1"/>
    <col min="48" max="50" width="12" bestFit="1" customWidth="1" collapsed="1"/>
    <col min="51" max="51" width="15.140625" bestFit="1" customWidth="1" collapsed="1"/>
    <col min="52" max="52" width="12" bestFit="1" customWidth="1" collapsed="1"/>
    <col min="53" max="53" width="15.140625" bestFit="1" customWidth="1" collapsed="1"/>
    <col min="54" max="54" width="14.85546875" bestFit="1" customWidth="1" collapsed="1"/>
    <col min="55" max="57" width="12" bestFit="1" customWidth="1" collapsed="1"/>
    <col min="62" max="63" width="11" bestFit="1" customWidth="1" collapsed="1"/>
    <col min="64" max="64" width="12" bestFit="1" customWidth="1" collapsed="1"/>
    <col min="66" max="66" width="12" bestFit="1" customWidth="1" collapsed="1"/>
    <col min="67" max="67" width="11" bestFit="1" customWidth="1" collapsed="1"/>
    <col min="69" max="69" width="12" bestFit="1" customWidth="1" collapsed="1"/>
  </cols>
  <sheetData>
    <row r="1" spans="1:70" x14ac:dyDescent="0.25">
      <c r="A1" t="s">
        <v>7</v>
      </c>
      <c r="B1" t="s">
        <v>7</v>
      </c>
      <c r="D1" t="s">
        <v>90</v>
      </c>
      <c r="F1" t="s">
        <v>91</v>
      </c>
      <c r="J1" t="s">
        <v>92</v>
      </c>
      <c r="Q1" s="4" t="s">
        <v>11</v>
      </c>
      <c r="R1" s="5"/>
      <c r="S1" s="7"/>
      <c r="T1" s="8"/>
      <c r="W1" s="3"/>
      <c r="X1" t="s">
        <v>28</v>
      </c>
      <c r="AD1" s="3"/>
      <c r="AE1" s="6"/>
      <c r="AH1" t="s">
        <v>29</v>
      </c>
      <c r="AN1" t="s">
        <v>102</v>
      </c>
      <c r="AT1" t="s">
        <v>34</v>
      </c>
      <c r="AV1" t="s">
        <v>11</v>
      </c>
      <c r="AX1" t="s">
        <v>28</v>
      </c>
      <c r="BA1" t="s">
        <v>95</v>
      </c>
      <c r="BC1" t="s">
        <v>94</v>
      </c>
      <c r="BE1" t="s">
        <v>92</v>
      </c>
      <c r="BL1">
        <f>BK14/4</f>
        <v>17451.296712699961</v>
      </c>
      <c r="BP1" t="s">
        <v>107</v>
      </c>
      <c r="BQ1">
        <f>BP14/4</f>
        <v>1745.1296712699962</v>
      </c>
    </row>
    <row r="2" spans="1:70" x14ac:dyDescent="0.25">
      <c r="A2" s="2" t="s">
        <v>0</v>
      </c>
      <c r="B2" s="10" t="s">
        <v>44</v>
      </c>
      <c r="C2" s="1" t="s">
        <v>45</v>
      </c>
      <c r="D2" s="11" t="s">
        <v>81</v>
      </c>
      <c r="E2" s="11" t="s">
        <v>82</v>
      </c>
      <c r="F2" s="11" t="s">
        <v>77</v>
      </c>
      <c r="G2" s="11" t="s">
        <v>78</v>
      </c>
      <c r="H2" s="11" t="s">
        <v>79</v>
      </c>
      <c r="I2" s="1" t="s">
        <v>80</v>
      </c>
      <c r="J2" s="1" t="s">
        <v>83</v>
      </c>
      <c r="K2" s="1" t="s">
        <v>84</v>
      </c>
      <c r="L2" s="1" t="s">
        <v>85</v>
      </c>
      <c r="M2" s="1" t="s">
        <v>86</v>
      </c>
      <c r="N2" s="1" t="s">
        <v>87</v>
      </c>
      <c r="O2" s="1" t="s">
        <v>88</v>
      </c>
      <c r="P2" s="1" t="s">
        <v>89</v>
      </c>
      <c r="Q2" s="11" t="s">
        <v>14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2" t="s">
        <v>6</v>
      </c>
      <c r="X2" s="11" t="s">
        <v>15</v>
      </c>
      <c r="Y2" s="1" t="s">
        <v>16</v>
      </c>
      <c r="Z2" s="1" t="s">
        <v>17</v>
      </c>
      <c r="AA2" s="1" t="s">
        <v>18</v>
      </c>
      <c r="AB2" s="1" t="s">
        <v>19</v>
      </c>
      <c r="AC2" s="1" t="s">
        <v>20</v>
      </c>
      <c r="AD2" s="2" t="s">
        <v>21</v>
      </c>
      <c r="AE2" s="1" t="s">
        <v>98</v>
      </c>
      <c r="AF2" s="19" t="s">
        <v>100</v>
      </c>
      <c r="AG2" s="19" t="s">
        <v>99</v>
      </c>
      <c r="AH2" s="11" t="s">
        <v>22</v>
      </c>
      <c r="AI2" s="11" t="s">
        <v>23</v>
      </c>
      <c r="AJ2" s="11" t="s">
        <v>26</v>
      </c>
      <c r="AK2" s="11" t="s">
        <v>25</v>
      </c>
      <c r="AL2" s="11" t="s">
        <v>24</v>
      </c>
      <c r="AM2" s="11" t="s">
        <v>27</v>
      </c>
      <c r="AN2" s="1" t="s">
        <v>31</v>
      </c>
      <c r="AO2" s="1" t="s">
        <v>47</v>
      </c>
      <c r="AP2" s="11" t="s">
        <v>48</v>
      </c>
      <c r="AQ2" s="1" t="s">
        <v>103</v>
      </c>
      <c r="AR2" s="1" t="s">
        <v>104</v>
      </c>
      <c r="AT2" s="1">
        <v>4092020</v>
      </c>
      <c r="AU2" s="1" t="s">
        <v>36</v>
      </c>
      <c r="AV2" s="1" t="s">
        <v>45</v>
      </c>
      <c r="AW2" s="1" t="s">
        <v>44</v>
      </c>
      <c r="AX2" s="1" t="s">
        <v>45</v>
      </c>
      <c r="AY2" s="1" t="s">
        <v>44</v>
      </c>
      <c r="AZ2" s="11" t="s">
        <v>74</v>
      </c>
      <c r="BA2" s="11" t="s">
        <v>93</v>
      </c>
      <c r="BB2" s="11" t="s">
        <v>96</v>
      </c>
      <c r="BC2" s="11" t="s">
        <v>76</v>
      </c>
      <c r="BD2" s="11" t="s">
        <v>96</v>
      </c>
      <c r="BE2" s="11" t="s">
        <v>76</v>
      </c>
      <c r="BF2" s="11" t="s">
        <v>97</v>
      </c>
      <c r="BG2" s="19" t="s">
        <v>101</v>
      </c>
      <c r="BJ2" t="s">
        <v>111</v>
      </c>
      <c r="BK2" t="s">
        <v>105</v>
      </c>
      <c r="BL2" t="s">
        <v>109</v>
      </c>
      <c r="BN2" t="s">
        <v>106</v>
      </c>
      <c r="BP2">
        <v>10</v>
      </c>
      <c r="BQ2" t="s">
        <v>110</v>
      </c>
      <c r="BR2" t="s">
        <v>108</v>
      </c>
    </row>
    <row r="3" spans="1:70" x14ac:dyDescent="0.25">
      <c r="A3">
        <v>2019</v>
      </c>
      <c r="B3">
        <v>0.32979265896753246</v>
      </c>
      <c r="C3">
        <v>119.52440572110226</v>
      </c>
      <c r="D3">
        <v>44.907408000006008</v>
      </c>
      <c r="E3">
        <v>57.11631476960131</v>
      </c>
      <c r="F3">
        <v>20.193264000000088</v>
      </c>
      <c r="G3">
        <v>23.798464487333995</v>
      </c>
      <c r="H3">
        <v>2.1187709793542715</v>
      </c>
      <c r="I3">
        <v>15.331068452149001</v>
      </c>
      <c r="J3">
        <v>24.714143999996061</v>
      </c>
      <c r="K3">
        <v>33.317850282267514</v>
      </c>
      <c r="L3">
        <v>0.16162109602162697</v>
      </c>
      <c r="M3">
        <v>2.6460396053949824E-2</v>
      </c>
      <c r="N3">
        <v>5.0843519999989407E-2</v>
      </c>
      <c r="O3">
        <v>9.661468689486169E-2</v>
      </c>
      <c r="P3">
        <v>4.5096479997094589E-2</v>
      </c>
      <c r="Q3">
        <v>4796119118.6208677</v>
      </c>
      <c r="R3">
        <v>2098980000.0001893</v>
      </c>
      <c r="S3">
        <v>374516999.99999338</v>
      </c>
      <c r="T3">
        <v>299167969.55222887</v>
      </c>
      <c r="U3">
        <v>41836563.70137164</v>
      </c>
      <c r="V3">
        <v>470526072.53991008</v>
      </c>
      <c r="W3" s="3">
        <v>436201071.40045846</v>
      </c>
      <c r="X3">
        <v>67995612.82095395</v>
      </c>
      <c r="Y3">
        <v>30139400</v>
      </c>
      <c r="Z3">
        <v>4236960</v>
      </c>
      <c r="AA3">
        <v>3941977.9517470151</v>
      </c>
      <c r="AB3">
        <v>551258.25112395431</v>
      </c>
      <c r="AC3">
        <v>8783153.3540783282</v>
      </c>
      <c r="AD3" s="3">
        <v>3758039.999757811</v>
      </c>
      <c r="AE3" s="6">
        <v>23887.035830414217</v>
      </c>
      <c r="AF3">
        <v>1</v>
      </c>
      <c r="AG3">
        <v>2</v>
      </c>
      <c r="AH3">
        <v>5977895.3253791826</v>
      </c>
      <c r="AI3">
        <v>56281903.432007886</v>
      </c>
      <c r="AJ3">
        <v>28999549.966755487</v>
      </c>
      <c r="AK3">
        <v>26494075.548939809</v>
      </c>
      <c r="AL3">
        <v>651548.37073803623</v>
      </c>
      <c r="AM3">
        <v>1025116.7696724187</v>
      </c>
      <c r="AN3">
        <v>21826.204071157561</v>
      </c>
      <c r="AO3">
        <v>-102395659.85678412</v>
      </c>
      <c r="AP3">
        <v>-23887.035830414217</v>
      </c>
      <c r="AQ3">
        <v>0</v>
      </c>
      <c r="AR3">
        <v>0</v>
      </c>
      <c r="AT3">
        <v>9600.2379664444688</v>
      </c>
      <c r="AV3">
        <f>SUM(Q3:S3)*(10^-9)</f>
        <v>7.2696161186210517</v>
      </c>
      <c r="AW3">
        <f>SUM(T3:W3)*(10^-9)</f>
        <v>1.247731677193969</v>
      </c>
      <c r="AX3">
        <f>SUM(X3:Z3)</f>
        <v>102371972.82095395</v>
      </c>
      <c r="AY3">
        <f>SUM(AA3:AD3)</f>
        <v>17034429.55670711</v>
      </c>
      <c r="AZ3" s="24">
        <f>AY3/(AX3+AY3)</f>
        <v>0.14265926464169199</v>
      </c>
      <c r="BA3">
        <f t="shared" ref="BA3" si="0">SUM(L3:P3)+SUM(D3:E3)</f>
        <v>102.40435894857484</v>
      </c>
      <c r="BB3">
        <f t="shared" ref="BB3" si="1">SUM(L3:P3)+SUM(H3:I3)+SUM(D3:E3)</f>
        <v>119.85419838007812</v>
      </c>
      <c r="BC3">
        <f>SUM(F3:G3)</f>
        <v>43.991728487334086</v>
      </c>
      <c r="BD3">
        <f>SUM(F3:I3)</f>
        <v>61.441567918837364</v>
      </c>
      <c r="BE3">
        <f>SUM(J3:P3)</f>
        <v>58.412630461231089</v>
      </c>
      <c r="BF3">
        <f t="shared" ref="BF3" si="2">$BC$3-BC3</f>
        <v>0</v>
      </c>
      <c r="BG3" s="24">
        <f t="shared" ref="BG3" si="3">1-BC3/$BC$40</f>
        <v>0</v>
      </c>
      <c r="BJ3">
        <f>ABS(AQ3*0.8)</f>
        <v>0</v>
      </c>
      <c r="BK3">
        <f>BJ3/2</f>
        <v>0</v>
      </c>
      <c r="BL3">
        <v>0</v>
      </c>
      <c r="BN3">
        <f>BJ3-BK3</f>
        <v>0</v>
      </c>
      <c r="BO3">
        <f>BJ3-BK3</f>
        <v>0</v>
      </c>
      <c r="BP3">
        <f>BO3/10</f>
        <v>0</v>
      </c>
      <c r="BQ3">
        <v>0</v>
      </c>
    </row>
    <row r="4" spans="1:70" x14ac:dyDescent="0.25">
      <c r="A4" s="3">
        <v>2020</v>
      </c>
      <c r="B4">
        <v>0.40295205117533373</v>
      </c>
      <c r="C4">
        <v>115.43458272958473</v>
      </c>
      <c r="D4">
        <v>39.264463237500536</v>
      </c>
      <c r="E4">
        <v>58.81876055392641</v>
      </c>
      <c r="F4">
        <v>17.655832462500374</v>
      </c>
      <c r="G4">
        <v>24.50781689746935</v>
      </c>
      <c r="H4">
        <v>2.0374175550500051</v>
      </c>
      <c r="I4">
        <v>15.262818503105478</v>
      </c>
      <c r="J4">
        <v>21.60863077499608</v>
      </c>
      <c r="K4">
        <v>34.310943656457219</v>
      </c>
      <c r="L4">
        <v>0.21057446458855433</v>
      </c>
      <c r="M4">
        <v>3.4417585880501561E-2</v>
      </c>
      <c r="N4">
        <v>5.1122879999989247E-2</v>
      </c>
      <c r="O4">
        <v>0.11286345824497931</v>
      </c>
      <c r="P4">
        <v>4.5096542461297975E-2</v>
      </c>
      <c r="Q4">
        <v>4939075344.1328573</v>
      </c>
      <c r="R4">
        <v>1835227787.9462461</v>
      </c>
      <c r="S4">
        <v>376574785.71427828</v>
      </c>
      <c r="T4">
        <v>369639061.83075321</v>
      </c>
      <c r="U4">
        <v>47087016.892841354</v>
      </c>
      <c r="V4">
        <v>527818696.70112783</v>
      </c>
      <c r="W4" s="3">
        <v>410017882.36042649</v>
      </c>
      <c r="X4">
        <v>70022333.992769837</v>
      </c>
      <c r="Y4">
        <v>26351988.75</v>
      </c>
      <c r="Z4">
        <v>4260240</v>
      </c>
      <c r="AA4">
        <v>5135962.5509403404</v>
      </c>
      <c r="AB4">
        <v>717033.03917711764</v>
      </c>
      <c r="AC4">
        <v>10260314.385907248</v>
      </c>
      <c r="AD4" s="3">
        <v>3758045.2051084135</v>
      </c>
      <c r="AE4" s="6">
        <v>124586.12117854206</v>
      </c>
      <c r="AF4">
        <v>0</v>
      </c>
      <c r="AG4">
        <v>0</v>
      </c>
      <c r="AH4">
        <v>6004872.5259458004</v>
      </c>
      <c r="AI4">
        <v>56681612.635397434</v>
      </c>
      <c r="AJ4">
        <v>29131897.32610289</v>
      </c>
      <c r="AK4">
        <v>26639647.392615303</v>
      </c>
      <c r="AL4">
        <v>936594.19920961431</v>
      </c>
      <c r="AM4">
        <v>1235879.965811481</v>
      </c>
      <c r="AN4">
        <v>22020.889920352296</v>
      </c>
      <c r="AO4">
        <v>-100759148.86394833</v>
      </c>
      <c r="AP4">
        <v>-124586.12117854206</v>
      </c>
      <c r="AQ4">
        <v>0</v>
      </c>
      <c r="AR4">
        <v>0</v>
      </c>
      <c r="AT4">
        <v>19725.366259902414</v>
      </c>
      <c r="AV4">
        <f t="shared" ref="AV4:AV14" si="4">SUM(Q4:S4)*(10^-9)</f>
        <v>7.1508779177933821</v>
      </c>
      <c r="AW4">
        <f t="shared" ref="AW4:AW14" si="5">SUM(T4:W4)*(10^-9)</f>
        <v>1.3545626577851488</v>
      </c>
      <c r="AX4">
        <f t="shared" ref="AX4:AX14" si="6">SUM(X4:Z4)</f>
        <v>100634562.74276984</v>
      </c>
      <c r="AY4">
        <f t="shared" ref="AY4:AY14" si="7">SUM(AA4:AD4)</f>
        <v>19871355.181133121</v>
      </c>
      <c r="AZ4" s="24">
        <f t="shared" ref="AZ4:AZ14" si="8">AY4/(AX4+AY4)</f>
        <v>0.16489941343529269</v>
      </c>
      <c r="BA4">
        <f t="shared" ref="BA4:BA14" si="9">SUM(L4:P4)+SUM(D4:E4)</f>
        <v>98.537298722602273</v>
      </c>
      <c r="BB4">
        <f t="shared" ref="BB4:BB14" si="10">SUM(L4:P4)+SUM(H4:I4)+SUM(D4:E4)</f>
        <v>115.83753478075775</v>
      </c>
      <c r="BC4">
        <f t="shared" ref="BC4:BC14" si="11">SUM(F4:G4)</f>
        <v>42.163649359969725</v>
      </c>
      <c r="BD4">
        <f t="shared" ref="BD4:BD14" si="12">SUM(F4:I4)</f>
        <v>59.463885418125209</v>
      </c>
      <c r="BE4">
        <f t="shared" ref="BE4:BE14" si="13">SUM(J4:P4)</f>
        <v>56.373649362628619</v>
      </c>
      <c r="BF4">
        <f t="shared" ref="BF4:BF14" si="14">$BC$3-BC4</f>
        <v>1.8280791273643615</v>
      </c>
      <c r="BG4" s="24">
        <f t="shared" ref="BG4:BG14" si="15">1-BC4/$BC$40</f>
        <v>4.1555064786569895E-2</v>
      </c>
      <c r="BJ4">
        <f t="shared" ref="BJ4:BJ10" si="16">ABS(AQ4*0.8)</f>
        <v>0</v>
      </c>
      <c r="BK4">
        <f t="shared" ref="BK4:BK13" si="17">BJ4/2</f>
        <v>0</v>
      </c>
      <c r="BL4">
        <v>0</v>
      </c>
      <c r="BN4">
        <f t="shared" ref="BN4:BN14" si="18">BJ4-BK4</f>
        <v>0</v>
      </c>
      <c r="BO4">
        <f t="shared" ref="BO4:BO14" si="19">BJ4-BK4</f>
        <v>0</v>
      </c>
      <c r="BP4">
        <f t="shared" ref="BP4:BP14" si="20">BO4/10</f>
        <v>0</v>
      </c>
      <c r="BQ4">
        <v>0</v>
      </c>
    </row>
    <row r="5" spans="1:70" x14ac:dyDescent="0.25">
      <c r="A5" s="3">
        <v>2021</v>
      </c>
      <c r="B5">
        <v>0.54501382140245946</v>
      </c>
      <c r="C5">
        <v>108.00462759599654</v>
      </c>
      <c r="D5">
        <v>38.98498207500063</v>
      </c>
      <c r="E5">
        <v>52.052668795153124</v>
      </c>
      <c r="F5">
        <v>17.530159725000434</v>
      </c>
      <c r="G5">
        <v>21.688611997980573</v>
      </c>
      <c r="H5">
        <v>1.907414827911472</v>
      </c>
      <c r="I5">
        <v>15.008578697932521</v>
      </c>
      <c r="J5">
        <v>21.454822349996192</v>
      </c>
      <c r="K5">
        <v>30.36405679717301</v>
      </c>
      <c r="L5">
        <v>0.25938969598536948</v>
      </c>
      <c r="M5">
        <v>4.2355744884296768E-2</v>
      </c>
      <c r="N5">
        <v>5.0983199999989327E-2</v>
      </c>
      <c r="O5">
        <v>0.13024482636148543</v>
      </c>
      <c r="P5">
        <v>0.11302355417130994</v>
      </c>
      <c r="Q5">
        <v>4370919254.6950617</v>
      </c>
      <c r="R5">
        <v>1822164790.1783929</v>
      </c>
      <c r="S5">
        <v>375545892.85713583</v>
      </c>
      <c r="T5">
        <v>431797359.45886552</v>
      </c>
      <c r="U5">
        <v>50141139.964805089</v>
      </c>
      <c r="V5">
        <v>584901549.43582809</v>
      </c>
      <c r="W5" s="3">
        <v>965926278.12948287</v>
      </c>
      <c r="X5">
        <v>61967462.8513733</v>
      </c>
      <c r="Y5">
        <v>26164417.5</v>
      </c>
      <c r="Z5">
        <v>4248600</v>
      </c>
      <c r="AA5">
        <v>6326577.9508626498</v>
      </c>
      <c r="AB5">
        <v>882411.35175618657</v>
      </c>
      <c r="AC5">
        <v>11840438.760134989</v>
      </c>
      <c r="AD5" s="3">
        <v>9418629.5142754167</v>
      </c>
      <c r="AE5" s="6">
        <v>46562.754542546143</v>
      </c>
      <c r="AF5">
        <v>0</v>
      </c>
      <c r="AG5">
        <v>0</v>
      </c>
      <c r="AH5">
        <v>5987167.4690761976</v>
      </c>
      <c r="AI5">
        <v>56474638.670266971</v>
      </c>
      <c r="AJ5">
        <v>29070575.484746117</v>
      </c>
      <c r="AK5">
        <v>26566861.470777556</v>
      </c>
      <c r="AL5">
        <v>1342490.6520360718</v>
      </c>
      <c r="AM5">
        <v>1453139.0604848869</v>
      </c>
      <c r="AN5">
        <v>22035.438637653035</v>
      </c>
      <c r="AO5">
        <v>-92426815.230356976</v>
      </c>
      <c r="AP5">
        <v>-46334.878983657341</v>
      </c>
      <c r="AQ5">
        <v>0</v>
      </c>
      <c r="AR5">
        <v>0</v>
      </c>
      <c r="AT5">
        <v>19431.336592804302</v>
      </c>
      <c r="AV5">
        <f t="shared" si="4"/>
        <v>6.5686299377305915</v>
      </c>
      <c r="AW5">
        <f t="shared" si="5"/>
        <v>2.0327663269889817</v>
      </c>
      <c r="AX5">
        <f t="shared" si="6"/>
        <v>92380480.3513733</v>
      </c>
      <c r="AY5">
        <f t="shared" si="7"/>
        <v>28468057.577029243</v>
      </c>
      <c r="AZ5" s="24">
        <f t="shared" si="8"/>
        <v>0.23556807608127886</v>
      </c>
      <c r="BA5">
        <f t="shared" si="9"/>
        <v>91.633647891556208</v>
      </c>
      <c r="BB5">
        <f t="shared" si="10"/>
        <v>108.5496414174002</v>
      </c>
      <c r="BC5">
        <f t="shared" si="11"/>
        <v>39.218771722981003</v>
      </c>
      <c r="BD5">
        <f t="shared" si="12"/>
        <v>56.134765248824998</v>
      </c>
      <c r="BE5">
        <f t="shared" si="13"/>
        <v>52.414876168571652</v>
      </c>
      <c r="BF5">
        <f t="shared" si="14"/>
        <v>4.7729567643530828</v>
      </c>
      <c r="BG5" s="24">
        <f t="shared" si="15"/>
        <v>0.10849668627426845</v>
      </c>
      <c r="BJ5">
        <f t="shared" si="16"/>
        <v>0</v>
      </c>
      <c r="BK5">
        <f t="shared" si="17"/>
        <v>0</v>
      </c>
      <c r="BL5">
        <v>0</v>
      </c>
      <c r="BN5">
        <f t="shared" si="18"/>
        <v>0</v>
      </c>
      <c r="BO5">
        <f t="shared" si="19"/>
        <v>0</v>
      </c>
      <c r="BP5">
        <f t="shared" si="20"/>
        <v>0</v>
      </c>
      <c r="BQ5">
        <v>0</v>
      </c>
    </row>
    <row r="6" spans="1:70" x14ac:dyDescent="0.25">
      <c r="A6" s="3">
        <v>2022</v>
      </c>
      <c r="B6">
        <v>0.64360053030334297</v>
      </c>
      <c r="C6">
        <v>103.13454714059314</v>
      </c>
      <c r="D6">
        <v>38.277822487501012</v>
      </c>
      <c r="E6">
        <v>48.313578812802803</v>
      </c>
      <c r="F6">
        <v>17.212175212500618</v>
      </c>
      <c r="G6">
        <v>20.130657838667741</v>
      </c>
      <c r="H6">
        <v>1.7770379596310915</v>
      </c>
      <c r="I6">
        <v>14.715124680662976</v>
      </c>
      <c r="J6">
        <v>21.065647274996454</v>
      </c>
      <c r="K6">
        <v>28.18292097413492</v>
      </c>
      <c r="L6">
        <v>0.29697826009353911</v>
      </c>
      <c r="M6">
        <v>4.8467344361775397E-2</v>
      </c>
      <c r="N6">
        <v>5.0983199999989327E-2</v>
      </c>
      <c r="O6">
        <v>0.14572354363638759</v>
      </c>
      <c r="P6">
        <v>0.15243138221164132</v>
      </c>
      <c r="Q6">
        <v>4056943799.119287</v>
      </c>
      <c r="R6">
        <v>1789112029.0176873</v>
      </c>
      <c r="S6">
        <v>375545892.85713583</v>
      </c>
      <c r="T6">
        <v>468820969.2754916</v>
      </c>
      <c r="U6">
        <v>49646908.586467847</v>
      </c>
      <c r="V6">
        <v>628409712.1648947</v>
      </c>
      <c r="W6" s="3">
        <v>1224517165.8033595</v>
      </c>
      <c r="X6">
        <v>57516165.253336594</v>
      </c>
      <c r="Y6">
        <v>25689813.75</v>
      </c>
      <c r="Z6">
        <v>4248600</v>
      </c>
      <c r="AA6">
        <v>7243372.1974033685</v>
      </c>
      <c r="AB6">
        <v>1009736.3408703195</v>
      </c>
      <c r="AC6">
        <v>13247594.876035297</v>
      </c>
      <c r="AD6" s="3">
        <v>12702615.184303368</v>
      </c>
      <c r="AE6" s="6">
        <v>59139.762508575877</v>
      </c>
      <c r="AF6">
        <v>0</v>
      </c>
      <c r="AG6">
        <v>0</v>
      </c>
      <c r="AH6">
        <v>5987512.6963630049</v>
      </c>
      <c r="AI6">
        <v>56469178.571449175</v>
      </c>
      <c r="AJ6">
        <v>29068779.390389092</v>
      </c>
      <c r="AK6">
        <v>26566861.470777556</v>
      </c>
      <c r="AL6">
        <v>1901322.564673193</v>
      </c>
      <c r="AM6">
        <v>1700440.4073801974</v>
      </c>
      <c r="AN6">
        <v>21782.029190557005</v>
      </c>
      <c r="AO6">
        <v>-87490776.502417997</v>
      </c>
      <c r="AP6">
        <v>-36197.499081672591</v>
      </c>
      <c r="AQ6">
        <v>0</v>
      </c>
      <c r="AR6">
        <v>0</v>
      </c>
      <c r="AT6">
        <v>18924.633406879511</v>
      </c>
      <c r="AV6">
        <f t="shared" si="4"/>
        <v>6.2216017209941104</v>
      </c>
      <c r="AW6">
        <f t="shared" si="5"/>
        <v>2.3713947558302135</v>
      </c>
      <c r="AX6">
        <f t="shared" si="6"/>
        <v>87454579.003336594</v>
      </c>
      <c r="AY6">
        <f t="shared" si="7"/>
        <v>34203318.598612353</v>
      </c>
      <c r="AZ6" s="24">
        <f t="shared" si="8"/>
        <v>0.28114342983734431</v>
      </c>
      <c r="BA6">
        <f t="shared" si="9"/>
        <v>87.285985030607151</v>
      </c>
      <c r="BB6">
        <f t="shared" si="10"/>
        <v>103.77814767090122</v>
      </c>
      <c r="BC6">
        <f t="shared" si="11"/>
        <v>37.342833051168355</v>
      </c>
      <c r="BD6">
        <f t="shared" si="12"/>
        <v>53.834995691462424</v>
      </c>
      <c r="BE6">
        <f t="shared" si="13"/>
        <v>49.943151979434703</v>
      </c>
      <c r="BF6">
        <f t="shared" si="14"/>
        <v>6.6488954361657306</v>
      </c>
      <c r="BG6" s="24">
        <f t="shared" si="15"/>
        <v>0.15113967249729809</v>
      </c>
      <c r="BJ6">
        <f t="shared" si="16"/>
        <v>0</v>
      </c>
      <c r="BK6">
        <f t="shared" si="17"/>
        <v>0</v>
      </c>
      <c r="BL6">
        <v>0</v>
      </c>
      <c r="BN6">
        <f t="shared" si="18"/>
        <v>0</v>
      </c>
      <c r="BO6">
        <f t="shared" si="19"/>
        <v>0</v>
      </c>
      <c r="BP6">
        <f t="shared" si="20"/>
        <v>0</v>
      </c>
      <c r="BQ6">
        <v>0</v>
      </c>
    </row>
    <row r="7" spans="1:70" x14ac:dyDescent="0.25">
      <c r="A7" s="3">
        <v>2023</v>
      </c>
      <c r="B7">
        <v>0.74044597165343007</v>
      </c>
      <c r="C7">
        <v>98.163409025198504</v>
      </c>
      <c r="D7">
        <v>36.666175162502</v>
      </c>
      <c r="E7">
        <v>45.493006397947532</v>
      </c>
      <c r="F7">
        <v>16.487474737501156</v>
      </c>
      <c r="G7">
        <v>18.955419332478225</v>
      </c>
      <c r="H7">
        <v>1.6365514762048574</v>
      </c>
      <c r="I7">
        <v>14.316692788548281</v>
      </c>
      <c r="J7">
        <v>20.178700424996904</v>
      </c>
      <c r="K7">
        <v>26.537587065469513</v>
      </c>
      <c r="L7">
        <v>0.33456682420170941</v>
      </c>
      <c r="M7">
        <v>5.4578943839253928E-2</v>
      </c>
      <c r="N7">
        <v>5.0983199999989327E-2</v>
      </c>
      <c r="O7">
        <v>0.16205159360581067</v>
      </c>
      <c r="P7">
        <v>0.18924861000665993</v>
      </c>
      <c r="Q7">
        <v>3820097263.4331055</v>
      </c>
      <c r="R7">
        <v>1713783354.9105685</v>
      </c>
      <c r="S7">
        <v>375545892.85713583</v>
      </c>
      <c r="T7">
        <v>500864616.0233866</v>
      </c>
      <c r="U7">
        <v>48375918.173582897</v>
      </c>
      <c r="V7">
        <v>671053807.95553482</v>
      </c>
      <c r="W7" s="3">
        <v>1429021151.6600275</v>
      </c>
      <c r="X7">
        <v>54158340.949937791</v>
      </c>
      <c r="Y7">
        <v>24608171.25</v>
      </c>
      <c r="Z7">
        <v>4248600</v>
      </c>
      <c r="AA7">
        <v>8160166.4439441077</v>
      </c>
      <c r="AB7">
        <v>1137061.329984453</v>
      </c>
      <c r="AC7">
        <v>14731963.055073733</v>
      </c>
      <c r="AD7" s="3">
        <v>15770717.50055447</v>
      </c>
      <c r="AE7" s="6">
        <v>118512.86142760486</v>
      </c>
      <c r="AF7">
        <v>0</v>
      </c>
      <c r="AG7">
        <v>0</v>
      </c>
      <c r="AH7">
        <v>5991401.9536661841</v>
      </c>
      <c r="AI7">
        <v>56482177.838569641</v>
      </c>
      <c r="AJ7">
        <v>29060670.950173989</v>
      </c>
      <c r="AK7">
        <v>26566861.470777556</v>
      </c>
      <c r="AL7">
        <v>2692804.9940894055</v>
      </c>
      <c r="AM7">
        <v>1968283.0239826664</v>
      </c>
      <c r="AN7">
        <v>22094.454437066528</v>
      </c>
      <c r="AO7">
        <v>-82962291.901701167</v>
      </c>
      <c r="AP7">
        <v>52820.298236604867</v>
      </c>
      <c r="AQ7">
        <v>0</v>
      </c>
      <c r="AR7">
        <v>0</v>
      </c>
      <c r="AT7">
        <v>19576.368711589581</v>
      </c>
      <c r="AV7">
        <f t="shared" si="4"/>
        <v>5.9094265112008095</v>
      </c>
      <c r="AW7">
        <f t="shared" si="5"/>
        <v>2.6493154938125323</v>
      </c>
      <c r="AX7">
        <f t="shared" si="6"/>
        <v>83015112.199937791</v>
      </c>
      <c r="AY7">
        <f t="shared" si="7"/>
        <v>39799908.329556763</v>
      </c>
      <c r="AZ7" s="24">
        <f t="shared" si="8"/>
        <v>0.32406384950282724</v>
      </c>
      <c r="BA7">
        <f t="shared" si="9"/>
        <v>82.950610732102945</v>
      </c>
      <c r="BB7">
        <f t="shared" si="10"/>
        <v>98.903854996856083</v>
      </c>
      <c r="BC7">
        <f t="shared" si="11"/>
        <v>35.442894069979381</v>
      </c>
      <c r="BD7">
        <f t="shared" si="12"/>
        <v>51.39613833473252</v>
      </c>
      <c r="BE7">
        <f t="shared" si="13"/>
        <v>47.507716662119833</v>
      </c>
      <c r="BF7">
        <f t="shared" si="14"/>
        <v>8.5488344173547048</v>
      </c>
      <c r="BG7" s="24">
        <f t="shared" si="15"/>
        <v>0.19432822285707751</v>
      </c>
      <c r="BJ7">
        <f t="shared" si="16"/>
        <v>0</v>
      </c>
      <c r="BK7">
        <f t="shared" si="17"/>
        <v>0</v>
      </c>
      <c r="BL7">
        <v>0</v>
      </c>
      <c r="BN7">
        <f t="shared" si="18"/>
        <v>0</v>
      </c>
      <c r="BO7">
        <f t="shared" si="19"/>
        <v>0</v>
      </c>
      <c r="BP7">
        <f t="shared" si="20"/>
        <v>0</v>
      </c>
      <c r="BQ7">
        <v>0</v>
      </c>
    </row>
    <row r="8" spans="1:70" x14ac:dyDescent="0.25">
      <c r="A8" s="3">
        <v>2024</v>
      </c>
      <c r="B8">
        <v>0.83941929761813738</v>
      </c>
      <c r="C8">
        <v>93.577558253651191</v>
      </c>
      <c r="D8">
        <v>34.675980300002934</v>
      </c>
      <c r="E8">
        <v>43.527368927817506</v>
      </c>
      <c r="F8">
        <v>15.592554900001439</v>
      </c>
      <c r="G8">
        <v>18.13640371992382</v>
      </c>
      <c r="H8">
        <v>1.4973812023448929</v>
      </c>
      <c r="I8">
        <v>13.825704943486855</v>
      </c>
      <c r="J8">
        <v>19.083425399997285</v>
      </c>
      <c r="K8">
        <v>25.390965207893437</v>
      </c>
      <c r="L8">
        <v>0.37224264395463197</v>
      </c>
      <c r="M8">
        <v>6.0703995044719204E-2</v>
      </c>
      <c r="N8">
        <v>5.1122879999989247E-2</v>
      </c>
      <c r="O8">
        <v>0.17922909147988828</v>
      </c>
      <c r="P8">
        <v>0.22724356713889557</v>
      </c>
      <c r="Q8">
        <v>3655040545.5968909</v>
      </c>
      <c r="R8">
        <v>1620761303.5713007</v>
      </c>
      <c r="S8">
        <v>376574785.71427828</v>
      </c>
      <c r="T8">
        <v>528468018.24652314</v>
      </c>
      <c r="U8">
        <v>46556730.555496141</v>
      </c>
      <c r="V8">
        <v>712694514.91612375</v>
      </c>
      <c r="W8" s="3">
        <v>1612920736.3364046</v>
      </c>
      <c r="X8">
        <v>51818296.342639439</v>
      </c>
      <c r="Y8">
        <v>23272470</v>
      </c>
      <c r="Z8">
        <v>4260240</v>
      </c>
      <c r="AA8">
        <v>9079088.8769422658</v>
      </c>
      <c r="AB8">
        <v>1264666.5634316467</v>
      </c>
      <c r="AC8">
        <v>16293553.770898947</v>
      </c>
      <c r="AD8" s="3">
        <v>18936963.928241733</v>
      </c>
      <c r="AE8" s="6">
        <v>210535.0588545338</v>
      </c>
      <c r="AF8">
        <v>0</v>
      </c>
      <c r="AG8">
        <v>0</v>
      </c>
      <c r="AH8">
        <v>6004960.5696848016</v>
      </c>
      <c r="AI8">
        <v>56668542.585034609</v>
      </c>
      <c r="AJ8">
        <v>29134577.079117481</v>
      </c>
      <c r="AK8">
        <v>26639647.392615303</v>
      </c>
      <c r="AL8">
        <v>3766358.1452833377</v>
      </c>
      <c r="AM8">
        <v>2266771.8686252949</v>
      </c>
      <c r="AN8">
        <v>22812.205266697318</v>
      </c>
      <c r="AO8">
        <v>-78906584.500845551</v>
      </c>
      <c r="AP8">
        <v>444421.84179402824</v>
      </c>
      <c r="AQ8">
        <v>0</v>
      </c>
      <c r="AR8">
        <v>0</v>
      </c>
      <c r="AT8">
        <v>19995.525061301141</v>
      </c>
      <c r="AV8">
        <f t="shared" si="4"/>
        <v>5.6523766348824704</v>
      </c>
      <c r="AW8">
        <f t="shared" si="5"/>
        <v>2.9006400000545476</v>
      </c>
      <c r="AX8">
        <f t="shared" si="6"/>
        <v>79351006.342639446</v>
      </c>
      <c r="AY8">
        <f t="shared" si="7"/>
        <v>45574273.139514595</v>
      </c>
      <c r="AZ8" s="24">
        <f t="shared" si="8"/>
        <v>0.36481225680207519</v>
      </c>
      <c r="BA8">
        <f t="shared" si="9"/>
        <v>79.093891405438569</v>
      </c>
      <c r="BB8">
        <f t="shared" si="10"/>
        <v>94.416977551270307</v>
      </c>
      <c r="BC8">
        <f t="shared" si="11"/>
        <v>33.728958619925258</v>
      </c>
      <c r="BD8">
        <f t="shared" si="12"/>
        <v>49.052044765757003</v>
      </c>
      <c r="BE8">
        <f t="shared" si="13"/>
        <v>45.364932785508856</v>
      </c>
      <c r="BF8">
        <f t="shared" si="14"/>
        <v>10.262769867408828</v>
      </c>
      <c r="BG8" s="24">
        <f t="shared" si="15"/>
        <v>0.23328862539155837</v>
      </c>
      <c r="BJ8">
        <f t="shared" si="16"/>
        <v>0</v>
      </c>
      <c r="BK8">
        <f t="shared" si="17"/>
        <v>0</v>
      </c>
      <c r="BL8">
        <v>0</v>
      </c>
      <c r="BN8">
        <f t="shared" si="18"/>
        <v>0</v>
      </c>
      <c r="BO8">
        <f t="shared" si="19"/>
        <v>0</v>
      </c>
      <c r="BP8">
        <f t="shared" si="20"/>
        <v>0</v>
      </c>
      <c r="BQ8">
        <v>0</v>
      </c>
    </row>
    <row r="9" spans="1:70" x14ac:dyDescent="0.25">
      <c r="A9" s="3">
        <v>2025</v>
      </c>
      <c r="B9">
        <v>0.93618139493403174</v>
      </c>
      <c r="C9">
        <v>88.98684663125205</v>
      </c>
      <c r="D9">
        <v>32.653439400003833</v>
      </c>
      <c r="E9">
        <v>41.838150516169094</v>
      </c>
      <c r="F9">
        <v>14.683090200001335</v>
      </c>
      <c r="G9">
        <v>17.432562715070496</v>
      </c>
      <c r="H9">
        <v>1.3370766281065583</v>
      </c>
      <c r="I9">
        <v>13.107196886977507</v>
      </c>
      <c r="J9">
        <v>17.970349199997589</v>
      </c>
      <c r="K9">
        <v>24.405587801098473</v>
      </c>
      <c r="L9">
        <v>0.40974395241804695</v>
      </c>
      <c r="M9">
        <v>6.6802142794210817E-2</v>
      </c>
      <c r="N9">
        <v>5.0983199999989327E-2</v>
      </c>
      <c r="O9">
        <v>0.19725686344147572</v>
      </c>
      <c r="P9">
        <v>0.2623784362803035</v>
      </c>
      <c r="Q9">
        <v>3513195036.9657416</v>
      </c>
      <c r="R9">
        <v>1526227392.8570259</v>
      </c>
      <c r="S9">
        <v>375545892.85713583</v>
      </c>
      <c r="T9">
        <v>551645710.91089952</v>
      </c>
      <c r="U9">
        <v>44331936.356405251</v>
      </c>
      <c r="V9">
        <v>753213179.03419805</v>
      </c>
      <c r="W9" s="3">
        <v>1750511771.8113914</v>
      </c>
      <c r="X9">
        <v>49807322.043058284</v>
      </c>
      <c r="Y9">
        <v>21915060</v>
      </c>
      <c r="Z9">
        <v>4248600</v>
      </c>
      <c r="AA9">
        <v>9993754.9370255377</v>
      </c>
      <c r="AB9">
        <v>1391711.3082127292</v>
      </c>
      <c r="AC9">
        <v>17932442.131043229</v>
      </c>
      <c r="AD9" s="3">
        <v>21864869.690024197</v>
      </c>
      <c r="AE9" s="6">
        <v>356198.58741541568</v>
      </c>
      <c r="AF9">
        <v>0</v>
      </c>
      <c r="AG9">
        <v>0</v>
      </c>
      <c r="AH9">
        <v>5987138.9596749926</v>
      </c>
      <c r="AI9">
        <v>56473764.421925068</v>
      </c>
      <c r="AJ9">
        <v>29070594.960117843</v>
      </c>
      <c r="AK9">
        <v>26566861.470777556</v>
      </c>
      <c r="AL9">
        <v>5205434.9545342699</v>
      </c>
      <c r="AM9">
        <v>2545429.0333160539</v>
      </c>
      <c r="AN9">
        <v>23366.004726091869</v>
      </c>
      <c r="AO9">
        <v>-74666445.734037772</v>
      </c>
      <c r="AP9">
        <v>1304536.3090205535</v>
      </c>
      <c r="AQ9">
        <v>0</v>
      </c>
      <c r="AR9">
        <v>0</v>
      </c>
      <c r="AT9">
        <v>20069.662666981552</v>
      </c>
      <c r="AV9">
        <f t="shared" si="4"/>
        <v>5.4149683226799032</v>
      </c>
      <c r="AW9">
        <f t="shared" si="5"/>
        <v>3.0997025981128941</v>
      </c>
      <c r="AX9">
        <f t="shared" si="6"/>
        <v>75970982.043058276</v>
      </c>
      <c r="AY9">
        <f t="shared" si="7"/>
        <v>51182778.066305697</v>
      </c>
      <c r="AZ9" s="24">
        <f t="shared" si="8"/>
        <v>0.40252665766457696</v>
      </c>
      <c r="BA9">
        <f t="shared" si="9"/>
        <v>75.478754511106956</v>
      </c>
      <c r="BB9">
        <f t="shared" si="10"/>
        <v>89.92302802619102</v>
      </c>
      <c r="BC9">
        <f t="shared" si="11"/>
        <v>32.115652915071834</v>
      </c>
      <c r="BD9">
        <f t="shared" si="12"/>
        <v>46.559926430155897</v>
      </c>
      <c r="BE9">
        <f t="shared" si="13"/>
        <v>43.363101596030084</v>
      </c>
      <c r="BF9">
        <f t="shared" si="14"/>
        <v>11.876075572262252</v>
      </c>
      <c r="BG9" s="24">
        <f t="shared" si="15"/>
        <v>0.26996155824342205</v>
      </c>
      <c r="BJ9">
        <f t="shared" si="16"/>
        <v>0</v>
      </c>
      <c r="BK9">
        <f t="shared" si="17"/>
        <v>0</v>
      </c>
      <c r="BL9">
        <v>0</v>
      </c>
      <c r="BN9">
        <f t="shared" si="18"/>
        <v>0</v>
      </c>
      <c r="BO9">
        <f t="shared" si="19"/>
        <v>0</v>
      </c>
      <c r="BP9">
        <f t="shared" si="20"/>
        <v>0</v>
      </c>
      <c r="BQ9">
        <v>0</v>
      </c>
    </row>
    <row r="10" spans="1:70" x14ac:dyDescent="0.25">
      <c r="A10" s="3">
        <v>2026</v>
      </c>
      <c r="B10">
        <v>1.1049431680478117</v>
      </c>
      <c r="C10">
        <v>84.044436395430381</v>
      </c>
      <c r="D10">
        <v>29.018278949997818</v>
      </c>
      <c r="E10">
        <v>41.525186793282387</v>
      </c>
      <c r="F10">
        <v>13.048487849998956</v>
      </c>
      <c r="G10">
        <v>17.302161163867826</v>
      </c>
      <c r="H10">
        <v>1.1854126434013297</v>
      </c>
      <c r="I10">
        <v>12.264574808748044</v>
      </c>
      <c r="J10">
        <v>15.969791100002801</v>
      </c>
      <c r="K10">
        <v>24.223025629414934</v>
      </c>
      <c r="L10">
        <v>0.51574428290680785</v>
      </c>
      <c r="M10">
        <v>8.4036957998474535E-2</v>
      </c>
      <c r="N10">
        <v>5.0983199999989327E-2</v>
      </c>
      <c r="O10">
        <v>0.22045585748064414</v>
      </c>
      <c r="P10">
        <v>0.28470606966188916</v>
      </c>
      <c r="Q10">
        <v>3486915132.5141416</v>
      </c>
      <c r="R10">
        <v>1356319366.0714283</v>
      </c>
      <c r="S10">
        <v>375545892.85713583</v>
      </c>
      <c r="T10">
        <v>658471865.81546319</v>
      </c>
      <c r="U10">
        <v>48256713.13673199</v>
      </c>
      <c r="V10">
        <v>808347880.0301193</v>
      </c>
      <c r="W10" s="3">
        <v>1785455748.7150886</v>
      </c>
      <c r="X10">
        <v>49434746.182478979</v>
      </c>
      <c r="Y10">
        <v>19475355</v>
      </c>
      <c r="Z10">
        <v>4248600</v>
      </c>
      <c r="AA10">
        <v>12579128.851385593</v>
      </c>
      <c r="AB10">
        <v>1750769.9583015535</v>
      </c>
      <c r="AC10">
        <v>20041441.589149494</v>
      </c>
      <c r="AD10" s="3">
        <v>23725505.805157125</v>
      </c>
      <c r="AE10" s="6">
        <v>721872.66028675705</v>
      </c>
      <c r="AF10">
        <v>0</v>
      </c>
      <c r="AG10">
        <v>0</v>
      </c>
      <c r="AH10">
        <v>5987498.6812372021</v>
      </c>
      <c r="AI10">
        <v>56469140.920788452</v>
      </c>
      <c r="AJ10">
        <v>29068748.287929758</v>
      </c>
      <c r="AK10">
        <v>26566861.470777556</v>
      </c>
      <c r="AL10">
        <v>7078973.7404608717</v>
      </c>
      <c r="AM10">
        <v>2841231.0108798956</v>
      </c>
      <c r="AN10">
        <v>24397.510726927343</v>
      </c>
      <c r="AO10">
        <v>-69915607.908078387</v>
      </c>
      <c r="AP10">
        <v>3243093.2744005569</v>
      </c>
      <c r="AQ10">
        <v>0</v>
      </c>
      <c r="AR10">
        <v>0</v>
      </c>
      <c r="AT10">
        <v>20947.446402669048</v>
      </c>
      <c r="AV10">
        <f t="shared" si="4"/>
        <v>5.2187803914427056</v>
      </c>
      <c r="AW10">
        <f t="shared" si="5"/>
        <v>3.3005322076974033</v>
      </c>
      <c r="AX10">
        <f t="shared" si="6"/>
        <v>73158701.182478979</v>
      </c>
      <c r="AY10">
        <f t="shared" si="7"/>
        <v>58096846.203993767</v>
      </c>
      <c r="AZ10" s="24">
        <f t="shared" si="8"/>
        <v>0.4426239298894673</v>
      </c>
      <c r="BA10">
        <f t="shared" si="9"/>
        <v>71.699392111328009</v>
      </c>
      <c r="BB10">
        <f t="shared" si="10"/>
        <v>85.149379563477382</v>
      </c>
      <c r="BC10">
        <f t="shared" si="11"/>
        <v>30.350649013866782</v>
      </c>
      <c r="BD10">
        <f t="shared" si="12"/>
        <v>43.800636466016158</v>
      </c>
      <c r="BE10">
        <f t="shared" si="13"/>
        <v>41.348743097465537</v>
      </c>
      <c r="BF10">
        <f t="shared" si="14"/>
        <v>13.641079473467304</v>
      </c>
      <c r="BG10" s="24">
        <f t="shared" si="15"/>
        <v>0.31008282562470324</v>
      </c>
      <c r="BJ10">
        <f t="shared" si="16"/>
        <v>0</v>
      </c>
      <c r="BK10">
        <f t="shared" si="17"/>
        <v>0</v>
      </c>
      <c r="BL10">
        <v>0</v>
      </c>
      <c r="BN10">
        <f t="shared" si="18"/>
        <v>0</v>
      </c>
      <c r="BO10">
        <f t="shared" si="19"/>
        <v>0</v>
      </c>
      <c r="BP10">
        <f t="shared" si="20"/>
        <v>0</v>
      </c>
      <c r="BQ10">
        <v>0</v>
      </c>
    </row>
    <row r="11" spans="1:70" x14ac:dyDescent="0.25">
      <c r="A11" s="3">
        <v>2027</v>
      </c>
      <c r="B11">
        <v>1.2755015758567618</v>
      </c>
      <c r="C11">
        <v>77.788263055824714</v>
      </c>
      <c r="D11">
        <v>26.099134275000008</v>
      </c>
      <c r="E11">
        <v>39.329276008036373</v>
      </c>
      <c r="F11">
        <v>11.735852324999287</v>
      </c>
      <c r="G11">
        <v>16.387198336682051</v>
      </c>
      <c r="H11">
        <v>1.0376017800082464</v>
      </c>
      <c r="I11">
        <v>11.27126779277836</v>
      </c>
      <c r="J11">
        <v>14.363281950001454</v>
      </c>
      <c r="K11">
        <v>22.942077671354618</v>
      </c>
      <c r="L11">
        <v>0.62176079570582798</v>
      </c>
      <c r="M11">
        <v>0.10127436925627518</v>
      </c>
      <c r="N11">
        <v>5.0983199999989327E-2</v>
      </c>
      <c r="O11">
        <v>0.24484423839058708</v>
      </c>
      <c r="P11">
        <v>0.30762217250406743</v>
      </c>
      <c r="Q11">
        <v>3302522113.7700715</v>
      </c>
      <c r="R11">
        <v>1219878040.1786532</v>
      </c>
      <c r="S11">
        <v>375545892.85713583</v>
      </c>
      <c r="T11">
        <v>752802831.51947522</v>
      </c>
      <c r="U11">
        <v>50320861.615283541</v>
      </c>
      <c r="V11">
        <v>862099561.28243947</v>
      </c>
      <c r="W11" s="3">
        <v>1813366000.3747926</v>
      </c>
      <c r="X11">
        <v>46820566.676234052</v>
      </c>
      <c r="Y11">
        <v>17516197.5</v>
      </c>
      <c r="Z11">
        <v>4248600</v>
      </c>
      <c r="AA11">
        <v>15164897.456239799</v>
      </c>
      <c r="AB11">
        <v>2109882.6928390726</v>
      </c>
      <c r="AC11">
        <v>22258567.126416992</v>
      </c>
      <c r="AD11" s="3">
        <v>25635181.04200482</v>
      </c>
      <c r="AE11" s="6">
        <v>1241032.0359335102</v>
      </c>
      <c r="AF11">
        <v>0</v>
      </c>
      <c r="AG11">
        <v>0</v>
      </c>
      <c r="AH11">
        <v>5991348.4086983828</v>
      </c>
      <c r="AI11">
        <v>56479980.546009943</v>
      </c>
      <c r="AJ11">
        <v>29060659.613763586</v>
      </c>
      <c r="AK11">
        <v>26566861.470777556</v>
      </c>
      <c r="AL11">
        <v>9395837.9192052055</v>
      </c>
      <c r="AM11">
        <v>3131438.7730755713</v>
      </c>
      <c r="AN11">
        <v>26042.554978511969</v>
      </c>
      <c r="AO11">
        <v>-67038708.363781616</v>
      </c>
      <c r="AP11">
        <v>1546655.8124523873</v>
      </c>
      <c r="AQ11">
        <v>11603.241132410407</v>
      </c>
      <c r="AR11">
        <v>9863.5358179320356</v>
      </c>
      <c r="AT11">
        <v>22587.965311888809</v>
      </c>
      <c r="AV11">
        <f t="shared" si="4"/>
        <v>4.8979460468058607</v>
      </c>
      <c r="AW11">
        <f t="shared" si="5"/>
        <v>3.478589254791991</v>
      </c>
      <c r="AX11">
        <f t="shared" si="6"/>
        <v>68585364.176234052</v>
      </c>
      <c r="AY11">
        <f t="shared" si="7"/>
        <v>65168528.317500681</v>
      </c>
      <c r="AZ11" s="24">
        <f t="shared" si="8"/>
        <v>0.48722715356155555</v>
      </c>
      <c r="BA11">
        <f t="shared" si="9"/>
        <v>66.754895058893126</v>
      </c>
      <c r="BB11">
        <f t="shared" si="10"/>
        <v>79.063764631679732</v>
      </c>
      <c r="BC11">
        <f t="shared" si="11"/>
        <v>28.12305066168134</v>
      </c>
      <c r="BD11">
        <f t="shared" si="12"/>
        <v>40.431920234467945</v>
      </c>
      <c r="BE11">
        <f t="shared" si="13"/>
        <v>38.631844397212816</v>
      </c>
      <c r="BF11">
        <f t="shared" si="14"/>
        <v>15.868677825652746</v>
      </c>
      <c r="BG11" s="24">
        <f t="shared" si="15"/>
        <v>0.36071958005063587</v>
      </c>
      <c r="BJ11">
        <f>ABS(AQ11*0.8)</f>
        <v>9282.5929059283262</v>
      </c>
      <c r="BK11">
        <f>BJ11/2</f>
        <v>4641.2964529641631</v>
      </c>
      <c r="BL11">
        <f>BL10+$BL$1</f>
        <v>17451.296712699961</v>
      </c>
      <c r="BN11">
        <f>BJ11-BK11</f>
        <v>4641.2964529641631</v>
      </c>
      <c r="BO11">
        <f>BJ11-BK11</f>
        <v>4641.2964529641631</v>
      </c>
      <c r="BP11">
        <f t="shared" si="20"/>
        <v>464.1296452964163</v>
      </c>
      <c r="BQ11">
        <f>BQ10+$BQ$1</f>
        <v>1745.1296712699962</v>
      </c>
    </row>
    <row r="12" spans="1:70" x14ac:dyDescent="0.25">
      <c r="A12" s="3">
        <v>2028</v>
      </c>
      <c r="B12">
        <v>1.4856493657947403</v>
      </c>
      <c r="C12">
        <v>70.984884842931493</v>
      </c>
      <c r="D12">
        <v>23.258974500001088</v>
      </c>
      <c r="E12">
        <v>36.578543072130735</v>
      </c>
      <c r="F12">
        <v>10.458733500000404</v>
      </c>
      <c r="G12">
        <v>15.241059613388</v>
      </c>
      <c r="H12">
        <v>0.90246843806711996</v>
      </c>
      <c r="I12">
        <v>10.193775952732521</v>
      </c>
      <c r="J12">
        <v>12.800241000000581</v>
      </c>
      <c r="K12">
        <v>21.33748345874303</v>
      </c>
      <c r="L12">
        <v>0.72840820598620171</v>
      </c>
      <c r="M12">
        <v>0.11860543359737505</v>
      </c>
      <c r="N12">
        <v>5.1122879999989247E-2</v>
      </c>
      <c r="O12">
        <v>0.2704220675901497</v>
      </c>
      <c r="P12">
        <v>0.36821365862102379</v>
      </c>
      <c r="Q12">
        <v>3071540075.14709</v>
      </c>
      <c r="R12">
        <v>1087128482.1427183</v>
      </c>
      <c r="S12">
        <v>376574785.71427828</v>
      </c>
      <c r="T12">
        <v>836349587.11427355</v>
      </c>
      <c r="U12">
        <v>50993428.711439259</v>
      </c>
      <c r="V12">
        <v>914324881.54846442</v>
      </c>
      <c r="W12" s="3">
        <v>2040249108.8473377</v>
      </c>
      <c r="X12">
        <v>43545884.609680034</v>
      </c>
      <c r="Y12">
        <v>15610050</v>
      </c>
      <c r="Z12">
        <v>4260240</v>
      </c>
      <c r="AA12">
        <v>17766053.804541532</v>
      </c>
      <c r="AB12">
        <v>2470946.5332786487</v>
      </c>
      <c r="AC12">
        <v>24583824.326377243</v>
      </c>
      <c r="AD12" s="3">
        <v>30684471.551751647</v>
      </c>
      <c r="AE12" s="6">
        <v>2060339.4224860577</v>
      </c>
      <c r="AF12">
        <v>0</v>
      </c>
      <c r="AG12">
        <v>0</v>
      </c>
      <c r="AH12">
        <v>6012236.3365734043</v>
      </c>
      <c r="AI12">
        <v>56668856.591545038</v>
      </c>
      <c r="AJ12">
        <v>29158699.507084031</v>
      </c>
      <c r="AK12">
        <v>26639647.392615303</v>
      </c>
      <c r="AL12">
        <v>12254429.077075057</v>
      </c>
      <c r="AM12">
        <v>3430126.9216767256</v>
      </c>
      <c r="AN12">
        <v>26898.477514520295</v>
      </c>
      <c r="AO12">
        <v>-62334409.757859543</v>
      </c>
      <c r="AP12">
        <v>1081764.8518205232</v>
      </c>
      <c r="AQ12">
        <v>47853.207368621297</v>
      </c>
      <c r="AR12">
        <v>35648.24326602208</v>
      </c>
      <c r="AT12">
        <v>24118.48544932892</v>
      </c>
      <c r="AV12">
        <f t="shared" si="4"/>
        <v>4.5352433430040868</v>
      </c>
      <c r="AW12">
        <f t="shared" si="5"/>
        <v>3.8419170062215149</v>
      </c>
      <c r="AX12">
        <f t="shared" si="6"/>
        <v>63416174.609680034</v>
      </c>
      <c r="AY12">
        <f t="shared" si="7"/>
        <v>75505296.215949073</v>
      </c>
      <c r="AZ12" s="24">
        <f t="shared" si="8"/>
        <v>0.54351063062614346</v>
      </c>
      <c r="BA12">
        <f t="shared" si="9"/>
        <v>61.374289817926559</v>
      </c>
      <c r="BB12">
        <f t="shared" si="10"/>
        <v>72.470534208726207</v>
      </c>
      <c r="BC12">
        <f t="shared" si="11"/>
        <v>25.699793113388402</v>
      </c>
      <c r="BD12">
        <f t="shared" si="12"/>
        <v>36.796037504188043</v>
      </c>
      <c r="BE12">
        <f t="shared" si="13"/>
        <v>35.674496704538342</v>
      </c>
      <c r="BF12">
        <f t="shared" si="14"/>
        <v>18.291935373945684</v>
      </c>
      <c r="BG12" s="24">
        <f t="shared" si="15"/>
        <v>0.41580397049441287</v>
      </c>
      <c r="BJ12">
        <f t="shared" ref="BJ12:BJ14" si="21">ABS(AQ12*0.8)</f>
        <v>38282.565894897038</v>
      </c>
      <c r="BK12">
        <f t="shared" si="17"/>
        <v>19141.282947448519</v>
      </c>
      <c r="BL12">
        <f>BL11+$BL$1</f>
        <v>34902.593425399922</v>
      </c>
      <c r="BN12">
        <f t="shared" si="18"/>
        <v>19141.282947448519</v>
      </c>
      <c r="BO12">
        <f t="shared" si="19"/>
        <v>19141.282947448519</v>
      </c>
      <c r="BP12">
        <f t="shared" si="20"/>
        <v>1914.1282947448519</v>
      </c>
      <c r="BQ12">
        <f t="shared" ref="BQ12:BQ14" si="22">BQ11+$BQ$1</f>
        <v>3490.2593425399923</v>
      </c>
    </row>
    <row r="13" spans="1:70" x14ac:dyDescent="0.25">
      <c r="A13" s="3">
        <v>2029</v>
      </c>
      <c r="B13">
        <v>1.6408017420719572</v>
      </c>
      <c r="C13">
        <v>67.09684743771372</v>
      </c>
      <c r="D13">
        <v>21.067601699998662</v>
      </c>
      <c r="E13">
        <v>36.19944519299365</v>
      </c>
      <c r="F13">
        <v>9.47335110000048</v>
      </c>
      <c r="G13">
        <v>15.083102163747405</v>
      </c>
      <c r="H13">
        <v>0.76673842830162964</v>
      </c>
      <c r="I13">
        <v>9.0120789164177566</v>
      </c>
      <c r="J13">
        <v>11.594250600001269</v>
      </c>
      <c r="K13">
        <v>21.116343029247073</v>
      </c>
      <c r="L13">
        <v>0.83380620462692923</v>
      </c>
      <c r="M13">
        <v>0.13575093107015393</v>
      </c>
      <c r="N13">
        <v>5.0983199999989327E-2</v>
      </c>
      <c r="O13">
        <v>0.29718709524696718</v>
      </c>
      <c r="P13">
        <v>0.37405751112788771</v>
      </c>
      <c r="Q13">
        <v>3039706813.612462</v>
      </c>
      <c r="R13">
        <v>984703339.28564155</v>
      </c>
      <c r="S13">
        <v>375545892.85713583</v>
      </c>
      <c r="T13">
        <v>907890031.17043948</v>
      </c>
      <c r="U13">
        <v>50502578.523123011</v>
      </c>
      <c r="V13">
        <v>964893166.38625419</v>
      </c>
      <c r="W13" s="3">
        <v>1948216203.7911603</v>
      </c>
      <c r="X13">
        <v>43094577.61070741</v>
      </c>
      <c r="Y13">
        <v>14139330</v>
      </c>
      <c r="Z13">
        <v>4248600</v>
      </c>
      <c r="AA13">
        <v>20336736.698218003</v>
      </c>
      <c r="AB13">
        <v>2828144.3972948873</v>
      </c>
      <c r="AC13">
        <v>27017008.658815201</v>
      </c>
      <c r="AD13" s="3">
        <v>31171459.260657512</v>
      </c>
      <c r="AE13" s="6">
        <v>3343648.6484955107</v>
      </c>
      <c r="AF13">
        <v>0</v>
      </c>
      <c r="AG13">
        <v>0</v>
      </c>
      <c r="AH13">
        <v>5987128.5381711917</v>
      </c>
      <c r="AI13">
        <v>56473555.837264657</v>
      </c>
      <c r="AJ13">
        <v>29070563.857658509</v>
      </c>
      <c r="AK13">
        <v>26566861.470777556</v>
      </c>
      <c r="AL13">
        <v>15241659.878785729</v>
      </c>
      <c r="AM13">
        <v>3664349.4322306733</v>
      </c>
      <c r="AN13">
        <v>28815.168511741249</v>
      </c>
      <c r="AO13">
        <v>-61312669.379346326</v>
      </c>
      <c r="AP13">
        <v>169838.23136137024</v>
      </c>
      <c r="AQ13">
        <v>64736.11758880267</v>
      </c>
      <c r="AR13">
        <v>34708.889651818812</v>
      </c>
      <c r="AT13">
        <v>24769.077684873591</v>
      </c>
      <c r="AV13">
        <f t="shared" si="4"/>
        <v>4.39995604575524</v>
      </c>
      <c r="AW13">
        <f t="shared" si="5"/>
        <v>3.8715019798709776</v>
      </c>
      <c r="AX13">
        <f t="shared" si="6"/>
        <v>61482507.61070741</v>
      </c>
      <c r="AY13">
        <f t="shared" si="7"/>
        <v>81353349.014985591</v>
      </c>
      <c r="AZ13" s="24">
        <f t="shared" si="8"/>
        <v>0.56955830935487894</v>
      </c>
      <c r="BA13">
        <f t="shared" si="9"/>
        <v>58.958831835064238</v>
      </c>
      <c r="BB13">
        <f t="shared" si="10"/>
        <v>68.737649179783631</v>
      </c>
      <c r="BC13">
        <f t="shared" si="11"/>
        <v>24.556453263747883</v>
      </c>
      <c r="BD13">
        <f t="shared" si="12"/>
        <v>34.335270608467269</v>
      </c>
      <c r="BE13">
        <f t="shared" si="13"/>
        <v>34.402378571320277</v>
      </c>
      <c r="BF13">
        <f t="shared" si="14"/>
        <v>19.435275223586203</v>
      </c>
      <c r="BG13" s="24">
        <f t="shared" si="15"/>
        <v>0.44179385288718365</v>
      </c>
      <c r="BJ13">
        <f t="shared" si="21"/>
        <v>51788.894071042138</v>
      </c>
      <c r="BK13">
        <f t="shared" si="17"/>
        <v>25894.447035521069</v>
      </c>
      <c r="BL13">
        <f t="shared" ref="BL13:BL14" si="23">BL12+$BL$1</f>
        <v>52353.890138099887</v>
      </c>
      <c r="BN13">
        <f t="shared" si="18"/>
        <v>25894.447035521069</v>
      </c>
      <c r="BO13">
        <f t="shared" si="19"/>
        <v>25894.447035521069</v>
      </c>
      <c r="BP13">
        <f t="shared" si="20"/>
        <v>2589.4447035521071</v>
      </c>
      <c r="BQ13">
        <f t="shared" si="22"/>
        <v>5235.3890138099887</v>
      </c>
    </row>
    <row r="14" spans="1:70" x14ac:dyDescent="0.25">
      <c r="A14" s="3">
        <v>2030</v>
      </c>
      <c r="B14">
        <v>2.0351629032250762</v>
      </c>
      <c r="C14">
        <v>50.913719967251481</v>
      </c>
      <c r="D14">
        <v>15.614827499999056</v>
      </c>
      <c r="E14">
        <v>26.714780814277855</v>
      </c>
      <c r="F14">
        <v>7.0214324999994018</v>
      </c>
      <c r="G14">
        <v>11.131158672616133</v>
      </c>
      <c r="H14">
        <v>0.64839562793638617</v>
      </c>
      <c r="I14">
        <v>7.8847328250356492</v>
      </c>
      <c r="J14">
        <v>8.5933950000005552</v>
      </c>
      <c r="K14">
        <v>15.583622141662328</v>
      </c>
      <c r="L14">
        <v>0.93980227049981035</v>
      </c>
      <c r="M14">
        <v>0.15298505855974207</v>
      </c>
      <c r="N14">
        <v>5.0983199999989327E-2</v>
      </c>
      <c r="O14">
        <v>0.32469214491140963</v>
      </c>
      <c r="P14">
        <v>0.61768342925411668</v>
      </c>
      <c r="Q14">
        <v>2243269222.2874537</v>
      </c>
      <c r="R14">
        <v>729839732.14288926</v>
      </c>
      <c r="S14">
        <v>375545892.85713583</v>
      </c>
      <c r="T14">
        <v>970419964.52203381</v>
      </c>
      <c r="U14">
        <v>49247122.484322324</v>
      </c>
      <c r="V14">
        <v>1012306300.1445122</v>
      </c>
      <c r="W14" s="3">
        <v>3023988885.6986947</v>
      </c>
      <c r="X14">
        <v>31803310.493188959</v>
      </c>
      <c r="Y14">
        <v>10479750</v>
      </c>
      <c r="Z14">
        <v>4248600</v>
      </c>
      <c r="AA14">
        <v>22922006.597556368</v>
      </c>
      <c r="AB14">
        <v>3187188.7199946437</v>
      </c>
      <c r="AC14">
        <v>29517467.719219133</v>
      </c>
      <c r="AD14" s="3">
        <v>51473619.104508504</v>
      </c>
      <c r="AE14" s="6">
        <v>3650805.5148014221</v>
      </c>
      <c r="AF14">
        <v>0</v>
      </c>
      <c r="AG14">
        <v>0</v>
      </c>
      <c r="AH14">
        <v>5987562.2883466035</v>
      </c>
      <c r="AI14">
        <v>56468947.39639236</v>
      </c>
      <c r="AJ14">
        <v>29068711.081249427</v>
      </c>
      <c r="AK14">
        <v>26566861.470777556</v>
      </c>
      <c r="AL14">
        <v>18446881.561504692</v>
      </c>
      <c r="AM14">
        <v>3894803.700253204</v>
      </c>
      <c r="AN14">
        <v>30307.757664458939</v>
      </c>
      <c r="AO14">
        <v>-42986834.164704248</v>
      </c>
      <c r="AP14">
        <v>3544826.3284846619</v>
      </c>
      <c r="AQ14">
        <v>174512.9671269996</v>
      </c>
      <c r="AR14">
        <v>91523.398161169753</v>
      </c>
      <c r="AT14">
        <v>25305.606160521911</v>
      </c>
      <c r="AV14">
        <f t="shared" si="4"/>
        <v>3.3486548472874786</v>
      </c>
      <c r="AW14">
        <f t="shared" si="5"/>
        <v>5.0559622728495643</v>
      </c>
      <c r="AX14">
        <f t="shared" si="6"/>
        <v>46531660.493188962</v>
      </c>
      <c r="AY14">
        <f t="shared" si="7"/>
        <v>107100282.14127865</v>
      </c>
      <c r="AZ14" s="24">
        <f t="shared" si="8"/>
        <v>0.69712248836232915</v>
      </c>
      <c r="BA14">
        <f t="shared" si="9"/>
        <v>44.415754417501979</v>
      </c>
      <c r="BB14">
        <f t="shared" si="10"/>
        <v>52.948882870474009</v>
      </c>
      <c r="BC14">
        <f t="shared" si="11"/>
        <v>18.152591172615534</v>
      </c>
      <c r="BD14">
        <f t="shared" si="12"/>
        <v>26.685719625587566</v>
      </c>
      <c r="BE14">
        <f t="shared" si="13"/>
        <v>26.263163244887956</v>
      </c>
      <c r="BF14">
        <f t="shared" si="14"/>
        <v>25.839137314718553</v>
      </c>
      <c r="BG14" s="24">
        <f t="shared" si="15"/>
        <v>0.58736353862881407</v>
      </c>
      <c r="BJ14">
        <f t="shared" si="21"/>
        <v>139610.37370159969</v>
      </c>
      <c r="BK14">
        <f>BJ14/2</f>
        <v>69805.186850799844</v>
      </c>
      <c r="BL14">
        <f t="shared" si="23"/>
        <v>69805.186850799844</v>
      </c>
      <c r="BN14">
        <f t="shared" si="18"/>
        <v>69805.186850799844</v>
      </c>
      <c r="BO14">
        <f t="shared" si="19"/>
        <v>69805.186850799844</v>
      </c>
      <c r="BP14">
        <f t="shared" si="20"/>
        <v>6980.5186850799846</v>
      </c>
      <c r="BQ14">
        <f t="shared" si="22"/>
        <v>6980.5186850799846</v>
      </c>
    </row>
    <row r="15" spans="1:70" x14ac:dyDescent="0.25">
      <c r="A15" s="3"/>
      <c r="AO15" s="24"/>
    </row>
    <row r="17" spans="1:69" x14ac:dyDescent="0.25">
      <c r="X17" t="s">
        <v>50</v>
      </c>
      <c r="Y17" t="s">
        <v>51</v>
      </c>
      <c r="Z17" s="6" t="s">
        <v>52</v>
      </c>
      <c r="AA17" s="19" t="s">
        <v>53</v>
      </c>
      <c r="AB17" s="19" t="s">
        <v>54</v>
      </c>
      <c r="AC17" s="19" t="s">
        <v>55</v>
      </c>
      <c r="AD17" s="19" t="s">
        <v>56</v>
      </c>
      <c r="AE17" s="19" t="s">
        <v>98</v>
      </c>
      <c r="AF17" s="19" t="s">
        <v>100</v>
      </c>
      <c r="AG17" s="19" t="s">
        <v>99</v>
      </c>
      <c r="AH17" s="19" t="s">
        <v>57</v>
      </c>
      <c r="AI17" s="19" t="s">
        <v>58</v>
      </c>
      <c r="AJ17" s="19" t="s">
        <v>59</v>
      </c>
      <c r="AK17" s="19" t="s">
        <v>60</v>
      </c>
      <c r="AL17" s="19" t="s">
        <v>61</v>
      </c>
      <c r="AM17" s="19" t="s">
        <v>62</v>
      </c>
    </row>
    <row r="19" spans="1:69" x14ac:dyDescent="0.25">
      <c r="C19" s="6"/>
      <c r="D19" s="6"/>
      <c r="E19" s="6"/>
      <c r="F19" s="6"/>
      <c r="G19" s="6"/>
      <c r="H19" s="6"/>
    </row>
    <row r="20" spans="1:69" x14ac:dyDescent="0.25">
      <c r="A20" t="s">
        <v>8</v>
      </c>
      <c r="B20" t="s">
        <v>8</v>
      </c>
      <c r="D20" t="s">
        <v>90</v>
      </c>
      <c r="F20" t="s">
        <v>91</v>
      </c>
      <c r="J20" t="s">
        <v>92</v>
      </c>
      <c r="Q20" s="4"/>
      <c r="R20" s="5"/>
      <c r="S20" s="7"/>
      <c r="T20" s="8"/>
      <c r="X20" t="s">
        <v>28</v>
      </c>
      <c r="AD20" s="3"/>
      <c r="AE20" s="6"/>
      <c r="AH20" t="s">
        <v>29</v>
      </c>
      <c r="AV20" t="s">
        <v>11</v>
      </c>
      <c r="AX20" t="s">
        <v>28</v>
      </c>
      <c r="BA20" t="s">
        <v>95</v>
      </c>
      <c r="BC20" t="s">
        <v>94</v>
      </c>
      <c r="BE20" t="s">
        <v>92</v>
      </c>
      <c r="BL20">
        <f>BK33/8</f>
        <v>70779.684445837265</v>
      </c>
      <c r="BP20" t="s">
        <v>107</v>
      </c>
      <c r="BQ20">
        <f>BP33/8</f>
        <v>7077.9684445837265</v>
      </c>
    </row>
    <row r="21" spans="1:69" x14ac:dyDescent="0.25">
      <c r="A21" s="2" t="s">
        <v>0</v>
      </c>
      <c r="B21" s="10" t="s">
        <v>44</v>
      </c>
      <c r="C21" s="1" t="s">
        <v>45</v>
      </c>
      <c r="D21" s="19" t="s">
        <v>81</v>
      </c>
      <c r="E21" s="19" t="s">
        <v>82</v>
      </c>
      <c r="F21" s="19" t="s">
        <v>77</v>
      </c>
      <c r="G21" s="19" t="s">
        <v>78</v>
      </c>
      <c r="H21" s="19" t="s">
        <v>79</v>
      </c>
      <c r="I21" t="s">
        <v>80</v>
      </c>
      <c r="J21" t="s">
        <v>83</v>
      </c>
      <c r="K21" t="s">
        <v>84</v>
      </c>
      <c r="L21" t="s">
        <v>85</v>
      </c>
      <c r="M21" t="s">
        <v>86</v>
      </c>
      <c r="N21" t="s">
        <v>87</v>
      </c>
      <c r="O21" t="s">
        <v>88</v>
      </c>
      <c r="P21" t="s">
        <v>89</v>
      </c>
      <c r="Q21" s="11" t="s">
        <v>14</v>
      </c>
      <c r="R21" s="1" t="s">
        <v>1</v>
      </c>
      <c r="S21" s="1" t="s">
        <v>2</v>
      </c>
      <c r="T21" s="1" t="s">
        <v>3</v>
      </c>
      <c r="U21" s="1" t="s">
        <v>4</v>
      </c>
      <c r="V21" s="1" t="s">
        <v>5</v>
      </c>
      <c r="W21" s="2" t="s">
        <v>6</v>
      </c>
      <c r="X21" s="11" t="s">
        <v>15</v>
      </c>
      <c r="Y21" s="1" t="s">
        <v>16</v>
      </c>
      <c r="Z21" s="1" t="s">
        <v>17</v>
      </c>
      <c r="AA21" s="1" t="s">
        <v>18</v>
      </c>
      <c r="AB21" s="1" t="s">
        <v>19</v>
      </c>
      <c r="AC21" s="1" t="s">
        <v>20</v>
      </c>
      <c r="AD21" s="2" t="s">
        <v>21</v>
      </c>
      <c r="AE21" s="1" t="s">
        <v>98</v>
      </c>
      <c r="AH21" s="11" t="s">
        <v>22</v>
      </c>
      <c r="AI21" s="11" t="s">
        <v>23</v>
      </c>
      <c r="AJ21" s="11" t="s">
        <v>26</v>
      </c>
      <c r="AK21" s="11" t="s">
        <v>25</v>
      </c>
      <c r="AL21" s="11" t="s">
        <v>24</v>
      </c>
      <c r="AM21" s="11" t="s">
        <v>27</v>
      </c>
      <c r="AN21" s="1" t="s">
        <v>31</v>
      </c>
      <c r="AO21" s="1" t="s">
        <v>47</v>
      </c>
      <c r="AP21" s="19" t="s">
        <v>48</v>
      </c>
      <c r="AQ21" s="1"/>
      <c r="AT21" s="1" t="s">
        <v>34</v>
      </c>
      <c r="AU21" t="s">
        <v>36</v>
      </c>
      <c r="AV21" s="1" t="s">
        <v>45</v>
      </c>
      <c r="AW21" s="1" t="s">
        <v>44</v>
      </c>
      <c r="AX21" s="1" t="s">
        <v>45</v>
      </c>
      <c r="AY21" s="1" t="s">
        <v>44</v>
      </c>
      <c r="BA21" s="11" t="s">
        <v>93</v>
      </c>
      <c r="BB21" s="11" t="s">
        <v>96</v>
      </c>
      <c r="BC21" s="11" t="s">
        <v>76</v>
      </c>
      <c r="BD21" s="11" t="s">
        <v>96</v>
      </c>
      <c r="BE21" s="11" t="s">
        <v>76</v>
      </c>
      <c r="BF21" s="11" t="s">
        <v>97</v>
      </c>
      <c r="BG21" s="19" t="s">
        <v>101</v>
      </c>
      <c r="BJ21" t="s">
        <v>111</v>
      </c>
      <c r="BK21" t="s">
        <v>105</v>
      </c>
      <c r="BL21" t="s">
        <v>109</v>
      </c>
      <c r="BN21" t="s">
        <v>106</v>
      </c>
      <c r="BP21">
        <v>10</v>
      </c>
      <c r="BQ21" t="s">
        <v>110</v>
      </c>
    </row>
    <row r="22" spans="1:69" x14ac:dyDescent="0.25">
      <c r="A22">
        <v>2019</v>
      </c>
      <c r="B22">
        <v>0.32979265896753246</v>
      </c>
      <c r="C22" s="6">
        <v>119.52440572110226</v>
      </c>
      <c r="D22" s="6">
        <v>44.907408000006008</v>
      </c>
      <c r="E22" s="6">
        <v>57.11631476960131</v>
      </c>
      <c r="F22" s="6">
        <v>20.193264000000088</v>
      </c>
      <c r="G22" s="6">
        <v>23.798464487333995</v>
      </c>
      <c r="H22">
        <v>2.1187709793542715</v>
      </c>
      <c r="I22">
        <v>15.331068452149001</v>
      </c>
      <c r="J22">
        <v>24.714143999996061</v>
      </c>
      <c r="K22">
        <v>33.317850282267514</v>
      </c>
      <c r="L22">
        <v>0.16162109602162697</v>
      </c>
      <c r="M22">
        <v>2.6460396053949824E-2</v>
      </c>
      <c r="N22">
        <v>5.0843519999989407E-2</v>
      </c>
      <c r="O22">
        <v>9.661468689486169E-2</v>
      </c>
      <c r="P22">
        <v>4.5096479997094589E-2</v>
      </c>
      <c r="Q22" s="6">
        <v>4796119118.6208677</v>
      </c>
      <c r="R22">
        <v>2098980000.0001893</v>
      </c>
      <c r="S22">
        <v>374516999.99999338</v>
      </c>
      <c r="T22">
        <v>299167969.55222887</v>
      </c>
      <c r="U22">
        <v>41836563.70137164</v>
      </c>
      <c r="V22">
        <v>470526072.53991008</v>
      </c>
      <c r="W22" s="3">
        <v>436201071.40045846</v>
      </c>
      <c r="X22">
        <v>67995612.82095395</v>
      </c>
      <c r="Y22">
        <v>30139400</v>
      </c>
      <c r="Z22">
        <v>4236960</v>
      </c>
      <c r="AA22">
        <v>3941977.9517470151</v>
      </c>
      <c r="AB22">
        <v>551258.25112395431</v>
      </c>
      <c r="AC22">
        <v>8783153.3540783282</v>
      </c>
      <c r="AD22" s="3">
        <v>3758039.999757811</v>
      </c>
      <c r="AE22" s="6">
        <v>23887.035830414217</v>
      </c>
      <c r="AF22">
        <v>1</v>
      </c>
      <c r="AG22">
        <v>2</v>
      </c>
      <c r="AH22">
        <v>5977895.3253791826</v>
      </c>
      <c r="AI22">
        <v>56281903.432007886</v>
      </c>
      <c r="AJ22">
        <v>28999549.966755487</v>
      </c>
      <c r="AK22">
        <v>26494075.548939809</v>
      </c>
      <c r="AL22">
        <v>651548.37073803623</v>
      </c>
      <c r="AM22">
        <v>1025116.7696724187</v>
      </c>
      <c r="AN22">
        <v>21826.204071157561</v>
      </c>
      <c r="AO22">
        <v>-102395659.85678412</v>
      </c>
      <c r="AP22">
        <v>-23887.035830414217</v>
      </c>
      <c r="AQ22">
        <v>0</v>
      </c>
      <c r="AR22">
        <v>0</v>
      </c>
      <c r="AT22">
        <v>8762.2988051595476</v>
      </c>
      <c r="AV22">
        <f t="shared" ref="AV22:AV33" si="24">SUM(Q22:S22)*(10^-9)</f>
        <v>7.2696161186210517</v>
      </c>
      <c r="AW22">
        <f t="shared" ref="AW22:AW33" si="25">SUM(T22:W22)*(10^-9)</f>
        <v>1.247731677193969</v>
      </c>
      <c r="AX22">
        <f t="shared" ref="AX22:AX33" si="26">SUM(X22:Z22)</f>
        <v>102371972.82095395</v>
      </c>
      <c r="AY22">
        <f t="shared" ref="AY22:AY33" si="27">SUM(AA22:AD22)</f>
        <v>17034429.55670711</v>
      </c>
      <c r="AZ22" s="24">
        <f>AY22/(AX22+AY22)</f>
        <v>0.14265926464169199</v>
      </c>
      <c r="BA22">
        <f t="shared" ref="BA22:BA33" si="28">SUM(L22:P22)+SUM(D22:E22)</f>
        <v>102.40435894857484</v>
      </c>
      <c r="BB22">
        <f t="shared" ref="BB22:BB33" si="29">SUM(L22:P22)+SUM(H22:I22)+SUM(D22:E22)</f>
        <v>119.85419838007812</v>
      </c>
      <c r="BC22">
        <f>SUM(F22:G22)</f>
        <v>43.991728487334086</v>
      </c>
      <c r="BD22">
        <f>SUM(F22:I22)</f>
        <v>61.441567918837364</v>
      </c>
      <c r="BE22">
        <f>SUM(J22:P22)</f>
        <v>58.412630461231089</v>
      </c>
      <c r="BF22">
        <f t="shared" ref="BF22:BF33" si="30">$BC$22-BC22</f>
        <v>0</v>
      </c>
      <c r="BG22" s="24">
        <f t="shared" ref="BG22:BG33" si="31">1-BC22/$BC$40</f>
        <v>0</v>
      </c>
      <c r="BJ22">
        <f>ABS(AQ22*0.8)</f>
        <v>0</v>
      </c>
      <c r="BK22">
        <f>BJ22/2</f>
        <v>0</v>
      </c>
      <c r="BL22">
        <v>0</v>
      </c>
      <c r="BN22">
        <f>BJ22-BK22</f>
        <v>0</v>
      </c>
      <c r="BO22">
        <f>BJ22-BK22</f>
        <v>0</v>
      </c>
      <c r="BP22">
        <f>BO22/10</f>
        <v>0</v>
      </c>
      <c r="BQ22">
        <v>0</v>
      </c>
    </row>
    <row r="23" spans="1:69" x14ac:dyDescent="0.25">
      <c r="A23" s="3">
        <v>2020</v>
      </c>
      <c r="B23">
        <v>0.49947281378718439</v>
      </c>
      <c r="C23" s="6">
        <v>112.1361735625038</v>
      </c>
      <c r="D23" s="6">
        <v>39.240956625000543</v>
      </c>
      <c r="E23" s="6">
        <v>55.543857999345477</v>
      </c>
      <c r="F23" s="6">
        <v>17.645262375000375</v>
      </c>
      <c r="G23" s="6">
        <v>23.143274166393901</v>
      </c>
      <c r="H23">
        <v>2.0374175550500051</v>
      </c>
      <c r="I23">
        <v>15.262818503105478</v>
      </c>
      <c r="J23">
        <v>21.595694249996097</v>
      </c>
      <c r="K23">
        <v>32.40058383295154</v>
      </c>
      <c r="L23">
        <v>0.2142104138492297</v>
      </c>
      <c r="M23">
        <v>0.10015133040679071</v>
      </c>
      <c r="N23">
        <v>5.1122879999989247E-2</v>
      </c>
      <c r="O23">
        <v>0.14001452706986767</v>
      </c>
      <c r="P23">
        <v>4.5096542461297975E-2</v>
      </c>
      <c r="Q23" s="6">
        <v>4664078212.1049023</v>
      </c>
      <c r="R23">
        <v>1834129084.8212469</v>
      </c>
      <c r="S23">
        <v>376574785.71427828</v>
      </c>
      <c r="T23">
        <v>376021549.26201159</v>
      </c>
      <c r="U23">
        <v>137017959.45475432</v>
      </c>
      <c r="V23">
        <v>654793733.47599566</v>
      </c>
      <c r="W23" s="3">
        <v>410017882.36042649</v>
      </c>
      <c r="X23">
        <v>66123640.475411452</v>
      </c>
      <c r="Y23">
        <v>26336212.5</v>
      </c>
      <c r="Z23">
        <v>4260240</v>
      </c>
      <c r="AA23">
        <v>5224644.2402250897</v>
      </c>
      <c r="AB23">
        <v>2086486.0501414766</v>
      </c>
      <c r="AC23">
        <v>12728593.369987858</v>
      </c>
      <c r="AD23" s="3">
        <v>3758045.2051084135</v>
      </c>
      <c r="AE23" s="6">
        <v>112642.20420700878</v>
      </c>
      <c r="AF23">
        <v>0</v>
      </c>
      <c r="AG23">
        <v>0</v>
      </c>
      <c r="AH23">
        <v>6004872.5259458004</v>
      </c>
      <c r="AI23">
        <v>56681612.635397434</v>
      </c>
      <c r="AJ23">
        <v>29131897.32610289</v>
      </c>
      <c r="AK23">
        <v>26639647.392615303</v>
      </c>
      <c r="AL23">
        <v>936594.19920961431</v>
      </c>
      <c r="AM23">
        <v>1235879.965811481</v>
      </c>
      <c r="AN23">
        <v>21981.515162654239</v>
      </c>
      <c r="AO23">
        <v>-96832735.17961815</v>
      </c>
      <c r="AP23">
        <v>-112642.20420700878</v>
      </c>
      <c r="AQ23">
        <v>0</v>
      </c>
      <c r="AR23">
        <v>0</v>
      </c>
      <c r="AT23">
        <v>19154.507646507871</v>
      </c>
      <c r="AV23">
        <f t="shared" si="24"/>
        <v>6.8747820826404284</v>
      </c>
      <c r="AW23">
        <f t="shared" si="25"/>
        <v>1.5778511245531879</v>
      </c>
      <c r="AX23">
        <f t="shared" si="26"/>
        <v>96720092.975411445</v>
      </c>
      <c r="AY23">
        <f t="shared" si="27"/>
        <v>23797768.86546284</v>
      </c>
      <c r="AZ23" s="24">
        <f t="shared" ref="AZ23:AZ33" si="32">AY23/(AX23+AY23)</f>
        <v>0.19746258771902389</v>
      </c>
      <c r="BA23">
        <f t="shared" si="28"/>
        <v>95.335410318133185</v>
      </c>
      <c r="BB23">
        <f t="shared" si="29"/>
        <v>112.63564637628868</v>
      </c>
      <c r="BC23">
        <f t="shared" ref="BC23:BC33" si="33">SUM(F23:G23)</f>
        <v>40.788536541394279</v>
      </c>
      <c r="BD23">
        <f t="shared" ref="BD23:BD33" si="34">SUM(F23:I23)</f>
        <v>58.088772599549763</v>
      </c>
      <c r="BE23">
        <f t="shared" ref="BE23:BE33" si="35">SUM(J23:P23)</f>
        <v>54.546873776734806</v>
      </c>
      <c r="BF23">
        <f t="shared" si="30"/>
        <v>3.2031919459398068</v>
      </c>
      <c r="BG23" s="24">
        <f t="shared" si="31"/>
        <v>7.2813505085667529E-2</v>
      </c>
      <c r="BJ23">
        <f t="shared" ref="BJ23:BJ33" si="36">ABS(AQ23*0.8)</f>
        <v>0</v>
      </c>
      <c r="BK23">
        <f t="shared" ref="BK23:BK33" si="37">BJ23/2</f>
        <v>0</v>
      </c>
      <c r="BL23">
        <v>0</v>
      </c>
      <c r="BN23">
        <f t="shared" ref="BN23:BN33" si="38">BJ23-BK23</f>
        <v>0</v>
      </c>
      <c r="BO23">
        <f t="shared" ref="BO23:BO33" si="39">BJ23-BK23</f>
        <v>0</v>
      </c>
      <c r="BP23">
        <f t="shared" ref="BP23:BP33" si="40">BO23/10</f>
        <v>0</v>
      </c>
      <c r="BQ23">
        <v>0</v>
      </c>
    </row>
    <row r="24" spans="1:69" x14ac:dyDescent="0.25">
      <c r="A24" s="3">
        <v>2021</v>
      </c>
      <c r="B24">
        <v>0.73176365537548516</v>
      </c>
      <c r="C24" s="6">
        <v>102.62601438615998</v>
      </c>
      <c r="D24" s="6">
        <v>38.309961787500932</v>
      </c>
      <c r="E24" s="6">
        <v>47.349075872816584</v>
      </c>
      <c r="F24" s="6">
        <v>17.226627112500623</v>
      </c>
      <c r="G24" s="6">
        <v>19.728781613673597</v>
      </c>
      <c r="H24">
        <v>1.907414827911472</v>
      </c>
      <c r="I24">
        <v>15.008578697932521</v>
      </c>
      <c r="J24">
        <v>21.08333467499644</v>
      </c>
      <c r="K24">
        <v>27.620294259143112</v>
      </c>
      <c r="L24">
        <v>0.25698586084421404</v>
      </c>
      <c r="M24">
        <v>0.20007448943747955</v>
      </c>
      <c r="N24">
        <v>5.0983199999989327E-2</v>
      </c>
      <c r="O24">
        <v>0.16167975092248457</v>
      </c>
      <c r="P24">
        <v>0.11302355417130994</v>
      </c>
      <c r="Q24" s="6">
        <v>3975953437.449543</v>
      </c>
      <c r="R24">
        <v>1790614225.4462566</v>
      </c>
      <c r="S24">
        <v>375545892.85713583</v>
      </c>
      <c r="T24">
        <v>427795775.42299122</v>
      </c>
      <c r="U24">
        <v>236850113.3831048</v>
      </c>
      <c r="V24">
        <v>726069046.03255892</v>
      </c>
      <c r="W24" s="3">
        <v>965926278.12948287</v>
      </c>
      <c r="X24">
        <v>56367947.467638791</v>
      </c>
      <c r="Y24">
        <v>25711383.75</v>
      </c>
      <c r="Z24">
        <v>4248600</v>
      </c>
      <c r="AA24">
        <v>6267947.8254686389</v>
      </c>
      <c r="AB24">
        <v>4168218.5299474937</v>
      </c>
      <c r="AC24">
        <v>14698159.174771339</v>
      </c>
      <c r="AD24" s="3">
        <v>9418629.5142754167</v>
      </c>
      <c r="AE24" s="6">
        <v>42803.08581036402</v>
      </c>
      <c r="AF24">
        <v>0</v>
      </c>
      <c r="AG24">
        <v>0</v>
      </c>
      <c r="AH24">
        <v>5987167.4690761976</v>
      </c>
      <c r="AI24">
        <v>56474638.670266971</v>
      </c>
      <c r="AJ24">
        <v>29070575.484746117</v>
      </c>
      <c r="AK24">
        <v>26566861.470777556</v>
      </c>
      <c r="AL24">
        <v>1342490.6520360718</v>
      </c>
      <c r="AM24">
        <v>1453139.0604848869</v>
      </c>
      <c r="AN24">
        <v>22008.712099710701</v>
      </c>
      <c r="AO24">
        <v>-86341917.762923717</v>
      </c>
      <c r="AP24">
        <v>-13986.545284455226</v>
      </c>
      <c r="AQ24">
        <v>0</v>
      </c>
      <c r="AR24">
        <v>0</v>
      </c>
      <c r="AT24">
        <v>18793.708547354232</v>
      </c>
      <c r="AV24">
        <f t="shared" si="24"/>
        <v>6.1421135557529354</v>
      </c>
      <c r="AW24">
        <f t="shared" si="25"/>
        <v>2.356641212968138</v>
      </c>
      <c r="AX24">
        <f t="shared" si="26"/>
        <v>86327931.217638791</v>
      </c>
      <c r="AY24">
        <f t="shared" si="27"/>
        <v>34552955.044462889</v>
      </c>
      <c r="AZ24" s="24">
        <f t="shared" si="32"/>
        <v>0.28584299894644188</v>
      </c>
      <c r="BA24">
        <f t="shared" si="28"/>
        <v>86.441784515693001</v>
      </c>
      <c r="BB24">
        <f t="shared" si="29"/>
        <v>103.35777804153699</v>
      </c>
      <c r="BC24">
        <f t="shared" si="33"/>
        <v>36.95540872617422</v>
      </c>
      <c r="BD24">
        <f t="shared" si="34"/>
        <v>53.871402252018214</v>
      </c>
      <c r="BE24">
        <f t="shared" si="35"/>
        <v>49.486375789515037</v>
      </c>
      <c r="BF24">
        <f t="shared" si="30"/>
        <v>7.0363197611598665</v>
      </c>
      <c r="BG24" s="24">
        <f t="shared" si="31"/>
        <v>0.15994642636480483</v>
      </c>
      <c r="BJ24">
        <f t="shared" si="36"/>
        <v>0</v>
      </c>
      <c r="BK24">
        <f t="shared" si="37"/>
        <v>0</v>
      </c>
      <c r="BL24">
        <v>0</v>
      </c>
      <c r="BN24">
        <f t="shared" si="38"/>
        <v>0</v>
      </c>
      <c r="BO24">
        <f t="shared" si="39"/>
        <v>0</v>
      </c>
      <c r="BP24">
        <f t="shared" si="40"/>
        <v>0</v>
      </c>
      <c r="BQ24">
        <v>0</v>
      </c>
    </row>
    <row r="25" spans="1:69" x14ac:dyDescent="0.25">
      <c r="A25" s="3">
        <v>2022</v>
      </c>
      <c r="B25">
        <v>1.0584993578560855</v>
      </c>
      <c r="C25" s="6">
        <v>88.838628680264094</v>
      </c>
      <c r="D25" s="6">
        <v>28.841490450002979</v>
      </c>
      <c r="E25" s="6">
        <v>43.453992389972953</v>
      </c>
      <c r="F25" s="6">
        <v>12.968992350001653</v>
      </c>
      <c r="G25" s="6">
        <v>18.105830162488715</v>
      </c>
      <c r="H25">
        <v>1.7770379596310915</v>
      </c>
      <c r="I25">
        <v>14.715124680662976</v>
      </c>
      <c r="J25">
        <v>15.872498100001298</v>
      </c>
      <c r="K25">
        <v>25.34816222748427</v>
      </c>
      <c r="L25">
        <v>0.32122517514551685</v>
      </c>
      <c r="M25">
        <v>0.37497717276679132</v>
      </c>
      <c r="N25">
        <v>5.0983199999989327E-2</v>
      </c>
      <c r="O25">
        <v>0.18097039939767776</v>
      </c>
      <c r="P25">
        <v>0.18132661054609167</v>
      </c>
      <c r="Q25" s="6">
        <v>3648879037.8485036</v>
      </c>
      <c r="R25">
        <v>1348056241.0715413</v>
      </c>
      <c r="S25">
        <v>375545892.85713583</v>
      </c>
      <c r="T25">
        <v>507098054.6521408</v>
      </c>
      <c r="U25">
        <v>384103104.13143283</v>
      </c>
      <c r="V25">
        <v>780406197.63972664</v>
      </c>
      <c r="W25" s="3">
        <v>1456639335.0835485</v>
      </c>
      <c r="X25">
        <v>51730943.321396321</v>
      </c>
      <c r="Y25">
        <v>19356705</v>
      </c>
      <c r="Z25">
        <v>4248600</v>
      </c>
      <c r="AA25">
        <v>7834760.3694028724</v>
      </c>
      <c r="AB25">
        <v>7812024.432641468</v>
      </c>
      <c r="AC25">
        <v>16451854.490698</v>
      </c>
      <c r="AD25" s="3">
        <v>15110550.878841795</v>
      </c>
      <c r="AE25" s="6">
        <v>87858.153227662871</v>
      </c>
      <c r="AF25">
        <v>0</v>
      </c>
      <c r="AG25">
        <v>0</v>
      </c>
      <c r="AH25">
        <v>5987512.6963630049</v>
      </c>
      <c r="AI25">
        <v>56469178.571449175</v>
      </c>
      <c r="AJ25">
        <v>29068779.390389092</v>
      </c>
      <c r="AK25">
        <v>26566861.470777556</v>
      </c>
      <c r="AL25">
        <v>1901322.564673193</v>
      </c>
      <c r="AM25">
        <v>1700440.4073801974</v>
      </c>
      <c r="AN25">
        <v>21714.073322854532</v>
      </c>
      <c r="AO25">
        <v>-74484904.929447144</v>
      </c>
      <c r="AP25">
        <v>851343.39194942848</v>
      </c>
      <c r="AQ25">
        <v>0</v>
      </c>
      <c r="AR25">
        <v>0</v>
      </c>
      <c r="AT25">
        <v>18345.880175185546</v>
      </c>
      <c r="AV25">
        <f t="shared" si="24"/>
        <v>5.3724811717771814</v>
      </c>
      <c r="AW25">
        <f t="shared" si="25"/>
        <v>3.128246691506849</v>
      </c>
      <c r="AX25">
        <f t="shared" si="26"/>
        <v>75336248.321396321</v>
      </c>
      <c r="AY25">
        <f t="shared" si="27"/>
        <v>47209190.171584137</v>
      </c>
      <c r="AZ25" s="24">
        <f t="shared" si="32"/>
        <v>0.38523824919267263</v>
      </c>
      <c r="BA25">
        <f t="shared" si="28"/>
        <v>73.404965397832001</v>
      </c>
      <c r="BB25">
        <f t="shared" si="29"/>
        <v>89.89712803812607</v>
      </c>
      <c r="BC25">
        <f t="shared" si="33"/>
        <v>31.074822512490368</v>
      </c>
      <c r="BD25">
        <f t="shared" si="34"/>
        <v>47.566985152784433</v>
      </c>
      <c r="BE25">
        <f t="shared" si="35"/>
        <v>42.330142885341637</v>
      </c>
      <c r="BF25">
        <f t="shared" si="30"/>
        <v>12.916905974843718</v>
      </c>
      <c r="BG25" s="24">
        <f t="shared" si="31"/>
        <v>0.29362124242430487</v>
      </c>
      <c r="BJ25">
        <f t="shared" si="36"/>
        <v>0</v>
      </c>
      <c r="BK25">
        <f t="shared" si="37"/>
        <v>0</v>
      </c>
      <c r="BL25">
        <v>0</v>
      </c>
      <c r="BN25">
        <f t="shared" si="38"/>
        <v>0</v>
      </c>
      <c r="BO25">
        <f t="shared" si="39"/>
        <v>0</v>
      </c>
      <c r="BP25">
        <f t="shared" si="40"/>
        <v>0</v>
      </c>
      <c r="BQ25">
        <v>0</v>
      </c>
    </row>
    <row r="26" spans="1:69" x14ac:dyDescent="0.25">
      <c r="A26" s="3">
        <v>2023</v>
      </c>
      <c r="B26">
        <v>1.3501663244513238</v>
      </c>
      <c r="C26" s="6">
        <v>76.103856175673741</v>
      </c>
      <c r="D26" s="6">
        <v>13.969722224998305</v>
      </c>
      <c r="E26" s="6">
        <v>46.129906485922426</v>
      </c>
      <c r="F26" s="6">
        <v>6.281687174999508</v>
      </c>
      <c r="G26" s="6">
        <v>19.220794369134317</v>
      </c>
      <c r="H26">
        <v>1.6365514762048574</v>
      </c>
      <c r="I26">
        <v>14.316692788548281</v>
      </c>
      <c r="J26">
        <v>7.6880350500010532</v>
      </c>
      <c r="K26">
        <v>26.909112116788073</v>
      </c>
      <c r="L26">
        <v>0.42829069898102368</v>
      </c>
      <c r="M26">
        <v>0.49990766085915583</v>
      </c>
      <c r="N26">
        <v>5.0983199999989327E-2</v>
      </c>
      <c r="O26">
        <v>0.20132288306469437</v>
      </c>
      <c r="P26">
        <v>0.22064508154645854</v>
      </c>
      <c r="Q26" s="6">
        <v>3873578457.0448904</v>
      </c>
      <c r="R26">
        <v>652947227.67857075</v>
      </c>
      <c r="S26">
        <v>375545892.85713583</v>
      </c>
      <c r="T26">
        <v>641174321.46287322</v>
      </c>
      <c r="U26">
        <v>443091976.40934569</v>
      </c>
      <c r="V26">
        <v>833675771.41991186</v>
      </c>
      <c r="W26" s="3">
        <v>1666096720.7554624</v>
      </c>
      <c r="X26">
        <v>54916555.340383694</v>
      </c>
      <c r="Y26">
        <v>9375652.5</v>
      </c>
      <c r="Z26">
        <v>4248600</v>
      </c>
      <c r="AA26">
        <v>10446114.609293217</v>
      </c>
      <c r="AB26">
        <v>10414742.934565764</v>
      </c>
      <c r="AC26">
        <v>18302080.278608609</v>
      </c>
      <c r="AD26" s="3">
        <v>18387090.1288707</v>
      </c>
      <c r="AE26" s="6">
        <v>337736.06903332146</v>
      </c>
      <c r="AF26">
        <v>0</v>
      </c>
      <c r="AG26">
        <v>0</v>
      </c>
      <c r="AH26">
        <v>5991401.9536661841</v>
      </c>
      <c r="AI26">
        <v>56482177.838569641</v>
      </c>
      <c r="AJ26">
        <v>29060670.950173989</v>
      </c>
      <c r="AK26">
        <v>26566861.470777556</v>
      </c>
      <c r="AL26">
        <v>2692804.9940894055</v>
      </c>
      <c r="AM26">
        <v>1968283.0239826664</v>
      </c>
      <c r="AN26">
        <v>21982.18106923101</v>
      </c>
      <c r="AO26">
        <v>-67460349.952642262</v>
      </c>
      <c r="AP26">
        <v>1080457.8877415219</v>
      </c>
      <c r="AQ26">
        <v>20877.427963899638</v>
      </c>
      <c r="AR26">
        <v>0</v>
      </c>
      <c r="AT26">
        <v>18737.564355536451</v>
      </c>
      <c r="AV26">
        <f t="shared" si="24"/>
        <v>4.902071577580597</v>
      </c>
      <c r="AW26">
        <f t="shared" si="25"/>
        <v>3.5840387900475932</v>
      </c>
      <c r="AX26">
        <f t="shared" si="26"/>
        <v>68540807.840383694</v>
      </c>
      <c r="AY26">
        <f t="shared" si="27"/>
        <v>57550027.951338291</v>
      </c>
      <c r="AZ26" s="24">
        <f t="shared" si="32"/>
        <v>0.45641721374898303</v>
      </c>
      <c r="BA26">
        <f t="shared" si="28"/>
        <v>61.500778235372053</v>
      </c>
      <c r="BB26">
        <f t="shared" si="29"/>
        <v>77.454022500125191</v>
      </c>
      <c r="BC26">
        <f t="shared" si="33"/>
        <v>25.502481544133826</v>
      </c>
      <c r="BD26">
        <f t="shared" si="34"/>
        <v>41.455725808886967</v>
      </c>
      <c r="BE26">
        <f t="shared" si="35"/>
        <v>35.998296691240448</v>
      </c>
      <c r="BF26">
        <f t="shared" si="30"/>
        <v>18.489246943200261</v>
      </c>
      <c r="BG26" s="24">
        <f t="shared" si="31"/>
        <v>0.42028916750846934</v>
      </c>
      <c r="BJ26">
        <f t="shared" si="36"/>
        <v>16701.942371119712</v>
      </c>
      <c r="BK26">
        <f t="shared" si="37"/>
        <v>8350.9711855598562</v>
      </c>
      <c r="BL26">
        <f>BL25+$BL$20</f>
        <v>70779.684445837265</v>
      </c>
      <c r="BN26">
        <f>BJ26-BK26</f>
        <v>8350.9711855598562</v>
      </c>
      <c r="BO26">
        <f>BJ26-BK26</f>
        <v>8350.9711855598562</v>
      </c>
      <c r="BP26">
        <f t="shared" si="40"/>
        <v>835.09711855598562</v>
      </c>
      <c r="BQ26">
        <f>BQ25+$BQ$20</f>
        <v>7077.9684445837265</v>
      </c>
    </row>
    <row r="27" spans="1:69" x14ac:dyDescent="0.25">
      <c r="A27" s="3">
        <v>2024</v>
      </c>
      <c r="B27">
        <v>1.8745407890180912</v>
      </c>
      <c r="C27" s="6">
        <v>65.79491165580616</v>
      </c>
      <c r="D27" s="6">
        <v>4.7694564749998181</v>
      </c>
      <c r="E27" s="6">
        <v>45.651246154972156</v>
      </c>
      <c r="F27" s="6">
        <v>2.1446549250003963</v>
      </c>
      <c r="G27" s="6">
        <v>19.021352564571337</v>
      </c>
      <c r="H27">
        <v>1.4973812023448929</v>
      </c>
      <c r="I27">
        <v>13.825704943486855</v>
      </c>
      <c r="J27">
        <v>2.6248015499997526</v>
      </c>
      <c r="K27">
        <v>26.629893590400293</v>
      </c>
      <c r="L27">
        <v>0.64257227761293667</v>
      </c>
      <c r="M27">
        <v>0.74993633210804023</v>
      </c>
      <c r="N27">
        <v>5.1122879999989247E-2</v>
      </c>
      <c r="O27">
        <v>0.22273471572077636</v>
      </c>
      <c r="P27">
        <v>0.25929746357633426</v>
      </c>
      <c r="Q27" s="6">
        <v>3833384828.0641427</v>
      </c>
      <c r="R27">
        <v>222925218.74998835</v>
      </c>
      <c r="S27">
        <v>376574785.71427828</v>
      </c>
      <c r="T27">
        <v>912251467.27587366</v>
      </c>
      <c r="U27">
        <v>575161218.33514524</v>
      </c>
      <c r="V27">
        <v>885692210.25936651</v>
      </c>
      <c r="W27" s="3">
        <v>1840431661.7072632</v>
      </c>
      <c r="X27">
        <v>54346721.613061406</v>
      </c>
      <c r="Y27">
        <v>3200977.5</v>
      </c>
      <c r="Z27">
        <v>4260240</v>
      </c>
      <c r="AA27">
        <v>15672494.575925225</v>
      </c>
      <c r="AB27">
        <v>15623673.585584139</v>
      </c>
      <c r="AC27">
        <v>20248610.520070534</v>
      </c>
      <c r="AD27" s="3">
        <v>21608121.964695301</v>
      </c>
      <c r="AE27" s="6">
        <v>799596.4755833908</v>
      </c>
      <c r="AF27">
        <v>0</v>
      </c>
      <c r="AG27">
        <v>0</v>
      </c>
      <c r="AH27">
        <v>6004960.5696848016</v>
      </c>
      <c r="AI27">
        <v>56668542.585034609</v>
      </c>
      <c r="AJ27">
        <v>29134577.079117481</v>
      </c>
      <c r="AK27">
        <v>26639647.392615303</v>
      </c>
      <c r="AL27">
        <v>3766358.1452833377</v>
      </c>
      <c r="AM27">
        <v>2266771.8686252949</v>
      </c>
      <c r="AN27">
        <v>23932.132908704782</v>
      </c>
      <c r="AO27">
        <v>-59227566.802491471</v>
      </c>
      <c r="AP27">
        <v>2580372.3105699262</v>
      </c>
      <c r="AQ27">
        <v>110244.72339083921</v>
      </c>
      <c r="AR27">
        <v>7210.1976853441893</v>
      </c>
      <c r="AT27">
        <v>19447.286001205463</v>
      </c>
      <c r="AV27">
        <f t="shared" si="24"/>
        <v>4.4328848325284103</v>
      </c>
      <c r="AW27">
        <f t="shared" si="25"/>
        <v>4.2135365575776484</v>
      </c>
      <c r="AX27">
        <f t="shared" si="26"/>
        <v>61807939.113061406</v>
      </c>
      <c r="AY27">
        <f t="shared" si="27"/>
        <v>73152900.646275207</v>
      </c>
      <c r="AZ27" s="24">
        <f t="shared" si="32"/>
        <v>0.54203056810199257</v>
      </c>
      <c r="BA27">
        <f t="shared" si="28"/>
        <v>52.346366298990056</v>
      </c>
      <c r="BB27">
        <f t="shared" si="29"/>
        <v>67.6694524448218</v>
      </c>
      <c r="BC27">
        <f t="shared" si="33"/>
        <v>21.166007489571733</v>
      </c>
      <c r="BD27">
        <f t="shared" si="34"/>
        <v>36.489093635403478</v>
      </c>
      <c r="BE27">
        <f t="shared" si="35"/>
        <v>31.180358809418124</v>
      </c>
      <c r="BF27">
        <f t="shared" si="30"/>
        <v>22.825720997762353</v>
      </c>
      <c r="BG27" s="24">
        <f t="shared" si="31"/>
        <v>0.51886392698423389</v>
      </c>
      <c r="BJ27">
        <f t="shared" si="36"/>
        <v>88195.778712671367</v>
      </c>
      <c r="BK27">
        <f t="shared" si="37"/>
        <v>44097.889356335683</v>
      </c>
      <c r="BL27">
        <f t="shared" ref="BL27:BL33" si="41">BL26+$BL$20</f>
        <v>141559.36889167453</v>
      </c>
      <c r="BN27">
        <f t="shared" si="38"/>
        <v>44097.889356335683</v>
      </c>
      <c r="BO27">
        <f t="shared" si="39"/>
        <v>44097.889356335683</v>
      </c>
      <c r="BP27">
        <f t="shared" si="40"/>
        <v>4409.7889356335681</v>
      </c>
      <c r="BQ27">
        <f t="shared" ref="BQ27:BQ33" si="42">BQ26+$BQ$20</f>
        <v>14155.936889167453</v>
      </c>
    </row>
    <row r="28" spans="1:69" x14ac:dyDescent="0.25">
      <c r="A28" s="3">
        <v>2025</v>
      </c>
      <c r="B28">
        <v>2.4004217553366263</v>
      </c>
      <c r="C28" s="6">
        <v>60.196214679333792</v>
      </c>
      <c r="D28" s="6">
        <v>4.5737319374999261</v>
      </c>
      <c r="E28" s="6">
        <v>41.127226026750705</v>
      </c>
      <c r="F28" s="6">
        <v>2.0566445625003658</v>
      </c>
      <c r="G28" s="6">
        <v>17.136344177812958</v>
      </c>
      <c r="H28">
        <v>1.3370766281065583</v>
      </c>
      <c r="I28">
        <v>13.107196886977507</v>
      </c>
      <c r="J28">
        <v>2.5170873749997655</v>
      </c>
      <c r="K28">
        <v>23.9908818489377</v>
      </c>
      <c r="L28">
        <v>0.85655279432305109</v>
      </c>
      <c r="M28">
        <v>0.99962961322861787</v>
      </c>
      <c r="N28">
        <v>5.0983199999989327E-2</v>
      </c>
      <c r="O28">
        <v>0.2452147131021766</v>
      </c>
      <c r="P28">
        <v>0.29902463468277302</v>
      </c>
      <c r="Q28" s="6">
        <v>3453497933.7939472</v>
      </c>
      <c r="R28">
        <v>213777020.08927649</v>
      </c>
      <c r="S28">
        <v>375545892.85713583</v>
      </c>
      <c r="T28">
        <v>1153192554.4442692</v>
      </c>
      <c r="U28">
        <v>663384654.14420068</v>
      </c>
      <c r="V28">
        <v>936337273.03206635</v>
      </c>
      <c r="W28" s="3">
        <v>1995004431.3649373</v>
      </c>
      <c r="X28">
        <v>48960983.365179695</v>
      </c>
      <c r="Y28">
        <v>3069618.75</v>
      </c>
      <c r="Z28">
        <v>4248600</v>
      </c>
      <c r="AA28">
        <v>20891531.568854842</v>
      </c>
      <c r="AB28">
        <v>20825616.942262888</v>
      </c>
      <c r="AC28">
        <v>22292246.645652674</v>
      </c>
      <c r="AD28" s="3">
        <v>24918719.556897409</v>
      </c>
      <c r="AE28" s="6">
        <v>1148027.0752627586</v>
      </c>
      <c r="AF28">
        <v>0</v>
      </c>
      <c r="AG28">
        <v>0</v>
      </c>
      <c r="AH28">
        <v>5987138.9596749926</v>
      </c>
      <c r="AI28">
        <v>56473764.421925068</v>
      </c>
      <c r="AJ28">
        <v>29070594.960117843</v>
      </c>
      <c r="AK28">
        <v>26566861.470777556</v>
      </c>
      <c r="AL28">
        <v>5205434.9545342699</v>
      </c>
      <c r="AM28">
        <v>2545429.0333160539</v>
      </c>
      <c r="AN28">
        <v>34040.472219462441</v>
      </c>
      <c r="AO28">
        <v>-52046030.63705612</v>
      </c>
      <c r="AP28">
        <v>4233171.4781235736</v>
      </c>
      <c r="AQ28">
        <v>191805.55964974305</v>
      </c>
      <c r="AR28">
        <v>23868.886515869886</v>
      </c>
      <c r="AT28">
        <v>24261.161275965387</v>
      </c>
      <c r="AV28">
        <f t="shared" si="24"/>
        <v>4.0428208467403595</v>
      </c>
      <c r="AW28">
        <f t="shared" si="25"/>
        <v>4.7479189129854742</v>
      </c>
      <c r="AX28">
        <f t="shared" si="26"/>
        <v>56279202.115179695</v>
      </c>
      <c r="AY28">
        <f t="shared" si="27"/>
        <v>88928114.71366781</v>
      </c>
      <c r="AZ28" s="24">
        <f t="shared" si="32"/>
        <v>0.61242171989504712</v>
      </c>
      <c r="BA28">
        <f t="shared" si="28"/>
        <v>48.15236291958724</v>
      </c>
      <c r="BB28">
        <f t="shared" si="29"/>
        <v>62.596636434671311</v>
      </c>
      <c r="BC28">
        <f t="shared" si="33"/>
        <v>19.192988740313325</v>
      </c>
      <c r="BD28">
        <f t="shared" si="34"/>
        <v>33.637262255397388</v>
      </c>
      <c r="BE28">
        <f t="shared" si="35"/>
        <v>28.959374179274072</v>
      </c>
      <c r="BF28">
        <f t="shared" si="30"/>
        <v>24.798739747020761</v>
      </c>
      <c r="BG28" s="24">
        <f t="shared" si="31"/>
        <v>0.56371369345400257</v>
      </c>
      <c r="BJ28">
        <f t="shared" si="36"/>
        <v>153444.44771979444</v>
      </c>
      <c r="BK28">
        <f t="shared" si="37"/>
        <v>76722.223859897218</v>
      </c>
      <c r="BL28">
        <f t="shared" si="41"/>
        <v>212339.05333751178</v>
      </c>
      <c r="BN28">
        <f t="shared" si="38"/>
        <v>76722.223859897218</v>
      </c>
      <c r="BO28">
        <f t="shared" si="39"/>
        <v>76722.223859897218</v>
      </c>
      <c r="BP28">
        <f t="shared" si="40"/>
        <v>7672.2223859897222</v>
      </c>
      <c r="BQ28">
        <f t="shared" si="42"/>
        <v>21233.90533375118</v>
      </c>
    </row>
    <row r="29" spans="1:69" x14ac:dyDescent="0.25">
      <c r="A29" s="3">
        <v>2026</v>
      </c>
      <c r="B29">
        <v>2.9348909188981511</v>
      </c>
      <c r="C29" s="6">
        <v>52.815270562313934</v>
      </c>
      <c r="D29" s="6">
        <v>6.8726250000000007E-4</v>
      </c>
      <c r="E29" s="6">
        <v>39.313612647665785</v>
      </c>
      <c r="F29" s="6">
        <v>3.0903750000000002E-4</v>
      </c>
      <c r="G29" s="6">
        <v>16.380671936527389</v>
      </c>
      <c r="H29">
        <v>1.1854126434013297</v>
      </c>
      <c r="I29">
        <v>12.264574808748044</v>
      </c>
      <c r="J29">
        <v>3.7822500000000005E-4</v>
      </c>
      <c r="K29">
        <v>22.93294071113878</v>
      </c>
      <c r="L29">
        <v>1.070685055349027</v>
      </c>
      <c r="M29">
        <v>1.2494921350055872</v>
      </c>
      <c r="N29">
        <v>5.0983199999989327E-2</v>
      </c>
      <c r="O29">
        <v>0.27415517839517389</v>
      </c>
      <c r="P29">
        <v>0.34055855014835595</v>
      </c>
      <c r="Q29" s="6">
        <v>3301206844.3511586</v>
      </c>
      <c r="R29">
        <v>32122.767857142855</v>
      </c>
      <c r="S29">
        <v>375545892.85713583</v>
      </c>
      <c r="T29">
        <v>1366987496.4446259</v>
      </c>
      <c r="U29">
        <v>717498407.38716662</v>
      </c>
      <c r="V29">
        <v>1005247761.5591409</v>
      </c>
      <c r="W29" s="3">
        <v>2135719206.3329992</v>
      </c>
      <c r="X29">
        <v>46801919.818650067</v>
      </c>
      <c r="Y29">
        <v>461.25</v>
      </c>
      <c r="Z29">
        <v>4248600</v>
      </c>
      <c r="AA29">
        <v>26114269.642659202</v>
      </c>
      <c r="AB29">
        <v>26031086.145949855</v>
      </c>
      <c r="AC29">
        <v>24923198.035924859</v>
      </c>
      <c r="AD29" s="3">
        <v>28379879.179029029</v>
      </c>
      <c r="AE29" s="6">
        <v>1999500.0504541346</v>
      </c>
      <c r="AF29">
        <v>0</v>
      </c>
      <c r="AG29">
        <v>0</v>
      </c>
      <c r="AH29">
        <v>5987498.6812372021</v>
      </c>
      <c r="AI29">
        <v>56469140.920788452</v>
      </c>
      <c r="AJ29">
        <v>29068748.287929758</v>
      </c>
      <c r="AK29">
        <v>26566861.470777556</v>
      </c>
      <c r="AL29">
        <v>7078973.7404608717</v>
      </c>
      <c r="AM29">
        <v>2841231.0108798956</v>
      </c>
      <c r="AN29">
        <v>43915.763546493981</v>
      </c>
      <c r="AO29">
        <v>-45669620.574437134</v>
      </c>
      <c r="AP29">
        <v>5381360.4942129962</v>
      </c>
      <c r="AQ29">
        <v>272517.32316680916</v>
      </c>
      <c r="AR29">
        <v>38601.139304904085</v>
      </c>
      <c r="AT29">
        <v>32618.37277765599</v>
      </c>
      <c r="AV29">
        <f t="shared" si="24"/>
        <v>3.6767848599761517</v>
      </c>
      <c r="AW29">
        <f t="shared" si="25"/>
        <v>5.2254528717239328</v>
      </c>
      <c r="AX29">
        <f t="shared" si="26"/>
        <v>51050981.068650067</v>
      </c>
      <c r="AY29">
        <f t="shared" si="27"/>
        <v>105448433.00356294</v>
      </c>
      <c r="AZ29" s="24">
        <f t="shared" si="32"/>
        <v>0.67379442682709489</v>
      </c>
      <c r="BA29">
        <f t="shared" si="28"/>
        <v>42.300174029063918</v>
      </c>
      <c r="BB29">
        <f t="shared" si="29"/>
        <v>55.750161481213297</v>
      </c>
      <c r="BC29">
        <f t="shared" si="33"/>
        <v>16.380980974027388</v>
      </c>
      <c r="BD29">
        <f t="shared" si="34"/>
        <v>29.83096842617676</v>
      </c>
      <c r="BE29">
        <f t="shared" si="35"/>
        <v>25.919193055036914</v>
      </c>
      <c r="BF29">
        <f t="shared" si="30"/>
        <v>27.610747513306698</v>
      </c>
      <c r="BG29" s="24">
        <f t="shared" si="31"/>
        <v>0.62763497736298923</v>
      </c>
      <c r="BJ29">
        <f t="shared" si="36"/>
        <v>218013.85853344735</v>
      </c>
      <c r="BK29">
        <f t="shared" si="37"/>
        <v>109006.92926672367</v>
      </c>
      <c r="BL29">
        <f t="shared" si="41"/>
        <v>283118.73778334906</v>
      </c>
      <c r="BN29">
        <f t="shared" si="38"/>
        <v>109006.92926672367</v>
      </c>
      <c r="BO29">
        <f t="shared" si="39"/>
        <v>109006.92926672367</v>
      </c>
      <c r="BP29">
        <f t="shared" si="40"/>
        <v>10900.692926672367</v>
      </c>
      <c r="BQ29">
        <f t="shared" si="42"/>
        <v>28311.873778334906</v>
      </c>
    </row>
    <row r="30" spans="1:69" x14ac:dyDescent="0.25">
      <c r="A30" s="3">
        <v>2027</v>
      </c>
      <c r="B30">
        <v>3.5548629204286102</v>
      </c>
      <c r="C30">
        <v>44.488477212606746</v>
      </c>
      <c r="D30">
        <v>0</v>
      </c>
      <c r="E30">
        <v>32.128624439818594</v>
      </c>
      <c r="F30">
        <v>0</v>
      </c>
      <c r="G30">
        <v>13.386926849924592</v>
      </c>
      <c r="H30">
        <v>1.0376017800082464</v>
      </c>
      <c r="I30">
        <v>11.27126779277836</v>
      </c>
      <c r="J30">
        <v>0</v>
      </c>
      <c r="K30">
        <v>18.741697589894247</v>
      </c>
      <c r="L30">
        <v>1.284850904669661</v>
      </c>
      <c r="M30">
        <v>1.4993939096845597</v>
      </c>
      <c r="N30">
        <v>5.0983199999989327E-2</v>
      </c>
      <c r="O30">
        <v>0.30458263462265717</v>
      </c>
      <c r="P30">
        <v>0.46603547145169905</v>
      </c>
      <c r="Q30">
        <v>2697875564.1429434</v>
      </c>
      <c r="R30">
        <v>0</v>
      </c>
      <c r="S30">
        <v>375545892.85713583</v>
      </c>
      <c r="T30">
        <v>1555645524.4458876</v>
      </c>
      <c r="U30">
        <v>745013708.70162821</v>
      </c>
      <c r="V30">
        <v>1072439185.8613496</v>
      </c>
      <c r="W30" s="3">
        <v>2747178046.4329586</v>
      </c>
      <c r="X30">
        <v>38248362.428355679</v>
      </c>
      <c r="Y30">
        <v>0</v>
      </c>
      <c r="Z30">
        <v>4248600</v>
      </c>
      <c r="AA30">
        <v>31337826.943162624</v>
      </c>
      <c r="AB30">
        <v>31237373.118428305</v>
      </c>
      <c r="AC30">
        <v>27689330.420241632</v>
      </c>
      <c r="AD30" s="3">
        <v>38836289.287642799</v>
      </c>
      <c r="AE30" s="6">
        <v>1789214.6047463282</v>
      </c>
      <c r="AF30">
        <v>0</v>
      </c>
      <c r="AG30">
        <v>0</v>
      </c>
      <c r="AH30">
        <v>5991348.4086983828</v>
      </c>
      <c r="AI30">
        <v>56479980.546009943</v>
      </c>
      <c r="AJ30">
        <v>29060659.613763586</v>
      </c>
      <c r="AK30">
        <v>26566861.470777556</v>
      </c>
      <c r="AL30">
        <v>9395837.9192052055</v>
      </c>
      <c r="AM30">
        <v>3131438.7730755713</v>
      </c>
      <c r="AN30">
        <v>54719.229047329485</v>
      </c>
      <c r="AO30">
        <v>-34596234.35744749</v>
      </c>
      <c r="AP30">
        <v>7900728.0709082205</v>
      </c>
      <c r="AQ30">
        <v>401228.02624186454</v>
      </c>
      <c r="AR30">
        <v>65877.187187320393</v>
      </c>
      <c r="AT30">
        <v>41677.477868748007</v>
      </c>
      <c r="AV30">
        <f t="shared" si="24"/>
        <v>3.0734214570000793</v>
      </c>
      <c r="AW30">
        <f t="shared" si="25"/>
        <v>6.1202764654418242</v>
      </c>
      <c r="AX30">
        <f t="shared" si="26"/>
        <v>42496962.428355679</v>
      </c>
      <c r="AY30">
        <f t="shared" si="27"/>
        <v>129100819.76947537</v>
      </c>
      <c r="AZ30" s="24">
        <f t="shared" si="32"/>
        <v>0.75234550304757486</v>
      </c>
      <c r="BA30">
        <f t="shared" si="28"/>
        <v>35.734470560247161</v>
      </c>
      <c r="BB30">
        <f t="shared" si="29"/>
        <v>48.043340133033766</v>
      </c>
      <c r="BC30">
        <f t="shared" si="33"/>
        <v>13.386926849924592</v>
      </c>
      <c r="BD30">
        <f t="shared" si="34"/>
        <v>25.695796422711197</v>
      </c>
      <c r="BE30">
        <f t="shared" si="35"/>
        <v>22.347543710322817</v>
      </c>
      <c r="BF30">
        <f t="shared" si="30"/>
        <v>30.604801637409494</v>
      </c>
      <c r="BG30" s="24">
        <f t="shared" si="31"/>
        <v>0.69569445642994232</v>
      </c>
      <c r="BJ30">
        <f t="shared" si="36"/>
        <v>320982.42099349166</v>
      </c>
      <c r="BK30">
        <f t="shared" si="37"/>
        <v>160491.21049674583</v>
      </c>
      <c r="BL30">
        <f t="shared" si="41"/>
        <v>353898.42222918634</v>
      </c>
      <c r="BN30">
        <f t="shared" si="38"/>
        <v>160491.21049674583</v>
      </c>
      <c r="BO30">
        <f t="shared" si="39"/>
        <v>160491.21049674583</v>
      </c>
      <c r="BP30">
        <f t="shared" si="40"/>
        <v>16049.121049674583</v>
      </c>
      <c r="BQ30">
        <f t="shared" si="42"/>
        <v>35389.842222918633</v>
      </c>
    </row>
    <row r="31" spans="1:69" x14ac:dyDescent="0.25">
      <c r="A31" s="3">
        <v>2028</v>
      </c>
      <c r="B31">
        <v>4.646821504020008</v>
      </c>
      <c r="C31" s="6">
        <v>38.146864297931536</v>
      </c>
      <c r="D31" s="6">
        <v>0</v>
      </c>
      <c r="E31" s="6">
        <v>26.999497027130769</v>
      </c>
      <c r="F31" s="6">
        <v>0</v>
      </c>
      <c r="G31" s="6">
        <v>11.249790427971128</v>
      </c>
      <c r="H31">
        <v>0.90246843806711996</v>
      </c>
      <c r="I31">
        <v>10.193775952732521</v>
      </c>
      <c r="J31">
        <v>0</v>
      </c>
      <c r="K31">
        <v>15.749706599159639</v>
      </c>
      <c r="L31">
        <v>1.7146250152470215</v>
      </c>
      <c r="M31">
        <v>2.0007481896331156</v>
      </c>
      <c r="N31">
        <v>5.1122879999989247E-2</v>
      </c>
      <c r="O31">
        <v>0.33649337276494501</v>
      </c>
      <c r="P31">
        <v>0.59495492637493019</v>
      </c>
      <c r="Q31" s="6">
        <v>2267177152.5758166</v>
      </c>
      <c r="R31">
        <v>0</v>
      </c>
      <c r="S31">
        <v>376574785.71427828</v>
      </c>
      <c r="T31">
        <v>1968711927.9719055</v>
      </c>
      <c r="U31">
        <v>860205195.35333693</v>
      </c>
      <c r="V31">
        <v>1137718773.9776001</v>
      </c>
      <c r="W31" s="3">
        <v>3296608449.7970109</v>
      </c>
      <c r="X31">
        <v>32142258.365631763</v>
      </c>
      <c r="Y31">
        <v>0</v>
      </c>
      <c r="Z31">
        <v>4260240</v>
      </c>
      <c r="AA31">
        <v>41820122.323097989</v>
      </c>
      <c r="AB31">
        <v>41682253.950689897</v>
      </c>
      <c r="AC31">
        <v>30590306.614994824</v>
      </c>
      <c r="AD31" s="3">
        <v>49579577.197909012</v>
      </c>
      <c r="AE31" s="6">
        <v>1460865.3448161436</v>
      </c>
      <c r="AF31">
        <v>0</v>
      </c>
      <c r="AG31">
        <v>0</v>
      </c>
      <c r="AH31">
        <v>6012236.3365734043</v>
      </c>
      <c r="AI31">
        <v>56668856.591545038</v>
      </c>
      <c r="AJ31">
        <v>29158699.507084031</v>
      </c>
      <c r="AK31">
        <v>26639647.392615303</v>
      </c>
      <c r="AL31">
        <v>12254429.077075057</v>
      </c>
      <c r="AM31">
        <v>3430126.9216767256</v>
      </c>
      <c r="AN31">
        <v>72420.406398421081</v>
      </c>
      <c r="AO31">
        <v>-23129706.630486023</v>
      </c>
      <c r="AP31">
        <v>13272791.735145748</v>
      </c>
      <c r="AQ31">
        <v>597763.94525460631</v>
      </c>
      <c r="AR31">
        <v>128275.67275067829</v>
      </c>
      <c r="AT31">
        <v>56349.337096783318</v>
      </c>
      <c r="AV31">
        <f t="shared" si="24"/>
        <v>2.6437519382900949</v>
      </c>
      <c r="AW31">
        <f t="shared" si="25"/>
        <v>7.263244347099854</v>
      </c>
      <c r="AX31">
        <f t="shared" si="26"/>
        <v>36402498.365631759</v>
      </c>
      <c r="AY31">
        <f t="shared" si="27"/>
        <v>163672260.08669174</v>
      </c>
      <c r="AZ31" s="24">
        <f t="shared" si="32"/>
        <v>0.81805551761140205</v>
      </c>
      <c r="BA31">
        <f t="shared" si="28"/>
        <v>31.69744141115077</v>
      </c>
      <c r="BB31">
        <f t="shared" si="29"/>
        <v>42.79368580195041</v>
      </c>
      <c r="BC31">
        <f t="shared" si="33"/>
        <v>11.249790427971128</v>
      </c>
      <c r="BD31">
        <f t="shared" si="34"/>
        <v>22.346034818770768</v>
      </c>
      <c r="BE31">
        <f t="shared" si="35"/>
        <v>20.447650983179642</v>
      </c>
      <c r="BF31">
        <f t="shared" si="30"/>
        <v>32.741938059362958</v>
      </c>
      <c r="BG31" s="24">
        <f t="shared" si="31"/>
        <v>0.74427487132700132</v>
      </c>
      <c r="BJ31">
        <f t="shared" si="36"/>
        <v>478211.1562036851</v>
      </c>
      <c r="BK31">
        <f t="shared" si="37"/>
        <v>239105.57810184255</v>
      </c>
      <c r="BL31">
        <f t="shared" si="41"/>
        <v>424678.10667502362</v>
      </c>
      <c r="BN31">
        <f t="shared" si="38"/>
        <v>239105.57810184255</v>
      </c>
      <c r="BO31">
        <f t="shared" si="39"/>
        <v>239105.57810184255</v>
      </c>
      <c r="BP31">
        <f t="shared" si="40"/>
        <v>23910.557810184255</v>
      </c>
      <c r="BQ31">
        <f t="shared" si="42"/>
        <v>42467.810667502359</v>
      </c>
    </row>
    <row r="32" spans="1:69" x14ac:dyDescent="0.25">
      <c r="A32" s="3">
        <v>2029</v>
      </c>
      <c r="B32">
        <v>6.6431862479567965</v>
      </c>
      <c r="C32">
        <v>29.839796305480007</v>
      </c>
      <c r="D32">
        <v>0</v>
      </c>
      <c r="E32">
        <v>20.009995760760585</v>
      </c>
      <c r="F32">
        <v>0</v>
      </c>
      <c r="G32">
        <v>8.337498233650301</v>
      </c>
      <c r="H32">
        <v>0.76673842830162964</v>
      </c>
      <c r="I32">
        <v>9.0120789164177566</v>
      </c>
      <c r="J32">
        <v>0</v>
      </c>
      <c r="K32">
        <v>11.672497527110327</v>
      </c>
      <c r="L32">
        <v>2.5697500612780009</v>
      </c>
      <c r="M32">
        <v>2.9986845120245875</v>
      </c>
      <c r="N32">
        <v>5.0983199999989327E-2</v>
      </c>
      <c r="O32">
        <v>0.36989596970536154</v>
      </c>
      <c r="P32">
        <v>0.70485570494885419</v>
      </c>
      <c r="Q32">
        <v>1680261123.6182747</v>
      </c>
      <c r="R32">
        <v>0</v>
      </c>
      <c r="S32">
        <v>375545892.85713583</v>
      </c>
      <c r="T32">
        <v>2798072801.9141979</v>
      </c>
      <c r="U32">
        <v>1115582035.7234375</v>
      </c>
      <c r="V32">
        <v>1200960940.6018295</v>
      </c>
      <c r="W32" s="3">
        <v>3671123463.2752399</v>
      </c>
      <c r="X32">
        <v>23821423.524714969</v>
      </c>
      <c r="Y32">
        <v>0</v>
      </c>
      <c r="Z32">
        <v>4248600</v>
      </c>
      <c r="AA32">
        <v>62676830.762877807</v>
      </c>
      <c r="AB32">
        <v>62472594.000512332</v>
      </c>
      <c r="AC32">
        <v>33626906.336851098</v>
      </c>
      <c r="AD32" s="3">
        <v>58737975.41240415</v>
      </c>
      <c r="AE32" s="6">
        <v>1210445.4057862703</v>
      </c>
      <c r="AF32">
        <v>0</v>
      </c>
      <c r="AG32">
        <v>0</v>
      </c>
      <c r="AH32">
        <v>5987128.5381711917</v>
      </c>
      <c r="AI32">
        <v>56473555.837264657</v>
      </c>
      <c r="AJ32">
        <v>29070563.857658509</v>
      </c>
      <c r="AK32">
        <v>26566861.470777556</v>
      </c>
      <c r="AL32">
        <v>15241659.878785729</v>
      </c>
      <c r="AM32">
        <v>3664349.4322306733</v>
      </c>
      <c r="AN32">
        <v>105295.06532307522</v>
      </c>
      <c r="AO32">
        <v>1524166.3214162372</v>
      </c>
      <c r="AP32">
        <v>29594189.846131153</v>
      </c>
      <c r="AQ32">
        <v>932746.32799925096</v>
      </c>
      <c r="AR32">
        <v>340218.49400509463</v>
      </c>
      <c r="AT32">
        <v>81367.694700262771</v>
      </c>
      <c r="AV32">
        <f t="shared" si="24"/>
        <v>2.0558070164754105</v>
      </c>
      <c r="AW32">
        <f t="shared" si="25"/>
        <v>8.7857392415147064</v>
      </c>
      <c r="AX32">
        <f t="shared" si="26"/>
        <v>28070023.524714969</v>
      </c>
      <c r="AY32">
        <f t="shared" si="27"/>
        <v>217514306.51264539</v>
      </c>
      <c r="AZ32" s="24">
        <f t="shared" si="32"/>
        <v>0.88570108068196074</v>
      </c>
      <c r="BA32">
        <f t="shared" si="28"/>
        <v>26.704165208717377</v>
      </c>
      <c r="BB32">
        <f t="shared" si="29"/>
        <v>36.48298255343677</v>
      </c>
      <c r="BC32">
        <f t="shared" si="33"/>
        <v>8.337498233650301</v>
      </c>
      <c r="BD32">
        <f t="shared" si="34"/>
        <v>18.116315578369687</v>
      </c>
      <c r="BE32">
        <f t="shared" si="35"/>
        <v>18.366666975067123</v>
      </c>
      <c r="BF32">
        <f t="shared" si="30"/>
        <v>35.654230253683785</v>
      </c>
      <c r="BG32" s="24">
        <f t="shared" si="31"/>
        <v>0.81047577532556381</v>
      </c>
      <c r="BJ32">
        <f t="shared" si="36"/>
        <v>746197.06239940086</v>
      </c>
      <c r="BK32">
        <f t="shared" si="37"/>
        <v>373098.53119970043</v>
      </c>
      <c r="BL32">
        <f t="shared" si="41"/>
        <v>495457.7911208609</v>
      </c>
      <c r="BN32">
        <f t="shared" si="38"/>
        <v>373098.53119970043</v>
      </c>
      <c r="BO32">
        <f t="shared" si="39"/>
        <v>373098.53119970043</v>
      </c>
      <c r="BP32">
        <f t="shared" si="40"/>
        <v>37309.853119970045</v>
      </c>
      <c r="BQ32">
        <f t="shared" si="42"/>
        <v>49545.779112086086</v>
      </c>
    </row>
    <row r="33" spans="1:69" x14ac:dyDescent="0.25">
      <c r="A33" s="3">
        <v>2030</v>
      </c>
      <c r="B33">
        <v>9.4980053044276342</v>
      </c>
      <c r="C33">
        <v>24.614202223813621</v>
      </c>
      <c r="D33">
        <v>0</v>
      </c>
      <c r="E33">
        <v>16.030090570840844</v>
      </c>
      <c r="F33">
        <v>0</v>
      </c>
      <c r="G33">
        <v>6.679204404516951</v>
      </c>
      <c r="H33">
        <v>0.64839562793638617</v>
      </c>
      <c r="I33">
        <v>7.8847328250356492</v>
      </c>
      <c r="J33">
        <v>0</v>
      </c>
      <c r="K33">
        <v>9.3508861663236829</v>
      </c>
      <c r="L33">
        <v>3.8117447876171524</v>
      </c>
      <c r="M33">
        <v>4.4479242897182925</v>
      </c>
      <c r="N33">
        <v>5.0983199999989327E-2</v>
      </c>
      <c r="O33">
        <v>0.40422183388365168</v>
      </c>
      <c r="P33">
        <v>0.83411439320851943</v>
      </c>
      <c r="Q33">
        <v>1346064152.9511328</v>
      </c>
      <c r="R33">
        <v>0</v>
      </c>
      <c r="S33">
        <v>375545892.85713583</v>
      </c>
      <c r="T33">
        <v>3935927117.5194001</v>
      </c>
      <c r="U33">
        <v>1431822652.2180882</v>
      </c>
      <c r="V33">
        <v>1260259342.6090832</v>
      </c>
      <c r="W33" s="3">
        <v>4083568596.7970395</v>
      </c>
      <c r="X33">
        <v>19083441.155762915</v>
      </c>
      <c r="Y33">
        <v>0</v>
      </c>
      <c r="Z33">
        <v>4248600</v>
      </c>
      <c r="AA33">
        <v>92969385.063833445</v>
      </c>
      <c r="AB33">
        <v>92665089.36913085</v>
      </c>
      <c r="AC33">
        <v>36747439.443968266</v>
      </c>
      <c r="AD33" s="3">
        <v>69509532.767378494</v>
      </c>
      <c r="AE33" s="6">
        <v>3041557.4866648652</v>
      </c>
      <c r="AF33">
        <v>0</v>
      </c>
      <c r="AG33">
        <v>0</v>
      </c>
      <c r="AH33">
        <v>5987562.2883466035</v>
      </c>
      <c r="AI33">
        <v>56468947.39639236</v>
      </c>
      <c r="AJ33">
        <v>29068711.081249427</v>
      </c>
      <c r="AK33">
        <v>26566861.470777556</v>
      </c>
      <c r="AL33">
        <v>18446881.561504692</v>
      </c>
      <c r="AM33">
        <v>3894803.700253204</v>
      </c>
      <c r="AN33">
        <v>155747.6346239759</v>
      </c>
      <c r="AO33">
        <v>39097104.401489228</v>
      </c>
      <c r="AP33">
        <v>62429145.557252191</v>
      </c>
      <c r="AQ33">
        <v>1415593.6889167454</v>
      </c>
      <c r="AR33">
        <v>694870.44402431569</v>
      </c>
      <c r="AV33">
        <f t="shared" si="24"/>
        <v>1.7216100458082686</v>
      </c>
      <c r="AW33">
        <f t="shared" si="25"/>
        <v>10.711577709143612</v>
      </c>
      <c r="AX33">
        <f t="shared" si="26"/>
        <v>23332041.155762915</v>
      </c>
      <c r="AY33">
        <f t="shared" si="27"/>
        <v>291891446.64431107</v>
      </c>
      <c r="AZ33" s="24">
        <f t="shared" si="32"/>
        <v>0.92598254235876953</v>
      </c>
      <c r="BA33">
        <f t="shared" si="28"/>
        <v>25.579079075268449</v>
      </c>
      <c r="BB33">
        <f t="shared" si="29"/>
        <v>34.112207528240489</v>
      </c>
      <c r="BC33">
        <f t="shared" si="33"/>
        <v>6.679204404516951</v>
      </c>
      <c r="BD33">
        <f t="shared" si="34"/>
        <v>15.212332857488986</v>
      </c>
      <c r="BE33">
        <f t="shared" si="35"/>
        <v>18.899874670751291</v>
      </c>
      <c r="BF33">
        <f t="shared" si="30"/>
        <v>37.312524082817134</v>
      </c>
      <c r="BG33" s="24">
        <f t="shared" si="31"/>
        <v>0.84817135779422714</v>
      </c>
      <c r="BJ33">
        <f t="shared" si="36"/>
        <v>1132474.9511333962</v>
      </c>
      <c r="BK33">
        <f t="shared" si="37"/>
        <v>566237.47556669812</v>
      </c>
      <c r="BL33">
        <f t="shared" si="41"/>
        <v>566237.47556669812</v>
      </c>
      <c r="BN33">
        <f t="shared" si="38"/>
        <v>566237.47556669812</v>
      </c>
      <c r="BO33">
        <f t="shared" si="39"/>
        <v>566237.47556669812</v>
      </c>
      <c r="BP33">
        <f t="shared" si="40"/>
        <v>56623.747556669812</v>
      </c>
      <c r="BQ33">
        <f t="shared" si="42"/>
        <v>56623.747556669812</v>
      </c>
    </row>
    <row r="34" spans="1:69" x14ac:dyDescent="0.25">
      <c r="A34" s="3"/>
      <c r="AZ34" s="24"/>
    </row>
    <row r="35" spans="1:69" x14ac:dyDescent="0.25">
      <c r="A35" s="3"/>
    </row>
    <row r="38" spans="1:69" x14ac:dyDescent="0.25">
      <c r="A38" t="s">
        <v>30</v>
      </c>
      <c r="B38" t="s">
        <v>30</v>
      </c>
      <c r="D38" t="s">
        <v>90</v>
      </c>
      <c r="F38" t="s">
        <v>91</v>
      </c>
      <c r="J38" t="s">
        <v>92</v>
      </c>
      <c r="X38" t="s">
        <v>28</v>
      </c>
      <c r="AC38" s="9"/>
      <c r="AD38" s="3"/>
      <c r="AE38" s="6"/>
      <c r="AH38" t="s">
        <v>29</v>
      </c>
      <c r="AV38" t="s">
        <v>11</v>
      </c>
      <c r="AX38" t="s">
        <v>28</v>
      </c>
      <c r="BA38" t="s">
        <v>95</v>
      </c>
      <c r="BC38" t="s">
        <v>94</v>
      </c>
      <c r="BE38" t="s">
        <v>92</v>
      </c>
      <c r="BL38">
        <f>BK51/9</f>
        <v>127282.20252225308</v>
      </c>
      <c r="BP38" t="s">
        <v>107</v>
      </c>
      <c r="BQ38">
        <f>BP51/9</f>
        <v>12728.220252225308</v>
      </c>
    </row>
    <row r="39" spans="1:69" x14ac:dyDescent="0.25">
      <c r="A39" s="2" t="s">
        <v>0</v>
      </c>
      <c r="B39" s="10" t="s">
        <v>44</v>
      </c>
      <c r="C39" s="1" t="s">
        <v>45</v>
      </c>
      <c r="D39" s="19" t="s">
        <v>81</v>
      </c>
      <c r="E39" s="19" t="s">
        <v>82</v>
      </c>
      <c r="F39" s="19" t="s">
        <v>77</v>
      </c>
      <c r="G39" s="19" t="s">
        <v>78</v>
      </c>
      <c r="H39" s="19" t="s">
        <v>79</v>
      </c>
      <c r="I39" t="s">
        <v>80</v>
      </c>
      <c r="J39" t="s">
        <v>83</v>
      </c>
      <c r="K39" t="s">
        <v>84</v>
      </c>
      <c r="L39" t="s">
        <v>85</v>
      </c>
      <c r="M39" t="s">
        <v>86</v>
      </c>
      <c r="N39" t="s">
        <v>87</v>
      </c>
      <c r="O39" t="s">
        <v>88</v>
      </c>
      <c r="P39" t="s">
        <v>89</v>
      </c>
      <c r="Q39" s="11" t="s">
        <v>14</v>
      </c>
      <c r="R39" s="1" t="s">
        <v>1</v>
      </c>
      <c r="S39" s="1" t="s">
        <v>2</v>
      </c>
      <c r="T39" s="1" t="s">
        <v>3</v>
      </c>
      <c r="U39" s="1" t="s">
        <v>4</v>
      </c>
      <c r="V39" s="1" t="s">
        <v>5</v>
      </c>
      <c r="W39" s="2" t="s">
        <v>6</v>
      </c>
      <c r="X39" s="11" t="s">
        <v>15</v>
      </c>
      <c r="Y39" s="1" t="s">
        <v>16</v>
      </c>
      <c r="Z39" s="1" t="s">
        <v>17</v>
      </c>
      <c r="AA39" s="1" t="s">
        <v>18</v>
      </c>
      <c r="AB39" s="1" t="s">
        <v>19</v>
      </c>
      <c r="AC39" s="1" t="s">
        <v>20</v>
      </c>
      <c r="AD39" s="2" t="s">
        <v>21</v>
      </c>
      <c r="AE39" s="1" t="s">
        <v>98</v>
      </c>
      <c r="AH39" s="11" t="s">
        <v>22</v>
      </c>
      <c r="AI39" s="11" t="s">
        <v>23</v>
      </c>
      <c r="AJ39" s="11" t="s">
        <v>26</v>
      </c>
      <c r="AK39" s="11" t="s">
        <v>25</v>
      </c>
      <c r="AL39" s="11" t="s">
        <v>24</v>
      </c>
      <c r="AM39" s="11" t="s">
        <v>27</v>
      </c>
      <c r="AN39" s="1" t="s">
        <v>31</v>
      </c>
      <c r="AO39" s="1" t="s">
        <v>47</v>
      </c>
      <c r="AP39" s="19" t="s">
        <v>48</v>
      </c>
      <c r="AQ39" s="1"/>
      <c r="AT39" s="1"/>
      <c r="AU39" s="1"/>
      <c r="AV39" s="1" t="s">
        <v>45</v>
      </c>
      <c r="AW39" s="1" t="s">
        <v>44</v>
      </c>
      <c r="AX39" s="1" t="s">
        <v>45</v>
      </c>
      <c r="AY39" s="1" t="s">
        <v>44</v>
      </c>
      <c r="BA39" s="11" t="s">
        <v>93</v>
      </c>
      <c r="BB39" s="11" t="s">
        <v>96</v>
      </c>
      <c r="BC39" s="11" t="s">
        <v>76</v>
      </c>
      <c r="BD39" s="11" t="s">
        <v>96</v>
      </c>
      <c r="BE39" s="11" t="s">
        <v>76</v>
      </c>
      <c r="BF39" s="11" t="s">
        <v>97</v>
      </c>
      <c r="BG39" s="19" t="s">
        <v>101</v>
      </c>
      <c r="BJ39" t="s">
        <v>111</v>
      </c>
      <c r="BK39" t="s">
        <v>105</v>
      </c>
      <c r="BL39" t="s">
        <v>109</v>
      </c>
      <c r="BN39" t="s">
        <v>106</v>
      </c>
      <c r="BP39">
        <v>10</v>
      </c>
      <c r="BQ39" t="s">
        <v>110</v>
      </c>
    </row>
    <row r="40" spans="1:69" x14ac:dyDescent="0.25">
      <c r="A40">
        <v>2019</v>
      </c>
      <c r="B40">
        <v>0.32979265896753246</v>
      </c>
      <c r="C40">
        <v>119.52440572110226</v>
      </c>
      <c r="D40">
        <v>44.907408000006008</v>
      </c>
      <c r="E40">
        <v>57.11631476960131</v>
      </c>
      <c r="F40">
        <v>20.193264000000088</v>
      </c>
      <c r="G40">
        <v>23.798464487333995</v>
      </c>
      <c r="H40">
        <v>2.1187709793542715</v>
      </c>
      <c r="I40">
        <v>15.331068452149001</v>
      </c>
      <c r="J40">
        <v>24.714143999996061</v>
      </c>
      <c r="K40">
        <v>33.317850282267514</v>
      </c>
      <c r="L40">
        <v>0.16162109602162697</v>
      </c>
      <c r="M40">
        <v>2.6460396053949824E-2</v>
      </c>
      <c r="N40">
        <v>5.0843519999989407E-2</v>
      </c>
      <c r="O40">
        <v>9.661468689486169E-2</v>
      </c>
      <c r="P40">
        <v>4.5096479997094589E-2</v>
      </c>
      <c r="Q40">
        <v>4796119118.6208677</v>
      </c>
      <c r="R40">
        <v>2098980000.0001893</v>
      </c>
      <c r="S40">
        <v>374516999.99999338</v>
      </c>
      <c r="T40">
        <v>299167969.55222887</v>
      </c>
      <c r="U40">
        <v>41836563.70137164</v>
      </c>
      <c r="V40">
        <v>470526072.53991008</v>
      </c>
      <c r="W40" s="3">
        <v>436201071.40045846</v>
      </c>
      <c r="X40">
        <v>67995612.82095395</v>
      </c>
      <c r="Y40">
        <v>30139400</v>
      </c>
      <c r="Z40">
        <v>4236960</v>
      </c>
      <c r="AA40">
        <v>3941977.9517470151</v>
      </c>
      <c r="AB40">
        <v>551258.25112395431</v>
      </c>
      <c r="AC40">
        <v>8783153.3540783282</v>
      </c>
      <c r="AD40" s="3">
        <v>3758039.999757811</v>
      </c>
      <c r="AE40" s="6">
        <v>23887.035830414217</v>
      </c>
      <c r="AF40">
        <v>1</v>
      </c>
      <c r="AG40">
        <v>2</v>
      </c>
      <c r="AH40">
        <v>5977895.3253791826</v>
      </c>
      <c r="AI40">
        <v>56281903.432007886</v>
      </c>
      <c r="AJ40">
        <v>28999549.966755487</v>
      </c>
      <c r="AK40">
        <v>26494075.548939809</v>
      </c>
      <c r="AL40">
        <v>651548.37073803623</v>
      </c>
      <c r="AM40">
        <v>1025116.7696724187</v>
      </c>
      <c r="AN40">
        <v>21826.204071157561</v>
      </c>
      <c r="AO40">
        <v>-102395659.85678412</v>
      </c>
      <c r="AP40">
        <v>-23887.035830414217</v>
      </c>
      <c r="AQ40">
        <v>0</v>
      </c>
      <c r="AR40">
        <v>0</v>
      </c>
      <c r="AV40">
        <f>SUM(Q40:S40)*(10^-9)</f>
        <v>7.2696161186210517</v>
      </c>
      <c r="AW40">
        <f>SUM(T40:W40)*(10^-9)</f>
        <v>1.247731677193969</v>
      </c>
      <c r="AX40">
        <f>SUM(X40:Z40)</f>
        <v>102371972.82095395</v>
      </c>
      <c r="AY40">
        <f>SUM(AA40:AD40)</f>
        <v>17034429.55670711</v>
      </c>
      <c r="AZ40" s="24">
        <f>AY40/(AX40+AY40)</f>
        <v>0.14265926464169199</v>
      </c>
      <c r="BA40">
        <f>SUM(L40:P40)+SUM(D40:E40)</f>
        <v>102.40435894857484</v>
      </c>
      <c r="BB40">
        <f>SUM(L40:P40)+SUM(H40:I40)+SUM(D40:E40)</f>
        <v>119.85419838007812</v>
      </c>
      <c r="BC40">
        <f>SUM(F40:G40)</f>
        <v>43.991728487334086</v>
      </c>
      <c r="BD40">
        <f>SUM(F40:I40)</f>
        <v>61.441567918837364</v>
      </c>
      <c r="BE40">
        <f>SUM(J40:P40)</f>
        <v>58.412630461231089</v>
      </c>
      <c r="BF40">
        <f t="shared" ref="BF40:BF51" si="43">$BC$40-BC40</f>
        <v>0</v>
      </c>
      <c r="BG40" s="24">
        <f t="shared" ref="BG40:BG51" si="44">1-BC40/$BC$40</f>
        <v>0</v>
      </c>
      <c r="BJ40">
        <f>ABS(AQ40*0.8)</f>
        <v>0</v>
      </c>
      <c r="BK40">
        <f>BJ40/2</f>
        <v>0</v>
      </c>
      <c r="BL40">
        <v>0</v>
      </c>
      <c r="BN40">
        <f>BJ40-BK40</f>
        <v>0</v>
      </c>
      <c r="BO40">
        <f>BJ40-BK40</f>
        <v>0</v>
      </c>
      <c r="BP40">
        <f>BO40/10</f>
        <v>0</v>
      </c>
      <c r="BQ40">
        <v>0</v>
      </c>
    </row>
    <row r="41" spans="1:69" x14ac:dyDescent="0.25">
      <c r="A41" s="3">
        <v>2020</v>
      </c>
      <c r="B41">
        <v>0.55161542122691276</v>
      </c>
      <c r="C41">
        <v>91.639115519238459</v>
      </c>
      <c r="D41">
        <v>5.140500000000001E-3</v>
      </c>
      <c r="E41">
        <v>74.282616081078643</v>
      </c>
      <c r="F41">
        <v>2.3115000000000002E-3</v>
      </c>
      <c r="G41">
        <v>30.951090033783007</v>
      </c>
      <c r="H41">
        <v>2.0374175550500051</v>
      </c>
      <c r="I41">
        <v>15.262818503105478</v>
      </c>
      <c r="J41">
        <v>2.8290000000000004E-3</v>
      </c>
      <c r="K41">
        <v>43.331526047297551</v>
      </c>
      <c r="L41">
        <v>0.2142104138492297</v>
      </c>
      <c r="M41">
        <v>0.12514286902162755</v>
      </c>
      <c r="N41">
        <v>5.1122879999989247E-2</v>
      </c>
      <c r="O41">
        <v>0.16716559589475502</v>
      </c>
      <c r="P41">
        <v>4.5096542461297975E-2</v>
      </c>
      <c r="Q41">
        <v>6237592124.1551857</v>
      </c>
      <c r="R41">
        <v>240267.85714285713</v>
      </c>
      <c r="S41">
        <v>376574785.71427828</v>
      </c>
      <c r="T41">
        <v>376021549.26201159</v>
      </c>
      <c r="U41">
        <v>171209114.08775824</v>
      </c>
      <c r="V41">
        <v>781768770.25086474</v>
      </c>
      <c r="W41" s="3">
        <v>410017882.36042649</v>
      </c>
      <c r="X41">
        <v>88431685.810809508</v>
      </c>
      <c r="Y41">
        <v>3450</v>
      </c>
      <c r="Z41">
        <v>4260240</v>
      </c>
      <c r="AA41">
        <v>5224644.2402250897</v>
      </c>
      <c r="AB41">
        <v>2607143.1046172399</v>
      </c>
      <c r="AC41">
        <v>15196872.354068607</v>
      </c>
      <c r="AD41" s="3">
        <v>3758045.2051084135</v>
      </c>
      <c r="AE41" s="6">
        <v>1148423.3302521359</v>
      </c>
      <c r="AF41">
        <v>0</v>
      </c>
      <c r="AG41">
        <v>0</v>
      </c>
      <c r="AH41">
        <v>6004872.5259458004</v>
      </c>
      <c r="AI41">
        <v>56681612.635397434</v>
      </c>
      <c r="AJ41">
        <v>29131897.32610289</v>
      </c>
      <c r="AK41">
        <v>26639647.392615303</v>
      </c>
      <c r="AL41">
        <v>936594.19920961431</v>
      </c>
      <c r="AM41">
        <v>1235879.965811481</v>
      </c>
      <c r="AN41">
        <v>21942.140404956179</v>
      </c>
      <c r="AO41">
        <v>-93843799.141061738</v>
      </c>
      <c r="AP41">
        <v>-1148423.3302521359</v>
      </c>
      <c r="AQ41">
        <v>0</v>
      </c>
      <c r="AR41">
        <v>0</v>
      </c>
      <c r="AV41">
        <f t="shared" ref="AV41:AV51" si="45">SUM(Q41:S41)*(10^-9)</f>
        <v>6.6144071777266067</v>
      </c>
      <c r="AW41">
        <f t="shared" ref="AW41:AW51" si="46">SUM(T41:W41)*(10^-9)</f>
        <v>1.7390173159610611</v>
      </c>
      <c r="AX41">
        <f t="shared" ref="AX41:AX51" si="47">SUM(X41:Z41)</f>
        <v>92695375.810809508</v>
      </c>
      <c r="AY41">
        <f t="shared" ref="AY41:AY51" si="48">SUM(AA41:AD41)</f>
        <v>26786704.904019348</v>
      </c>
      <c r="AZ41" s="24">
        <f t="shared" ref="AZ41:AZ51" si="49">AY41/(AX41+AY41)</f>
        <v>0.22419014419368802</v>
      </c>
      <c r="BA41">
        <f t="shared" ref="BA41:BA51" si="50">SUM(L41:P41)+SUM(D41:E41)</f>
        <v>74.890494882305532</v>
      </c>
      <c r="BB41">
        <f t="shared" ref="BB41:BB51" si="51">SUM(L41:P41)+SUM(H41:I41)+SUM(D41:E41)</f>
        <v>92.190730940461023</v>
      </c>
      <c r="BC41">
        <f t="shared" ref="BC41:BC51" si="52">SUM(F41:G41)</f>
        <v>30.953401533783008</v>
      </c>
      <c r="BD41">
        <f t="shared" ref="BD41:BD51" si="53">SUM(F41:I41)</f>
        <v>48.253637591938492</v>
      </c>
      <c r="BE41">
        <f t="shared" ref="BE41:BE51" si="54">SUM(J41:P41)</f>
        <v>43.937093348524449</v>
      </c>
      <c r="BF41">
        <f t="shared" si="43"/>
        <v>13.038326953551078</v>
      </c>
      <c r="BG41" s="24">
        <f t="shared" si="44"/>
        <v>0.29638132898790326</v>
      </c>
      <c r="BJ41">
        <f t="shared" ref="BJ41:BJ51" si="55">ABS(AQ41*0.8)</f>
        <v>0</v>
      </c>
      <c r="BK41">
        <f t="shared" ref="BK41:BK51" si="56">BJ41/2</f>
        <v>0</v>
      </c>
      <c r="BL41">
        <v>0</v>
      </c>
      <c r="BN41">
        <f t="shared" ref="BN41:BN42" si="57">BJ41-BK41</f>
        <v>0</v>
      </c>
      <c r="BO41">
        <f t="shared" ref="BO41:BO42" si="58">BJ41-BK41</f>
        <v>0</v>
      </c>
      <c r="BP41">
        <f t="shared" ref="BP41:BP51" si="59">BO41/10</f>
        <v>0</v>
      </c>
      <c r="BQ41">
        <v>0</v>
      </c>
    </row>
    <row r="42" spans="1:69" x14ac:dyDescent="0.25">
      <c r="A42" s="3">
        <v>2021</v>
      </c>
      <c r="B42">
        <v>0.99876758471572979</v>
      </c>
      <c r="C42">
        <v>79.067898387019</v>
      </c>
      <c r="D42">
        <v>0</v>
      </c>
      <c r="E42">
        <v>62.100921661175917</v>
      </c>
      <c r="F42">
        <v>0</v>
      </c>
      <c r="G42">
        <v>25.8753840254899</v>
      </c>
      <c r="H42">
        <v>1.907414827911472</v>
      </c>
      <c r="I42">
        <v>15.008578697932521</v>
      </c>
      <c r="J42">
        <v>0</v>
      </c>
      <c r="K42">
        <v>36.225537635686408</v>
      </c>
      <c r="L42">
        <v>0.34263827991261775</v>
      </c>
      <c r="M42">
        <v>0.34999107514831795</v>
      </c>
      <c r="N42">
        <v>5.0983199999989327E-2</v>
      </c>
      <c r="O42">
        <v>0.1931146754834844</v>
      </c>
      <c r="P42">
        <v>0.11302355417130994</v>
      </c>
      <c r="Q42">
        <v>5214681984.7288561</v>
      </c>
      <c r="R42">
        <v>0</v>
      </c>
      <c r="S42">
        <v>375545892.85713583</v>
      </c>
      <c r="T42">
        <v>570378495.38996875</v>
      </c>
      <c r="U42">
        <v>414322815.79235166</v>
      </c>
      <c r="V42">
        <v>867236542.62928629</v>
      </c>
      <c r="W42" s="3">
        <v>965926278.12948287</v>
      </c>
      <c r="X42">
        <v>73929668.644257277</v>
      </c>
      <c r="Y42">
        <v>0</v>
      </c>
      <c r="Z42">
        <v>4248600</v>
      </c>
      <c r="AA42">
        <v>8357031.2173809418</v>
      </c>
      <c r="AB42">
        <v>7291480.7322566481</v>
      </c>
      <c r="AC42">
        <v>17555879.589407746</v>
      </c>
      <c r="AD42" s="3">
        <v>9418629.5142754167</v>
      </c>
      <c r="AE42" s="6">
        <v>555718.06070144917</v>
      </c>
      <c r="AF42">
        <v>0</v>
      </c>
      <c r="AG42">
        <v>0</v>
      </c>
      <c r="AH42">
        <v>5987167.4690761976</v>
      </c>
      <c r="AI42">
        <v>56474638.670266971</v>
      </c>
      <c r="AJ42">
        <v>29070575.484746117</v>
      </c>
      <c r="AK42">
        <v>26566861.470777556</v>
      </c>
      <c r="AL42">
        <v>1342490.6520360718</v>
      </c>
      <c r="AM42">
        <v>1453139.0604848869</v>
      </c>
      <c r="AN42">
        <v>21981.985561768368</v>
      </c>
      <c r="AO42">
        <v>-78271851.754065141</v>
      </c>
      <c r="AP42">
        <v>-93583.109808065274</v>
      </c>
      <c r="AQ42">
        <v>0</v>
      </c>
      <c r="AR42">
        <v>0</v>
      </c>
      <c r="AV42">
        <f t="shared" si="45"/>
        <v>5.5902278775859919</v>
      </c>
      <c r="AW42">
        <f t="shared" si="46"/>
        <v>2.8178641319410898</v>
      </c>
      <c r="AX42">
        <f t="shared" si="47"/>
        <v>78178268.644257277</v>
      </c>
      <c r="AY42">
        <f t="shared" si="48"/>
        <v>42623021.053320751</v>
      </c>
      <c r="AZ42" s="24">
        <f t="shared" si="49"/>
        <v>0.35283581127342312</v>
      </c>
      <c r="BA42">
        <f t="shared" si="50"/>
        <v>63.150672445891637</v>
      </c>
      <c r="BB42">
        <f t="shared" si="51"/>
        <v>80.066665971735631</v>
      </c>
      <c r="BC42">
        <f t="shared" si="52"/>
        <v>25.8753840254899</v>
      </c>
      <c r="BD42">
        <f t="shared" si="53"/>
        <v>42.791377551333895</v>
      </c>
      <c r="BE42">
        <f t="shared" si="54"/>
        <v>37.275288420402134</v>
      </c>
      <c r="BF42">
        <f t="shared" si="43"/>
        <v>18.116344461844186</v>
      </c>
      <c r="BG42" s="24">
        <f t="shared" si="44"/>
        <v>0.41181251759771542</v>
      </c>
      <c r="BJ42">
        <f t="shared" si="55"/>
        <v>0</v>
      </c>
      <c r="BK42">
        <f t="shared" si="56"/>
        <v>0</v>
      </c>
      <c r="BL42">
        <v>0</v>
      </c>
      <c r="BN42">
        <f t="shared" si="57"/>
        <v>0</v>
      </c>
      <c r="BO42">
        <f t="shared" si="58"/>
        <v>0</v>
      </c>
      <c r="BP42">
        <f t="shared" si="59"/>
        <v>0</v>
      </c>
      <c r="BQ42">
        <v>0</v>
      </c>
    </row>
    <row r="43" spans="1:69" x14ac:dyDescent="0.25">
      <c r="A43" s="3">
        <v>2022</v>
      </c>
      <c r="B43">
        <v>1.7272919502625046</v>
      </c>
      <c r="C43">
        <v>63.648743724602468</v>
      </c>
      <c r="D43">
        <v>0</v>
      </c>
      <c r="E43">
        <v>47.105597884311301</v>
      </c>
      <c r="F43">
        <v>0</v>
      </c>
      <c r="G43">
        <v>19.627332451796374</v>
      </c>
      <c r="H43">
        <v>1.7770379596310915</v>
      </c>
      <c r="I43">
        <v>14.715124680662976</v>
      </c>
      <c r="J43">
        <v>0</v>
      </c>
      <c r="K43">
        <v>27.478265432515041</v>
      </c>
      <c r="L43">
        <v>0.64242174665203822</v>
      </c>
      <c r="M43">
        <v>0.62483814895152157</v>
      </c>
      <c r="N43">
        <v>5.0983199999989327E-2</v>
      </c>
      <c r="O43">
        <v>0.21621725515896786</v>
      </c>
      <c r="P43">
        <v>0.24381479949997881</v>
      </c>
      <c r="Q43">
        <v>3955508325.7447309</v>
      </c>
      <c r="R43">
        <v>0</v>
      </c>
      <c r="S43">
        <v>375545892.85713583</v>
      </c>
      <c r="T43">
        <v>1014150954.5318202</v>
      </c>
      <c r="U43">
        <v>640045021.46396518</v>
      </c>
      <c r="V43">
        <v>932402683.11456168</v>
      </c>
      <c r="W43" s="3">
        <v>1958621662.6317661</v>
      </c>
      <c r="X43">
        <v>56078092.719418779</v>
      </c>
      <c r="Y43">
        <v>0</v>
      </c>
      <c r="Z43">
        <v>4248600</v>
      </c>
      <c r="AA43">
        <v>15668823.089074045</v>
      </c>
      <c r="AB43">
        <v>13017461.436490035</v>
      </c>
      <c r="AC43">
        <v>19656114.105360776</v>
      </c>
      <c r="AD43" s="3">
        <v>20317899.958331335</v>
      </c>
      <c r="AE43" s="6">
        <v>447364.89789195859</v>
      </c>
      <c r="AF43">
        <v>0</v>
      </c>
      <c r="AG43">
        <v>0</v>
      </c>
      <c r="AH43">
        <v>5987512.6963630049</v>
      </c>
      <c r="AI43">
        <v>56469178.571449175</v>
      </c>
      <c r="AJ43">
        <v>29068779.390389092</v>
      </c>
      <c r="AK43">
        <v>26566861.470777556</v>
      </c>
      <c r="AL43">
        <v>1901322.564673193</v>
      </c>
      <c r="AM43">
        <v>1700440.4073801974</v>
      </c>
      <c r="AN43">
        <v>21523.106164358382</v>
      </c>
      <c r="AO43">
        <v>-58324977.878483191</v>
      </c>
      <c r="AP43">
        <v>2001714.8409356778</v>
      </c>
      <c r="AQ43">
        <v>86098.861437423533</v>
      </c>
      <c r="AR43">
        <v>0</v>
      </c>
      <c r="AV43">
        <f t="shared" si="45"/>
        <v>4.3310542186018672</v>
      </c>
      <c r="AW43">
        <f t="shared" si="46"/>
        <v>4.5452203217421134</v>
      </c>
      <c r="AX43">
        <f t="shared" si="47"/>
        <v>60326692.719418779</v>
      </c>
      <c r="AY43">
        <f t="shared" si="48"/>
        <v>68660298.589256197</v>
      </c>
      <c r="AZ43" s="24">
        <f t="shared" si="49"/>
        <v>0.53230405556903992</v>
      </c>
      <c r="BA43">
        <f t="shared" si="50"/>
        <v>48.883873034573796</v>
      </c>
      <c r="BB43">
        <f t="shared" si="51"/>
        <v>65.376035674867865</v>
      </c>
      <c r="BC43">
        <f t="shared" si="52"/>
        <v>19.627332451796374</v>
      </c>
      <c r="BD43">
        <f t="shared" si="53"/>
        <v>36.119495092090439</v>
      </c>
      <c r="BE43">
        <f t="shared" si="54"/>
        <v>29.256540582777536</v>
      </c>
      <c r="BF43">
        <f t="shared" si="43"/>
        <v>24.364396035537712</v>
      </c>
      <c r="BG43" s="24">
        <f t="shared" si="44"/>
        <v>0.55384038939394276</v>
      </c>
      <c r="BJ43">
        <f t="shared" si="55"/>
        <v>68879.089149938824</v>
      </c>
      <c r="BK43">
        <f>BJ43/2</f>
        <v>34439.544574969412</v>
      </c>
      <c r="BL43">
        <f>BL42+$BL$38</f>
        <v>127282.20252225308</v>
      </c>
      <c r="BN43">
        <f>BJ43-BK43</f>
        <v>34439.544574969412</v>
      </c>
      <c r="BO43">
        <f>BJ43-BK43</f>
        <v>34439.544574969412</v>
      </c>
      <c r="BP43">
        <f>BO43/10</f>
        <v>3443.9544574969414</v>
      </c>
      <c r="BQ43">
        <f>BQ42+$BQ$38</f>
        <v>12728.220252225308</v>
      </c>
    </row>
    <row r="44" spans="1:69" x14ac:dyDescent="0.25">
      <c r="A44" s="3">
        <v>2023</v>
      </c>
      <c r="B44">
        <v>2.6530802952547297</v>
      </c>
      <c r="C44">
        <v>53.874877509593873</v>
      </c>
      <c r="D44">
        <v>0</v>
      </c>
      <c r="E44">
        <v>37.870650044842499</v>
      </c>
      <c r="F44">
        <v>0</v>
      </c>
      <c r="G44">
        <v>15.779437518684297</v>
      </c>
      <c r="H44">
        <v>1.6365514762048574</v>
      </c>
      <c r="I44">
        <v>14.316692788548281</v>
      </c>
      <c r="J44">
        <v>0</v>
      </c>
      <c r="K44">
        <v>22.091212526158177</v>
      </c>
      <c r="L44">
        <v>0.9636183181585577</v>
      </c>
      <c r="M44">
        <v>1.1245601013209814</v>
      </c>
      <c r="N44">
        <v>5.0983199999989327E-2</v>
      </c>
      <c r="O44">
        <v>0.2405941725235779</v>
      </c>
      <c r="P44">
        <v>0.32430770325160607</v>
      </c>
      <c r="Q44">
        <v>3180039704.020545</v>
      </c>
      <c r="R44">
        <v>0</v>
      </c>
      <c r="S44">
        <v>375545892.85713583</v>
      </c>
      <c r="T44">
        <v>1442588696.7997968</v>
      </c>
      <c r="U44">
        <v>996751194.06861031</v>
      </c>
      <c r="V44">
        <v>996297734.88428509</v>
      </c>
      <c r="W44" s="3">
        <v>2448855859.900423</v>
      </c>
      <c r="X44">
        <v>45084107.196240783</v>
      </c>
      <c r="Y44">
        <v>0</v>
      </c>
      <c r="Z44">
        <v>4248600</v>
      </c>
      <c r="AA44">
        <v>23502885.808745306</v>
      </c>
      <c r="AB44">
        <v>23428335.44418719</v>
      </c>
      <c r="AC44">
        <v>21872197.502143469</v>
      </c>
      <c r="AD44" s="3">
        <v>27025641.937633716</v>
      </c>
      <c r="AE44" s="6">
        <v>553867.36458714516</v>
      </c>
      <c r="AF44">
        <v>0</v>
      </c>
      <c r="AG44">
        <v>0</v>
      </c>
      <c r="AH44">
        <v>5991401.9536661841</v>
      </c>
      <c r="AI44">
        <v>56482177.838569641</v>
      </c>
      <c r="AJ44">
        <v>29060670.950173989</v>
      </c>
      <c r="AK44">
        <v>26566861.470777556</v>
      </c>
      <c r="AL44">
        <v>2692804.9940894055</v>
      </c>
      <c r="AM44">
        <v>1968283.0239826664</v>
      </c>
      <c r="AN44">
        <v>36817.482064588003</v>
      </c>
      <c r="AO44">
        <v>-44165702.414246894</v>
      </c>
      <c r="AP44">
        <v>5167004.7819940289</v>
      </c>
      <c r="AQ44">
        <v>243775.38499040806</v>
      </c>
      <c r="AR44">
        <v>19640.038521096871</v>
      </c>
      <c r="AV44">
        <f t="shared" si="45"/>
        <v>3.5555855968776808</v>
      </c>
      <c r="AW44">
        <f t="shared" si="46"/>
        <v>5.8844934856531159</v>
      </c>
      <c r="AX44">
        <f t="shared" si="47"/>
        <v>49332707.196240783</v>
      </c>
      <c r="AY44">
        <f t="shared" si="48"/>
        <v>95829060.692709684</v>
      </c>
      <c r="AZ44" s="24">
        <f t="shared" si="49"/>
        <v>0.66015357959831011</v>
      </c>
      <c r="BA44">
        <f t="shared" si="50"/>
        <v>40.574713540097214</v>
      </c>
      <c r="BB44">
        <f t="shared" si="51"/>
        <v>56.527957804850345</v>
      </c>
      <c r="BC44">
        <f t="shared" si="52"/>
        <v>15.779437518684297</v>
      </c>
      <c r="BD44">
        <f t="shared" si="53"/>
        <v>31.732681783437435</v>
      </c>
      <c r="BE44">
        <f t="shared" si="54"/>
        <v>24.795276021412892</v>
      </c>
      <c r="BF44">
        <f t="shared" si="43"/>
        <v>28.212290968649789</v>
      </c>
      <c r="BG44" s="24">
        <f t="shared" si="44"/>
        <v>0.64130899009282061</v>
      </c>
      <c r="BJ44">
        <f t="shared" si="55"/>
        <v>195020.30799232644</v>
      </c>
      <c r="BK44">
        <f t="shared" si="56"/>
        <v>97510.153996163222</v>
      </c>
      <c r="BL44">
        <f t="shared" ref="BL44:BL51" si="60">BL43+$BL$38</f>
        <v>254564.40504450616</v>
      </c>
      <c r="BN44">
        <f>BJ44-BK44</f>
        <v>97510.153996163222</v>
      </c>
      <c r="BO44">
        <f>BJ44-BK44</f>
        <v>97510.153996163222</v>
      </c>
      <c r="BP44">
        <f t="shared" si="59"/>
        <v>9751.0153996163226</v>
      </c>
      <c r="BQ44">
        <f t="shared" ref="BQ44:BQ51" si="61">BQ43+$BQ$38</f>
        <v>25456.440504450617</v>
      </c>
    </row>
    <row r="45" spans="1:69" x14ac:dyDescent="0.25">
      <c r="A45" s="3">
        <v>2024</v>
      </c>
      <c r="B45">
        <v>3.9191186532211875</v>
      </c>
      <c r="C45">
        <v>44.338561714857896</v>
      </c>
      <c r="D45">
        <v>0</v>
      </c>
      <c r="E45">
        <v>28.964352689023617</v>
      </c>
      <c r="F45">
        <v>0</v>
      </c>
      <c r="G45">
        <v>12.068480287093207</v>
      </c>
      <c r="H45">
        <v>1.4973812023448929</v>
      </c>
      <c r="I45">
        <v>13.825704943486855</v>
      </c>
      <c r="J45">
        <v>0</v>
      </c>
      <c r="K45">
        <v>16.895872401930461</v>
      </c>
      <c r="L45">
        <v>1.4992969995036178</v>
      </c>
      <c r="M45">
        <v>1.749603952509357</v>
      </c>
      <c r="N45">
        <v>5.1122879999989247E-2</v>
      </c>
      <c r="O45">
        <v>0.26624033996166357</v>
      </c>
      <c r="P45">
        <v>0.40397736124654759</v>
      </c>
      <c r="Q45">
        <v>2432168221.123373</v>
      </c>
      <c r="R45">
        <v>0</v>
      </c>
      <c r="S45">
        <v>376574785.71427828</v>
      </c>
      <c r="T45">
        <v>2128532361.7763748</v>
      </c>
      <c r="U45">
        <v>1341853031.8441606</v>
      </c>
      <c r="V45">
        <v>1058689905.6026026</v>
      </c>
      <c r="W45" s="3">
        <v>2867335129.3010645</v>
      </c>
      <c r="X45">
        <v>34481372.248837724</v>
      </c>
      <c r="Y45">
        <v>0</v>
      </c>
      <c r="Z45">
        <v>4260240</v>
      </c>
      <c r="AA45">
        <v>36568219.500088297</v>
      </c>
      <c r="AB45">
        <v>36450082.343944892</v>
      </c>
      <c r="AC45">
        <v>24203667.269242249</v>
      </c>
      <c r="AD45" s="3">
        <v>33664780.103879176</v>
      </c>
      <c r="AE45" s="6">
        <v>384778.09982001939</v>
      </c>
      <c r="AF45">
        <v>0</v>
      </c>
      <c r="AG45">
        <v>0</v>
      </c>
      <c r="AH45">
        <v>6004960.5696848016</v>
      </c>
      <c r="AI45">
        <v>56668542.585034609</v>
      </c>
      <c r="AJ45">
        <v>29134577.079117481</v>
      </c>
      <c r="AK45">
        <v>26639647.392615303</v>
      </c>
      <c r="AL45">
        <v>3766358.1452833377</v>
      </c>
      <c r="AM45">
        <v>2266771.8686252949</v>
      </c>
      <c r="AN45">
        <v>60743.349318072957</v>
      </c>
      <c r="AO45">
        <v>-29013702.07281404</v>
      </c>
      <c r="AP45">
        <v>9727910.1760236192</v>
      </c>
      <c r="AQ45">
        <v>448082.86632185802</v>
      </c>
      <c r="AR45">
        <v>76167.770182607448</v>
      </c>
      <c r="AV45">
        <f t="shared" si="45"/>
        <v>2.8087430068376515</v>
      </c>
      <c r="AW45">
        <f t="shared" si="46"/>
        <v>7.3964104285242032</v>
      </c>
      <c r="AX45">
        <f t="shared" si="47"/>
        <v>38741612.248837724</v>
      </c>
      <c r="AY45">
        <f t="shared" si="48"/>
        <v>130886749.21715462</v>
      </c>
      <c r="AZ45" s="24">
        <f t="shared" si="49"/>
        <v>0.77160887534361544</v>
      </c>
      <c r="BA45">
        <f t="shared" si="50"/>
        <v>32.93459422224479</v>
      </c>
      <c r="BB45">
        <f t="shared" si="51"/>
        <v>48.257680368076535</v>
      </c>
      <c r="BC45">
        <f t="shared" si="52"/>
        <v>12.068480287093207</v>
      </c>
      <c r="BD45">
        <f t="shared" si="53"/>
        <v>27.391566432924954</v>
      </c>
      <c r="BE45">
        <f t="shared" si="54"/>
        <v>20.866113935151635</v>
      </c>
      <c r="BF45">
        <f t="shared" si="43"/>
        <v>31.923248200240877</v>
      </c>
      <c r="BG45" s="24">
        <f t="shared" si="44"/>
        <v>0.72566478512959742</v>
      </c>
      <c r="BJ45">
        <f t="shared" si="55"/>
        <v>358466.29305748641</v>
      </c>
      <c r="BK45">
        <f t="shared" si="56"/>
        <v>179233.14652874321</v>
      </c>
      <c r="BL45">
        <f t="shared" si="60"/>
        <v>381846.60756675922</v>
      </c>
      <c r="BN45">
        <f t="shared" ref="BN45:BN51" si="62">BJ45-BK45</f>
        <v>179233.14652874321</v>
      </c>
      <c r="BO45">
        <f t="shared" ref="BO45:BO51" si="63">BJ45-BK45</f>
        <v>179233.14652874321</v>
      </c>
      <c r="BP45">
        <f t="shared" si="59"/>
        <v>17923.31465287432</v>
      </c>
      <c r="BQ45">
        <f t="shared" si="61"/>
        <v>38184.660756675927</v>
      </c>
    </row>
    <row r="46" spans="1:69" x14ac:dyDescent="0.25">
      <c r="A46" s="3">
        <v>2025</v>
      </c>
      <c r="B46">
        <v>5.4194819588786416</v>
      </c>
      <c r="C46">
        <v>42.471409673984205</v>
      </c>
      <c r="D46">
        <v>0</v>
      </c>
      <c r="E46">
        <v>27.976152958901604</v>
      </c>
      <c r="F46">
        <v>0</v>
      </c>
      <c r="G46">
        <v>11.656730399542381</v>
      </c>
      <c r="H46">
        <v>1.3370766281065583</v>
      </c>
      <c r="I46">
        <v>13.107196886977507</v>
      </c>
      <c r="J46">
        <v>0</v>
      </c>
      <c r="K46">
        <v>16.319422559359229</v>
      </c>
      <c r="L46">
        <v>2.1413390803491281</v>
      </c>
      <c r="M46">
        <v>2.4987954703370034</v>
      </c>
      <c r="N46">
        <v>5.0983199999989327E-2</v>
      </c>
      <c r="O46">
        <v>0.29317256276287873</v>
      </c>
      <c r="P46">
        <v>0.48617484542963746</v>
      </c>
      <c r="Q46">
        <v>2349188014.1934776</v>
      </c>
      <c r="R46">
        <v>0</v>
      </c>
      <c r="S46">
        <v>375545892.85713583</v>
      </c>
      <c r="T46">
        <v>2882923621.7141047</v>
      </c>
      <c r="U46">
        <v>1658276772.6464903</v>
      </c>
      <c r="V46">
        <v>1119461367.0299311</v>
      </c>
      <c r="W46" s="3">
        <v>3243615604.0428815</v>
      </c>
      <c r="X46">
        <v>33304943.99869233</v>
      </c>
      <c r="Y46">
        <v>0</v>
      </c>
      <c r="Z46">
        <v>4248600</v>
      </c>
      <c r="AA46">
        <v>52227782.447539814</v>
      </c>
      <c r="AB46">
        <v>52058238.965354241</v>
      </c>
      <c r="AC46">
        <v>26652051.160261553</v>
      </c>
      <c r="AD46" s="3">
        <v>40514570.452470072</v>
      </c>
      <c r="AE46" s="6">
        <v>600931.10048365919</v>
      </c>
      <c r="AF46">
        <v>0</v>
      </c>
      <c r="AG46">
        <v>0</v>
      </c>
      <c r="AH46">
        <v>5987138.9596749926</v>
      </c>
      <c r="AI46">
        <v>56473764.421925068</v>
      </c>
      <c r="AJ46">
        <v>29070594.960117843</v>
      </c>
      <c r="AK46">
        <v>26566861.470777556</v>
      </c>
      <c r="AL46">
        <v>5205434.9545342699</v>
      </c>
      <c r="AM46">
        <v>2545429.0333160539</v>
      </c>
      <c r="AN46">
        <v>88468.32824623026</v>
      </c>
      <c r="AO46">
        <v>-22027071.130235743</v>
      </c>
      <c r="AP46">
        <v>15526472.868456597</v>
      </c>
      <c r="AQ46">
        <v>711176.16182733991</v>
      </c>
      <c r="AR46">
        <v>163287.52698302726</v>
      </c>
      <c r="AV46">
        <f t="shared" si="45"/>
        <v>2.7247339070506134</v>
      </c>
      <c r="AW46">
        <f t="shared" si="46"/>
        <v>8.9042773654334066</v>
      </c>
      <c r="AX46">
        <f t="shared" si="47"/>
        <v>37553543.998692334</v>
      </c>
      <c r="AY46">
        <f t="shared" si="48"/>
        <v>171452643.02562568</v>
      </c>
      <c r="AZ46" s="24">
        <f t="shared" si="49"/>
        <v>0.82032329026545536</v>
      </c>
      <c r="BA46">
        <f t="shared" si="50"/>
        <v>33.44661811778024</v>
      </c>
      <c r="BB46">
        <f t="shared" si="51"/>
        <v>47.89089163286431</v>
      </c>
      <c r="BC46">
        <f t="shared" si="52"/>
        <v>11.656730399542381</v>
      </c>
      <c r="BD46">
        <f t="shared" si="53"/>
        <v>26.101003914626446</v>
      </c>
      <c r="BE46">
        <f t="shared" si="54"/>
        <v>21.789887718237868</v>
      </c>
      <c r="BF46">
        <f t="shared" si="43"/>
        <v>32.334998087791703</v>
      </c>
      <c r="BG46" s="24">
        <f t="shared" si="44"/>
        <v>0.73502449664148717</v>
      </c>
      <c r="BJ46">
        <f t="shared" si="55"/>
        <v>568940.92946187197</v>
      </c>
      <c r="BK46">
        <f t="shared" si="56"/>
        <v>284470.46473093599</v>
      </c>
      <c r="BL46">
        <f t="shared" si="60"/>
        <v>509128.81008901232</v>
      </c>
      <c r="BN46">
        <f t="shared" si="62"/>
        <v>284470.46473093599</v>
      </c>
      <c r="BO46">
        <f t="shared" si="63"/>
        <v>284470.46473093599</v>
      </c>
      <c r="BP46">
        <f t="shared" si="59"/>
        <v>28447.0464730936</v>
      </c>
      <c r="BQ46">
        <f t="shared" si="61"/>
        <v>50912.881008901233</v>
      </c>
    </row>
    <row r="47" spans="1:69" x14ac:dyDescent="0.25">
      <c r="A47" s="3">
        <v>2026</v>
      </c>
      <c r="B47">
        <v>7.3994898701243228</v>
      </c>
      <c r="C47">
        <v>37.693512879951619</v>
      </c>
      <c r="D47">
        <v>0</v>
      </c>
      <c r="E47">
        <v>24.192542227803919</v>
      </c>
      <c r="F47">
        <v>0</v>
      </c>
      <c r="G47">
        <v>10.080225928251734</v>
      </c>
      <c r="H47">
        <v>1.1854126434013297</v>
      </c>
      <c r="I47">
        <v>12.264574808748044</v>
      </c>
      <c r="J47">
        <v>0</v>
      </c>
      <c r="K47">
        <v>14.112316299552196</v>
      </c>
      <c r="L47">
        <v>2.9978663064345108</v>
      </c>
      <c r="M47">
        <v>3.4982432363908829</v>
      </c>
      <c r="N47">
        <v>5.0983199999989327E-2</v>
      </c>
      <c r="O47">
        <v>0.3278544993097034</v>
      </c>
      <c r="P47">
        <v>0.57552582798919838</v>
      </c>
      <c r="Q47">
        <v>2031474102.8874543</v>
      </c>
      <c r="R47">
        <v>0</v>
      </c>
      <c r="S47">
        <v>375545892.85713583</v>
      </c>
      <c r="T47">
        <v>3827498792.8851733</v>
      </c>
      <c r="U47">
        <v>2008803321.3207536</v>
      </c>
      <c r="V47">
        <v>1202147643.0881641</v>
      </c>
      <c r="W47" s="3">
        <v>3609251813.0634179</v>
      </c>
      <c r="X47">
        <v>28800645.509290222</v>
      </c>
      <c r="Y47">
        <v>0</v>
      </c>
      <c r="Z47">
        <v>4248600</v>
      </c>
      <c r="AA47">
        <v>73118690.400841653</v>
      </c>
      <c r="AB47">
        <v>72880067.424810499</v>
      </c>
      <c r="AC47">
        <v>29804954.482700009</v>
      </c>
      <c r="AD47" s="3">
        <v>47960485.66576542</v>
      </c>
      <c r="AE47" s="6">
        <v>1619628.1358195459</v>
      </c>
      <c r="AF47">
        <v>0</v>
      </c>
      <c r="AG47">
        <v>0</v>
      </c>
      <c r="AH47">
        <v>5987498.6812372021</v>
      </c>
      <c r="AI47">
        <v>56469140.920788452</v>
      </c>
      <c r="AJ47">
        <v>29068748.287929758</v>
      </c>
      <c r="AK47">
        <v>26566861.470777556</v>
      </c>
      <c r="AL47">
        <v>7078973.7404608717</v>
      </c>
      <c r="AM47">
        <v>2841231.0108798956</v>
      </c>
      <c r="AN47">
        <v>124031.33748796568</v>
      </c>
      <c r="AO47">
        <v>-7203706.962908891</v>
      </c>
      <c r="AP47">
        <v>25845538.546381362</v>
      </c>
      <c r="AQ47">
        <v>1071797.1304999625</v>
      </c>
      <c r="AR47">
        <v>324285.99744904856</v>
      </c>
      <c r="AV47">
        <f t="shared" si="45"/>
        <v>2.4070199957445904</v>
      </c>
      <c r="AW47">
        <f t="shared" si="46"/>
        <v>10.64770157035751</v>
      </c>
      <c r="AX47">
        <f t="shared" si="47"/>
        <v>33049245.509290222</v>
      </c>
      <c r="AY47">
        <f t="shared" si="48"/>
        <v>223764197.97411758</v>
      </c>
      <c r="AZ47" s="24">
        <f t="shared" si="49"/>
        <v>0.87131029800850179</v>
      </c>
      <c r="BA47">
        <f t="shared" si="50"/>
        <v>31.643015297928205</v>
      </c>
      <c r="BB47">
        <f t="shared" si="51"/>
        <v>45.093002750077581</v>
      </c>
      <c r="BC47">
        <f t="shared" si="52"/>
        <v>10.080225928251734</v>
      </c>
      <c r="BD47">
        <f t="shared" si="53"/>
        <v>23.530213380401108</v>
      </c>
      <c r="BE47">
        <f t="shared" si="54"/>
        <v>21.562789369676487</v>
      </c>
      <c r="BF47">
        <f t="shared" si="43"/>
        <v>33.911502559082351</v>
      </c>
      <c r="BG47" s="24">
        <f t="shared" si="44"/>
        <v>0.77086088055953539</v>
      </c>
      <c r="BJ47">
        <f t="shared" si="55"/>
        <v>857437.70439997001</v>
      </c>
      <c r="BK47">
        <f t="shared" si="56"/>
        <v>428718.85219998501</v>
      </c>
      <c r="BL47">
        <f t="shared" si="60"/>
        <v>636411.01261126541</v>
      </c>
      <c r="BN47">
        <f t="shared" si="62"/>
        <v>428718.85219998501</v>
      </c>
      <c r="BO47">
        <f t="shared" si="63"/>
        <v>428718.85219998501</v>
      </c>
      <c r="BP47">
        <f t="shared" si="59"/>
        <v>42871.885219998498</v>
      </c>
      <c r="BQ47">
        <f t="shared" si="61"/>
        <v>63641.10126112654</v>
      </c>
    </row>
    <row r="48" spans="1:69" x14ac:dyDescent="0.25">
      <c r="A48" s="3">
        <v>2027</v>
      </c>
      <c r="B48">
        <v>9.352965642422058</v>
      </c>
      <c r="C48">
        <v>32.966384748011976</v>
      </c>
      <c r="D48">
        <v>0</v>
      </c>
      <c r="E48">
        <v>20.606531975223636</v>
      </c>
      <c r="F48">
        <v>0</v>
      </c>
      <c r="G48">
        <v>8.5860549896764979</v>
      </c>
      <c r="H48">
        <v>1.0376017800082464</v>
      </c>
      <c r="I48">
        <v>11.27126779277836</v>
      </c>
      <c r="J48">
        <v>0</v>
      </c>
      <c r="K48">
        <v>12.020476985547045</v>
      </c>
      <c r="L48">
        <v>3.8116621152168668</v>
      </c>
      <c r="M48">
        <v>4.4478297187392419</v>
      </c>
      <c r="N48">
        <v>5.0983199999989327E-2</v>
      </c>
      <c r="O48">
        <v>0.36432103085472806</v>
      </c>
      <c r="P48">
        <v>0.72915277761123198</v>
      </c>
      <c r="Q48">
        <v>1730352918.8378739</v>
      </c>
      <c r="R48">
        <v>0</v>
      </c>
      <c r="S48">
        <v>375545892.85713583</v>
      </c>
      <c r="T48">
        <v>4615006370.5341339</v>
      </c>
      <c r="U48">
        <v>2210022391.7331848</v>
      </c>
      <c r="V48">
        <v>1282778810.4402571</v>
      </c>
      <c r="W48" s="3">
        <v>4298197510.3944569</v>
      </c>
      <c r="X48">
        <v>24531585.684790004</v>
      </c>
      <c r="Y48">
        <v>0</v>
      </c>
      <c r="Z48">
        <v>4248600</v>
      </c>
      <c r="AA48">
        <v>92967368.663826466</v>
      </c>
      <c r="AB48">
        <v>92663119.140400648</v>
      </c>
      <c r="AC48">
        <v>33120093.714066312</v>
      </c>
      <c r="AD48" s="3">
        <v>60762731.46760378</v>
      </c>
      <c r="AE48" s="6">
        <v>3458033.1122252545</v>
      </c>
      <c r="AF48">
        <v>0</v>
      </c>
      <c r="AG48">
        <v>0</v>
      </c>
      <c r="AH48">
        <v>5991348.4086983828</v>
      </c>
      <c r="AI48">
        <v>56479980.546009943</v>
      </c>
      <c r="AJ48">
        <v>29060659.613763586</v>
      </c>
      <c r="AK48">
        <v>26566861.470777556</v>
      </c>
      <c r="AL48">
        <v>9395837.9192052055</v>
      </c>
      <c r="AM48">
        <v>3131438.7730755713</v>
      </c>
      <c r="AN48">
        <v>157136.7966059983</v>
      </c>
      <c r="AO48">
        <v>12510884.776705647</v>
      </c>
      <c r="AP48">
        <v>41291070.461495548</v>
      </c>
      <c r="AQ48">
        <v>1393909.3393275035</v>
      </c>
      <c r="AR48">
        <v>467146.78946660965</v>
      </c>
      <c r="AV48">
        <f t="shared" si="45"/>
        <v>2.1058988116950097</v>
      </c>
      <c r="AW48">
        <f t="shared" si="46"/>
        <v>12.406005083102032</v>
      </c>
      <c r="AX48">
        <f t="shared" si="47"/>
        <v>28780185.684790004</v>
      </c>
      <c r="AY48">
        <f t="shared" si="48"/>
        <v>279513312.98589724</v>
      </c>
      <c r="AZ48" s="24">
        <f t="shared" si="49"/>
        <v>0.90664679661139269</v>
      </c>
      <c r="BA48">
        <f t="shared" si="50"/>
        <v>30.010480817645693</v>
      </c>
      <c r="BB48">
        <f t="shared" si="51"/>
        <v>42.319350390432305</v>
      </c>
      <c r="BC48">
        <f t="shared" si="52"/>
        <v>8.5860549896764979</v>
      </c>
      <c r="BD48">
        <f t="shared" si="53"/>
        <v>20.894924562463103</v>
      </c>
      <c r="BE48">
        <f t="shared" si="54"/>
        <v>21.424425827969106</v>
      </c>
      <c r="BF48">
        <f t="shared" si="43"/>
        <v>35.405673497657588</v>
      </c>
      <c r="BG48" s="24">
        <f t="shared" si="44"/>
        <v>0.80482569599081433</v>
      </c>
      <c r="BJ48">
        <f t="shared" si="55"/>
        <v>1115127.4714620027</v>
      </c>
      <c r="BK48">
        <f t="shared" si="56"/>
        <v>557563.73573100136</v>
      </c>
      <c r="BL48">
        <f t="shared" si="60"/>
        <v>763693.21513351845</v>
      </c>
      <c r="BN48">
        <f t="shared" si="62"/>
        <v>557563.73573100136</v>
      </c>
      <c r="BO48">
        <f t="shared" si="63"/>
        <v>557563.73573100136</v>
      </c>
      <c r="BP48">
        <f t="shared" si="59"/>
        <v>55756.373573100136</v>
      </c>
      <c r="BQ48">
        <f t="shared" si="61"/>
        <v>76369.321513351853</v>
      </c>
    </row>
    <row r="49" spans="1:69" x14ac:dyDescent="0.25">
      <c r="A49" s="3">
        <v>2028</v>
      </c>
      <c r="B49">
        <v>12.435079268489211</v>
      </c>
      <c r="C49">
        <v>29.190775396733518</v>
      </c>
      <c r="D49">
        <v>0</v>
      </c>
      <c r="E49">
        <v>18.043408125932672</v>
      </c>
      <c r="F49">
        <v>0</v>
      </c>
      <c r="G49">
        <v>7.5180867191385561</v>
      </c>
      <c r="H49">
        <v>0.90246843806711996</v>
      </c>
      <c r="I49">
        <v>10.193775952732521</v>
      </c>
      <c r="J49">
        <v>0</v>
      </c>
      <c r="K49">
        <v>10.525321406794108</v>
      </c>
      <c r="L49">
        <v>5.1438136118732976</v>
      </c>
      <c r="M49">
        <v>6.0018708025876322</v>
      </c>
      <c r="N49">
        <v>5.1122879999989247E-2</v>
      </c>
      <c r="O49">
        <v>0.40256467793973788</v>
      </c>
      <c r="P49">
        <v>0.88683017608855608</v>
      </c>
      <c r="Q49">
        <v>1515124619.4182217</v>
      </c>
      <c r="R49">
        <v>0</v>
      </c>
      <c r="S49">
        <v>376574785.71427828</v>
      </c>
      <c r="T49">
        <v>5906065246.2837763</v>
      </c>
      <c r="U49">
        <v>2580454888.3146243</v>
      </c>
      <c r="V49">
        <v>1361112666.4067197</v>
      </c>
      <c r="W49" s="3">
        <v>4913871156.3272753</v>
      </c>
      <c r="X49">
        <v>21480247.768967327</v>
      </c>
      <c r="Y49">
        <v>0</v>
      </c>
      <c r="Z49">
        <v>4260240</v>
      </c>
      <c r="AA49">
        <v>125458868.58227563</v>
      </c>
      <c r="AB49">
        <v>125038975.05390878</v>
      </c>
      <c r="AC49">
        <v>36596788.903612539</v>
      </c>
      <c r="AD49" s="3">
        <v>73902514.674044266</v>
      </c>
      <c r="AE49" s="6">
        <v>6343931.6607442312</v>
      </c>
      <c r="AF49">
        <v>0</v>
      </c>
      <c r="AG49">
        <v>0</v>
      </c>
      <c r="AH49">
        <v>6012236.3365734043</v>
      </c>
      <c r="AI49">
        <v>56668856.591545038</v>
      </c>
      <c r="AJ49">
        <v>29158699.507084031</v>
      </c>
      <c r="AK49">
        <v>26639647.392615303</v>
      </c>
      <c r="AL49">
        <v>12254429.077075057</v>
      </c>
      <c r="AM49">
        <v>3430126.9216767256</v>
      </c>
      <c r="AN49">
        <v>210736.49146837826</v>
      </c>
      <c r="AO49">
        <v>46289677.870190486</v>
      </c>
      <c r="AP49">
        <v>72030165.639157966</v>
      </c>
      <c r="AQ49">
        <v>1900970.4590051027</v>
      </c>
      <c r="AR49">
        <v>785204.47586521553</v>
      </c>
      <c r="AV49">
        <f t="shared" si="45"/>
        <v>1.8916994051325</v>
      </c>
      <c r="AW49">
        <f t="shared" si="46"/>
        <v>14.761503957332394</v>
      </c>
      <c r="AX49">
        <f t="shared" si="47"/>
        <v>25740487.768967327</v>
      </c>
      <c r="AY49">
        <f t="shared" si="48"/>
        <v>360997147.2138412</v>
      </c>
      <c r="AZ49" s="24">
        <f t="shared" si="49"/>
        <v>0.93344198898534514</v>
      </c>
      <c r="BA49">
        <f t="shared" si="50"/>
        <v>30.529610274421884</v>
      </c>
      <c r="BB49">
        <f t="shared" si="51"/>
        <v>41.625854665221524</v>
      </c>
      <c r="BC49">
        <f t="shared" si="52"/>
        <v>7.5180867191385561</v>
      </c>
      <c r="BD49">
        <f t="shared" si="53"/>
        <v>18.614331109938199</v>
      </c>
      <c r="BE49">
        <f t="shared" si="54"/>
        <v>23.011523555283318</v>
      </c>
      <c r="BF49">
        <f t="shared" si="43"/>
        <v>36.473641768195527</v>
      </c>
      <c r="BG49" s="24">
        <f t="shared" si="44"/>
        <v>0.82910226586565861</v>
      </c>
      <c r="BJ49">
        <f t="shared" si="55"/>
        <v>1520776.3672040822</v>
      </c>
      <c r="BK49">
        <f t="shared" si="56"/>
        <v>760388.1836020411</v>
      </c>
      <c r="BL49">
        <f t="shared" si="60"/>
        <v>890975.41765577148</v>
      </c>
      <c r="BN49">
        <f t="shared" si="62"/>
        <v>760388.1836020411</v>
      </c>
      <c r="BO49">
        <f t="shared" si="63"/>
        <v>760388.1836020411</v>
      </c>
      <c r="BP49">
        <f t="shared" si="59"/>
        <v>76038.81836020411</v>
      </c>
      <c r="BQ49">
        <f t="shared" si="61"/>
        <v>89097.54176557716</v>
      </c>
    </row>
    <row r="50" spans="1:69" x14ac:dyDescent="0.25">
      <c r="A50" s="3">
        <v>2029</v>
      </c>
      <c r="B50">
        <v>15.412397456900072</v>
      </c>
      <c r="C50">
        <v>26.367501893429097</v>
      </c>
      <c r="D50">
        <v>0</v>
      </c>
      <c r="E50">
        <v>16.537701348709842</v>
      </c>
      <c r="F50">
        <v>0</v>
      </c>
      <c r="G50">
        <v>6.8907088952958384</v>
      </c>
      <c r="H50">
        <v>0.76673842830162964</v>
      </c>
      <c r="I50">
        <v>9.0120789164177566</v>
      </c>
      <c r="J50">
        <v>0</v>
      </c>
      <c r="K50">
        <v>9.6469924534140201</v>
      </c>
      <c r="L50">
        <v>6.4244066854567485</v>
      </c>
      <c r="M50">
        <v>7.4965161437501351</v>
      </c>
      <c r="N50">
        <v>5.0983199999989327E-2</v>
      </c>
      <c r="O50">
        <v>0.44260484416376</v>
      </c>
      <c r="P50">
        <v>1.0488697835294678</v>
      </c>
      <c r="Q50">
        <v>1388688782.4702959</v>
      </c>
      <c r="R50">
        <v>0</v>
      </c>
      <c r="S50">
        <v>375545892.85713583</v>
      </c>
      <c r="T50">
        <v>6995216338.69419</v>
      </c>
      <c r="U50">
        <v>2788882493.9546571</v>
      </c>
      <c r="V50">
        <v>1437028714.817394</v>
      </c>
      <c r="W50" s="3">
        <v>5462863455.8826914</v>
      </c>
      <c r="X50">
        <v>19687739.700844903</v>
      </c>
      <c r="Y50">
        <v>0</v>
      </c>
      <c r="Z50">
        <v>4248600</v>
      </c>
      <c r="AA50">
        <v>156692845.98675039</v>
      </c>
      <c r="AB50">
        <v>156177419.66146085</v>
      </c>
      <c r="AC50">
        <v>40236804.014886998</v>
      </c>
      <c r="AD50" s="3">
        <v>87405815.294123501</v>
      </c>
      <c r="AE50" s="6">
        <v>9207508.848114213</v>
      </c>
      <c r="AF50">
        <v>0</v>
      </c>
      <c r="AG50">
        <v>0</v>
      </c>
      <c r="AH50">
        <v>5987128.5381711917</v>
      </c>
      <c r="AI50">
        <v>56473555.837264657</v>
      </c>
      <c r="AJ50">
        <v>29070563.857658509</v>
      </c>
      <c r="AK50">
        <v>26566861.470777556</v>
      </c>
      <c r="AL50">
        <v>15241659.878785729</v>
      </c>
      <c r="AM50">
        <v>3664349.4322306733</v>
      </c>
      <c r="AN50">
        <v>261226.74764088454</v>
      </c>
      <c r="AO50">
        <v>82016552.144044623</v>
      </c>
      <c r="AP50">
        <v>105952891.8448891</v>
      </c>
      <c r="AQ50">
        <v>2399716.0164087447</v>
      </c>
      <c r="AR50">
        <v>1099902.8228324407</v>
      </c>
      <c r="AV50">
        <f t="shared" si="45"/>
        <v>1.7642346753274318</v>
      </c>
      <c r="AW50">
        <f t="shared" si="46"/>
        <v>16.683991003348936</v>
      </c>
      <c r="AX50">
        <f t="shared" si="47"/>
        <v>23936339.700844903</v>
      </c>
      <c r="AY50">
        <f t="shared" si="48"/>
        <v>440512884.95722175</v>
      </c>
      <c r="AZ50" s="24">
        <f t="shared" si="49"/>
        <v>0.94846295691748195</v>
      </c>
      <c r="BA50">
        <f t="shared" si="50"/>
        <v>32.001082005609945</v>
      </c>
      <c r="BB50">
        <f t="shared" si="51"/>
        <v>41.77989935032933</v>
      </c>
      <c r="BC50">
        <f t="shared" si="52"/>
        <v>6.8907088952958384</v>
      </c>
      <c r="BD50">
        <f t="shared" si="53"/>
        <v>16.669526240015223</v>
      </c>
      <c r="BE50">
        <f t="shared" si="54"/>
        <v>25.110373110314121</v>
      </c>
      <c r="BF50">
        <f t="shared" si="43"/>
        <v>37.101019592038249</v>
      </c>
      <c r="BG50" s="24">
        <f t="shared" si="44"/>
        <v>0.84336353373157902</v>
      </c>
      <c r="BJ50">
        <f t="shared" si="55"/>
        <v>1919772.8131269959</v>
      </c>
      <c r="BK50">
        <f t="shared" si="56"/>
        <v>959886.40656349796</v>
      </c>
      <c r="BL50">
        <f t="shared" si="60"/>
        <v>1018257.6201780245</v>
      </c>
      <c r="BN50">
        <f t="shared" si="62"/>
        <v>959886.40656349796</v>
      </c>
      <c r="BO50">
        <f t="shared" si="63"/>
        <v>959886.40656349796</v>
      </c>
      <c r="BP50">
        <f t="shared" si="59"/>
        <v>95988.640656349802</v>
      </c>
      <c r="BQ50">
        <f t="shared" si="61"/>
        <v>101825.76201780247</v>
      </c>
    </row>
    <row r="51" spans="1:69" x14ac:dyDescent="0.25">
      <c r="A51" s="3">
        <v>2030</v>
      </c>
      <c r="B51">
        <v>18.226629677041242</v>
      </c>
      <c r="C51">
        <v>23.993707703773914</v>
      </c>
      <c r="D51">
        <v>0</v>
      </c>
      <c r="E51">
        <v>15.409596050801001</v>
      </c>
      <c r="F51">
        <v>0</v>
      </c>
      <c r="G51">
        <v>6.4206650211669727</v>
      </c>
      <c r="H51">
        <v>0.64839562793638617</v>
      </c>
      <c r="I51">
        <v>7.8847328250356492</v>
      </c>
      <c r="J51">
        <v>0</v>
      </c>
      <c r="K51">
        <v>8.9889310296336991</v>
      </c>
      <c r="L51">
        <v>7.6235527062185593</v>
      </c>
      <c r="M51">
        <v>8.8957699069963887</v>
      </c>
      <c r="N51">
        <v>5.0983199999989327E-2</v>
      </c>
      <c r="O51">
        <v>0.46744142340803185</v>
      </c>
      <c r="P51">
        <v>1.239865640418276</v>
      </c>
      <c r="Q51">
        <v>1293960552.7352009</v>
      </c>
      <c r="R51">
        <v>0</v>
      </c>
      <c r="S51">
        <v>375545892.85713583</v>
      </c>
      <c r="T51">
        <v>7871919422.7590151</v>
      </c>
      <c r="U51">
        <v>2863619979.1440501</v>
      </c>
      <c r="V51">
        <v>1457361704.8653173</v>
      </c>
      <c r="W51" s="3">
        <v>6070002429.7433662</v>
      </c>
      <c r="X51">
        <v>18344757.203334495</v>
      </c>
      <c r="Y51">
        <v>0</v>
      </c>
      <c r="Z51">
        <v>4248600</v>
      </c>
      <c r="AA51">
        <v>185940309.90776861</v>
      </c>
      <c r="AB51">
        <v>185328539.72909144</v>
      </c>
      <c r="AC51">
        <v>42494674.855275698</v>
      </c>
      <c r="AD51" s="3">
        <v>103322136.70152393</v>
      </c>
      <c r="AE51" s="6">
        <v>11927198.292164555</v>
      </c>
      <c r="AF51">
        <v>0</v>
      </c>
      <c r="AG51">
        <v>0</v>
      </c>
      <c r="AH51">
        <v>5987562.2883466035</v>
      </c>
      <c r="AI51">
        <v>56468947.39639236</v>
      </c>
      <c r="AJ51">
        <v>29068711.081249427</v>
      </c>
      <c r="AK51">
        <v>26566861.470777556</v>
      </c>
      <c r="AL51">
        <v>18446881.561504692</v>
      </c>
      <c r="AM51">
        <v>3894803.700253204</v>
      </c>
      <c r="AN51">
        <v>308969.81311072665</v>
      </c>
      <c r="AO51">
        <v>117440917.10405783</v>
      </c>
      <c r="AP51">
        <v>140034274.30739218</v>
      </c>
      <c r="AQ51">
        <v>2863849.5567506938</v>
      </c>
      <c r="AR51">
        <v>1382398.9802903109</v>
      </c>
      <c r="AV51">
        <f t="shared" si="45"/>
        <v>1.6695064455923367</v>
      </c>
      <c r="AW51">
        <f t="shared" si="46"/>
        <v>18.26290353651175</v>
      </c>
      <c r="AX51">
        <f t="shared" si="47"/>
        <v>22593357.203334495</v>
      </c>
      <c r="AY51">
        <f t="shared" si="48"/>
        <v>517085661.19365966</v>
      </c>
      <c r="AZ51" s="24">
        <f t="shared" si="49"/>
        <v>0.95813556496888952</v>
      </c>
      <c r="BA51">
        <f t="shared" si="50"/>
        <v>33.687208927842249</v>
      </c>
      <c r="BB51">
        <f t="shared" si="51"/>
        <v>42.220337380814279</v>
      </c>
      <c r="BC51">
        <f t="shared" si="52"/>
        <v>6.4206650211669727</v>
      </c>
      <c r="BD51">
        <f t="shared" si="53"/>
        <v>14.953793474139008</v>
      </c>
      <c r="BE51">
        <f t="shared" si="54"/>
        <v>27.266543906674947</v>
      </c>
      <c r="BF51">
        <f t="shared" si="43"/>
        <v>37.571063466167111</v>
      </c>
      <c r="BG51" s="24">
        <f t="shared" si="44"/>
        <v>0.85404835768124943</v>
      </c>
      <c r="BJ51">
        <f t="shared" si="55"/>
        <v>2291079.6454005553</v>
      </c>
      <c r="BK51">
        <f t="shared" si="56"/>
        <v>1145539.8227002777</v>
      </c>
      <c r="BL51">
        <f t="shared" si="60"/>
        <v>1145539.8227002777</v>
      </c>
      <c r="BN51">
        <f t="shared" si="62"/>
        <v>1145539.8227002777</v>
      </c>
      <c r="BO51">
        <f t="shared" si="63"/>
        <v>1145539.8227002777</v>
      </c>
      <c r="BP51">
        <f t="shared" si="59"/>
        <v>114553.98227002777</v>
      </c>
      <c r="BQ51">
        <f t="shared" si="61"/>
        <v>114553.98227002777</v>
      </c>
    </row>
    <row r="52" spans="1:69" x14ac:dyDescent="0.25">
      <c r="A52" s="3"/>
      <c r="W52" s="3"/>
      <c r="AD52" s="3"/>
      <c r="AE52" s="6"/>
      <c r="AZ52" s="24"/>
    </row>
    <row r="53" spans="1:69" x14ac:dyDescent="0.25">
      <c r="A53" s="3"/>
    </row>
    <row r="57" spans="1:69" x14ac:dyDescent="0.25">
      <c r="A57" t="s">
        <v>10</v>
      </c>
      <c r="B57" t="s">
        <v>10</v>
      </c>
      <c r="D57" t="s">
        <v>90</v>
      </c>
      <c r="F57" t="s">
        <v>91</v>
      </c>
      <c r="J57" t="s">
        <v>92</v>
      </c>
      <c r="X57" t="s">
        <v>28</v>
      </c>
      <c r="AD57" s="3"/>
      <c r="AE57" s="6"/>
      <c r="AH57" t="s">
        <v>29</v>
      </c>
      <c r="AV57" t="s">
        <v>11</v>
      </c>
      <c r="AX57" t="s">
        <v>28</v>
      </c>
      <c r="BA57" t="s">
        <v>95</v>
      </c>
      <c r="BC57" t="s">
        <v>94</v>
      </c>
      <c r="BE57" t="s">
        <v>92</v>
      </c>
      <c r="BL57">
        <f>BK70/8</f>
        <v>0</v>
      </c>
      <c r="BP57" t="s">
        <v>107</v>
      </c>
      <c r="BQ57">
        <f>BP70/8</f>
        <v>0</v>
      </c>
    </row>
    <row r="58" spans="1:69" x14ac:dyDescent="0.25">
      <c r="A58" s="2" t="s">
        <v>0</v>
      </c>
      <c r="B58" s="10" t="s">
        <v>44</v>
      </c>
      <c r="C58" s="1" t="s">
        <v>45</v>
      </c>
      <c r="D58" s="19" t="s">
        <v>81</v>
      </c>
      <c r="E58" s="19" t="s">
        <v>82</v>
      </c>
      <c r="F58" s="19" t="s">
        <v>77</v>
      </c>
      <c r="G58" s="19" t="s">
        <v>78</v>
      </c>
      <c r="H58" s="19" t="s">
        <v>79</v>
      </c>
      <c r="I58" t="s">
        <v>80</v>
      </c>
      <c r="J58" t="s">
        <v>83</v>
      </c>
      <c r="K58" t="s">
        <v>84</v>
      </c>
      <c r="L58" t="s">
        <v>85</v>
      </c>
      <c r="M58" t="s">
        <v>86</v>
      </c>
      <c r="N58" t="s">
        <v>87</v>
      </c>
      <c r="O58" t="s">
        <v>88</v>
      </c>
      <c r="P58" t="s">
        <v>89</v>
      </c>
      <c r="Q58" s="11" t="s">
        <v>14</v>
      </c>
      <c r="R58" s="1" t="s">
        <v>1</v>
      </c>
      <c r="S58" s="1" t="s">
        <v>2</v>
      </c>
      <c r="T58" s="1" t="s">
        <v>3</v>
      </c>
      <c r="U58" s="1" t="s">
        <v>4</v>
      </c>
      <c r="V58" s="1" t="s">
        <v>5</v>
      </c>
      <c r="W58" s="2" t="s">
        <v>6</v>
      </c>
      <c r="X58" s="11" t="s">
        <v>15</v>
      </c>
      <c r="Y58" s="1" t="s">
        <v>16</v>
      </c>
      <c r="Z58" s="1" t="s">
        <v>17</v>
      </c>
      <c r="AA58" s="1" t="s">
        <v>18</v>
      </c>
      <c r="AB58" s="1" t="s">
        <v>19</v>
      </c>
      <c r="AC58" s="1" t="s">
        <v>20</v>
      </c>
      <c r="AD58" s="2" t="s">
        <v>21</v>
      </c>
      <c r="AE58" s="1" t="s">
        <v>98</v>
      </c>
      <c r="AH58" s="11" t="s">
        <v>22</v>
      </c>
      <c r="AI58" s="11" t="s">
        <v>23</v>
      </c>
      <c r="AJ58" s="11" t="s">
        <v>26</v>
      </c>
      <c r="AK58" s="11" t="s">
        <v>25</v>
      </c>
      <c r="AL58" s="11" t="s">
        <v>24</v>
      </c>
      <c r="AM58" s="11" t="s">
        <v>27</v>
      </c>
      <c r="AN58" s="1" t="s">
        <v>31</v>
      </c>
      <c r="AO58" s="1" t="s">
        <v>47</v>
      </c>
      <c r="AP58" s="19" t="s">
        <v>48</v>
      </c>
      <c r="AQ58" s="1"/>
      <c r="AT58" s="1"/>
      <c r="AU58" s="1"/>
      <c r="AV58" s="1" t="s">
        <v>45</v>
      </c>
      <c r="AW58" s="1" t="s">
        <v>44</v>
      </c>
      <c r="AX58" s="1" t="s">
        <v>45</v>
      </c>
      <c r="AY58" s="1" t="s">
        <v>44</v>
      </c>
      <c r="BA58" s="11" t="s">
        <v>93</v>
      </c>
      <c r="BB58" s="11" t="s">
        <v>96</v>
      </c>
      <c r="BC58" s="11" t="s">
        <v>76</v>
      </c>
      <c r="BD58" s="11" t="s">
        <v>96</v>
      </c>
      <c r="BE58" s="11" t="s">
        <v>76</v>
      </c>
      <c r="BF58" s="11" t="s">
        <v>97</v>
      </c>
      <c r="BG58" s="19" t="s">
        <v>101</v>
      </c>
      <c r="BJ58" t="s">
        <v>111</v>
      </c>
      <c r="BK58" t="s">
        <v>105</v>
      </c>
      <c r="BL58" t="s">
        <v>109</v>
      </c>
      <c r="BN58" t="s">
        <v>106</v>
      </c>
      <c r="BP58">
        <v>10</v>
      </c>
    </row>
    <row r="59" spans="1:69" x14ac:dyDescent="0.25">
      <c r="A59">
        <v>2019</v>
      </c>
      <c r="B59">
        <v>0.32979265896753246</v>
      </c>
      <c r="C59">
        <v>119.02441297853387</v>
      </c>
      <c r="D59">
        <v>44.907408000006008</v>
      </c>
      <c r="E59">
        <v>55.723394112837752</v>
      </c>
      <c r="F59">
        <v>20.193264000000088</v>
      </c>
      <c r="G59">
        <v>23.21808088034912</v>
      </c>
      <c r="H59">
        <v>2.6587627353892387</v>
      </c>
      <c r="I59">
        <v>15.684004610305593</v>
      </c>
      <c r="J59">
        <v>24.714143999996061</v>
      </c>
      <c r="K59">
        <v>32.505313232488618</v>
      </c>
      <c r="L59">
        <v>0.16162109602162697</v>
      </c>
      <c r="M59">
        <v>2.6460396053949824E-2</v>
      </c>
      <c r="N59">
        <v>5.0843519999989407E-2</v>
      </c>
      <c r="O59">
        <v>9.661468689486169E-2</v>
      </c>
      <c r="P59">
        <v>4.5096479997094589E-2</v>
      </c>
      <c r="Q59">
        <v>4679154054.968317</v>
      </c>
      <c r="R59">
        <v>2098980000.0001893</v>
      </c>
      <c r="S59">
        <v>374516999.99999338</v>
      </c>
      <c r="T59">
        <v>299167969.55222887</v>
      </c>
      <c r="U59">
        <v>41836563.70137164</v>
      </c>
      <c r="V59">
        <v>470526072.53991008</v>
      </c>
      <c r="W59" s="3">
        <v>436201071.40045846</v>
      </c>
      <c r="X59">
        <v>66337373.943854257</v>
      </c>
      <c r="Y59">
        <v>30139400</v>
      </c>
      <c r="Z59">
        <v>4236960</v>
      </c>
      <c r="AA59">
        <v>3941977.9517470151</v>
      </c>
      <c r="AB59">
        <v>551258.25112395431</v>
      </c>
      <c r="AC59">
        <v>8783153.3540783282</v>
      </c>
      <c r="AD59" s="3">
        <v>3758039.999757811</v>
      </c>
      <c r="AE59" s="6">
        <v>6460.8017338469617</v>
      </c>
      <c r="AF59">
        <v>1</v>
      </c>
      <c r="AG59">
        <v>2</v>
      </c>
      <c r="AH59">
        <v>5977895.3253791826</v>
      </c>
      <c r="AI59">
        <v>56281903.432007886</v>
      </c>
      <c r="AJ59">
        <v>28999549.966755487</v>
      </c>
      <c r="AK59">
        <v>26494075.548939809</v>
      </c>
      <c r="AL59">
        <v>1000.0292142262824</v>
      </c>
      <c r="AM59">
        <v>0</v>
      </c>
      <c r="AN59">
        <v>21168.154987945007</v>
      </c>
      <c r="AO59">
        <v>-100719994.74558832</v>
      </c>
      <c r="AP59">
        <v>-6460.8017338469617</v>
      </c>
      <c r="AQ59">
        <v>0</v>
      </c>
      <c r="AR59">
        <v>0</v>
      </c>
      <c r="AV59">
        <f>SUM(Q59:S59)*(10^-9)</f>
        <v>7.1526510549684996</v>
      </c>
      <c r="AW59">
        <f>SUM(T59:W59)*(10^-9)</f>
        <v>1.247731677193969</v>
      </c>
      <c r="AX59">
        <f>SUM(X59:Z59)</f>
        <v>100713733.94385426</v>
      </c>
      <c r="AY59">
        <f t="shared" ref="AY59" si="64">SUM(AA59:AD59)</f>
        <v>17034429.55670711</v>
      </c>
      <c r="AZ59" s="24">
        <f>AY59/(AX59+AY59)</f>
        <v>0.14466832475587527</v>
      </c>
      <c r="BA59">
        <f t="shared" ref="BA59:BA70" si="65">SUM(L59:P59)+SUM(D59:E59)</f>
        <v>107.54465611525119</v>
      </c>
      <c r="BB59">
        <f t="shared" ref="BB59:BB70" si="66">SUM(L59:P59)+SUM(H59:I59)+SUM(D59:E59)</f>
        <v>125.88742346094602</v>
      </c>
      <c r="BC59">
        <f>SUM(F59:G59)</f>
        <v>43.411344880349205</v>
      </c>
      <c r="BD59">
        <f>SUM(F59:I59)</f>
        <v>61.754112226044036</v>
      </c>
      <c r="BE59">
        <f>SUM(J59:P59)</f>
        <v>57.600093411452193</v>
      </c>
      <c r="BF59">
        <f t="shared" ref="BF59:BF70" si="67">$BC$59-BC59</f>
        <v>0</v>
      </c>
      <c r="BG59" s="24">
        <f t="shared" ref="BG59:BG70" si="68">1-BC59/$BC$40</f>
        <v>1.3193016663393453E-2</v>
      </c>
      <c r="BJ59">
        <f>ABS(AQ59*0.5)</f>
        <v>0</v>
      </c>
      <c r="BK59">
        <f>BJ59/2</f>
        <v>0</v>
      </c>
      <c r="BL59">
        <v>0</v>
      </c>
      <c r="BN59">
        <f>BJ59-BK59</f>
        <v>0</v>
      </c>
      <c r="BO59">
        <f>BJ59-BK59</f>
        <v>0</v>
      </c>
      <c r="BP59">
        <f>BO59/10</f>
        <v>0</v>
      </c>
      <c r="BQ59">
        <v>0</v>
      </c>
    </row>
    <row r="60" spans="1:69" x14ac:dyDescent="0.25">
      <c r="A60" s="3">
        <v>2020</v>
      </c>
      <c r="B60">
        <v>0.3355330006710483</v>
      </c>
      <c r="C60">
        <v>119.38774040237972</v>
      </c>
      <c r="D60">
        <v>45.154152000006157</v>
      </c>
      <c r="E60">
        <v>55.722739821292855</v>
      </c>
      <c r="F60">
        <v>20.304216000000142</v>
      </c>
      <c r="G60">
        <v>23.217808258872143</v>
      </c>
      <c r="H60">
        <v>2.6895452412723491</v>
      </c>
      <c r="I60">
        <v>15.77018045981275</v>
      </c>
      <c r="J60">
        <v>24.849935999995985</v>
      </c>
      <c r="K60">
        <v>32.504931562420907</v>
      </c>
      <c r="L60">
        <v>0.16169776258662893</v>
      </c>
      <c r="M60">
        <v>2.647077643175573E-2</v>
      </c>
      <c r="N60">
        <v>5.1122879999989247E-2</v>
      </c>
      <c r="O60">
        <v>0.10226791919136421</v>
      </c>
      <c r="P60">
        <v>4.5096542461297975E-2</v>
      </c>
      <c r="Q60">
        <v>4679099113.3951416</v>
      </c>
      <c r="R60">
        <v>2110512857.1430497</v>
      </c>
      <c r="S60">
        <v>376574785.71427828</v>
      </c>
      <c r="T60">
        <v>283841677.47708118</v>
      </c>
      <c r="U60">
        <v>36214913.542638861</v>
      </c>
      <c r="V60">
        <v>478267462.83776504</v>
      </c>
      <c r="W60" s="3">
        <v>410017882.36042649</v>
      </c>
      <c r="X60">
        <v>66336595.025348827</v>
      </c>
      <c r="Y60">
        <v>30304800</v>
      </c>
      <c r="Z60">
        <v>4260240</v>
      </c>
      <c r="AA60">
        <v>3943847.867966576</v>
      </c>
      <c r="AB60">
        <v>551474.5089949104</v>
      </c>
      <c r="AC60">
        <v>9297083.562851293</v>
      </c>
      <c r="AD60" s="3">
        <v>3758045.2051084135</v>
      </c>
      <c r="AE60" s="6">
        <v>5943.7097901431189</v>
      </c>
      <c r="AF60">
        <v>0</v>
      </c>
      <c r="AG60">
        <v>0</v>
      </c>
      <c r="AH60">
        <v>6004872.5259458004</v>
      </c>
      <c r="AI60">
        <v>56681612.635397434</v>
      </c>
      <c r="AJ60">
        <v>29131897.32610289</v>
      </c>
      <c r="AK60">
        <v>26639647.392615303</v>
      </c>
      <c r="AL60">
        <v>0</v>
      </c>
      <c r="AM60">
        <v>0</v>
      </c>
      <c r="AN60">
        <v>21120.383728273457</v>
      </c>
      <c r="AO60">
        <v>-100907578.73513925</v>
      </c>
      <c r="AP60">
        <v>-5943.7097901431189</v>
      </c>
      <c r="AQ60">
        <v>0</v>
      </c>
      <c r="AR60">
        <v>0</v>
      </c>
      <c r="AV60">
        <f t="shared" ref="AV60:AV70" si="69">SUM(Q60:S60)*(10^-9)</f>
        <v>7.1661867562524693</v>
      </c>
      <c r="AW60">
        <f t="shared" ref="AW60:AW70" si="70">SUM(T60:W60)*(10^-9)</f>
        <v>1.2083419362179115</v>
      </c>
      <c r="AX60">
        <f t="shared" ref="AX60:AX70" si="71">SUM(X60:Z60)</f>
        <v>100901635.02534883</v>
      </c>
      <c r="AY60">
        <f t="shared" ref="AY60:AY70" si="72">SUM(AA60:AD60)</f>
        <v>17550451.144921191</v>
      </c>
      <c r="AZ60" s="24">
        <f t="shared" ref="AZ60:AZ70" si="73">AY60/(AX60+AY60)</f>
        <v>0.14816498140601034</v>
      </c>
      <c r="BA60">
        <f t="shared" si="65"/>
        <v>107.82273416817746</v>
      </c>
      <c r="BB60">
        <f t="shared" si="66"/>
        <v>126.28245986926255</v>
      </c>
      <c r="BC60">
        <f t="shared" ref="BC60:BC70" si="74">SUM(F60:G60)</f>
        <v>43.522024258872285</v>
      </c>
      <c r="BD60">
        <f t="shared" ref="BD60:BD70" si="75">SUM(F60:I60)</f>
        <v>61.981749959957384</v>
      </c>
      <c r="BE60">
        <f t="shared" ref="BE60:BE70" si="76">SUM(J60:P60)</f>
        <v>57.741523443087921</v>
      </c>
      <c r="BF60">
        <f t="shared" si="67"/>
        <v>-0.11067937852308063</v>
      </c>
      <c r="BG60" s="24">
        <f t="shared" si="68"/>
        <v>1.0677103278563749E-2</v>
      </c>
      <c r="BJ60">
        <f t="shared" ref="BJ60:BJ70" si="77">ABS(AQ60*0.5)</f>
        <v>0</v>
      </c>
      <c r="BK60">
        <f t="shared" ref="BK60:BK70" si="78">BJ60/2</f>
        <v>0</v>
      </c>
      <c r="BL60">
        <v>0</v>
      </c>
      <c r="BN60">
        <f t="shared" ref="BN60:BN62" si="79">BJ60-BK60</f>
        <v>0</v>
      </c>
      <c r="BO60">
        <f t="shared" ref="BO60:BO62" si="80">BJ60-BK60</f>
        <v>0</v>
      </c>
      <c r="BP60">
        <f t="shared" ref="BP60:BP70" si="81">BO60/10</f>
        <v>0</v>
      </c>
      <c r="BQ60">
        <v>0</v>
      </c>
    </row>
    <row r="61" spans="1:69" x14ac:dyDescent="0.25">
      <c r="A61" s="3">
        <v>2021</v>
      </c>
      <c r="B61">
        <v>0.34942057328220472</v>
      </c>
      <c r="C61">
        <v>117.97108244393544</v>
      </c>
      <c r="D61">
        <v>45.022633425006084</v>
      </c>
      <c r="E61">
        <v>54.496220027661941</v>
      </c>
      <c r="F61">
        <v>20.245076775000115</v>
      </c>
      <c r="G61">
        <v>22.706758344859114</v>
      </c>
      <c r="H61">
        <v>2.6741532562131183</v>
      </c>
      <c r="I61">
        <v>15.727092535059171</v>
      </c>
      <c r="J61">
        <v>24.777556649996029</v>
      </c>
      <c r="K61">
        <v>31.78946168280288</v>
      </c>
      <c r="L61">
        <v>0.16165942930412799</v>
      </c>
      <c r="M61">
        <v>2.6465586242852779E-2</v>
      </c>
      <c r="N61">
        <v>5.0983199999989327E-2</v>
      </c>
      <c r="O61">
        <v>0.10789269829134665</v>
      </c>
      <c r="P61">
        <v>5.3402859443878709E-2</v>
      </c>
      <c r="Q61">
        <v>4576106911.3364019</v>
      </c>
      <c r="R61">
        <v>2104365656.2501912</v>
      </c>
      <c r="S61">
        <v>375545892.85713583</v>
      </c>
      <c r="T61">
        <v>269109050.14934278</v>
      </c>
      <c r="U61">
        <v>31330216.660774231</v>
      </c>
      <c r="V61">
        <v>484522941.65046388</v>
      </c>
      <c r="W61" s="3">
        <v>456393586.64930284</v>
      </c>
      <c r="X61">
        <v>64876452.413883232</v>
      </c>
      <c r="Y61">
        <v>30216532.5</v>
      </c>
      <c r="Z61">
        <v>4248600</v>
      </c>
      <c r="AA61">
        <v>3942912.9098567963</v>
      </c>
      <c r="AB61">
        <v>551366.38005943224</v>
      </c>
      <c r="AC61">
        <v>9808427.1173951309</v>
      </c>
      <c r="AD61" s="3">
        <v>4450238.2869895697</v>
      </c>
      <c r="AE61" s="6">
        <v>4713.4866810217063</v>
      </c>
      <c r="AF61">
        <v>0</v>
      </c>
      <c r="AG61">
        <v>0</v>
      </c>
      <c r="AH61">
        <v>5987167.4690761976</v>
      </c>
      <c r="AI61">
        <v>56474638.670266971</v>
      </c>
      <c r="AJ61">
        <v>29070575.484746117</v>
      </c>
      <c r="AK61">
        <v>26566861.470777556</v>
      </c>
      <c r="AL61">
        <v>0</v>
      </c>
      <c r="AM61">
        <v>0</v>
      </c>
      <c r="AN61">
        <v>20918.196133156471</v>
      </c>
      <c r="AO61">
        <v>-99346298.400564402</v>
      </c>
      <c r="AP61">
        <v>-4713.4866810217063</v>
      </c>
      <c r="AQ61">
        <v>0</v>
      </c>
      <c r="AR61">
        <v>0</v>
      </c>
      <c r="AV61">
        <f t="shared" si="69"/>
        <v>7.0560184604437302</v>
      </c>
      <c r="AW61">
        <f t="shared" si="70"/>
        <v>1.2413557951098839</v>
      </c>
      <c r="AX61">
        <f t="shared" si="71"/>
        <v>99341584.913883239</v>
      </c>
      <c r="AY61">
        <f t="shared" si="72"/>
        <v>18752944.694300927</v>
      </c>
      <c r="AZ61" s="24">
        <f t="shared" si="73"/>
        <v>0.15879604886458107</v>
      </c>
      <c r="BA61">
        <f t="shared" si="65"/>
        <v>106.42525917974586</v>
      </c>
      <c r="BB61">
        <f t="shared" si="66"/>
        <v>124.82650497101815</v>
      </c>
      <c r="BC61">
        <f t="shared" si="74"/>
        <v>42.951835119859226</v>
      </c>
      <c r="BD61">
        <f t="shared" si="75"/>
        <v>61.353080911131514</v>
      </c>
      <c r="BE61">
        <f t="shared" si="76"/>
        <v>56.967422106081102</v>
      </c>
      <c r="BF61">
        <f t="shared" si="67"/>
        <v>0.45950976048997916</v>
      </c>
      <c r="BG61" s="24">
        <f t="shared" si="68"/>
        <v>2.3638383924247552E-2</v>
      </c>
      <c r="BJ61">
        <f t="shared" si="77"/>
        <v>0</v>
      </c>
      <c r="BK61">
        <f t="shared" si="78"/>
        <v>0</v>
      </c>
      <c r="BL61">
        <v>0</v>
      </c>
      <c r="BN61">
        <f t="shared" si="79"/>
        <v>0</v>
      </c>
      <c r="BO61">
        <f t="shared" si="80"/>
        <v>0</v>
      </c>
      <c r="BP61">
        <f t="shared" si="81"/>
        <v>0</v>
      </c>
      <c r="BQ61">
        <v>0</v>
      </c>
    </row>
    <row r="62" spans="1:69" x14ac:dyDescent="0.25">
      <c r="A62" s="3">
        <v>2022</v>
      </c>
      <c r="B62">
        <v>0.35742225386304488</v>
      </c>
      <c r="C62">
        <v>117.36219873239696</v>
      </c>
      <c r="D62">
        <v>45.004636087506071</v>
      </c>
      <c r="E62">
        <v>53.905333653622748</v>
      </c>
      <c r="F62">
        <v>20.236984012500109</v>
      </c>
      <c r="G62">
        <v>22.460555689009531</v>
      </c>
      <c r="H62">
        <v>2.6741532562131183</v>
      </c>
      <c r="I62">
        <v>15.727092535059171</v>
      </c>
      <c r="J62">
        <v>24.767652074996036</v>
      </c>
      <c r="K62">
        <v>31.444777964613149</v>
      </c>
      <c r="L62">
        <v>0.16165942930412799</v>
      </c>
      <c r="M62">
        <v>2.6465586242852779E-2</v>
      </c>
      <c r="N62">
        <v>5.0983199999989327E-2</v>
      </c>
      <c r="O62">
        <v>0.11341507545297493</v>
      </c>
      <c r="P62">
        <v>5.5882162863086032E-2</v>
      </c>
      <c r="Q62">
        <v>4526489539.3666973</v>
      </c>
      <c r="R62">
        <v>2103524457.5894771</v>
      </c>
      <c r="S62">
        <v>375545892.85713583</v>
      </c>
      <c r="T62">
        <v>255201610.76777977</v>
      </c>
      <c r="U62">
        <v>27109687.113834191</v>
      </c>
      <c r="V62">
        <v>489084557.93801057</v>
      </c>
      <c r="W62" s="3">
        <v>448914565.32919824</v>
      </c>
      <c r="X62">
        <v>64173016.254312947</v>
      </c>
      <c r="Y62">
        <v>30204453.75</v>
      </c>
      <c r="Z62">
        <v>4248600</v>
      </c>
      <c r="AA62">
        <v>3942912.9098567963</v>
      </c>
      <c r="AB62">
        <v>551366.38005943224</v>
      </c>
      <c r="AC62">
        <v>10310461.404815923</v>
      </c>
      <c r="AD62" s="3">
        <v>4656846.905257225</v>
      </c>
      <c r="AE62" s="6">
        <v>4674.524674982069</v>
      </c>
      <c r="AF62">
        <v>0</v>
      </c>
      <c r="AG62">
        <v>0</v>
      </c>
      <c r="AH62">
        <v>5987512.6963630049</v>
      </c>
      <c r="AI62">
        <v>56469178.571449175</v>
      </c>
      <c r="AJ62">
        <v>29068779.390389092</v>
      </c>
      <c r="AK62">
        <v>26566861.470777556</v>
      </c>
      <c r="AL62">
        <v>0</v>
      </c>
      <c r="AM62">
        <v>0</v>
      </c>
      <c r="AN62">
        <v>21149.426593524393</v>
      </c>
      <c r="AO62">
        <v>-98630744.528987557</v>
      </c>
      <c r="AP62">
        <v>-4674.524674982069</v>
      </c>
      <c r="AQ62">
        <v>0</v>
      </c>
      <c r="AR62">
        <v>0</v>
      </c>
      <c r="AV62">
        <f t="shared" si="69"/>
        <v>7.0055598898133109</v>
      </c>
      <c r="AW62">
        <f t="shared" si="70"/>
        <v>1.2203104211488229</v>
      </c>
      <c r="AX62">
        <f t="shared" si="71"/>
        <v>98626070.004312947</v>
      </c>
      <c r="AY62">
        <f t="shared" si="72"/>
        <v>19461587.599989377</v>
      </c>
      <c r="AZ62" s="24">
        <f t="shared" si="73"/>
        <v>0.16480628030748853</v>
      </c>
      <c r="BA62">
        <f t="shared" si="65"/>
        <v>105.76962985820273</v>
      </c>
      <c r="BB62">
        <f t="shared" si="66"/>
        <v>124.17087564947502</v>
      </c>
      <c r="BC62">
        <f t="shared" si="74"/>
        <v>42.697539701509641</v>
      </c>
      <c r="BD62">
        <f t="shared" si="75"/>
        <v>61.098785492781928</v>
      </c>
      <c r="BE62">
        <f t="shared" si="76"/>
        <v>56.620835493472221</v>
      </c>
      <c r="BF62">
        <f t="shared" si="67"/>
        <v>0.71380517883956429</v>
      </c>
      <c r="BG62" s="24">
        <f t="shared" si="68"/>
        <v>2.9418911925614855E-2</v>
      </c>
      <c r="BJ62">
        <f t="shared" si="77"/>
        <v>0</v>
      </c>
      <c r="BK62">
        <f t="shared" si="78"/>
        <v>0</v>
      </c>
      <c r="BL62">
        <v>0</v>
      </c>
      <c r="BN62">
        <f t="shared" si="79"/>
        <v>0</v>
      </c>
      <c r="BO62">
        <f t="shared" si="80"/>
        <v>0</v>
      </c>
      <c r="BP62">
        <f t="shared" si="81"/>
        <v>0</v>
      </c>
      <c r="BQ62">
        <v>0</v>
      </c>
    </row>
    <row r="63" spans="1:69" x14ac:dyDescent="0.25">
      <c r="A63" s="3">
        <v>2023</v>
      </c>
      <c r="B63">
        <v>0.36481982616513758</v>
      </c>
      <c r="C63">
        <v>116.79483880447768</v>
      </c>
      <c r="D63">
        <v>44.953516050006044</v>
      </c>
      <c r="E63">
        <v>53.389093763203455</v>
      </c>
      <c r="F63">
        <v>20.213997150000093</v>
      </c>
      <c r="G63">
        <v>22.245455734668063</v>
      </c>
      <c r="H63">
        <v>2.6741532562131183</v>
      </c>
      <c r="I63">
        <v>15.727092535059171</v>
      </c>
      <c r="J63">
        <v>24.739518899996067</v>
      </c>
      <c r="K63">
        <v>31.143638028535367</v>
      </c>
      <c r="L63">
        <v>0.16165942930412799</v>
      </c>
      <c r="M63">
        <v>2.6465586242852779E-2</v>
      </c>
      <c r="N63">
        <v>5.0983199999989327E-2</v>
      </c>
      <c r="O63">
        <v>0.11893131974488005</v>
      </c>
      <c r="P63">
        <v>5.7763490873276209E-2</v>
      </c>
      <c r="Q63">
        <v>4483140313.874423</v>
      </c>
      <c r="R63">
        <v>2101135098.2144768</v>
      </c>
      <c r="S63">
        <v>375545892.85713583</v>
      </c>
      <c r="T63">
        <v>242012901.84156427</v>
      </c>
      <c r="U63">
        <v>23457709.959923007</v>
      </c>
      <c r="V63">
        <v>492493243.8129192</v>
      </c>
      <c r="W63" s="3">
        <v>436173614.42564976</v>
      </c>
      <c r="X63">
        <v>63558444.956194572</v>
      </c>
      <c r="Y63">
        <v>30170145</v>
      </c>
      <c r="Z63">
        <v>4248600</v>
      </c>
      <c r="AA63">
        <v>3942912.9098567963</v>
      </c>
      <c r="AB63">
        <v>551366.38005943224</v>
      </c>
      <c r="AC63">
        <v>10811938.158625375</v>
      </c>
      <c r="AD63" s="3">
        <v>4813624.2394395871</v>
      </c>
      <c r="AE63" s="6">
        <v>4080.5690103368906</v>
      </c>
      <c r="AF63">
        <v>0</v>
      </c>
      <c r="AG63">
        <v>0</v>
      </c>
      <c r="AH63">
        <v>5991401.9536661841</v>
      </c>
      <c r="AI63">
        <v>56482177.838569641</v>
      </c>
      <c r="AJ63">
        <v>29060670.950173989</v>
      </c>
      <c r="AK63">
        <v>26566861.470777556</v>
      </c>
      <c r="AL63">
        <v>0</v>
      </c>
      <c r="AM63">
        <v>0</v>
      </c>
      <c r="AN63">
        <v>21258.640988733081</v>
      </c>
      <c r="AO63">
        <v>-97981270.525204793</v>
      </c>
      <c r="AP63">
        <v>-4080.5690103368906</v>
      </c>
      <c r="AQ63">
        <v>0</v>
      </c>
      <c r="AR63">
        <v>0</v>
      </c>
      <c r="AV63">
        <f t="shared" si="69"/>
        <v>6.9598213049460362</v>
      </c>
      <c r="AW63">
        <f t="shared" si="70"/>
        <v>1.1941374700400562</v>
      </c>
      <c r="AX63">
        <f t="shared" si="71"/>
        <v>97977189.95619458</v>
      </c>
      <c r="AY63">
        <f t="shared" si="72"/>
        <v>20119841.687981192</v>
      </c>
      <c r="AZ63" s="24">
        <f t="shared" si="73"/>
        <v>0.17036703977964418</v>
      </c>
      <c r="BA63">
        <f t="shared" si="65"/>
        <v>105.13051765072913</v>
      </c>
      <c r="BB63">
        <f t="shared" si="66"/>
        <v>123.53176344200142</v>
      </c>
      <c r="BC63">
        <f t="shared" si="74"/>
        <v>42.459452884668153</v>
      </c>
      <c r="BD63">
        <f t="shared" si="75"/>
        <v>60.860698675940441</v>
      </c>
      <c r="BE63">
        <f t="shared" si="76"/>
        <v>56.298959954696564</v>
      </c>
      <c r="BF63">
        <f t="shared" si="67"/>
        <v>0.95189199568105209</v>
      </c>
      <c r="BG63" s="24">
        <f t="shared" si="68"/>
        <v>3.4830993356105511E-2</v>
      </c>
      <c r="BJ63">
        <f t="shared" si="77"/>
        <v>0</v>
      </c>
      <c r="BK63">
        <f t="shared" si="78"/>
        <v>0</v>
      </c>
      <c r="BL63">
        <f>BL62+$BL$57</f>
        <v>0</v>
      </c>
      <c r="BN63">
        <f>BJ63-BK63</f>
        <v>0</v>
      </c>
      <c r="BO63">
        <f>BJ63-BK63</f>
        <v>0</v>
      </c>
      <c r="BP63">
        <f t="shared" si="81"/>
        <v>0</v>
      </c>
      <c r="BQ63">
        <f>BQ62+$BQ$57</f>
        <v>0</v>
      </c>
    </row>
    <row r="64" spans="1:69" x14ac:dyDescent="0.25">
      <c r="A64" s="3">
        <v>2024</v>
      </c>
      <c r="B64">
        <v>0.37157103589622742</v>
      </c>
      <c r="C64">
        <v>116.64521244825428</v>
      </c>
      <c r="D64">
        <v>44.989689525006085</v>
      </c>
      <c r="E64">
        <v>53.144545651270199</v>
      </c>
      <c r="F64">
        <v>20.230263075000099</v>
      </c>
      <c r="G64">
        <v>22.143560688029172</v>
      </c>
      <c r="H64">
        <v>2.6896739321702241</v>
      </c>
      <c r="I64">
        <v>15.77018045981275</v>
      </c>
      <c r="J64">
        <v>24.759426449996074</v>
      </c>
      <c r="K64">
        <v>31.000984963240878</v>
      </c>
      <c r="L64">
        <v>0.16169740320166526</v>
      </c>
      <c r="M64">
        <v>2.6471377051696502E-2</v>
      </c>
      <c r="N64">
        <v>5.1122879999989247E-2</v>
      </c>
      <c r="O64">
        <v>0.12444548904534121</v>
      </c>
      <c r="P64">
        <v>5.8956766597527119E-2</v>
      </c>
      <c r="Q64">
        <v>4462605342.740572</v>
      </c>
      <c r="R64">
        <v>2102825852.6787639</v>
      </c>
      <c r="S64">
        <v>376574785.71427828</v>
      </c>
      <c r="T64">
        <v>229559690.7376568</v>
      </c>
      <c r="U64">
        <v>20302136.09369339</v>
      </c>
      <c r="V64">
        <v>494850566.48084581</v>
      </c>
      <c r="W64" s="3">
        <v>418461092.6054455</v>
      </c>
      <c r="X64">
        <v>63267316.251511939</v>
      </c>
      <c r="Y64">
        <v>30194422.5</v>
      </c>
      <c r="Z64">
        <v>4260240</v>
      </c>
      <c r="AA64">
        <v>3943839.1024796558</v>
      </c>
      <c r="AB64">
        <v>551487.0219103432</v>
      </c>
      <c r="AC64">
        <v>11313226.276849139</v>
      </c>
      <c r="AD64" s="3">
        <v>4913063.8831271753</v>
      </c>
      <c r="AE64" s="6">
        <v>4132.5905723975666</v>
      </c>
      <c r="AF64">
        <v>0</v>
      </c>
      <c r="AG64">
        <v>0</v>
      </c>
      <c r="AH64">
        <v>6004960.5696848016</v>
      </c>
      <c r="AI64">
        <v>56668542.585034609</v>
      </c>
      <c r="AJ64">
        <v>29134577.079117481</v>
      </c>
      <c r="AK64">
        <v>26639647.392615303</v>
      </c>
      <c r="AL64">
        <v>0</v>
      </c>
      <c r="AM64">
        <v>0</v>
      </c>
      <c r="AN64">
        <v>21055.734037710125</v>
      </c>
      <c r="AO64">
        <v>-97726111.342084631</v>
      </c>
      <c r="AP64">
        <v>-4132.5905723975666</v>
      </c>
      <c r="AQ64">
        <v>0</v>
      </c>
      <c r="AR64">
        <v>0</v>
      </c>
      <c r="AV64">
        <f t="shared" si="69"/>
        <v>6.9420059811336152</v>
      </c>
      <c r="AW64">
        <f t="shared" si="70"/>
        <v>1.1631734859176417</v>
      </c>
      <c r="AX64">
        <f t="shared" si="71"/>
        <v>97721978.751511931</v>
      </c>
      <c r="AY64">
        <f t="shared" si="72"/>
        <v>20721616.284366313</v>
      </c>
      <c r="AZ64" s="24">
        <f t="shared" si="73"/>
        <v>0.17494923451191635</v>
      </c>
      <c r="BA64">
        <f t="shared" si="65"/>
        <v>104.83265509323705</v>
      </c>
      <c r="BB64">
        <f t="shared" si="66"/>
        <v>123.29250948522002</v>
      </c>
      <c r="BC64">
        <f t="shared" si="74"/>
        <v>42.373823763029272</v>
      </c>
      <c r="BD64">
        <f t="shared" si="75"/>
        <v>60.833678155012244</v>
      </c>
      <c r="BE64">
        <f t="shared" si="76"/>
        <v>56.18310532913317</v>
      </c>
      <c r="BF64">
        <f t="shared" si="67"/>
        <v>1.0375211173199332</v>
      </c>
      <c r="BG64" s="24">
        <f t="shared" si="68"/>
        <v>3.6777475674106164E-2</v>
      </c>
      <c r="BJ64">
        <f t="shared" si="77"/>
        <v>0</v>
      </c>
      <c r="BK64">
        <f t="shared" si="78"/>
        <v>0</v>
      </c>
      <c r="BL64">
        <f t="shared" ref="BL64:BL70" si="82">BL63+$BL$57</f>
        <v>0</v>
      </c>
      <c r="BN64">
        <f t="shared" ref="BN64:BN70" si="83">BJ64-BK64</f>
        <v>0</v>
      </c>
      <c r="BO64">
        <f t="shared" ref="BO64:BO70" si="84">BJ64-BK64</f>
        <v>0</v>
      </c>
      <c r="BP64">
        <f t="shared" si="81"/>
        <v>0</v>
      </c>
      <c r="BQ64">
        <f t="shared" ref="BQ64:BQ70" si="85">BQ63+$BQ$57</f>
        <v>0</v>
      </c>
    </row>
    <row r="65" spans="1:69" x14ac:dyDescent="0.25">
      <c r="A65" s="3">
        <v>2025</v>
      </c>
      <c r="B65">
        <v>0.37820528469197889</v>
      </c>
      <c r="C65">
        <v>115.69011589703963</v>
      </c>
      <c r="D65">
        <v>44.734184325005948</v>
      </c>
      <c r="E65">
        <v>52.503702580765584</v>
      </c>
      <c r="F65">
        <v>20.115371475000035</v>
      </c>
      <c r="G65">
        <v>21.876542741985716</v>
      </c>
      <c r="H65">
        <v>2.6741532562131165</v>
      </c>
      <c r="I65">
        <v>15.727092535059171</v>
      </c>
      <c r="J65">
        <v>24.618812849996178</v>
      </c>
      <c r="K65">
        <v>30.627159838780088</v>
      </c>
      <c r="L65">
        <v>0.16165942930412802</v>
      </c>
      <c r="M65">
        <v>2.6465586242852779E-2</v>
      </c>
      <c r="N65">
        <v>5.0983199999989327E-2</v>
      </c>
      <c r="O65">
        <v>0.12994807618637658</v>
      </c>
      <c r="P65">
        <v>6.0132192958623529E-2</v>
      </c>
      <c r="Q65">
        <v>4408793052.5940561</v>
      </c>
      <c r="R65">
        <v>2090883495.5359044</v>
      </c>
      <c r="S65">
        <v>375545892.85713583</v>
      </c>
      <c r="T65">
        <v>217645020.20749798</v>
      </c>
      <c r="U65">
        <v>17563369.01598281</v>
      </c>
      <c r="V65">
        <v>496198722.14362001</v>
      </c>
      <c r="W65" s="3">
        <v>401184308.93631452</v>
      </c>
      <c r="X65">
        <v>62504407.834245078</v>
      </c>
      <c r="Y65">
        <v>30022942.5</v>
      </c>
      <c r="Z65">
        <v>4248600</v>
      </c>
      <c r="AA65">
        <v>3942912.9098567967</v>
      </c>
      <c r="AB65">
        <v>551366.38005943235</v>
      </c>
      <c r="AC65">
        <v>11813461.471488744</v>
      </c>
      <c r="AD65" s="3">
        <v>5011016.0798851894</v>
      </c>
      <c r="AE65" s="6">
        <v>3652.6369589615642</v>
      </c>
      <c r="AF65">
        <v>0</v>
      </c>
      <c r="AG65">
        <v>0</v>
      </c>
      <c r="AH65">
        <v>5987138.9596749926</v>
      </c>
      <c r="AI65">
        <v>56473764.421925068</v>
      </c>
      <c r="AJ65">
        <v>29070594.960117843</v>
      </c>
      <c r="AK65">
        <v>26566861.470777556</v>
      </c>
      <c r="AL65">
        <v>0</v>
      </c>
      <c r="AM65">
        <v>0</v>
      </c>
      <c r="AN65">
        <v>20876.869016228917</v>
      </c>
      <c r="AO65">
        <v>-96779602.971204102</v>
      </c>
      <c r="AP65">
        <v>-3652.6369589615642</v>
      </c>
      <c r="AQ65">
        <v>0</v>
      </c>
      <c r="AR65">
        <v>0</v>
      </c>
      <c r="AV65">
        <f t="shared" si="69"/>
        <v>6.8752224409870974</v>
      </c>
      <c r="AW65">
        <f t="shared" si="70"/>
        <v>1.1325914203034153</v>
      </c>
      <c r="AX65">
        <f t="shared" si="71"/>
        <v>96775950.334245086</v>
      </c>
      <c r="AY65">
        <f t="shared" si="72"/>
        <v>21318756.841290161</v>
      </c>
      <c r="AZ65" s="24">
        <f t="shared" si="73"/>
        <v>0.18052254289095354</v>
      </c>
      <c r="BA65">
        <f t="shared" si="65"/>
        <v>103.78190023049333</v>
      </c>
      <c r="BB65">
        <f t="shared" si="66"/>
        <v>122.18314602176562</v>
      </c>
      <c r="BC65">
        <f t="shared" si="74"/>
        <v>41.991914216985748</v>
      </c>
      <c r="BD65">
        <f t="shared" si="75"/>
        <v>60.393160008258036</v>
      </c>
      <c r="BE65">
        <f t="shared" si="76"/>
        <v>55.675161173468233</v>
      </c>
      <c r="BF65">
        <f t="shared" si="67"/>
        <v>1.4194306633634568</v>
      </c>
      <c r="BG65" s="24">
        <f t="shared" si="68"/>
        <v>4.5458870090183345E-2</v>
      </c>
      <c r="BJ65">
        <f t="shared" si="77"/>
        <v>0</v>
      </c>
      <c r="BK65">
        <f t="shared" si="78"/>
        <v>0</v>
      </c>
      <c r="BL65">
        <f t="shared" si="82"/>
        <v>0</v>
      </c>
      <c r="BN65">
        <f t="shared" si="83"/>
        <v>0</v>
      </c>
      <c r="BO65">
        <f t="shared" si="84"/>
        <v>0</v>
      </c>
      <c r="BP65">
        <f t="shared" si="81"/>
        <v>0</v>
      </c>
      <c r="BQ65">
        <f t="shared" si="85"/>
        <v>0</v>
      </c>
    </row>
    <row r="66" spans="1:69" x14ac:dyDescent="0.25">
      <c r="A66" s="3">
        <v>2026</v>
      </c>
      <c r="B66">
        <v>0.384851159103273</v>
      </c>
      <c r="C66">
        <v>115.11145208304602</v>
      </c>
      <c r="D66">
        <v>44.567782987505865</v>
      </c>
      <c r="E66">
        <v>52.091440104271548</v>
      </c>
      <c r="F66">
        <v>20.040546712499989</v>
      </c>
      <c r="G66">
        <v>21.70476671011323</v>
      </c>
      <c r="H66">
        <v>2.6741532562131165</v>
      </c>
      <c r="I66">
        <v>15.727092535059171</v>
      </c>
      <c r="J66">
        <v>24.527236274996252</v>
      </c>
      <c r="K66">
        <v>30.38667339415845</v>
      </c>
      <c r="L66">
        <v>0.16165965718163056</v>
      </c>
      <c r="M66">
        <v>2.6465628613791044E-2</v>
      </c>
      <c r="N66">
        <v>5.0983199999989327E-2</v>
      </c>
      <c r="O66">
        <v>0.13552048077620663</v>
      </c>
      <c r="P66">
        <v>6.1205392531643796E-2</v>
      </c>
      <c r="Q66">
        <v>4374174923.7217846</v>
      </c>
      <c r="R66">
        <v>2083105868.3037601</v>
      </c>
      <c r="S66">
        <v>375545892.85713583</v>
      </c>
      <c r="T66">
        <v>206397510.5870648</v>
      </c>
      <c r="U66">
        <v>15197411.691439191</v>
      </c>
      <c r="V66">
        <v>496914414.46834022</v>
      </c>
      <c r="W66" s="3">
        <v>383832772.08585322</v>
      </c>
      <c r="X66">
        <v>62013619.171752185</v>
      </c>
      <c r="Y66">
        <v>29911263.75</v>
      </c>
      <c r="Z66">
        <v>4248600</v>
      </c>
      <c r="AA66">
        <v>3942918.4678446632</v>
      </c>
      <c r="AB66">
        <v>551367.26278731285</v>
      </c>
      <c r="AC66">
        <v>12320043.706927903</v>
      </c>
      <c r="AD66" s="3">
        <v>5100449.3776368722</v>
      </c>
      <c r="AE66" s="6">
        <v>3987.6237825669741</v>
      </c>
      <c r="AF66">
        <v>0</v>
      </c>
      <c r="AG66">
        <v>0</v>
      </c>
      <c r="AH66">
        <v>5987498.6812372021</v>
      </c>
      <c r="AI66">
        <v>56469140.920788452</v>
      </c>
      <c r="AJ66">
        <v>29068748.287929758</v>
      </c>
      <c r="AK66">
        <v>26566861.470777556</v>
      </c>
      <c r="AL66">
        <v>0</v>
      </c>
      <c r="AM66">
        <v>0</v>
      </c>
      <c r="AN66">
        <v>21114.514856233061</v>
      </c>
      <c r="AO66">
        <v>-96177470.545534208</v>
      </c>
      <c r="AP66">
        <v>-3987.6237825669741</v>
      </c>
      <c r="AQ66">
        <v>0</v>
      </c>
      <c r="AR66">
        <v>0</v>
      </c>
      <c r="AV66">
        <f t="shared" si="69"/>
        <v>6.8328266848826811</v>
      </c>
      <c r="AW66">
        <f t="shared" si="70"/>
        <v>1.1023421088326975</v>
      </c>
      <c r="AX66">
        <f t="shared" si="71"/>
        <v>96173482.921752185</v>
      </c>
      <c r="AY66">
        <f t="shared" si="72"/>
        <v>21914778.815196753</v>
      </c>
      <c r="AZ66" s="24">
        <f t="shared" si="73"/>
        <v>0.18557965451311054</v>
      </c>
      <c r="BA66">
        <f t="shared" si="65"/>
        <v>103.06905436734267</v>
      </c>
      <c r="BB66">
        <f t="shared" si="66"/>
        <v>121.47030015861495</v>
      </c>
      <c r="BC66">
        <f t="shared" si="74"/>
        <v>41.745313422613222</v>
      </c>
      <c r="BD66">
        <f t="shared" si="75"/>
        <v>60.14655921388551</v>
      </c>
      <c r="BE66">
        <f t="shared" si="76"/>
        <v>55.349744028257966</v>
      </c>
      <c r="BF66">
        <f t="shared" si="67"/>
        <v>1.6660314577359827</v>
      </c>
      <c r="BG66" s="24">
        <f t="shared" si="68"/>
        <v>5.1064487392616154E-2</v>
      </c>
      <c r="BJ66">
        <f t="shared" si="77"/>
        <v>0</v>
      </c>
      <c r="BK66">
        <f t="shared" si="78"/>
        <v>0</v>
      </c>
      <c r="BL66">
        <f t="shared" si="82"/>
        <v>0</v>
      </c>
      <c r="BN66">
        <f t="shared" si="83"/>
        <v>0</v>
      </c>
      <c r="BO66">
        <f t="shared" si="84"/>
        <v>0</v>
      </c>
      <c r="BP66">
        <f t="shared" si="81"/>
        <v>0</v>
      </c>
      <c r="BQ66">
        <f t="shared" si="85"/>
        <v>0</v>
      </c>
    </row>
    <row r="67" spans="1:69" x14ac:dyDescent="0.25">
      <c r="A67" s="3">
        <v>2027</v>
      </c>
      <c r="B67">
        <v>0.39148348103640401</v>
      </c>
      <c r="C67">
        <v>114.53258568138361</v>
      </c>
      <c r="D67">
        <v>44.372896575005775</v>
      </c>
      <c r="E67">
        <v>51.707460115110052</v>
      </c>
      <c r="F67">
        <v>19.952913224999939</v>
      </c>
      <c r="G67">
        <v>21.544775047962489</v>
      </c>
      <c r="H67">
        <v>2.6741532562131165</v>
      </c>
      <c r="I67">
        <v>15.727092535059171</v>
      </c>
      <c r="J67">
        <v>24.419983349996354</v>
      </c>
      <c r="K67">
        <v>30.162685067147404</v>
      </c>
      <c r="L67">
        <v>0.16166485637236919</v>
      </c>
      <c r="M67">
        <v>2.6466438514129522E-2</v>
      </c>
      <c r="N67">
        <v>5.0983199999989327E-2</v>
      </c>
      <c r="O67">
        <v>0.14107920420333084</v>
      </c>
      <c r="P67">
        <v>6.2272981946573019E-2</v>
      </c>
      <c r="Q67">
        <v>4341931706.0944767</v>
      </c>
      <c r="R67">
        <v>2073996843.7501884</v>
      </c>
      <c r="S67">
        <v>375545892.85713583</v>
      </c>
      <c r="T67">
        <v>195737271.43113336</v>
      </c>
      <c r="U67">
        <v>13150553.291018372</v>
      </c>
      <c r="V67">
        <v>496741605.3946355</v>
      </c>
      <c r="W67" s="3">
        <v>367085724.94844252</v>
      </c>
      <c r="X67">
        <v>61556500.137035817</v>
      </c>
      <c r="Y67">
        <v>29780467.5</v>
      </c>
      <c r="Z67">
        <v>4248600</v>
      </c>
      <c r="AA67">
        <v>3943045.2773748734</v>
      </c>
      <c r="AB67">
        <v>551384.13571103103</v>
      </c>
      <c r="AC67">
        <v>12825382.200302789</v>
      </c>
      <c r="AD67" s="3">
        <v>5189415.1622145008</v>
      </c>
      <c r="AE67" s="6">
        <v>4055.6266095171595</v>
      </c>
      <c r="AF67">
        <v>0</v>
      </c>
      <c r="AG67">
        <v>0</v>
      </c>
      <c r="AH67">
        <v>5991348.4086983828</v>
      </c>
      <c r="AI67">
        <v>56479980.546009943</v>
      </c>
      <c r="AJ67">
        <v>29060659.613763586</v>
      </c>
      <c r="AK67">
        <v>26566861.470777556</v>
      </c>
      <c r="AL67">
        <v>0</v>
      </c>
      <c r="AM67">
        <v>0</v>
      </c>
      <c r="AN67">
        <v>21109.805333099765</v>
      </c>
      <c r="AO67">
        <v>-95589623.263644919</v>
      </c>
      <c r="AP67">
        <v>-4055.6266095171595</v>
      </c>
      <c r="AQ67">
        <v>0</v>
      </c>
      <c r="AR67">
        <v>0</v>
      </c>
      <c r="AV67">
        <f t="shared" si="69"/>
        <v>6.7914744427018015</v>
      </c>
      <c r="AW67">
        <f t="shared" si="70"/>
        <v>1.0727151550652296</v>
      </c>
      <c r="AX67">
        <f t="shared" si="71"/>
        <v>95585567.637035817</v>
      </c>
      <c r="AY67">
        <f t="shared" si="72"/>
        <v>22509226.775603198</v>
      </c>
      <c r="AZ67" s="24">
        <f t="shared" si="73"/>
        <v>0.19060303959675773</v>
      </c>
      <c r="BA67">
        <f t="shared" si="65"/>
        <v>102.37521122248903</v>
      </c>
      <c r="BB67">
        <f t="shared" si="66"/>
        <v>120.77645701376132</v>
      </c>
      <c r="BC67">
        <f t="shared" si="74"/>
        <v>41.497688272962428</v>
      </c>
      <c r="BD67">
        <f t="shared" si="75"/>
        <v>59.898934064234716</v>
      </c>
      <c r="BE67">
        <f t="shared" si="76"/>
        <v>55.025135098180144</v>
      </c>
      <c r="BF67">
        <f t="shared" si="67"/>
        <v>1.9136566073867769</v>
      </c>
      <c r="BG67" s="24">
        <f t="shared" si="68"/>
        <v>5.6693389874183597E-2</v>
      </c>
      <c r="BJ67">
        <f t="shared" si="77"/>
        <v>0</v>
      </c>
      <c r="BK67">
        <f t="shared" si="78"/>
        <v>0</v>
      </c>
      <c r="BL67">
        <f t="shared" si="82"/>
        <v>0</v>
      </c>
      <c r="BN67">
        <f t="shared" si="83"/>
        <v>0</v>
      </c>
      <c r="BO67">
        <f t="shared" si="84"/>
        <v>0</v>
      </c>
      <c r="BP67">
        <f t="shared" si="81"/>
        <v>0</v>
      </c>
      <c r="BQ67">
        <f t="shared" si="85"/>
        <v>0</v>
      </c>
    </row>
    <row r="68" spans="1:69" x14ac:dyDescent="0.25">
      <c r="A68" s="3">
        <v>2028</v>
      </c>
      <c r="B68">
        <v>0.39817776736266758</v>
      </c>
      <c r="C68">
        <v>114.3712387336677</v>
      </c>
      <c r="D68">
        <v>44.292866812505757</v>
      </c>
      <c r="E68">
        <v>51.566958490174038</v>
      </c>
      <c r="F68">
        <v>19.916926687499924</v>
      </c>
      <c r="G68">
        <v>21.486232704239121</v>
      </c>
      <c r="H68">
        <v>2.690110091179478</v>
      </c>
      <c r="I68">
        <v>15.77018045981275</v>
      </c>
      <c r="J68">
        <v>24.375940124996415</v>
      </c>
      <c r="K68">
        <v>30.08072578593476</v>
      </c>
      <c r="L68">
        <v>0.16180944306385994</v>
      </c>
      <c r="M68">
        <v>2.6487020601671754E-2</v>
      </c>
      <c r="N68">
        <v>5.1122879999989247E-2</v>
      </c>
      <c r="O68">
        <v>0.14663387834945946</v>
      </c>
      <c r="P68">
        <v>6.32474253476763E-2</v>
      </c>
      <c r="Q68">
        <v>4330133631.7216568</v>
      </c>
      <c r="R68">
        <v>2070256238.8394737</v>
      </c>
      <c r="S68">
        <v>376574785.71427828</v>
      </c>
      <c r="T68">
        <v>185787666.56592745</v>
      </c>
      <c r="U68">
        <v>11387876.220028952</v>
      </c>
      <c r="V68">
        <v>495784255.50706005</v>
      </c>
      <c r="W68" s="3">
        <v>350450072.07430667</v>
      </c>
      <c r="X68">
        <v>61389236.29782597</v>
      </c>
      <c r="Y68">
        <v>29726756.25</v>
      </c>
      <c r="Z68">
        <v>4260240</v>
      </c>
      <c r="AA68">
        <v>3946571.7820453797</v>
      </c>
      <c r="AB68">
        <v>551812.92920149444</v>
      </c>
      <c r="AC68">
        <v>13330352.57722358</v>
      </c>
      <c r="AD68" s="3">
        <v>5270618.7789730271</v>
      </c>
      <c r="AE68" s="6">
        <v>3851.2125469670646</v>
      </c>
      <c r="AF68">
        <v>0</v>
      </c>
      <c r="AG68">
        <v>0</v>
      </c>
      <c r="AH68">
        <v>6012236.3365734043</v>
      </c>
      <c r="AI68">
        <v>56668856.591545038</v>
      </c>
      <c r="AJ68">
        <v>29158699.507084031</v>
      </c>
      <c r="AK68">
        <v>26639647.392615303</v>
      </c>
      <c r="AL68">
        <v>0</v>
      </c>
      <c r="AM68">
        <v>0</v>
      </c>
      <c r="AN68">
        <v>21073.179889568964</v>
      </c>
      <c r="AO68">
        <v>-95380083.760372847</v>
      </c>
      <c r="AP68">
        <v>-3851.2125469670646</v>
      </c>
      <c r="AQ68">
        <v>0</v>
      </c>
      <c r="AR68">
        <v>0</v>
      </c>
      <c r="AV68">
        <f t="shared" si="69"/>
        <v>6.7769646562754096</v>
      </c>
      <c r="AW68">
        <f t="shared" si="70"/>
        <v>1.0434098703673231</v>
      </c>
      <c r="AX68">
        <f t="shared" si="71"/>
        <v>95376232.547825962</v>
      </c>
      <c r="AY68">
        <f t="shared" si="72"/>
        <v>23099356.067443483</v>
      </c>
      <c r="AZ68" s="24">
        <f t="shared" si="73"/>
        <v>0.19497143958030841</v>
      </c>
      <c r="BA68">
        <f t="shared" si="65"/>
        <v>102.08106465606673</v>
      </c>
      <c r="BB68">
        <f t="shared" si="66"/>
        <v>120.54135520705896</v>
      </c>
      <c r="BC68">
        <f t="shared" si="74"/>
        <v>41.403159391739045</v>
      </c>
      <c r="BD68">
        <f t="shared" si="75"/>
        <v>59.863449942731272</v>
      </c>
      <c r="BE68">
        <f t="shared" si="76"/>
        <v>54.905966558293834</v>
      </c>
      <c r="BF68">
        <f t="shared" si="67"/>
        <v>2.0081854886101596</v>
      </c>
      <c r="BG68" s="24">
        <f t="shared" si="68"/>
        <v>5.8842177486623015E-2</v>
      </c>
      <c r="BJ68">
        <f t="shared" si="77"/>
        <v>0</v>
      </c>
      <c r="BK68">
        <f t="shared" si="78"/>
        <v>0</v>
      </c>
      <c r="BL68">
        <f t="shared" si="82"/>
        <v>0</v>
      </c>
      <c r="BN68">
        <f t="shared" si="83"/>
        <v>0</v>
      </c>
      <c r="BO68">
        <f t="shared" si="84"/>
        <v>0</v>
      </c>
      <c r="BP68">
        <f t="shared" si="81"/>
        <v>0</v>
      </c>
      <c r="BQ68">
        <f t="shared" si="85"/>
        <v>0</v>
      </c>
    </row>
    <row r="69" spans="1:69" x14ac:dyDescent="0.25">
      <c r="A69" s="3">
        <v>2029</v>
      </c>
      <c r="B69">
        <v>0.40457170527615499</v>
      </c>
      <c r="C69">
        <v>113.37023924743617</v>
      </c>
      <c r="D69">
        <v>43.970306025005591</v>
      </c>
      <c r="E69">
        <v>50.947704231161786</v>
      </c>
      <c r="F69">
        <v>19.77188257499985</v>
      </c>
      <c r="G69">
        <v>21.228210096317458</v>
      </c>
      <c r="H69">
        <v>2.6741532562131169</v>
      </c>
      <c r="I69">
        <v>15.727092535059171</v>
      </c>
      <c r="J69">
        <v>24.198423449996564</v>
      </c>
      <c r="K69">
        <v>29.719494134844442</v>
      </c>
      <c r="L69">
        <v>0.16167347936592324</v>
      </c>
      <c r="M69">
        <v>2.6467841348592678E-2</v>
      </c>
      <c r="N69">
        <v>5.0983199999989327E-2</v>
      </c>
      <c r="O69">
        <v>0.15216526278161177</v>
      </c>
      <c r="P69">
        <v>6.4265121780029369E-2</v>
      </c>
      <c r="Q69">
        <v>4278134177.5741568</v>
      </c>
      <c r="R69">
        <v>2055179691.9644706</v>
      </c>
      <c r="S69">
        <v>375545892.85713583</v>
      </c>
      <c r="T69">
        <v>176038196.17369759</v>
      </c>
      <c r="U69">
        <v>9846667.1683752388</v>
      </c>
      <c r="V69">
        <v>494043060.97926033</v>
      </c>
      <c r="W69" s="3">
        <v>334714175.93764615</v>
      </c>
      <c r="X69">
        <v>60652028.846621327</v>
      </c>
      <c r="Y69">
        <v>29510272.5</v>
      </c>
      <c r="Z69">
        <v>4248600</v>
      </c>
      <c r="AA69">
        <v>3943255.5942908255</v>
      </c>
      <c r="AB69">
        <v>551413.36142901354</v>
      </c>
      <c r="AC69">
        <v>13833205.707419218</v>
      </c>
      <c r="AD69" s="3">
        <v>5355426.8150023371</v>
      </c>
      <c r="AE69" s="6">
        <v>3906.8791077100905</v>
      </c>
      <c r="AF69">
        <v>0</v>
      </c>
      <c r="AG69">
        <v>0</v>
      </c>
      <c r="AH69">
        <v>5987128.5381711917</v>
      </c>
      <c r="AI69">
        <v>56473555.837264657</v>
      </c>
      <c r="AJ69">
        <v>29070563.857658509</v>
      </c>
      <c r="AK69">
        <v>26566861.470777556</v>
      </c>
      <c r="AL69">
        <v>0</v>
      </c>
      <c r="AM69">
        <v>0</v>
      </c>
      <c r="AN69">
        <v>20964.826699166664</v>
      </c>
      <c r="AO69">
        <v>-94414808.225728869</v>
      </c>
      <c r="AP69">
        <v>-3906.8791077100905</v>
      </c>
      <c r="AQ69">
        <v>0</v>
      </c>
      <c r="AR69">
        <v>0</v>
      </c>
      <c r="AV69">
        <f t="shared" si="69"/>
        <v>6.7088597623957638</v>
      </c>
      <c r="AW69">
        <f t="shared" si="70"/>
        <v>1.0146421002589794</v>
      </c>
      <c r="AX69">
        <f t="shared" si="71"/>
        <v>94410901.346621335</v>
      </c>
      <c r="AY69">
        <f t="shared" si="72"/>
        <v>23683301.478141394</v>
      </c>
      <c r="AZ69" s="24">
        <f t="shared" si="73"/>
        <v>0.20054584316289004</v>
      </c>
      <c r="BA69">
        <f t="shared" si="65"/>
        <v>101.02790956487931</v>
      </c>
      <c r="BB69">
        <f t="shared" si="66"/>
        <v>119.4291553561516</v>
      </c>
      <c r="BC69">
        <f t="shared" si="74"/>
        <v>41.000092671317304</v>
      </c>
      <c r="BD69">
        <f t="shared" si="75"/>
        <v>59.401338462589592</v>
      </c>
      <c r="BE69">
        <f t="shared" si="76"/>
        <v>54.373472490117159</v>
      </c>
      <c r="BF69">
        <f t="shared" si="67"/>
        <v>2.4112522090319004</v>
      </c>
      <c r="BG69" s="24">
        <f t="shared" si="68"/>
        <v>6.8004507185438712E-2</v>
      </c>
      <c r="BJ69">
        <f t="shared" si="77"/>
        <v>0</v>
      </c>
      <c r="BK69">
        <f t="shared" si="78"/>
        <v>0</v>
      </c>
      <c r="BL69">
        <f t="shared" si="82"/>
        <v>0</v>
      </c>
      <c r="BN69">
        <f t="shared" si="83"/>
        <v>0</v>
      </c>
      <c r="BO69">
        <f t="shared" si="84"/>
        <v>0</v>
      </c>
      <c r="BP69">
        <f t="shared" si="81"/>
        <v>0</v>
      </c>
      <c r="BQ69">
        <f t="shared" si="85"/>
        <v>0</v>
      </c>
    </row>
    <row r="70" spans="1:69" x14ac:dyDescent="0.25">
      <c r="A70" s="3">
        <v>2030</v>
      </c>
      <c r="B70">
        <v>0.41130770128948618</v>
      </c>
      <c r="C70">
        <v>112.79707121778064</v>
      </c>
      <c r="D70">
        <v>43.826981062505524</v>
      </c>
      <c r="E70">
        <v>50.517861164006924</v>
      </c>
      <c r="F70">
        <v>19.707434437499824</v>
      </c>
      <c r="G70">
        <v>21.049108818336144</v>
      </c>
      <c r="H70">
        <v>2.6741532562131169</v>
      </c>
      <c r="I70">
        <v>15.727092535059171</v>
      </c>
      <c r="J70">
        <v>24.119546624996641</v>
      </c>
      <c r="K70">
        <v>29.468752345670588</v>
      </c>
      <c r="L70">
        <v>0.1616709946942044</v>
      </c>
      <c r="M70">
        <v>2.6467168497096249E-2</v>
      </c>
      <c r="N70">
        <v>5.0983199999989327E-2</v>
      </c>
      <c r="O70">
        <v>0.15747781455554458</v>
      </c>
      <c r="P70">
        <v>6.5691723542640565E-2</v>
      </c>
      <c r="Q70">
        <v>4242039787.3687744</v>
      </c>
      <c r="R70">
        <v>2048480658.4823258</v>
      </c>
      <c r="S70">
        <v>375545892.85713583</v>
      </c>
      <c r="T70">
        <v>166938052.67352137</v>
      </c>
      <c r="U70">
        <v>8519994.7044546641</v>
      </c>
      <c r="V70">
        <v>490975178.506589</v>
      </c>
      <c r="W70" s="3">
        <v>321606558.41977119</v>
      </c>
      <c r="X70">
        <v>60140310.909531802</v>
      </c>
      <c r="Y70">
        <v>29414081.25</v>
      </c>
      <c r="Z70">
        <v>4248600</v>
      </c>
      <c r="AA70">
        <v>3943194.992541586</v>
      </c>
      <c r="AB70">
        <v>551399.34368950478</v>
      </c>
      <c r="AC70">
        <v>14316164.959594972</v>
      </c>
      <c r="AD70" s="3">
        <v>5474310.2952198228</v>
      </c>
      <c r="AE70" s="6">
        <v>4020.4861866918</v>
      </c>
      <c r="AF70">
        <v>0</v>
      </c>
      <c r="AG70">
        <v>0</v>
      </c>
      <c r="AH70">
        <v>5987562.2883466035</v>
      </c>
      <c r="AI70">
        <v>56468947.39639236</v>
      </c>
      <c r="AJ70">
        <v>29068711.081249427</v>
      </c>
      <c r="AK70">
        <v>26566861.470777556</v>
      </c>
      <c r="AL70">
        <v>0</v>
      </c>
      <c r="AM70">
        <v>0</v>
      </c>
      <c r="AN70">
        <v>21204.631631081247</v>
      </c>
      <c r="AO70">
        <v>-93807012.645718649</v>
      </c>
      <c r="AP70">
        <v>-4020.4861866918</v>
      </c>
      <c r="AQ70">
        <v>0</v>
      </c>
      <c r="AR70">
        <v>0</v>
      </c>
      <c r="AV70">
        <f t="shared" si="69"/>
        <v>6.6660663387082364</v>
      </c>
      <c r="AW70">
        <f t="shared" si="70"/>
        <v>0.98803978430433625</v>
      </c>
      <c r="AX70">
        <f t="shared" si="71"/>
        <v>93802992.159531802</v>
      </c>
      <c r="AY70">
        <f t="shared" si="72"/>
        <v>24285069.591045886</v>
      </c>
      <c r="AZ70" s="24">
        <f t="shared" si="73"/>
        <v>0.20565219913880992</v>
      </c>
      <c r="BA70">
        <f t="shared" si="65"/>
        <v>100.43174177172848</v>
      </c>
      <c r="BB70">
        <f t="shared" si="66"/>
        <v>118.83298756300077</v>
      </c>
      <c r="BC70">
        <f t="shared" si="74"/>
        <v>40.756543255835965</v>
      </c>
      <c r="BD70">
        <f t="shared" si="75"/>
        <v>59.157789047108253</v>
      </c>
      <c r="BE70">
        <f t="shared" si="76"/>
        <v>54.050589871956703</v>
      </c>
      <c r="BF70">
        <f t="shared" si="67"/>
        <v>2.6548016245132402</v>
      </c>
      <c r="BG70" s="24">
        <f t="shared" si="68"/>
        <v>7.3540761928224341E-2</v>
      </c>
      <c r="BJ70">
        <f t="shared" si="77"/>
        <v>0</v>
      </c>
      <c r="BK70">
        <f t="shared" si="78"/>
        <v>0</v>
      </c>
      <c r="BL70">
        <f t="shared" si="82"/>
        <v>0</v>
      </c>
      <c r="BN70">
        <f t="shared" si="83"/>
        <v>0</v>
      </c>
      <c r="BO70">
        <f t="shared" si="84"/>
        <v>0</v>
      </c>
      <c r="BP70">
        <f t="shared" si="81"/>
        <v>0</v>
      </c>
      <c r="BQ70">
        <f t="shared" si="85"/>
        <v>0</v>
      </c>
    </row>
    <row r="71" spans="1:69" x14ac:dyDescent="0.25">
      <c r="A71" s="3"/>
      <c r="AM71" s="24"/>
    </row>
    <row r="72" spans="1:69" x14ac:dyDescent="0.25">
      <c r="A72" s="3"/>
    </row>
    <row r="75" spans="1:69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69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69" x14ac:dyDescent="0.25">
      <c r="A77" s="6"/>
      <c r="B77" s="6"/>
      <c r="C77" s="6"/>
      <c r="D77" s="6"/>
      <c r="E77" s="6"/>
      <c r="F77" s="6"/>
      <c r="G77" s="6"/>
      <c r="H77" s="19"/>
      <c r="I77" s="6"/>
      <c r="J77" s="6"/>
      <c r="K77" s="6"/>
      <c r="L77" s="6"/>
      <c r="M77" s="6"/>
      <c r="N77" s="6"/>
      <c r="O77" s="19"/>
      <c r="P77" s="6"/>
      <c r="Q77" s="6"/>
      <c r="R77" s="6"/>
      <c r="S77" s="6"/>
      <c r="T77" s="6"/>
      <c r="U77" s="6"/>
      <c r="V77" s="19"/>
      <c r="W77" s="19"/>
      <c r="X77" s="19"/>
      <c r="Y77" s="19"/>
      <c r="Z77" s="19"/>
      <c r="AA77" s="19"/>
      <c r="AB77" s="6"/>
      <c r="AC77" s="6"/>
      <c r="AD77" s="6"/>
      <c r="AE77" s="6"/>
      <c r="AF77" s="6"/>
      <c r="AG77" s="6"/>
    </row>
    <row r="78" spans="1:69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69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69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4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4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4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4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4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4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4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4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4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45" x14ac:dyDescent="0.25">
      <c r="A90" s="6"/>
      <c r="B90" s="9" t="s">
        <v>9</v>
      </c>
      <c r="P90" s="6"/>
      <c r="AB90" t="s">
        <v>46</v>
      </c>
    </row>
    <row r="91" spans="1:45" x14ac:dyDescent="0.25">
      <c r="C91" s="22" t="s">
        <v>7</v>
      </c>
      <c r="D91" s="23" t="s">
        <v>68</v>
      </c>
      <c r="E91" s="23" t="s">
        <v>67</v>
      </c>
      <c r="F91" s="23" t="s">
        <v>67</v>
      </c>
      <c r="G91" s="25"/>
      <c r="I91" s="22" t="s">
        <v>8</v>
      </c>
      <c r="J91" s="23" t="s">
        <v>68</v>
      </c>
      <c r="K91" s="23" t="s">
        <v>67</v>
      </c>
      <c r="L91" s="23" t="s">
        <v>67</v>
      </c>
      <c r="M91" s="25"/>
      <c r="O91" s="22" t="s">
        <v>10</v>
      </c>
      <c r="P91" s="23" t="s">
        <v>68</v>
      </c>
      <c r="Q91" s="23" t="s">
        <v>67</v>
      </c>
      <c r="R91" s="23" t="s">
        <v>67</v>
      </c>
      <c r="S91" s="25"/>
      <c r="U91" s="22" t="s">
        <v>30</v>
      </c>
      <c r="V91" s="23" t="s">
        <v>68</v>
      </c>
      <c r="W91" s="23" t="s">
        <v>67</v>
      </c>
      <c r="X91" s="23" t="s">
        <v>67</v>
      </c>
      <c r="Y91" s="27"/>
      <c r="Z91" s="20"/>
      <c r="AB91" s="22" t="s">
        <v>8</v>
      </c>
      <c r="AC91" s="23"/>
      <c r="AD91" s="23"/>
      <c r="AE91" s="23"/>
      <c r="AF91" s="30"/>
      <c r="AH91" s="22" t="s">
        <v>10</v>
      </c>
      <c r="AI91" s="23"/>
      <c r="AJ91" s="23"/>
      <c r="AK91" s="23"/>
      <c r="AL91" s="30"/>
      <c r="AN91" s="22" t="s">
        <v>30</v>
      </c>
      <c r="AO91" s="23"/>
      <c r="AP91" s="23"/>
      <c r="AQ91" s="23"/>
      <c r="AR91" s="25"/>
    </row>
    <row r="92" spans="1:45" x14ac:dyDescent="0.25">
      <c r="C92" s="12" t="s">
        <v>69</v>
      </c>
      <c r="D92" s="13" t="s">
        <v>49</v>
      </c>
      <c r="E92" s="13" t="s">
        <v>28</v>
      </c>
      <c r="F92" s="13" t="s">
        <v>63</v>
      </c>
      <c r="G92" s="26" t="s">
        <v>64</v>
      </c>
      <c r="H92" s="19" t="s">
        <v>75</v>
      </c>
      <c r="I92" s="12" t="s">
        <v>12</v>
      </c>
      <c r="J92" s="13" t="s">
        <v>11</v>
      </c>
      <c r="K92" s="13" t="s">
        <v>28</v>
      </c>
      <c r="L92" s="13" t="s">
        <v>63</v>
      </c>
      <c r="M92" s="26" t="s">
        <v>64</v>
      </c>
      <c r="N92" s="19" t="s">
        <v>75</v>
      </c>
      <c r="O92" s="12" t="s">
        <v>12</v>
      </c>
      <c r="P92" s="13" t="s">
        <v>11</v>
      </c>
      <c r="Q92" s="13" t="s">
        <v>28</v>
      </c>
      <c r="R92" s="13" t="s">
        <v>63</v>
      </c>
      <c r="S92" s="26" t="s">
        <v>64</v>
      </c>
      <c r="T92" s="19" t="s">
        <v>75</v>
      </c>
      <c r="U92" s="12" t="s">
        <v>12</v>
      </c>
      <c r="V92" s="13" t="s">
        <v>11</v>
      </c>
      <c r="W92" s="13" t="s">
        <v>28</v>
      </c>
      <c r="X92" s="13" t="s">
        <v>63</v>
      </c>
      <c r="Y92" s="26" t="s">
        <v>64</v>
      </c>
      <c r="Z92" s="19" t="s">
        <v>75</v>
      </c>
      <c r="AB92" s="15" t="s">
        <v>12</v>
      </c>
      <c r="AC92" s="6" t="s">
        <v>11</v>
      </c>
      <c r="AD92" s="19" t="s">
        <v>28</v>
      </c>
      <c r="AE92" s="19" t="s">
        <v>63</v>
      </c>
      <c r="AF92" s="28" t="s">
        <v>64</v>
      </c>
      <c r="AG92" s="19" t="s">
        <v>75</v>
      </c>
      <c r="AH92" s="6" t="s">
        <v>12</v>
      </c>
      <c r="AI92" s="6" t="s">
        <v>11</v>
      </c>
      <c r="AJ92" s="19" t="s">
        <v>28</v>
      </c>
      <c r="AK92" s="21" t="s">
        <v>63</v>
      </c>
      <c r="AL92" s="19" t="s">
        <v>64</v>
      </c>
      <c r="AN92" s="15" t="s">
        <v>12</v>
      </c>
      <c r="AO92" s="6" t="s">
        <v>11</v>
      </c>
      <c r="AP92" s="19" t="s">
        <v>28</v>
      </c>
      <c r="AQ92" s="21" t="s">
        <v>63</v>
      </c>
      <c r="AR92" s="21" t="s">
        <v>64</v>
      </c>
      <c r="AS92" s="19" t="s">
        <v>75</v>
      </c>
    </row>
    <row r="93" spans="1:45" x14ac:dyDescent="0.25">
      <c r="B93">
        <v>2019</v>
      </c>
      <c r="C93" s="15">
        <f>SUM(B3:C3)</f>
        <v>119.85419838006979</v>
      </c>
      <c r="D93" s="6">
        <f>SUM(Q3:W3)*(10^-9)</f>
        <v>8.5173477958150201</v>
      </c>
      <c r="E93" s="6">
        <f t="shared" ref="E93" si="86">SUM(AX3:AY3)*10^-3</f>
        <v>119406.40237766107</v>
      </c>
      <c r="F93" s="6">
        <f t="shared" ref="F93" si="87">SUM(AH3:AM3)*10^-3</f>
        <v>119430.08941349281</v>
      </c>
      <c r="G93" s="3">
        <f>(D93*10^9)/(E93*10^6)</f>
        <v>7.1330746310203488E-2</v>
      </c>
      <c r="H93">
        <f>$C$93-C93</f>
        <v>0</v>
      </c>
      <c r="I93" s="15">
        <f>SUM(B22:C22)</f>
        <v>119.85419838006979</v>
      </c>
      <c r="J93" s="6">
        <f t="shared" ref="J93" si="88">SUM(A22:AP22)*(10^-9)</f>
        <v>8.65381281768558</v>
      </c>
      <c r="K93" s="6">
        <f t="shared" ref="K93" si="89">SUM(AX22:AY22)*10^-3</f>
        <v>119406.40237766107</v>
      </c>
      <c r="L93" s="6">
        <f t="shared" ref="L93" si="90">SUM(AH22:AM22)*10^-3</f>
        <v>119430.08941349281</v>
      </c>
      <c r="M93" s="3">
        <f>(J93*10^9)/(K93*10^6)</f>
        <v>7.2473608159762809E-2</v>
      </c>
      <c r="N93">
        <f>$C$93-I93</f>
        <v>0</v>
      </c>
      <c r="O93" s="15">
        <f>SUM(B59:C59)</f>
        <v>125.88742346095772</v>
      </c>
      <c r="P93" s="6">
        <f>SUM(Q59:W59)*(10^-9)</f>
        <v>8.3918717038914004</v>
      </c>
      <c r="Q93" s="6">
        <f t="shared" ref="Q93" si="91">SUM(AX59:AY59)*10^-3</f>
        <v>117748.16350056138</v>
      </c>
      <c r="R93" s="6">
        <f t="shared" ref="R93" si="92">SUM(AH59:AM59)*10^-3</f>
        <v>117754.4243022966</v>
      </c>
      <c r="S93" s="3">
        <f>(P93*10^9)/(Q93*10^6)</f>
        <v>7.1269661066530265E-2</v>
      </c>
      <c r="T93">
        <f>$C$93-O93</f>
        <v>-6.0332250808879309</v>
      </c>
      <c r="U93" s="15">
        <f>SUM(B40:C40)</f>
        <v>119.85419838006979</v>
      </c>
      <c r="V93" s="6">
        <f>SUM(Q40:W40)*(10^-9)</f>
        <v>8.5173477958150201</v>
      </c>
      <c r="W93" s="6">
        <f t="shared" ref="W93" si="93">SUM(AX40:AY40)*10^-3</f>
        <v>119406.40237766107</v>
      </c>
      <c r="X93" s="6">
        <f t="shared" ref="X93" si="94">SUM(AH40:AM40)*10^-3</f>
        <v>119430.08941349281</v>
      </c>
      <c r="Y93" s="3">
        <f>(V93*10^9)/(W93*10^6)</f>
        <v>7.1330746310203488E-2</v>
      </c>
      <c r="Z93">
        <f>$C$93-U93</f>
        <v>0</v>
      </c>
      <c r="AB93" s="15">
        <f>I93-C93</f>
        <v>0</v>
      </c>
      <c r="AC93" s="6">
        <f>D93-J93</f>
        <v>-0.13646502187055987</v>
      </c>
      <c r="AD93" s="6">
        <f>K93-E93</f>
        <v>0</v>
      </c>
      <c r="AE93" s="6">
        <f>L93-F93</f>
        <v>0</v>
      </c>
      <c r="AF93" s="29" t="e">
        <f t="shared" ref="AF93" si="95">(AC93*10^9)/(AD93*10^6)</f>
        <v>#DIV/0!</v>
      </c>
      <c r="AG93">
        <f t="shared" ref="AG93" si="96">C93-I93</f>
        <v>0</v>
      </c>
      <c r="AH93" s="6">
        <f t="shared" ref="AH93" si="97">O93-C93</f>
        <v>6.0332250808879309</v>
      </c>
      <c r="AI93" s="6">
        <f t="shared" ref="AI93" si="98">P93-D93</f>
        <v>-0.12547609192361975</v>
      </c>
      <c r="AJ93" s="6">
        <f t="shared" ref="AJ93" si="99">Q93-E93</f>
        <v>-1658.2388770996913</v>
      </c>
      <c r="AK93" s="6">
        <f t="shared" ref="AK93" si="100">R93-F93</f>
        <v>-1675.6651111962128</v>
      </c>
      <c r="AL93">
        <f>(AI93*10^9)/(AJ93*10^6)</f>
        <v>7.5668284983814352E-2</v>
      </c>
      <c r="AM93">
        <f>C93-O93</f>
        <v>-6.0332250808879309</v>
      </c>
      <c r="AN93" s="15">
        <f t="shared" ref="AN93" si="101">U93-C93</f>
        <v>0</v>
      </c>
      <c r="AO93" s="6">
        <f t="shared" ref="AO93" si="102">V93-D93</f>
        <v>0</v>
      </c>
      <c r="AP93" s="6">
        <f t="shared" ref="AP93" si="103">W93-E93</f>
        <v>0</v>
      </c>
      <c r="AQ93" s="6">
        <f t="shared" ref="AQ93" si="104">X93-F93</f>
        <v>0</v>
      </c>
      <c r="AR93" s="3" t="e">
        <f>(AO93*10^9)/(AP93*10^6)</f>
        <v>#DIV/0!</v>
      </c>
      <c r="AS93" s="19">
        <f t="shared" ref="AS93:AS104" si="105">C93-U93</f>
        <v>0</v>
      </c>
    </row>
    <row r="94" spans="1:45" x14ac:dyDescent="0.25">
      <c r="B94" s="6">
        <v>2020</v>
      </c>
      <c r="C94" s="15">
        <f t="shared" ref="C94:C104" si="106">SUM(B4:C4)</f>
        <v>115.83753478076007</v>
      </c>
      <c r="D94" s="6">
        <f t="shared" ref="D94:D104" si="107">SUM(Q4:W4)*(10^-9)</f>
        <v>8.5054405755785325</v>
      </c>
      <c r="E94" s="6">
        <f t="shared" ref="E94:E104" si="108">SUM(AX4:AY4)*10^-3</f>
        <v>120505.91792390296</v>
      </c>
      <c r="F94" s="6">
        <f t="shared" ref="F94:F104" si="109">SUM(AH4:AM4)*10^-3</f>
        <v>120630.50404508253</v>
      </c>
      <c r="G94" s="3">
        <f t="shared" ref="G94:G104" si="110">(D94*10^9)/(E94*10^6)</f>
        <v>7.0581102755049294E-2</v>
      </c>
      <c r="H94">
        <f t="shared" ref="H94:H104" si="111">$C$93-C94</f>
        <v>4.0166635993097231</v>
      </c>
      <c r="I94" s="15">
        <f t="shared" ref="I94:I104" si="112">SUM(B23:C23)</f>
        <v>112.63564637629098</v>
      </c>
      <c r="J94" s="6">
        <f t="shared" ref="J94:J104" si="113">SUM(A23:AP23)*(10^-9)</f>
        <v>8.596973159471224</v>
      </c>
      <c r="K94" s="6">
        <f t="shared" ref="K94:K104" si="114">SUM(AX23:AY23)*10^-3</f>
        <v>120517.86184087429</v>
      </c>
      <c r="L94" s="6">
        <f t="shared" ref="L94:L104" si="115">SUM(AH23:AM23)*10^-3</f>
        <v>120630.50404508253</v>
      </c>
      <c r="M94" s="3">
        <f t="shared" ref="M94:M104" si="116">(J94*10^9)/(K94*10^6)</f>
        <v>7.1333601742970126E-2</v>
      </c>
      <c r="N94">
        <f t="shared" ref="N94:N104" si="117">$C$93-I94</f>
        <v>7.2185520037788109</v>
      </c>
      <c r="O94" s="15">
        <f t="shared" ref="O94:O104" si="118">SUM(B60:C60)</f>
        <v>126.28245986927423</v>
      </c>
      <c r="P94" s="6">
        <f t="shared" ref="P94:P104" si="119">SUM(Q60:W60)*(10^-9)</f>
        <v>8.3659449228926022</v>
      </c>
      <c r="Q94" s="6">
        <f t="shared" ref="Q94:Q104" si="120">SUM(AX60:AY60)*10^-3</f>
        <v>118452.08617027003</v>
      </c>
      <c r="R94" s="6">
        <f t="shared" ref="R94:R104" si="121">SUM(AH60:AM60)*10^-3</f>
        <v>118458.02988006144</v>
      </c>
      <c r="S94" s="3">
        <f t="shared" ref="S94:S104" si="122">(P94*10^9)/(Q94*10^6)</f>
        <v>7.0627248479751534E-2</v>
      </c>
      <c r="T94">
        <f t="shared" ref="T94:T104" si="123">$C$93-O94</f>
        <v>-6.428261489204445</v>
      </c>
      <c r="U94" s="15">
        <f t="shared" ref="U94:U104" si="124">SUM(B41:C41)</f>
        <v>92.190730940465372</v>
      </c>
      <c r="V94" s="6">
        <f t="shared" ref="V94:V104" si="125">SUM(Q41:W41)*(10^-9)</f>
        <v>8.3534244936876689</v>
      </c>
      <c r="W94" s="6">
        <f t="shared" ref="W94:W104" si="126">SUM(AX41:AY41)*10^-3</f>
        <v>119482.08071482884</v>
      </c>
      <c r="X94" s="6">
        <f t="shared" ref="X94:X104" si="127">SUM(AH41:AM41)*10^-3</f>
        <v>120630.50404508253</v>
      </c>
      <c r="Y94" s="3">
        <f t="shared" ref="Y94:Y104" si="128">(V94*10^9)/(W94*10^6)</f>
        <v>6.9913617537553735E-2</v>
      </c>
      <c r="Z94">
        <f t="shared" ref="Z94:Z104" si="129">$C$93-U94</f>
        <v>27.663467439604418</v>
      </c>
      <c r="AB94" s="15">
        <f t="shared" ref="AB94:AB104" si="130">I94-C94</f>
        <v>-3.2018884044690878</v>
      </c>
      <c r="AC94" s="6">
        <f t="shared" ref="AC94:AC104" si="131">D94-J94</f>
        <v>-9.1532583892691477E-2</v>
      </c>
      <c r="AD94" s="6">
        <f t="shared" ref="AD94:AD104" si="132">K94-E94</f>
        <v>11.9439169713296</v>
      </c>
      <c r="AE94" s="6">
        <f t="shared" ref="AE94:AE104" si="133">L94-F94</f>
        <v>0</v>
      </c>
      <c r="AF94" s="29">
        <f t="shared" ref="AF94:AF104" si="134">(AC94*10^9)/(AD94*10^6)</f>
        <v>-7.6635314957737899</v>
      </c>
      <c r="AG94">
        <f t="shared" ref="AG94:AG104" si="135">C94-I94</f>
        <v>3.2018884044690878</v>
      </c>
      <c r="AH94" s="6">
        <f t="shared" ref="AH94:AH104" si="136">O94-C94</f>
        <v>10.444925088514168</v>
      </c>
      <c r="AI94" s="6">
        <f t="shared" ref="AI94:AI104" si="137">P94-D94</f>
        <v>-0.13949565268593034</v>
      </c>
      <c r="AJ94" s="6">
        <f t="shared" ref="AJ94:AJ104" si="138">Q94-E94</f>
        <v>-2053.8317536329268</v>
      </c>
      <c r="AK94" s="6">
        <f t="shared" ref="AK94:AK104" si="139">R94-F94</f>
        <v>-2172.4741650210926</v>
      </c>
      <c r="AL94">
        <f t="shared" ref="AL94:AL104" si="140">(AI94*10^9)/(AJ94*10^6)</f>
        <v>6.7919707852984068E-2</v>
      </c>
      <c r="AM94">
        <f t="shared" ref="AM94:AM104" si="141">C94-O94</f>
        <v>-10.444925088514168</v>
      </c>
      <c r="AN94" s="15">
        <f t="shared" ref="AN94:AN104" si="142">U94-C94</f>
        <v>-23.646803840294695</v>
      </c>
      <c r="AO94" s="6">
        <f t="shared" ref="AO94:AO104" si="143">V94-D94</f>
        <v>-0.15201608189086357</v>
      </c>
      <c r="AP94" s="6">
        <f t="shared" ref="AP94:AP104" si="144">W94-E94</f>
        <v>-1023.8372090741177</v>
      </c>
      <c r="AQ94" s="6">
        <f t="shared" ref="AQ94:AQ104" si="145">X94-F94</f>
        <v>0</v>
      </c>
      <c r="AR94" s="3">
        <f t="shared" ref="AR94:AR104" si="146">(AO94*10^9)/(AP94*10^6)</f>
        <v>0.14847680914853215</v>
      </c>
      <c r="AS94" s="19">
        <f t="shared" si="105"/>
        <v>23.646803840294695</v>
      </c>
    </row>
    <row r="95" spans="1:45" x14ac:dyDescent="0.25">
      <c r="B95" s="6">
        <v>2021</v>
      </c>
      <c r="C95" s="15">
        <f t="shared" si="106"/>
        <v>108.549641417399</v>
      </c>
      <c r="D95" s="6">
        <f t="shared" si="107"/>
        <v>8.6013962647195719</v>
      </c>
      <c r="E95" s="6">
        <f t="shared" si="108"/>
        <v>120848.53792840254</v>
      </c>
      <c r="F95" s="6">
        <f t="shared" si="109"/>
        <v>120894.8728073878</v>
      </c>
      <c r="G95" s="3">
        <f t="shared" si="110"/>
        <v>7.1175013054899525E-2</v>
      </c>
      <c r="H95">
        <f t="shared" si="111"/>
        <v>11.304556962670787</v>
      </c>
      <c r="I95" s="15">
        <f t="shared" si="112"/>
        <v>103.35777804153547</v>
      </c>
      <c r="J95" s="6">
        <f t="shared" si="113"/>
        <v>8.654241748654858</v>
      </c>
      <c r="K95" s="6">
        <f t="shared" si="114"/>
        <v>120880.88626210169</v>
      </c>
      <c r="L95" s="6">
        <f t="shared" si="115"/>
        <v>120894.8728073878</v>
      </c>
      <c r="M95" s="3">
        <f t="shared" si="116"/>
        <v>7.1593136154628909E-2</v>
      </c>
      <c r="N95">
        <f t="shared" si="117"/>
        <v>16.496420338534321</v>
      </c>
      <c r="O95" s="15">
        <f t="shared" si="118"/>
        <v>124.82650497103003</v>
      </c>
      <c r="P95" s="6">
        <f t="shared" si="119"/>
        <v>8.2887753474708195</v>
      </c>
      <c r="Q95" s="6">
        <f t="shared" si="120"/>
        <v>118094.52960818417</v>
      </c>
      <c r="R95" s="6">
        <f t="shared" si="121"/>
        <v>118099.24309486685</v>
      </c>
      <c r="S95" s="3">
        <f t="shared" si="122"/>
        <v>7.0187631679227175E-2</v>
      </c>
      <c r="T95">
        <f t="shared" si="123"/>
        <v>-4.972306590960244</v>
      </c>
      <c r="U95" s="15">
        <f t="shared" si="124"/>
        <v>80.066665971734736</v>
      </c>
      <c r="V95" s="6">
        <f t="shared" si="125"/>
        <v>8.4080920095270812</v>
      </c>
      <c r="W95" s="6">
        <f t="shared" si="126"/>
        <v>120801.28969757803</v>
      </c>
      <c r="X95" s="6">
        <f t="shared" si="127"/>
        <v>120894.8728073878</v>
      </c>
      <c r="Y95" s="3">
        <f t="shared" si="128"/>
        <v>6.9602667575623223E-2</v>
      </c>
      <c r="Z95">
        <f t="shared" si="129"/>
        <v>39.787532408335053</v>
      </c>
      <c r="AB95" s="15">
        <f t="shared" si="130"/>
        <v>-5.1918633758635337</v>
      </c>
      <c r="AC95" s="6">
        <f t="shared" si="131"/>
        <v>-5.2845483935286097E-2</v>
      </c>
      <c r="AD95" s="6">
        <f t="shared" si="132"/>
        <v>32.348333699148498</v>
      </c>
      <c r="AE95" s="6">
        <f t="shared" si="133"/>
        <v>0</v>
      </c>
      <c r="AF95" s="29">
        <f t="shared" si="134"/>
        <v>-1.633638518347458</v>
      </c>
      <c r="AG95">
        <f t="shared" si="135"/>
        <v>5.1918633758635337</v>
      </c>
      <c r="AH95" s="6">
        <f t="shared" si="136"/>
        <v>16.276863553631031</v>
      </c>
      <c r="AI95" s="6">
        <f t="shared" si="137"/>
        <v>-0.31262091724875241</v>
      </c>
      <c r="AJ95" s="6">
        <f t="shared" si="138"/>
        <v>-2754.0083202183741</v>
      </c>
      <c r="AK95" s="6">
        <f t="shared" si="139"/>
        <v>-2795.629712520953</v>
      </c>
      <c r="AL95">
        <f t="shared" si="140"/>
        <v>0.11351487755271694</v>
      </c>
      <c r="AM95">
        <f t="shared" si="141"/>
        <v>-16.276863553631031</v>
      </c>
      <c r="AN95" s="15">
        <f t="shared" si="142"/>
        <v>-28.482975445664266</v>
      </c>
      <c r="AO95" s="6">
        <f t="shared" si="143"/>
        <v>-0.19330425519249061</v>
      </c>
      <c r="AP95" s="6">
        <f t="shared" si="144"/>
        <v>-47.248230824508937</v>
      </c>
      <c r="AQ95" s="6">
        <f t="shared" si="145"/>
        <v>0</v>
      </c>
      <c r="AR95" s="3">
        <f t="shared" si="146"/>
        <v>4.0912485360662112</v>
      </c>
      <c r="AS95" s="19">
        <f t="shared" si="105"/>
        <v>28.482975445664266</v>
      </c>
    </row>
    <row r="96" spans="1:45" x14ac:dyDescent="0.25">
      <c r="B96" s="6">
        <v>2022</v>
      </c>
      <c r="C96" s="15">
        <f t="shared" si="106"/>
        <v>103.77814767089649</v>
      </c>
      <c r="D96" s="6">
        <f t="shared" si="107"/>
        <v>8.5929964768243234</v>
      </c>
      <c r="E96" s="6">
        <f t="shared" si="108"/>
        <v>121657.89760194895</v>
      </c>
      <c r="F96" s="6">
        <f t="shared" si="109"/>
        <v>121694.09510103223</v>
      </c>
      <c r="G96" s="3">
        <f t="shared" si="110"/>
        <v>7.0632459102159137E-2</v>
      </c>
      <c r="H96">
        <f t="shared" si="111"/>
        <v>16.076050709173302</v>
      </c>
      <c r="I96" s="15">
        <f t="shared" si="112"/>
        <v>89.897128038120172</v>
      </c>
      <c r="J96" s="6">
        <f t="shared" si="113"/>
        <v>8.6714456816568308</v>
      </c>
      <c r="K96" s="6">
        <f t="shared" si="114"/>
        <v>122545.43849298045</v>
      </c>
      <c r="L96" s="6">
        <f t="shared" si="115"/>
        <v>121694.09510103223</v>
      </c>
      <c r="M96" s="3">
        <f t="shared" si="116"/>
        <v>7.0761064534878973E-2</v>
      </c>
      <c r="N96">
        <f t="shared" si="117"/>
        <v>29.957070341949617</v>
      </c>
      <c r="O96" s="15">
        <f t="shared" si="118"/>
        <v>124.17087564948672</v>
      </c>
      <c r="P96" s="6">
        <f t="shared" si="119"/>
        <v>8.2173438120325013</v>
      </c>
      <c r="Q96" s="6">
        <f t="shared" si="120"/>
        <v>118087.65760430232</v>
      </c>
      <c r="R96" s="6">
        <f t="shared" si="121"/>
        <v>118092.33212897883</v>
      </c>
      <c r="S96" s="3">
        <f t="shared" si="122"/>
        <v>6.9586813548015672E-2</v>
      </c>
      <c r="T96">
        <f t="shared" si="123"/>
        <v>-4.3166772694169282</v>
      </c>
      <c r="U96" s="15">
        <f t="shared" si="124"/>
        <v>65.37603567486498</v>
      </c>
      <c r="V96" s="6">
        <f t="shared" si="125"/>
        <v>8.8762745403439816</v>
      </c>
      <c r="W96" s="6">
        <f t="shared" si="126"/>
        <v>128986.99130867497</v>
      </c>
      <c r="X96" s="6">
        <f t="shared" si="127"/>
        <v>121694.09510103223</v>
      </c>
      <c r="Y96" s="3">
        <f t="shared" si="128"/>
        <v>6.8815269278608329E-2</v>
      </c>
      <c r="Z96">
        <f t="shared" si="129"/>
        <v>54.478162705204809</v>
      </c>
      <c r="AB96" s="15">
        <f t="shared" si="130"/>
        <v>-13.881019632776315</v>
      </c>
      <c r="AC96" s="6">
        <f t="shared" si="131"/>
        <v>-7.8449204832507391E-2</v>
      </c>
      <c r="AD96" s="6">
        <f t="shared" si="132"/>
        <v>887.54089103150181</v>
      </c>
      <c r="AE96" s="6">
        <f t="shared" si="133"/>
        <v>0</v>
      </c>
      <c r="AF96" s="29">
        <f t="shared" si="134"/>
        <v>-8.8389397745194095E-2</v>
      </c>
      <c r="AG96">
        <f t="shared" si="135"/>
        <v>13.881019632776315</v>
      </c>
      <c r="AH96" s="6">
        <f t="shared" si="136"/>
        <v>20.39272797859023</v>
      </c>
      <c r="AI96" s="6">
        <f t="shared" si="137"/>
        <v>-0.37565266479182213</v>
      </c>
      <c r="AJ96" s="6">
        <f t="shared" si="138"/>
        <v>-3570.2399976466259</v>
      </c>
      <c r="AK96" s="6">
        <f t="shared" si="139"/>
        <v>-3601.7629720534023</v>
      </c>
      <c r="AL96">
        <f t="shared" si="140"/>
        <v>0.10521776268246361</v>
      </c>
      <c r="AM96">
        <f t="shared" si="141"/>
        <v>-20.39272797859023</v>
      </c>
      <c r="AN96" s="15">
        <f t="shared" si="142"/>
        <v>-38.402111996031508</v>
      </c>
      <c r="AO96" s="6">
        <f t="shared" si="143"/>
        <v>0.28327806351965812</v>
      </c>
      <c r="AP96" s="6">
        <f t="shared" si="144"/>
        <v>7329.0937067260238</v>
      </c>
      <c r="AQ96" s="6">
        <f t="shared" si="145"/>
        <v>0</v>
      </c>
      <c r="AR96" s="3">
        <f t="shared" si="146"/>
        <v>3.8651172280644935E-2</v>
      </c>
      <c r="AS96" s="19">
        <f t="shared" si="105"/>
        <v>38.402111996031508</v>
      </c>
    </row>
    <row r="97" spans="2:45" x14ac:dyDescent="0.25">
      <c r="B97" s="6">
        <v>2023</v>
      </c>
      <c r="C97" s="15">
        <f t="shared" si="106"/>
        <v>98.903854996851933</v>
      </c>
      <c r="D97" s="6">
        <f t="shared" si="107"/>
        <v>8.5587420050133431</v>
      </c>
      <c r="E97" s="6">
        <f t="shared" si="108"/>
        <v>122815.02052949456</v>
      </c>
      <c r="F97" s="6">
        <f t="shared" si="109"/>
        <v>122762.20023125944</v>
      </c>
      <c r="G97" s="3">
        <f t="shared" si="110"/>
        <v>6.9688072095040882E-2</v>
      </c>
      <c r="H97">
        <f t="shared" si="111"/>
        <v>20.950343383217856</v>
      </c>
      <c r="I97" s="15">
        <f t="shared" si="112"/>
        <v>77.454022500125063</v>
      </c>
      <c r="J97" s="6">
        <f t="shared" si="113"/>
        <v>8.668945467844047</v>
      </c>
      <c r="K97" s="6">
        <f t="shared" si="114"/>
        <v>126090.83579172198</v>
      </c>
      <c r="L97" s="6">
        <f t="shared" si="115"/>
        <v>122762.20023125944</v>
      </c>
      <c r="M97" s="3">
        <f t="shared" si="116"/>
        <v>6.8751590180300595E-2</v>
      </c>
      <c r="N97">
        <f t="shared" si="117"/>
        <v>42.400175879944726</v>
      </c>
      <c r="O97" s="15">
        <f t="shared" si="118"/>
        <v>123.53176344201306</v>
      </c>
      <c r="P97" s="6">
        <f t="shared" si="119"/>
        <v>8.1454931379727515</v>
      </c>
      <c r="Q97" s="6">
        <f t="shared" si="120"/>
        <v>118097.03164417577</v>
      </c>
      <c r="R97" s="6">
        <f t="shared" si="121"/>
        <v>118101.11221318737</v>
      </c>
      <c r="S97" s="3">
        <f t="shared" si="122"/>
        <v>6.8972886317032717E-2</v>
      </c>
      <c r="T97">
        <f t="shared" si="123"/>
        <v>-3.6775650619432696</v>
      </c>
      <c r="U97" s="15">
        <f t="shared" si="124"/>
        <v>56.527957804848604</v>
      </c>
      <c r="V97" s="6">
        <f t="shared" si="125"/>
        <v>9.4400790825307972</v>
      </c>
      <c r="W97" s="6">
        <f t="shared" si="126"/>
        <v>145161.76788895048</v>
      </c>
      <c r="X97" s="6">
        <f t="shared" si="127"/>
        <v>122762.20023125944</v>
      </c>
      <c r="Y97" s="3">
        <f t="shared" si="128"/>
        <v>6.5031441954830072E-2</v>
      </c>
      <c r="Z97">
        <f t="shared" si="129"/>
        <v>63.326240575221185</v>
      </c>
      <c r="AB97" s="15">
        <f t="shared" si="130"/>
        <v>-21.44983249672687</v>
      </c>
      <c r="AC97" s="6">
        <f t="shared" si="131"/>
        <v>-0.11020346283070381</v>
      </c>
      <c r="AD97" s="6">
        <f t="shared" si="132"/>
        <v>3275.815262227421</v>
      </c>
      <c r="AE97" s="6">
        <f t="shared" si="133"/>
        <v>0</v>
      </c>
      <c r="AF97" s="29">
        <f t="shared" si="134"/>
        <v>-3.3641537757464979E-2</v>
      </c>
      <c r="AG97">
        <f t="shared" si="135"/>
        <v>21.44983249672687</v>
      </c>
      <c r="AH97" s="6">
        <f t="shared" si="136"/>
        <v>24.627908445161125</v>
      </c>
      <c r="AI97" s="6">
        <f t="shared" si="137"/>
        <v>-0.41324886704059161</v>
      </c>
      <c r="AJ97" s="6">
        <f t="shared" si="138"/>
        <v>-4717.9888853187877</v>
      </c>
      <c r="AK97" s="6">
        <f t="shared" si="139"/>
        <v>-4661.0880180720706</v>
      </c>
      <c r="AL97">
        <f t="shared" si="140"/>
        <v>8.7590046752021755E-2</v>
      </c>
      <c r="AM97">
        <f t="shared" si="141"/>
        <v>-24.627908445161125</v>
      </c>
      <c r="AN97" s="15">
        <f t="shared" si="142"/>
        <v>-42.375897192003329</v>
      </c>
      <c r="AO97" s="6">
        <f t="shared" si="143"/>
        <v>0.88133707751745405</v>
      </c>
      <c r="AP97" s="6">
        <f t="shared" si="144"/>
        <v>22346.747359455912</v>
      </c>
      <c r="AQ97" s="6">
        <f t="shared" si="145"/>
        <v>0</v>
      </c>
      <c r="AR97" s="3">
        <f t="shared" si="146"/>
        <v>3.9439165948440394E-2</v>
      </c>
      <c r="AS97" s="19">
        <f t="shared" si="105"/>
        <v>42.375897192003329</v>
      </c>
    </row>
    <row r="98" spans="2:45" x14ac:dyDescent="0.25">
      <c r="B98" s="6">
        <v>2024</v>
      </c>
      <c r="C98" s="15">
        <f t="shared" si="106"/>
        <v>94.416977551269326</v>
      </c>
      <c r="D98" s="6">
        <f t="shared" si="107"/>
        <v>8.553016634937018</v>
      </c>
      <c r="E98" s="6">
        <f t="shared" si="108"/>
        <v>124925.27948215404</v>
      </c>
      <c r="F98" s="6">
        <f t="shared" si="109"/>
        <v>124480.85764036083</v>
      </c>
      <c r="G98" s="3">
        <f t="shared" si="110"/>
        <v>6.8465059036820833E-2</v>
      </c>
      <c r="H98">
        <f t="shared" si="111"/>
        <v>25.437220828800463</v>
      </c>
      <c r="I98" s="15">
        <f t="shared" si="112"/>
        <v>67.669452444824245</v>
      </c>
      <c r="J98" s="6">
        <f t="shared" si="113"/>
        <v>8.8500416313819343</v>
      </c>
      <c r="K98" s="6">
        <f t="shared" si="114"/>
        <v>134960.83975933661</v>
      </c>
      <c r="L98" s="6">
        <f t="shared" si="115"/>
        <v>124480.85764036083</v>
      </c>
      <c r="M98" s="3">
        <f t="shared" si="116"/>
        <v>6.5574885627293147E-2</v>
      </c>
      <c r="N98">
        <f t="shared" si="117"/>
        <v>52.184745935245545</v>
      </c>
      <c r="O98" s="15">
        <f t="shared" si="118"/>
        <v>123.29250948523224</v>
      </c>
      <c r="P98" s="6">
        <f t="shared" si="119"/>
        <v>8.0968552279036761</v>
      </c>
      <c r="Q98" s="6">
        <f t="shared" si="120"/>
        <v>118443.59503587824</v>
      </c>
      <c r="R98" s="6">
        <f t="shared" si="121"/>
        <v>118447.72762645219</v>
      </c>
      <c r="S98" s="3">
        <f t="shared" si="122"/>
        <v>6.836043118626231E-2</v>
      </c>
      <c r="T98">
        <f t="shared" si="123"/>
        <v>-3.4383111051624553</v>
      </c>
      <c r="U98" s="15">
        <f t="shared" si="124"/>
        <v>48.257680368079086</v>
      </c>
      <c r="V98" s="6">
        <f t="shared" si="125"/>
        <v>10.205153435361856</v>
      </c>
      <c r="W98" s="6">
        <f t="shared" si="126"/>
        <v>169628.36146599235</v>
      </c>
      <c r="X98" s="6">
        <f t="shared" si="127"/>
        <v>124480.85764036083</v>
      </c>
      <c r="Y98" s="3">
        <f t="shared" si="128"/>
        <v>6.0161834655272667E-2</v>
      </c>
      <c r="Z98">
        <f t="shared" si="129"/>
        <v>71.596518011990696</v>
      </c>
      <c r="AB98" s="15">
        <f t="shared" si="130"/>
        <v>-26.747525106445082</v>
      </c>
      <c r="AC98" s="6">
        <f t="shared" si="131"/>
        <v>-0.29702499644491631</v>
      </c>
      <c r="AD98" s="6">
        <f t="shared" si="132"/>
        <v>10035.560277182565</v>
      </c>
      <c r="AE98" s="6">
        <f t="shared" si="133"/>
        <v>0</v>
      </c>
      <c r="AF98" s="29">
        <f t="shared" si="134"/>
        <v>-2.9597250999553022E-2</v>
      </c>
      <c r="AG98">
        <f t="shared" si="135"/>
        <v>26.747525106445082</v>
      </c>
      <c r="AH98" s="6">
        <f t="shared" si="136"/>
        <v>28.875531933962918</v>
      </c>
      <c r="AI98" s="6">
        <f t="shared" si="137"/>
        <v>-0.45616140703334196</v>
      </c>
      <c r="AJ98" s="6">
        <f t="shared" si="138"/>
        <v>-6481.6844462758017</v>
      </c>
      <c r="AK98" s="6">
        <f t="shared" si="139"/>
        <v>-6033.1300139086379</v>
      </c>
      <c r="AL98">
        <f t="shared" si="140"/>
        <v>7.0376984688824182E-2</v>
      </c>
      <c r="AM98">
        <f t="shared" si="141"/>
        <v>-28.875531933962918</v>
      </c>
      <c r="AN98" s="15">
        <f t="shared" si="142"/>
        <v>-46.15929718319024</v>
      </c>
      <c r="AO98" s="6">
        <f t="shared" si="143"/>
        <v>1.652136800424838</v>
      </c>
      <c r="AP98" s="6">
        <f t="shared" si="144"/>
        <v>44703.081983838303</v>
      </c>
      <c r="AQ98" s="6">
        <f t="shared" si="145"/>
        <v>0</v>
      </c>
      <c r="AR98" s="3">
        <f t="shared" si="146"/>
        <v>3.6958006631894913E-2</v>
      </c>
      <c r="AS98" s="19">
        <f t="shared" si="105"/>
        <v>46.15929718319024</v>
      </c>
    </row>
    <row r="99" spans="2:45" x14ac:dyDescent="0.25">
      <c r="B99" s="6">
        <v>2025</v>
      </c>
      <c r="C99" s="15">
        <f t="shared" si="106"/>
        <v>89.923028026186088</v>
      </c>
      <c r="D99" s="6">
        <f t="shared" si="107"/>
        <v>8.5146709207927973</v>
      </c>
      <c r="E99" s="6">
        <f t="shared" si="108"/>
        <v>127153.76010936398</v>
      </c>
      <c r="F99" s="6">
        <f t="shared" si="109"/>
        <v>125849.22380034579</v>
      </c>
      <c r="G99" s="3">
        <f t="shared" si="110"/>
        <v>6.6963579476292279E-2</v>
      </c>
      <c r="H99">
        <f t="shared" si="111"/>
        <v>29.931170353883701</v>
      </c>
      <c r="I99" s="15">
        <f t="shared" si="112"/>
        <v>62.596636434670415</v>
      </c>
      <c r="J99" s="6">
        <f t="shared" si="113"/>
        <v>9.015167704637804</v>
      </c>
      <c r="K99" s="6">
        <f t="shared" si="114"/>
        <v>145207.31682884751</v>
      </c>
      <c r="L99" s="6">
        <f t="shared" si="115"/>
        <v>125849.22380034579</v>
      </c>
      <c r="M99" s="3">
        <f t="shared" si="116"/>
        <v>6.2084803311005139E-2</v>
      </c>
      <c r="N99">
        <f t="shared" si="117"/>
        <v>57.257561945399374</v>
      </c>
      <c r="O99" s="15">
        <f t="shared" si="118"/>
        <v>122.18314602177729</v>
      </c>
      <c r="P99" s="6">
        <f t="shared" si="119"/>
        <v>7.9996762325576913</v>
      </c>
      <c r="Q99" s="6">
        <f t="shared" si="120"/>
        <v>118094.70717553525</v>
      </c>
      <c r="R99" s="6">
        <f t="shared" si="121"/>
        <v>118098.35981249546</v>
      </c>
      <c r="S99" s="3">
        <f t="shared" si="122"/>
        <v>6.7739498440578055E-2</v>
      </c>
      <c r="T99">
        <f t="shared" si="123"/>
        <v>-2.3289476417075008</v>
      </c>
      <c r="U99" s="15">
        <f t="shared" si="124"/>
        <v>47.890891632862846</v>
      </c>
      <c r="V99" s="6">
        <f t="shared" si="125"/>
        <v>11.629011272484021</v>
      </c>
      <c r="W99" s="6">
        <f t="shared" si="126"/>
        <v>209006.187024318</v>
      </c>
      <c r="X99" s="6">
        <f t="shared" si="127"/>
        <v>125849.22380034579</v>
      </c>
      <c r="Y99" s="3">
        <f t="shared" si="128"/>
        <v>5.5639555163651593E-2</v>
      </c>
      <c r="Z99">
        <f t="shared" si="129"/>
        <v>71.963306747206943</v>
      </c>
      <c r="AB99" s="15">
        <f t="shared" si="130"/>
        <v>-27.326391591515673</v>
      </c>
      <c r="AC99" s="6">
        <f t="shared" si="131"/>
        <v>-0.50049678384500673</v>
      </c>
      <c r="AD99" s="6">
        <f t="shared" si="132"/>
        <v>18053.556719483531</v>
      </c>
      <c r="AE99" s="6">
        <f t="shared" si="133"/>
        <v>0</v>
      </c>
      <c r="AF99" s="29">
        <f t="shared" si="134"/>
        <v>-2.7722890930675554E-2</v>
      </c>
      <c r="AG99">
        <f t="shared" si="135"/>
        <v>27.326391591515673</v>
      </c>
      <c r="AH99" s="6">
        <f t="shared" si="136"/>
        <v>32.260117995591202</v>
      </c>
      <c r="AI99" s="6">
        <f t="shared" si="137"/>
        <v>-0.51499468823510597</v>
      </c>
      <c r="AJ99" s="6">
        <f t="shared" si="138"/>
        <v>-9059.0529338287306</v>
      </c>
      <c r="AK99" s="6">
        <f t="shared" si="139"/>
        <v>-7750.8639878503309</v>
      </c>
      <c r="AL99">
        <f t="shared" si="140"/>
        <v>5.6848623360173683E-2</v>
      </c>
      <c r="AM99">
        <f t="shared" si="141"/>
        <v>-32.260117995591202</v>
      </c>
      <c r="AN99" s="15">
        <f t="shared" si="142"/>
        <v>-42.032136393323242</v>
      </c>
      <c r="AO99" s="6">
        <f t="shared" si="143"/>
        <v>3.114340351691224</v>
      </c>
      <c r="AP99" s="6">
        <f t="shared" si="144"/>
        <v>81852.42691495402</v>
      </c>
      <c r="AQ99" s="6">
        <f t="shared" si="145"/>
        <v>0</v>
      </c>
      <c r="AR99" s="3">
        <f t="shared" si="146"/>
        <v>3.8048234720359279E-2</v>
      </c>
      <c r="AS99" s="19">
        <f t="shared" si="105"/>
        <v>42.032136393323242</v>
      </c>
    </row>
    <row r="100" spans="2:45" x14ac:dyDescent="0.25">
      <c r="B100" s="6">
        <v>2026</v>
      </c>
      <c r="C100" s="15">
        <f t="shared" si="106"/>
        <v>85.149379563478192</v>
      </c>
      <c r="D100" s="6">
        <f t="shared" si="107"/>
        <v>8.5193125991401093</v>
      </c>
      <c r="E100" s="6">
        <f t="shared" si="108"/>
        <v>131255.54738647275</v>
      </c>
      <c r="F100" s="6">
        <f t="shared" si="109"/>
        <v>128012.45411207374</v>
      </c>
      <c r="G100" s="3">
        <f t="shared" si="110"/>
        <v>6.4906305057382388E-2</v>
      </c>
      <c r="H100">
        <f t="shared" si="111"/>
        <v>34.704818816591597</v>
      </c>
      <c r="I100" s="15">
        <f t="shared" si="112"/>
        <v>55.750161481212082</v>
      </c>
      <c r="J100" s="6">
        <f t="shared" si="113"/>
        <v>9.1485069324327704</v>
      </c>
      <c r="K100" s="6">
        <f t="shared" si="114"/>
        <v>156499.414072213</v>
      </c>
      <c r="L100" s="6">
        <f t="shared" si="115"/>
        <v>128012.45411207374</v>
      </c>
      <c r="M100" s="3">
        <f t="shared" si="116"/>
        <v>5.8457132166714734E-2</v>
      </c>
      <c r="N100">
        <f t="shared" si="117"/>
        <v>64.104036898857714</v>
      </c>
      <c r="O100" s="15">
        <f t="shared" si="118"/>
        <v>121.47030015862661</v>
      </c>
      <c r="P100" s="6">
        <f t="shared" si="119"/>
        <v>7.9272486249906642</v>
      </c>
      <c r="Q100" s="6">
        <f t="shared" si="120"/>
        <v>118088.26173694895</v>
      </c>
      <c r="R100" s="6">
        <f t="shared" si="121"/>
        <v>118092.24936073298</v>
      </c>
      <c r="S100" s="3">
        <f t="shared" si="122"/>
        <v>6.7129861244373687E-2</v>
      </c>
      <c r="T100">
        <f t="shared" si="123"/>
        <v>-1.6161017785568248</v>
      </c>
      <c r="U100" s="15">
        <f t="shared" si="124"/>
        <v>45.093002750075939</v>
      </c>
      <c r="V100" s="6">
        <f t="shared" si="125"/>
        <v>13.054721566102099</v>
      </c>
      <c r="W100" s="6">
        <f t="shared" si="126"/>
        <v>256813.44348340781</v>
      </c>
      <c r="X100" s="6">
        <f t="shared" si="127"/>
        <v>128012.45411207374</v>
      </c>
      <c r="Y100" s="3">
        <f t="shared" si="128"/>
        <v>5.0833482036720314E-2</v>
      </c>
      <c r="Z100">
        <f t="shared" si="129"/>
        <v>74.76119562999385</v>
      </c>
      <c r="AB100" s="15">
        <f t="shared" si="130"/>
        <v>-29.39921808226611</v>
      </c>
      <c r="AC100" s="6">
        <f t="shared" si="131"/>
        <v>-0.62919433329266106</v>
      </c>
      <c r="AD100" s="6">
        <f t="shared" si="132"/>
        <v>25243.866685740242</v>
      </c>
      <c r="AE100" s="6">
        <f t="shared" si="133"/>
        <v>0</v>
      </c>
      <c r="AF100" s="29">
        <f t="shared" si="134"/>
        <v>-2.4924641740723518E-2</v>
      </c>
      <c r="AG100">
        <f t="shared" si="135"/>
        <v>29.39921808226611</v>
      </c>
      <c r="AH100" s="6">
        <f t="shared" si="136"/>
        <v>36.320920595148422</v>
      </c>
      <c r="AI100" s="6">
        <f t="shared" si="137"/>
        <v>-0.59206397414944512</v>
      </c>
      <c r="AJ100" s="6">
        <f t="shared" si="138"/>
        <v>-13167.285649523808</v>
      </c>
      <c r="AK100" s="6">
        <f t="shared" si="139"/>
        <v>-9920.2047513407597</v>
      </c>
      <c r="AL100">
        <f t="shared" si="140"/>
        <v>4.496477025778331E-2</v>
      </c>
      <c r="AM100">
        <f t="shared" si="141"/>
        <v>-36.320920595148422</v>
      </c>
      <c r="AN100" s="15">
        <f t="shared" si="142"/>
        <v>-40.056376813402252</v>
      </c>
      <c r="AO100" s="6">
        <f t="shared" si="143"/>
        <v>4.5354089669619899</v>
      </c>
      <c r="AP100" s="6">
        <f t="shared" si="144"/>
        <v>125557.89609693506</v>
      </c>
      <c r="AQ100" s="6">
        <f t="shared" si="145"/>
        <v>0</v>
      </c>
      <c r="AR100" s="3">
        <f t="shared" si="146"/>
        <v>3.6122052917010469E-2</v>
      </c>
      <c r="AS100" s="19">
        <f t="shared" si="105"/>
        <v>40.056376813402252</v>
      </c>
    </row>
    <row r="101" spans="2:45" x14ac:dyDescent="0.25">
      <c r="B101" s="6">
        <v>2027</v>
      </c>
      <c r="C101" s="15">
        <f t="shared" si="106"/>
        <v>79.06376463168148</v>
      </c>
      <c r="D101" s="6">
        <f t="shared" si="107"/>
        <v>8.3765353015978512</v>
      </c>
      <c r="E101" s="6">
        <f t="shared" si="108"/>
        <v>133753.89249373475</v>
      </c>
      <c r="F101" s="6">
        <f t="shared" si="109"/>
        <v>130626.12673153024</v>
      </c>
      <c r="G101" s="3">
        <f t="shared" si="110"/>
        <v>6.2626478717172446E-2</v>
      </c>
      <c r="H101">
        <f t="shared" si="111"/>
        <v>40.79043374838831</v>
      </c>
      <c r="I101" s="15">
        <f t="shared" si="112"/>
        <v>48.043340133035358</v>
      </c>
      <c r="J101" s="6">
        <f t="shared" si="113"/>
        <v>9.4710724141338254</v>
      </c>
      <c r="K101" s="6">
        <f t="shared" si="114"/>
        <v>171597.78219783102</v>
      </c>
      <c r="L101" s="6">
        <f t="shared" si="115"/>
        <v>130626.12673153024</v>
      </c>
      <c r="M101" s="3">
        <f t="shared" si="116"/>
        <v>5.5193443020230007E-2</v>
      </c>
      <c r="N101">
        <f t="shared" si="117"/>
        <v>71.810858247034432</v>
      </c>
      <c r="O101" s="15">
        <f t="shared" si="118"/>
        <v>120.77645701377183</v>
      </c>
      <c r="P101" s="6">
        <f t="shared" si="119"/>
        <v>7.8564413495542214</v>
      </c>
      <c r="Q101" s="6">
        <f t="shared" si="120"/>
        <v>118094.79441263902</v>
      </c>
      <c r="R101" s="6">
        <f t="shared" si="121"/>
        <v>118098.85003924946</v>
      </c>
      <c r="S101" s="3">
        <f t="shared" si="122"/>
        <v>6.6526567818923188E-2</v>
      </c>
      <c r="T101">
        <f t="shared" si="123"/>
        <v>-0.92225863370204308</v>
      </c>
      <c r="U101" s="15">
        <f t="shared" si="124"/>
        <v>42.319350390434032</v>
      </c>
      <c r="V101" s="6">
        <f t="shared" si="125"/>
        <v>14.511903894797042</v>
      </c>
      <c r="W101" s="6">
        <f t="shared" si="126"/>
        <v>308293.49867068726</v>
      </c>
      <c r="X101" s="6">
        <f t="shared" si="127"/>
        <v>130626.12673153024</v>
      </c>
      <c r="Y101" s="3">
        <f t="shared" si="128"/>
        <v>4.7071715613109175E-2</v>
      </c>
      <c r="Z101">
        <f t="shared" si="129"/>
        <v>77.53484798963575</v>
      </c>
      <c r="AB101" s="15">
        <f t="shared" si="130"/>
        <v>-31.020424498646122</v>
      </c>
      <c r="AC101" s="6">
        <f t="shared" si="131"/>
        <v>-1.0945371125359742</v>
      </c>
      <c r="AD101" s="6">
        <f t="shared" si="132"/>
        <v>37843.889704096277</v>
      </c>
      <c r="AE101" s="6">
        <f t="shared" si="133"/>
        <v>0</v>
      </c>
      <c r="AF101" s="29">
        <f t="shared" si="134"/>
        <v>-2.8922426343968022E-2</v>
      </c>
      <c r="AG101">
        <f t="shared" si="135"/>
        <v>31.020424498646122</v>
      </c>
      <c r="AH101" s="6">
        <f t="shared" si="136"/>
        <v>41.712692382090353</v>
      </c>
      <c r="AI101" s="6">
        <f t="shared" si="137"/>
        <v>-0.52009395204362985</v>
      </c>
      <c r="AJ101" s="6">
        <f t="shared" si="138"/>
        <v>-15659.098081095726</v>
      </c>
      <c r="AK101" s="6">
        <f t="shared" si="139"/>
        <v>-12527.276692280779</v>
      </c>
      <c r="AL101">
        <f t="shared" si="140"/>
        <v>3.3213531797946109E-2</v>
      </c>
      <c r="AM101">
        <f t="shared" si="141"/>
        <v>-41.712692382090353</v>
      </c>
      <c r="AN101" s="15">
        <f t="shared" si="142"/>
        <v>-36.744414241247448</v>
      </c>
      <c r="AO101" s="6">
        <f t="shared" si="143"/>
        <v>6.1353685931991908</v>
      </c>
      <c r="AP101" s="6">
        <f t="shared" si="144"/>
        <v>174539.60617695251</v>
      </c>
      <c r="AQ101" s="6">
        <f t="shared" si="145"/>
        <v>0</v>
      </c>
      <c r="AR101" s="3">
        <f t="shared" si="146"/>
        <v>3.5151727035404243E-2</v>
      </c>
      <c r="AS101" s="19">
        <f t="shared" si="105"/>
        <v>36.744414241247448</v>
      </c>
    </row>
    <row r="102" spans="2:45" x14ac:dyDescent="0.25">
      <c r="B102" s="6">
        <v>2028</v>
      </c>
      <c r="C102" s="15">
        <f t="shared" si="106"/>
        <v>72.470534208726235</v>
      </c>
      <c r="D102" s="6">
        <f t="shared" si="107"/>
        <v>8.377160349225603</v>
      </c>
      <c r="E102" s="6">
        <f t="shared" si="108"/>
        <v>138921.47082562911</v>
      </c>
      <c r="F102" s="6">
        <f t="shared" si="109"/>
        <v>134163.99582656956</v>
      </c>
      <c r="G102" s="3">
        <f t="shared" si="110"/>
        <v>6.0301408410370294E-2</v>
      </c>
      <c r="H102">
        <f t="shared" si="111"/>
        <v>47.383664171343554</v>
      </c>
      <c r="I102" s="15">
        <f t="shared" si="112"/>
        <v>42.793685801951547</v>
      </c>
      <c r="J102" s="6">
        <f t="shared" si="113"/>
        <v>10.232913551111583</v>
      </c>
      <c r="K102" s="6">
        <f t="shared" si="114"/>
        <v>200074.7584523235</v>
      </c>
      <c r="L102" s="6">
        <f t="shared" si="115"/>
        <v>134163.99582656956</v>
      </c>
      <c r="M102" s="3">
        <f t="shared" si="116"/>
        <v>5.1145449982137652E-2</v>
      </c>
      <c r="N102">
        <f t="shared" si="117"/>
        <v>77.060512578118249</v>
      </c>
      <c r="O102" s="15">
        <f t="shared" si="118"/>
        <v>120.54135520707003</v>
      </c>
      <c r="P102" s="6">
        <f t="shared" si="119"/>
        <v>7.8127221311433654</v>
      </c>
      <c r="Q102" s="6">
        <f t="shared" si="120"/>
        <v>118475.58861526946</v>
      </c>
      <c r="R102" s="6">
        <f t="shared" si="121"/>
        <v>118479.43982781778</v>
      </c>
      <c r="S102" s="3">
        <f t="shared" si="122"/>
        <v>6.5943729188921205E-2</v>
      </c>
      <c r="T102">
        <f t="shared" si="123"/>
        <v>-0.68715682700023706</v>
      </c>
      <c r="U102" s="15">
        <f t="shared" si="124"/>
        <v>41.625854665222732</v>
      </c>
      <c r="V102" s="6">
        <f t="shared" si="125"/>
        <v>16.653203362464893</v>
      </c>
      <c r="W102" s="6">
        <f t="shared" si="126"/>
        <v>386737.63498280855</v>
      </c>
      <c r="X102" s="6">
        <f t="shared" si="127"/>
        <v>134163.99582656956</v>
      </c>
      <c r="Y102" s="3">
        <f t="shared" si="128"/>
        <v>4.3060726073905813E-2</v>
      </c>
      <c r="Z102">
        <f t="shared" si="129"/>
        <v>78.228343714847057</v>
      </c>
      <c r="AB102" s="15">
        <f t="shared" si="130"/>
        <v>-29.676848406774688</v>
      </c>
      <c r="AC102" s="6">
        <f t="shared" si="131"/>
        <v>-1.8557532018859799</v>
      </c>
      <c r="AD102" s="6">
        <f t="shared" si="132"/>
        <v>61153.287626694393</v>
      </c>
      <c r="AE102" s="6">
        <f t="shared" si="133"/>
        <v>0</v>
      </c>
      <c r="AF102" s="29">
        <f t="shared" si="134"/>
        <v>-3.0345926996015075E-2</v>
      </c>
      <c r="AG102">
        <f t="shared" si="135"/>
        <v>29.676848406774688</v>
      </c>
      <c r="AH102" s="6">
        <f t="shared" si="136"/>
        <v>48.070820998343791</v>
      </c>
      <c r="AI102" s="6">
        <f t="shared" si="137"/>
        <v>-0.5644382180822376</v>
      </c>
      <c r="AJ102" s="6">
        <f t="shared" si="138"/>
        <v>-20445.882210359647</v>
      </c>
      <c r="AK102" s="6">
        <f t="shared" si="139"/>
        <v>-15684.555998751777</v>
      </c>
      <c r="AL102">
        <f t="shared" si="140"/>
        <v>2.7606449664287148E-2</v>
      </c>
      <c r="AM102">
        <f t="shared" si="141"/>
        <v>-48.070820998343791</v>
      </c>
      <c r="AN102" s="15">
        <f t="shared" si="142"/>
        <v>-30.844679543503503</v>
      </c>
      <c r="AO102" s="6">
        <f t="shared" si="143"/>
        <v>8.2760430132392901</v>
      </c>
      <c r="AP102" s="6">
        <f t="shared" si="144"/>
        <v>247816.16415717945</v>
      </c>
      <c r="AQ102" s="6">
        <f t="shared" si="145"/>
        <v>0</v>
      </c>
      <c r="AR102" s="3">
        <f t="shared" si="146"/>
        <v>3.3395896677628108E-2</v>
      </c>
      <c r="AS102" s="19">
        <f t="shared" si="105"/>
        <v>30.844679543503503</v>
      </c>
    </row>
    <row r="103" spans="2:45" x14ac:dyDescent="0.25">
      <c r="B103" s="6">
        <v>2029</v>
      </c>
      <c r="C103" s="15">
        <f t="shared" si="106"/>
        <v>68.737649179785677</v>
      </c>
      <c r="D103" s="6">
        <f t="shared" si="107"/>
        <v>8.2714580256262167</v>
      </c>
      <c r="E103" s="6">
        <f t="shared" si="108"/>
        <v>142835.85662569301</v>
      </c>
      <c r="F103" s="6">
        <f t="shared" si="109"/>
        <v>137004.11901488833</v>
      </c>
      <c r="G103" s="3">
        <f t="shared" si="110"/>
        <v>5.7908834805408135E-2</v>
      </c>
      <c r="H103">
        <f t="shared" si="111"/>
        <v>51.116549200284112</v>
      </c>
      <c r="I103" s="15">
        <f t="shared" si="112"/>
        <v>36.482982553436806</v>
      </c>
      <c r="J103" s="6">
        <f t="shared" si="113"/>
        <v>11.256570925656986</v>
      </c>
      <c r="K103" s="6">
        <f t="shared" si="114"/>
        <v>245584.33003736037</v>
      </c>
      <c r="L103" s="6">
        <f t="shared" si="115"/>
        <v>137004.11901488833</v>
      </c>
      <c r="M103" s="3">
        <f t="shared" si="116"/>
        <v>4.583586796415122E-2</v>
      </c>
      <c r="N103">
        <f t="shared" si="117"/>
        <v>83.371215826632977</v>
      </c>
      <c r="O103" s="15">
        <f t="shared" si="118"/>
        <v>119.42915535616277</v>
      </c>
      <c r="P103" s="6">
        <f t="shared" si="119"/>
        <v>7.7160149885021241</v>
      </c>
      <c r="Q103" s="6">
        <f t="shared" si="120"/>
        <v>118094.20282476273</v>
      </c>
      <c r="R103" s="6">
        <f t="shared" si="121"/>
        <v>118098.10970387192</v>
      </c>
      <c r="S103" s="3">
        <f t="shared" si="122"/>
        <v>6.5337796470430823E-2</v>
      </c>
      <c r="T103">
        <f t="shared" si="123"/>
        <v>0.42504302390702264</v>
      </c>
      <c r="U103" s="15">
        <f t="shared" si="124"/>
        <v>41.779899350329167</v>
      </c>
      <c r="V103" s="6">
        <f t="shared" si="125"/>
        <v>18.448225678676366</v>
      </c>
      <c r="W103" s="6">
        <f t="shared" si="126"/>
        <v>464449.22465806664</v>
      </c>
      <c r="X103" s="6">
        <f t="shared" si="127"/>
        <v>137004.11901488833</v>
      </c>
      <c r="Y103" s="3">
        <f t="shared" si="128"/>
        <v>3.9720651255814199E-2</v>
      </c>
      <c r="Z103">
        <f t="shared" si="129"/>
        <v>78.074299029740615</v>
      </c>
      <c r="AB103" s="15">
        <f t="shared" si="130"/>
        <v>-32.254666626348872</v>
      </c>
      <c r="AC103" s="6">
        <f t="shared" si="131"/>
        <v>-2.985112900030769</v>
      </c>
      <c r="AD103" s="6">
        <f t="shared" si="132"/>
        <v>102748.47341166736</v>
      </c>
      <c r="AE103" s="6">
        <f t="shared" si="133"/>
        <v>0</v>
      </c>
      <c r="AF103" s="29">
        <f t="shared" si="134"/>
        <v>-2.9052625318049752E-2</v>
      </c>
      <c r="AG103">
        <f t="shared" si="135"/>
        <v>32.254666626348872</v>
      </c>
      <c r="AH103" s="6">
        <f t="shared" si="136"/>
        <v>50.691506176377089</v>
      </c>
      <c r="AI103" s="6">
        <f t="shared" si="137"/>
        <v>-0.5554430371240926</v>
      </c>
      <c r="AJ103" s="6">
        <f t="shared" si="138"/>
        <v>-24741.653800930275</v>
      </c>
      <c r="AK103" s="6">
        <f t="shared" si="139"/>
        <v>-18906.009311016416</v>
      </c>
      <c r="AL103">
        <f t="shared" si="140"/>
        <v>2.2449713410152405E-2</v>
      </c>
      <c r="AM103">
        <f t="shared" si="141"/>
        <v>-50.691506176377089</v>
      </c>
      <c r="AN103" s="15">
        <f t="shared" si="142"/>
        <v>-26.95774982945651</v>
      </c>
      <c r="AO103" s="6">
        <f t="shared" si="143"/>
        <v>10.176767653050149</v>
      </c>
      <c r="AP103" s="6">
        <f t="shared" si="144"/>
        <v>321613.3680323736</v>
      </c>
      <c r="AQ103" s="6">
        <f t="shared" si="145"/>
        <v>0</v>
      </c>
      <c r="AR103" s="3">
        <f t="shared" si="146"/>
        <v>3.1642862718398439E-2</v>
      </c>
      <c r="AS103" s="19">
        <f t="shared" si="105"/>
        <v>26.95774982945651</v>
      </c>
    </row>
    <row r="104" spans="2:45" x14ac:dyDescent="0.25">
      <c r="B104" s="6">
        <v>2030</v>
      </c>
      <c r="C104" s="15">
        <f t="shared" si="106"/>
        <v>52.94888287047656</v>
      </c>
      <c r="D104" s="6">
        <f t="shared" si="107"/>
        <v>8.4046171201370417</v>
      </c>
      <c r="E104" s="6">
        <f t="shared" si="108"/>
        <v>153631.94263446762</v>
      </c>
      <c r="F104" s="6">
        <f t="shared" si="109"/>
        <v>140433.76749852387</v>
      </c>
      <c r="G104" s="3">
        <f t="shared" si="110"/>
        <v>5.4706182685809832E-2</v>
      </c>
      <c r="H104">
        <f t="shared" si="111"/>
        <v>66.905315509593237</v>
      </c>
      <c r="I104" s="15">
        <f t="shared" si="112"/>
        <v>34.112207528241257</v>
      </c>
      <c r="J104" s="6">
        <f t="shared" si="113"/>
        <v>12.993570679585016</v>
      </c>
      <c r="K104" s="6">
        <f t="shared" si="114"/>
        <v>315223.48780007398</v>
      </c>
      <c r="L104" s="6">
        <f t="shared" si="115"/>
        <v>140433.76749852387</v>
      </c>
      <c r="M104" s="3">
        <f t="shared" si="116"/>
        <v>4.1220185622164056E-2</v>
      </c>
      <c r="N104">
        <f t="shared" si="117"/>
        <v>85.741990851828533</v>
      </c>
      <c r="O104" s="15">
        <f t="shared" si="118"/>
        <v>118.83298756301159</v>
      </c>
      <c r="P104" s="6">
        <f t="shared" si="119"/>
        <v>7.6466668307702683</v>
      </c>
      <c r="Q104" s="6">
        <f t="shared" si="120"/>
        <v>118088.06175057769</v>
      </c>
      <c r="R104" s="6">
        <f t="shared" si="121"/>
        <v>118092.08223676596</v>
      </c>
      <c r="S104" s="3">
        <f t="shared" si="122"/>
        <v>6.4753936320178965E-2</v>
      </c>
      <c r="T104">
        <f t="shared" si="123"/>
        <v>1.0212108170582042</v>
      </c>
      <c r="U104" s="15">
        <f t="shared" si="124"/>
        <v>42.220337380815153</v>
      </c>
      <c r="V104" s="6">
        <f t="shared" si="125"/>
        <v>19.93240998210409</v>
      </c>
      <c r="W104" s="6">
        <f t="shared" si="126"/>
        <v>539679.0183969941</v>
      </c>
      <c r="X104" s="6">
        <f t="shared" si="127"/>
        <v>140433.76749852387</v>
      </c>
      <c r="Y104" s="3">
        <f t="shared" si="128"/>
        <v>3.6933824185548719E-2</v>
      </c>
      <c r="Z104">
        <f t="shared" si="129"/>
        <v>77.633860999254637</v>
      </c>
      <c r="AB104" s="15">
        <f t="shared" si="130"/>
        <v>-18.836675342235303</v>
      </c>
      <c r="AC104" s="6">
        <f t="shared" si="131"/>
        <v>-4.5889535594479742</v>
      </c>
      <c r="AD104" s="6">
        <f t="shared" si="132"/>
        <v>161591.54516560637</v>
      </c>
      <c r="AE104" s="6">
        <f t="shared" si="133"/>
        <v>0</v>
      </c>
      <c r="AF104" s="29">
        <f t="shared" si="134"/>
        <v>-2.8398475642676765E-2</v>
      </c>
      <c r="AG104">
        <f t="shared" si="135"/>
        <v>18.836675342235303</v>
      </c>
      <c r="AH104" s="6">
        <f t="shared" si="136"/>
        <v>65.884104692535033</v>
      </c>
      <c r="AI104" s="6">
        <f t="shared" si="137"/>
        <v>-0.75795028936677333</v>
      </c>
      <c r="AJ104" s="6">
        <f t="shared" si="138"/>
        <v>-35543.880883889928</v>
      </c>
      <c r="AK104" s="6">
        <f t="shared" si="139"/>
        <v>-22341.685261757913</v>
      </c>
      <c r="AL104">
        <f t="shared" si="140"/>
        <v>2.1324353742990125E-2</v>
      </c>
      <c r="AM104">
        <f t="shared" si="141"/>
        <v>-65.884104692535033</v>
      </c>
      <c r="AN104" s="15">
        <f t="shared" si="142"/>
        <v>-10.728545489661407</v>
      </c>
      <c r="AO104" s="6">
        <f t="shared" si="143"/>
        <v>11.527792861967049</v>
      </c>
      <c r="AP104" s="6">
        <f t="shared" si="144"/>
        <v>386047.07576252648</v>
      </c>
      <c r="AQ104" s="6">
        <f t="shared" si="145"/>
        <v>0</v>
      </c>
      <c r="AR104" s="3">
        <f t="shared" si="146"/>
        <v>2.9861106548203127E-2</v>
      </c>
      <c r="AS104" s="19">
        <f t="shared" si="105"/>
        <v>10.728545489661407</v>
      </c>
    </row>
    <row r="105" spans="2:45" x14ac:dyDescent="0.25">
      <c r="C105" s="10"/>
      <c r="D105" s="1"/>
      <c r="E105" s="1"/>
      <c r="F105" s="1"/>
      <c r="G105" s="2"/>
      <c r="I105" s="10"/>
      <c r="J105" s="1"/>
      <c r="K105" s="1"/>
      <c r="L105" s="1"/>
      <c r="M105" s="2"/>
      <c r="O105" s="10"/>
      <c r="P105" s="1"/>
      <c r="Q105" s="1"/>
      <c r="R105" s="1"/>
      <c r="S105" s="2"/>
      <c r="U105" s="10"/>
      <c r="V105" s="1"/>
      <c r="W105" s="1"/>
      <c r="X105" s="1"/>
      <c r="Y105" s="2"/>
      <c r="AB105" s="15"/>
      <c r="AC105" s="6"/>
      <c r="AD105" s="6"/>
      <c r="AE105" s="6"/>
      <c r="AF105" s="29"/>
      <c r="AH105" s="6"/>
      <c r="AI105" s="6"/>
      <c r="AJ105" s="6"/>
      <c r="AK105" s="6"/>
      <c r="AN105" s="15"/>
      <c r="AO105" s="6"/>
      <c r="AP105" s="6"/>
      <c r="AQ105" s="6"/>
      <c r="AR105" s="3"/>
    </row>
    <row r="106" spans="2:45" x14ac:dyDescent="0.25">
      <c r="B106" s="16" t="s">
        <v>13</v>
      </c>
      <c r="C106" s="16">
        <f>SUM(C94:C104)</f>
        <v>969.779394897511</v>
      </c>
      <c r="D106" s="18">
        <f t="shared" ref="D106" si="147">SUM(D94:D104)</f>
        <v>93.275346273592405</v>
      </c>
      <c r="E106" s="18">
        <f>SUM(E93:E104)</f>
        <v>1557711.5259189252</v>
      </c>
      <c r="F106" s="17">
        <f t="shared" ref="F106:AB106" si="148">SUM(F93:F104)</f>
        <v>1525982.3062225473</v>
      </c>
      <c r="G106" s="17">
        <f t="shared" si="148"/>
        <v>0.7892852415066085</v>
      </c>
      <c r="H106" s="17">
        <f>SUM(H93:H104)</f>
        <v>348.61678728325671</v>
      </c>
      <c r="I106" s="17">
        <f t="shared" si="148"/>
        <v>850.64723971351339</v>
      </c>
      <c r="J106" s="17">
        <f t="shared" si="148"/>
        <v>114.21326271425247</v>
      </c>
      <c r="K106" s="17">
        <f t="shared" si="148"/>
        <v>1978589.3539133256</v>
      </c>
      <c r="L106" s="17">
        <f t="shared" si="148"/>
        <v>1525982.3062225473</v>
      </c>
      <c r="M106" s="17">
        <f t="shared" si="148"/>
        <v>0.73442476846623728</v>
      </c>
      <c r="N106" s="17">
        <f t="shared" si="148"/>
        <v>587.60314084732431</v>
      </c>
      <c r="O106" s="17">
        <f t="shared" si="148"/>
        <v>1471.2249381984138</v>
      </c>
      <c r="P106" s="17">
        <f t="shared" si="148"/>
        <v>96.465054309682074</v>
      </c>
      <c r="Q106" s="17">
        <f t="shared" si="148"/>
        <v>1417858.6800791053</v>
      </c>
      <c r="R106" s="17">
        <f t="shared" si="148"/>
        <v>1417911.9602267768</v>
      </c>
      <c r="S106" s="17">
        <f t="shared" si="148"/>
        <v>0.81643606176022565</v>
      </c>
      <c r="T106" s="17">
        <f t="shared" si="148"/>
        <v>-32.974557637576652</v>
      </c>
      <c r="U106" s="17">
        <f t="shared" si="148"/>
        <v>723.20260530980249</v>
      </c>
      <c r="V106" s="17">
        <f t="shared" si="148"/>
        <v>148.0298471138949</v>
      </c>
      <c r="W106" s="17">
        <f t="shared" si="148"/>
        <v>2968445.9006699678</v>
      </c>
      <c r="X106" s="17">
        <f t="shared" si="148"/>
        <v>1525982.3062225473</v>
      </c>
      <c r="Y106" s="17">
        <f t="shared" si="148"/>
        <v>0.67811553164084126</v>
      </c>
      <c r="Z106" s="18">
        <f t="shared" si="148"/>
        <v>715.04777525103486</v>
      </c>
      <c r="AA106" s="31"/>
      <c r="AB106" s="17">
        <f t="shared" si="148"/>
        <v>-238.98635356406766</v>
      </c>
      <c r="AC106" s="18">
        <f t="shared" ref="AC106:AD106" si="149">SUM(AC94:AC104)</f>
        <v>-12.28410362297447</v>
      </c>
      <c r="AD106" s="18">
        <f t="shared" si="149"/>
        <v>420877.82799440017</v>
      </c>
      <c r="AE106" s="18">
        <f t="shared" ref="AE106:AK106" si="150">SUM(AE94:AE104)</f>
        <v>0</v>
      </c>
      <c r="AF106" s="18">
        <f t="shared" si="150"/>
        <v>-9.6181651875955669</v>
      </c>
      <c r="AG106" s="18">
        <f t="shared" si="150"/>
        <v>238.98635356406766</v>
      </c>
      <c r="AH106" s="16">
        <f t="shared" si="150"/>
        <v>375.55811983994545</v>
      </c>
      <c r="AI106" s="18">
        <f t="shared" si="150"/>
        <v>-5.2021636678017229</v>
      </c>
      <c r="AJ106" s="18">
        <f t="shared" si="150"/>
        <v>-138194.60696272063</v>
      </c>
      <c r="AK106" s="18">
        <f t="shared" si="150"/>
        <v>-106394.68088457413</v>
      </c>
      <c r="AL106" s="18">
        <f t="shared" ref="AL106:AM106" si="151">SUM(AL94:AL104)</f>
        <v>0.65102682176234339</v>
      </c>
      <c r="AM106" s="18">
        <f t="shared" si="151"/>
        <v>-375.55811983994545</v>
      </c>
      <c r="AN106" s="16">
        <f>SUM(AN94:AN104)</f>
        <v>-366.43098796777844</v>
      </c>
      <c r="AO106" s="18">
        <f>SUM(AO94:AO104)</f>
        <v>46.237153044487492</v>
      </c>
      <c r="AP106" s="18">
        <f>SUM(AP94:AP104)</f>
        <v>1410734.3747510426</v>
      </c>
      <c r="AQ106" s="18">
        <f>SUM(AQ94:AQ104)</f>
        <v>0</v>
      </c>
      <c r="AR106" s="18">
        <f t="shared" ref="AR106:AS106" si="152">SUM(AR94:AR104)</f>
        <v>4.5589955706927272</v>
      </c>
      <c r="AS106" s="18">
        <f t="shared" si="152"/>
        <v>366.43098796777844</v>
      </c>
    </row>
    <row r="107" spans="2:45" x14ac:dyDescent="0.25">
      <c r="AB107" s="6"/>
      <c r="AC107" s="6"/>
      <c r="AD107" s="6"/>
      <c r="AE107" s="6"/>
      <c r="AH107" s="6"/>
      <c r="AI107" s="6"/>
      <c r="AJ107" s="6"/>
      <c r="AK107" s="6"/>
      <c r="AR107" s="6"/>
    </row>
    <row r="108" spans="2:45" x14ac:dyDescent="0.25">
      <c r="Z108" s="6"/>
      <c r="AA108" s="6"/>
      <c r="AB108" s="6"/>
      <c r="AC108" s="6"/>
      <c r="AD108" s="6"/>
      <c r="AE108" s="6"/>
      <c r="AH108" s="6"/>
      <c r="AI108" s="6"/>
      <c r="AJ108" s="6"/>
      <c r="AK108" s="6"/>
    </row>
    <row r="109" spans="2:45" x14ac:dyDescent="0.25">
      <c r="AF109" s="6" t="s">
        <v>112</v>
      </c>
    </row>
    <row r="110" spans="2:45" x14ac:dyDescent="0.25">
      <c r="B110" t="s">
        <v>70</v>
      </c>
      <c r="C110" t="s">
        <v>73</v>
      </c>
      <c r="AF110" t="s">
        <v>8</v>
      </c>
      <c r="AG110" s="6">
        <f>BC33-$D$112</f>
        <v>-6.4207955954830487</v>
      </c>
    </row>
    <row r="111" spans="2:45" x14ac:dyDescent="0.25">
      <c r="C111" t="s">
        <v>72</v>
      </c>
      <c r="D111" t="s">
        <v>71</v>
      </c>
      <c r="E111" t="s">
        <v>72</v>
      </c>
      <c r="AF111" s="6" t="s">
        <v>10</v>
      </c>
      <c r="AG111" s="6">
        <f>ABS(BC70-$D$112)</f>
        <v>27.656543255835963</v>
      </c>
    </row>
    <row r="112" spans="2:45" x14ac:dyDescent="0.25">
      <c r="B112">
        <v>2019</v>
      </c>
      <c r="C112">
        <v>3.5000000000000003E-2</v>
      </c>
      <c r="D112">
        <v>13.1</v>
      </c>
      <c r="E112" s="24">
        <v>0.7</v>
      </c>
      <c r="AF112" t="s">
        <v>113</v>
      </c>
      <c r="AG112">
        <f>BC14-D112</f>
        <v>5.0525911726155339</v>
      </c>
    </row>
    <row r="113" spans="2:33" x14ac:dyDescent="0.25">
      <c r="B113" s="6">
        <v>2020</v>
      </c>
      <c r="C113">
        <v>3.5000000000000003E-2</v>
      </c>
      <c r="D113">
        <v>13.1</v>
      </c>
      <c r="E113" s="24">
        <v>0.7</v>
      </c>
      <c r="AF113" t="s">
        <v>114</v>
      </c>
      <c r="AG113" s="6">
        <f>BC51-$D$112</f>
        <v>-6.679334978833027</v>
      </c>
    </row>
    <row r="114" spans="2:33" x14ac:dyDescent="0.25">
      <c r="B114" s="6">
        <v>2021</v>
      </c>
      <c r="C114">
        <v>3.5000000000000003E-2</v>
      </c>
      <c r="D114">
        <v>13.1</v>
      </c>
      <c r="E114" s="24">
        <v>0.7</v>
      </c>
    </row>
    <row r="115" spans="2:33" x14ac:dyDescent="0.25">
      <c r="B115" s="6">
        <v>2022</v>
      </c>
      <c r="C115">
        <v>3.5000000000000003E-2</v>
      </c>
      <c r="D115">
        <v>13.1</v>
      </c>
      <c r="E115" s="24">
        <v>0.7</v>
      </c>
    </row>
    <row r="116" spans="2:33" x14ac:dyDescent="0.25">
      <c r="B116" s="6">
        <v>2023</v>
      </c>
      <c r="C116">
        <v>3.5000000000000003E-2</v>
      </c>
      <c r="D116">
        <v>13.1</v>
      </c>
      <c r="E116" s="24">
        <v>0.7</v>
      </c>
    </row>
    <row r="117" spans="2:33" x14ac:dyDescent="0.25">
      <c r="B117" s="6">
        <v>2024</v>
      </c>
      <c r="C117">
        <v>3.5000000000000003E-2</v>
      </c>
      <c r="D117">
        <v>13.1</v>
      </c>
      <c r="E117" s="24">
        <v>0.7</v>
      </c>
    </row>
    <row r="118" spans="2:33" x14ac:dyDescent="0.25">
      <c r="B118" s="6">
        <v>2025</v>
      </c>
      <c r="C118">
        <v>3.5000000000000003E-2</v>
      </c>
      <c r="D118">
        <v>13.1</v>
      </c>
      <c r="E118" s="24">
        <v>0.7</v>
      </c>
    </row>
    <row r="119" spans="2:33" x14ac:dyDescent="0.25">
      <c r="B119" s="6">
        <v>2026</v>
      </c>
      <c r="C119">
        <v>3.5000000000000003E-2</v>
      </c>
      <c r="D119">
        <v>13.1</v>
      </c>
      <c r="E119" s="24">
        <v>0.7</v>
      </c>
    </row>
    <row r="120" spans="2:33" x14ac:dyDescent="0.25">
      <c r="B120" s="6">
        <v>2027</v>
      </c>
      <c r="C120">
        <v>3.5000000000000003E-2</v>
      </c>
      <c r="D120">
        <v>13.1</v>
      </c>
      <c r="E120" s="24">
        <v>0.7</v>
      </c>
    </row>
    <row r="121" spans="2:33" x14ac:dyDescent="0.25">
      <c r="B121" s="6">
        <v>2028</v>
      </c>
      <c r="C121">
        <v>3.5000000000000003E-2</v>
      </c>
      <c r="D121">
        <v>13.1</v>
      </c>
      <c r="E121" s="24">
        <v>0.7</v>
      </c>
    </row>
    <row r="122" spans="2:33" x14ac:dyDescent="0.25">
      <c r="B122" s="6">
        <v>2029</v>
      </c>
      <c r="C122">
        <v>3.5000000000000003E-2</v>
      </c>
      <c r="D122">
        <v>13.1</v>
      </c>
      <c r="E122" s="24">
        <v>0.7</v>
      </c>
    </row>
    <row r="123" spans="2:33" x14ac:dyDescent="0.25">
      <c r="B123" s="6">
        <v>2030</v>
      </c>
      <c r="C123">
        <v>3.5000000000000003E-2</v>
      </c>
      <c r="D123">
        <v>13.1</v>
      </c>
      <c r="E123" s="24">
        <v>0.7</v>
      </c>
    </row>
    <row r="124" spans="2:33" x14ac:dyDescent="0.25">
      <c r="I124" s="24"/>
    </row>
    <row r="125" spans="2:33" x14ac:dyDescent="0.25">
      <c r="B125" s="6"/>
    </row>
    <row r="158" spans="1:17" x14ac:dyDescent="0.25">
      <c r="A158" t="s">
        <v>65</v>
      </c>
      <c r="K158" t="s">
        <v>9</v>
      </c>
      <c r="Q158" t="s">
        <v>66</v>
      </c>
    </row>
  </sheetData>
  <phoneticPr fontId="3" type="noConversion"/>
  <conditionalFormatting sqref="AN3:AN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:AT14 AI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2:AN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2:AT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0:AN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9:AN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8D02-17B6-4096-8BE6-7022A85FD7AA}">
  <dimension ref="A2:BQ9"/>
  <sheetViews>
    <sheetView topLeftCell="AQ1" workbookViewId="0">
      <selection activeCell="BE14" sqref="BE14"/>
    </sheetView>
  </sheetViews>
  <sheetFormatPr defaultRowHeight="15" x14ac:dyDescent="0.25"/>
  <sheetData>
    <row r="2" spans="1:69" x14ac:dyDescent="0.25">
      <c r="A2" t="s">
        <v>7</v>
      </c>
      <c r="B2" t="s">
        <v>7</v>
      </c>
      <c r="D2" t="s">
        <v>90</v>
      </c>
      <c r="F2" t="s">
        <v>91</v>
      </c>
      <c r="J2" t="s">
        <v>92</v>
      </c>
      <c r="Q2" s="4" t="s">
        <v>11</v>
      </c>
      <c r="R2" s="5"/>
      <c r="S2" s="7"/>
      <c r="T2" s="8"/>
      <c r="W2" s="3"/>
      <c r="X2" t="s">
        <v>28</v>
      </c>
      <c r="AD2" s="3"/>
      <c r="AH2" t="s">
        <v>29</v>
      </c>
      <c r="AN2" t="s">
        <v>102</v>
      </c>
      <c r="AT2" t="s">
        <v>34</v>
      </c>
      <c r="AV2" t="s">
        <v>11</v>
      </c>
      <c r="AX2" t="s">
        <v>28</v>
      </c>
      <c r="BA2" t="s">
        <v>95</v>
      </c>
      <c r="BC2" t="s">
        <v>94</v>
      </c>
      <c r="BE2" t="s">
        <v>92</v>
      </c>
      <c r="BL2">
        <f>BK15/4</f>
        <v>0</v>
      </c>
      <c r="BP2" t="s">
        <v>107</v>
      </c>
      <c r="BQ2">
        <f>BP15/4</f>
        <v>0</v>
      </c>
    </row>
    <row r="3" spans="1:69" x14ac:dyDescent="0.25">
      <c r="A3" s="2" t="s">
        <v>0</v>
      </c>
      <c r="B3" s="10" t="s">
        <v>44</v>
      </c>
      <c r="C3" s="1" t="s">
        <v>45</v>
      </c>
      <c r="D3" s="1" t="s">
        <v>81</v>
      </c>
      <c r="E3" s="1" t="s">
        <v>82</v>
      </c>
      <c r="F3" s="1" t="s">
        <v>77</v>
      </c>
      <c r="G3" s="1" t="s">
        <v>78</v>
      </c>
      <c r="H3" s="1" t="s">
        <v>79</v>
      </c>
      <c r="I3" s="1" t="s">
        <v>80</v>
      </c>
      <c r="J3" s="1" t="s">
        <v>83</v>
      </c>
      <c r="K3" s="1" t="s">
        <v>84</v>
      </c>
      <c r="L3" s="1" t="s">
        <v>85</v>
      </c>
      <c r="M3" s="1" t="s">
        <v>86</v>
      </c>
      <c r="N3" s="1" t="s">
        <v>87</v>
      </c>
      <c r="O3" s="1" t="s">
        <v>88</v>
      </c>
      <c r="P3" s="1" t="s">
        <v>89</v>
      </c>
      <c r="Q3" s="1" t="s">
        <v>14</v>
      </c>
      <c r="R3" s="1" t="s">
        <v>1</v>
      </c>
      <c r="S3" s="1" t="s">
        <v>2</v>
      </c>
      <c r="T3" s="1" t="s">
        <v>3</v>
      </c>
      <c r="U3" s="1" t="s">
        <v>4</v>
      </c>
      <c r="V3" s="1" t="s">
        <v>5</v>
      </c>
      <c r="W3" s="2" t="s">
        <v>6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2" t="s">
        <v>21</v>
      </c>
      <c r="AE3" s="1" t="s">
        <v>98</v>
      </c>
      <c r="AF3" t="s">
        <v>100</v>
      </c>
      <c r="AG3" t="s">
        <v>99</v>
      </c>
      <c r="AH3" s="1" t="s">
        <v>22</v>
      </c>
      <c r="AI3" s="1" t="s">
        <v>23</v>
      </c>
      <c r="AJ3" s="1" t="s">
        <v>26</v>
      </c>
      <c r="AK3" s="1" t="s">
        <v>25</v>
      </c>
      <c r="AL3" s="1" t="s">
        <v>24</v>
      </c>
      <c r="AM3" s="1" t="s">
        <v>27</v>
      </c>
      <c r="AN3" s="1" t="s">
        <v>31</v>
      </c>
      <c r="AO3" s="1" t="s">
        <v>47</v>
      </c>
      <c r="AP3" s="1" t="s">
        <v>48</v>
      </c>
      <c r="AQ3" s="1" t="s">
        <v>103</v>
      </c>
      <c r="AR3" s="1" t="s">
        <v>104</v>
      </c>
      <c r="AT3" s="1">
        <v>4092020</v>
      </c>
      <c r="AU3" s="1" t="s">
        <v>36</v>
      </c>
      <c r="AV3" s="1" t="s">
        <v>45</v>
      </c>
      <c r="AW3" s="1" t="s">
        <v>44</v>
      </c>
      <c r="AX3" s="1" t="s">
        <v>45</v>
      </c>
      <c r="AY3" s="1" t="s">
        <v>44</v>
      </c>
      <c r="AZ3" s="1" t="s">
        <v>74</v>
      </c>
      <c r="BA3" s="1" t="s">
        <v>93</v>
      </c>
      <c r="BB3" s="1" t="s">
        <v>96</v>
      </c>
      <c r="BC3" s="1" t="s">
        <v>76</v>
      </c>
      <c r="BD3" s="1" t="s">
        <v>96</v>
      </c>
      <c r="BE3" s="1" t="s">
        <v>76</v>
      </c>
      <c r="BF3" s="1" t="s">
        <v>97</v>
      </c>
      <c r="BG3" t="s">
        <v>101</v>
      </c>
      <c r="BJ3" t="s">
        <v>115</v>
      </c>
      <c r="BK3" t="s">
        <v>105</v>
      </c>
      <c r="BL3" t="s">
        <v>109</v>
      </c>
      <c r="BN3" t="s">
        <v>106</v>
      </c>
      <c r="BP3">
        <v>10</v>
      </c>
      <c r="BQ3" t="s">
        <v>110</v>
      </c>
    </row>
    <row r="4" spans="1:69" x14ac:dyDescent="0.25">
      <c r="A4">
        <v>2017</v>
      </c>
      <c r="B4">
        <v>0.21446930723655758</v>
      </c>
      <c r="C4">
        <v>127.45181954375462</v>
      </c>
      <c r="D4">
        <v>55.64613599999268</v>
      </c>
      <c r="E4">
        <v>53.951495944313834</v>
      </c>
      <c r="F4">
        <v>25.022087999994515</v>
      </c>
      <c r="G4">
        <v>22.479789976797356</v>
      </c>
      <c r="H4">
        <v>2.2889070430551204</v>
      </c>
      <c r="I4">
        <v>15.514437036387251</v>
      </c>
      <c r="J4">
        <v>30.624047999995575</v>
      </c>
      <c r="K4">
        <v>31.471705967516129</v>
      </c>
      <c r="L4">
        <v>7.8945832718168699E-2</v>
      </c>
      <c r="M4">
        <v>1.360109371981214E-2</v>
      </c>
      <c r="N4">
        <v>5.0843519999989407E-2</v>
      </c>
      <c r="O4">
        <v>7.6825900801481189E-2</v>
      </c>
      <c r="P4">
        <v>4.5096479997094589E-2</v>
      </c>
      <c r="Q4">
        <v>4530365837.1606808</v>
      </c>
      <c r="R4">
        <v>2600909999.9998798</v>
      </c>
      <c r="S4">
        <v>374516999.99999338</v>
      </c>
      <c r="T4">
        <v>146132312.30497313</v>
      </c>
      <c r="U4">
        <v>21504705.472173221</v>
      </c>
      <c r="V4">
        <v>374152114.29293108</v>
      </c>
      <c r="W4" s="3">
        <v>436201071.40045846</v>
      </c>
      <c r="X4">
        <v>64227971.362278342</v>
      </c>
      <c r="Y4">
        <v>37346600</v>
      </c>
      <c r="Z4">
        <v>4236960</v>
      </c>
      <c r="AA4">
        <v>1925508.1150772881</v>
      </c>
      <c r="AB4">
        <v>283356.11916275369</v>
      </c>
      <c r="AC4">
        <v>6984172.80013467</v>
      </c>
      <c r="AD4" s="3">
        <v>3758039.999757811</v>
      </c>
      <c r="AE4">
        <v>1434.72085310693</v>
      </c>
      <c r="AF4">
        <v>1</v>
      </c>
      <c r="AG4">
        <v>2</v>
      </c>
      <c r="AH4">
        <v>5977895.3253791826</v>
      </c>
      <c r="AI4">
        <v>56281903.432007886</v>
      </c>
      <c r="AJ4">
        <v>28999549.966755487</v>
      </c>
      <c r="AK4">
        <v>26494075.548939809</v>
      </c>
      <c r="AL4">
        <v>308287.24988866731</v>
      </c>
      <c r="AM4">
        <v>702131.59429413418</v>
      </c>
      <c r="AN4">
        <v>21565.76688275328</v>
      </c>
      <c r="AO4">
        <v>-105812766.08313172</v>
      </c>
      <c r="AP4">
        <v>-1434.72085310693</v>
      </c>
      <c r="AQ4">
        <v>0</v>
      </c>
      <c r="AR4">
        <v>0</v>
      </c>
      <c r="AT4">
        <v>9600.2379664444688</v>
      </c>
      <c r="AV4">
        <f>SUM(Q4:S4)*(10^-9)</f>
        <v>7.5057928371605547</v>
      </c>
      <c r="AW4">
        <f>SUM(T4:W4)*(10^-9)</f>
        <v>0.97799020347053589</v>
      </c>
      <c r="AX4">
        <f>SUM(X4:Z4)</f>
        <v>105811531.36227834</v>
      </c>
      <c r="AY4">
        <f>SUM(AA4:AD4)</f>
        <v>12951077.034132523</v>
      </c>
      <c r="AZ4" s="24">
        <f>AY4/(AX4+AY4)</f>
        <v>0.10905012283751692</v>
      </c>
      <c r="BA4">
        <f t="shared" ref="BA4" si="0">SUM(L4:P4)+SUM(D4:E4)</f>
        <v>109.86294477154306</v>
      </c>
      <c r="BB4">
        <f t="shared" ref="BB4" si="1">SUM(L4:P4)+SUM(H4:I4)+SUM(D4:E4)</f>
        <v>127.66628885098544</v>
      </c>
      <c r="BC4">
        <f>SUM(F4:G4)</f>
        <v>47.501877976791874</v>
      </c>
      <c r="BD4">
        <f>SUM(F4:I4)</f>
        <v>65.305222056234243</v>
      </c>
      <c r="BE4">
        <f>SUM(J4:P4)</f>
        <v>62.361066794748247</v>
      </c>
      <c r="BF4" t="e">
        <f t="shared" ref="BF4" si="2">$BC$3-BC4</f>
        <v>#VALUE!</v>
      </c>
      <c r="BG4" s="24" t="e">
        <f t="shared" ref="BG4" si="3">1-BC4/$BC$40</f>
        <v>#DIV/0!</v>
      </c>
      <c r="BJ4">
        <f>ABS(AQ4*0.5)</f>
        <v>0</v>
      </c>
      <c r="BK4">
        <f>BJ4/2</f>
        <v>0</v>
      </c>
      <c r="BL4">
        <v>0</v>
      </c>
      <c r="BN4">
        <f>BJ4-BK4</f>
        <v>0</v>
      </c>
      <c r="BO4">
        <f>BJ4-BK4</f>
        <v>0</v>
      </c>
      <c r="BP4">
        <f>BO4/10</f>
        <v>0</v>
      </c>
      <c r="BQ4">
        <v>0</v>
      </c>
    </row>
    <row r="6" spans="1:69" x14ac:dyDescent="0.25">
      <c r="A6" t="s">
        <v>7</v>
      </c>
      <c r="B6" t="s">
        <v>7</v>
      </c>
      <c r="D6" t="s">
        <v>90</v>
      </c>
      <c r="F6" t="s">
        <v>91</v>
      </c>
      <c r="J6" t="s">
        <v>92</v>
      </c>
      <c r="Q6" t="s">
        <v>11</v>
      </c>
      <c r="X6" t="s">
        <v>28</v>
      </c>
      <c r="AH6" t="s">
        <v>29</v>
      </c>
      <c r="AN6" t="s">
        <v>102</v>
      </c>
      <c r="AT6" t="s">
        <v>34</v>
      </c>
      <c r="AV6" t="s">
        <v>11</v>
      </c>
      <c r="AX6" t="s">
        <v>28</v>
      </c>
      <c r="BA6" t="s">
        <v>95</v>
      </c>
      <c r="BC6" t="s">
        <v>94</v>
      </c>
      <c r="BE6" t="s">
        <v>92</v>
      </c>
      <c r="BL6">
        <v>11120.053097456021</v>
      </c>
      <c r="BP6" t="s">
        <v>107</v>
      </c>
      <c r="BQ6">
        <v>1112.0053097456021</v>
      </c>
    </row>
    <row r="7" spans="1:69" x14ac:dyDescent="0.25">
      <c r="A7" t="s">
        <v>0</v>
      </c>
      <c r="B7" t="s">
        <v>44</v>
      </c>
      <c r="C7" t="s">
        <v>45</v>
      </c>
      <c r="D7" t="s">
        <v>81</v>
      </c>
      <c r="E7" t="s">
        <v>82</v>
      </c>
      <c r="F7" t="s">
        <v>77</v>
      </c>
      <c r="G7" t="s">
        <v>78</v>
      </c>
      <c r="H7" t="s">
        <v>79</v>
      </c>
      <c r="I7" t="s">
        <v>80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88</v>
      </c>
      <c r="P7" t="s">
        <v>89</v>
      </c>
      <c r="Q7" t="s">
        <v>14</v>
      </c>
      <c r="R7" t="s">
        <v>1</v>
      </c>
      <c r="S7" t="s">
        <v>2</v>
      </c>
      <c r="T7" t="s">
        <v>3</v>
      </c>
      <c r="U7" t="s">
        <v>4</v>
      </c>
      <c r="V7" t="s">
        <v>5</v>
      </c>
      <c r="W7" t="s">
        <v>6</v>
      </c>
      <c r="X7" t="s">
        <v>15</v>
      </c>
      <c r="Y7" t="s">
        <v>16</v>
      </c>
      <c r="Z7" t="s">
        <v>17</v>
      </c>
      <c r="AA7" t="s">
        <v>18</v>
      </c>
      <c r="AB7" t="s">
        <v>19</v>
      </c>
      <c r="AC7" t="s">
        <v>20</v>
      </c>
      <c r="AD7" t="s">
        <v>21</v>
      </c>
      <c r="AE7" t="s">
        <v>98</v>
      </c>
      <c r="AF7" t="s">
        <v>100</v>
      </c>
      <c r="AG7" t="s">
        <v>99</v>
      </c>
      <c r="AH7" t="s">
        <v>22</v>
      </c>
      <c r="AI7" t="s">
        <v>23</v>
      </c>
      <c r="AJ7" t="s">
        <v>26</v>
      </c>
      <c r="AK7" t="s">
        <v>25</v>
      </c>
      <c r="AL7" t="s">
        <v>24</v>
      </c>
      <c r="AM7" t="s">
        <v>27</v>
      </c>
      <c r="AN7" t="s">
        <v>31</v>
      </c>
      <c r="AO7" t="s">
        <v>47</v>
      </c>
      <c r="AP7" t="s">
        <v>48</v>
      </c>
      <c r="AQ7" t="s">
        <v>103</v>
      </c>
      <c r="AR7" t="s">
        <v>104</v>
      </c>
      <c r="AT7">
        <v>4092020</v>
      </c>
      <c r="AU7" t="s">
        <v>36</v>
      </c>
      <c r="AV7" t="s">
        <v>45</v>
      </c>
      <c r="AW7" t="s">
        <v>44</v>
      </c>
      <c r="AX7" t="s">
        <v>45</v>
      </c>
      <c r="AY7" t="s">
        <v>44</v>
      </c>
      <c r="AZ7" t="s">
        <v>74</v>
      </c>
      <c r="BA7" t="s">
        <v>93</v>
      </c>
      <c r="BB7" t="s">
        <v>96</v>
      </c>
      <c r="BC7" t="s">
        <v>76</v>
      </c>
      <c r="BD7" t="s">
        <v>96</v>
      </c>
      <c r="BE7" t="s">
        <v>76</v>
      </c>
      <c r="BF7" t="s">
        <v>97</v>
      </c>
      <c r="BG7" t="s">
        <v>101</v>
      </c>
      <c r="BJ7" t="s">
        <v>115</v>
      </c>
      <c r="BK7" t="s">
        <v>105</v>
      </c>
      <c r="BL7" t="s">
        <v>109</v>
      </c>
      <c r="BN7" t="s">
        <v>106</v>
      </c>
      <c r="BP7">
        <v>10</v>
      </c>
      <c r="BQ7" t="s">
        <v>110</v>
      </c>
    </row>
    <row r="8" spans="1:69" x14ac:dyDescent="0.25">
      <c r="A8">
        <v>2017</v>
      </c>
      <c r="B8">
        <v>0.21446930723655758</v>
      </c>
      <c r="C8">
        <v>127.45181954375462</v>
      </c>
      <c r="D8">
        <v>55.64613599999268</v>
      </c>
      <c r="E8">
        <v>53.951495944313834</v>
      </c>
      <c r="F8">
        <v>25.022087999994515</v>
      </c>
      <c r="G8">
        <v>22.479789976797356</v>
      </c>
      <c r="H8">
        <v>2.2889070430551204</v>
      </c>
      <c r="I8">
        <v>15.514437036387251</v>
      </c>
      <c r="J8">
        <v>30.624047999995575</v>
      </c>
      <c r="K8">
        <v>31.471705967516129</v>
      </c>
      <c r="L8">
        <v>7.8945832718168699E-2</v>
      </c>
      <c r="M8">
        <v>1.360109371981214E-2</v>
      </c>
      <c r="N8">
        <v>5.0843519999989407E-2</v>
      </c>
      <c r="O8">
        <v>7.6825900801481189E-2</v>
      </c>
      <c r="P8">
        <v>4.5096479997094589E-2</v>
      </c>
      <c r="Q8">
        <v>4530365837.1606808</v>
      </c>
      <c r="R8">
        <v>2600909999.9998798</v>
      </c>
      <c r="S8">
        <v>374516999.99999338</v>
      </c>
      <c r="T8">
        <v>146132312.30497313</v>
      </c>
      <c r="U8">
        <v>21504705.472173221</v>
      </c>
      <c r="V8">
        <v>374152114.29293108</v>
      </c>
      <c r="W8">
        <v>436201071.40045846</v>
      </c>
      <c r="X8">
        <v>64227971.362278342</v>
      </c>
      <c r="Y8">
        <v>37346600</v>
      </c>
      <c r="Z8">
        <v>4236960</v>
      </c>
      <c r="AA8">
        <v>1925508.1150772881</v>
      </c>
      <c r="AB8">
        <v>283356.11916275369</v>
      </c>
      <c r="AC8">
        <v>6984172.80013467</v>
      </c>
      <c r="AD8">
        <v>3758039.999757811</v>
      </c>
      <c r="AE8">
        <v>1434.72085310693</v>
      </c>
      <c r="AF8">
        <v>1</v>
      </c>
      <c r="AG8">
        <v>2</v>
      </c>
      <c r="AH8">
        <v>5977895.3253791826</v>
      </c>
      <c r="AI8">
        <v>56281903.432007886</v>
      </c>
      <c r="AJ8">
        <v>28999549.966755487</v>
      </c>
      <c r="AK8">
        <v>26494075.548939809</v>
      </c>
      <c r="AL8">
        <v>308287.24988866731</v>
      </c>
      <c r="AM8">
        <v>702131.59429413418</v>
      </c>
      <c r="AN8">
        <v>21565.76688275328</v>
      </c>
      <c r="AO8">
        <v>-105812766.08313172</v>
      </c>
      <c r="AP8">
        <v>-1434.72085310693</v>
      </c>
      <c r="AQ8">
        <v>0</v>
      </c>
      <c r="AR8">
        <v>0</v>
      </c>
      <c r="AT8">
        <v>9600.2379664444688</v>
      </c>
      <c r="AV8">
        <v>7.5057928371605547</v>
      </c>
      <c r="AW8">
        <v>0.97799020347053589</v>
      </c>
      <c r="AX8">
        <v>105811531.36227834</v>
      </c>
      <c r="AY8">
        <v>12951077.034132523</v>
      </c>
      <c r="AZ8">
        <v>0.10905012283751692</v>
      </c>
      <c r="BA8">
        <v>115.58982172194959</v>
      </c>
      <c r="BB8">
        <v>133.03966115345287</v>
      </c>
      <c r="BC8">
        <v>47.501877976791874</v>
      </c>
      <c r="BD8">
        <v>65.305222056234243</v>
      </c>
      <c r="BE8">
        <v>62.361066794748247</v>
      </c>
      <c r="BF8">
        <v>0</v>
      </c>
      <c r="BG8">
        <v>0.10036868922355258</v>
      </c>
      <c r="BJ8">
        <v>0</v>
      </c>
      <c r="BK8">
        <v>0</v>
      </c>
      <c r="BL8">
        <v>0</v>
      </c>
      <c r="BN8">
        <v>0</v>
      </c>
      <c r="BO8">
        <v>0</v>
      </c>
      <c r="BP8">
        <v>0</v>
      </c>
      <c r="BQ8">
        <v>0</v>
      </c>
    </row>
    <row r="9" spans="1:69" x14ac:dyDescent="0.25">
      <c r="B9">
        <f>B4-B8</f>
        <v>0</v>
      </c>
      <c r="C9">
        <f t="shared" ref="C9:BN9" si="4">C4-C8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>
        <f t="shared" si="4"/>
        <v>0</v>
      </c>
      <c r="L9">
        <f t="shared" si="4"/>
        <v>0</v>
      </c>
      <c r="M9">
        <f t="shared" si="4"/>
        <v>0</v>
      </c>
      <c r="N9">
        <f t="shared" si="4"/>
        <v>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 t="shared" si="4"/>
        <v>0</v>
      </c>
      <c r="V9">
        <f t="shared" si="4"/>
        <v>0</v>
      </c>
      <c r="W9">
        <f t="shared" si="4"/>
        <v>0</v>
      </c>
      <c r="X9">
        <f t="shared" si="4"/>
        <v>0</v>
      </c>
      <c r="Y9">
        <f t="shared" si="4"/>
        <v>0</v>
      </c>
      <c r="Z9">
        <f t="shared" si="4"/>
        <v>0</v>
      </c>
      <c r="AA9">
        <f t="shared" si="4"/>
        <v>0</v>
      </c>
      <c r="AB9">
        <f t="shared" si="4"/>
        <v>0</v>
      </c>
      <c r="AC9">
        <f t="shared" si="4"/>
        <v>0</v>
      </c>
      <c r="AD9">
        <f t="shared" si="4"/>
        <v>0</v>
      </c>
      <c r="AE9">
        <f t="shared" si="4"/>
        <v>0</v>
      </c>
      <c r="AF9">
        <f t="shared" si="4"/>
        <v>0</v>
      </c>
      <c r="AG9">
        <f t="shared" si="4"/>
        <v>0</v>
      </c>
      <c r="AH9">
        <f t="shared" si="4"/>
        <v>0</v>
      </c>
      <c r="AI9">
        <f t="shared" si="4"/>
        <v>0</v>
      </c>
      <c r="AJ9">
        <f t="shared" si="4"/>
        <v>0</v>
      </c>
      <c r="AK9">
        <f t="shared" si="4"/>
        <v>0</v>
      </c>
      <c r="AL9">
        <f t="shared" si="4"/>
        <v>0</v>
      </c>
      <c r="AM9">
        <f t="shared" si="4"/>
        <v>0</v>
      </c>
      <c r="AN9">
        <f t="shared" si="4"/>
        <v>0</v>
      </c>
      <c r="AO9">
        <f t="shared" si="4"/>
        <v>0</v>
      </c>
      <c r="AP9">
        <f t="shared" si="4"/>
        <v>0</v>
      </c>
      <c r="AQ9">
        <f t="shared" si="4"/>
        <v>0</v>
      </c>
      <c r="AR9">
        <f t="shared" si="4"/>
        <v>0</v>
      </c>
      <c r="AS9">
        <f t="shared" si="4"/>
        <v>0</v>
      </c>
      <c r="AT9">
        <f t="shared" si="4"/>
        <v>0</v>
      </c>
      <c r="AU9">
        <f t="shared" si="4"/>
        <v>0</v>
      </c>
      <c r="AV9">
        <f t="shared" si="4"/>
        <v>0</v>
      </c>
      <c r="AW9">
        <f t="shared" si="4"/>
        <v>0</v>
      </c>
      <c r="AX9">
        <f t="shared" si="4"/>
        <v>0</v>
      </c>
      <c r="AY9">
        <f t="shared" si="4"/>
        <v>0</v>
      </c>
      <c r="AZ9">
        <f t="shared" si="4"/>
        <v>0</v>
      </c>
      <c r="BA9">
        <f t="shared" si="4"/>
        <v>-5.7268769504065347</v>
      </c>
      <c r="BB9">
        <f t="shared" si="4"/>
        <v>-5.3733723024674305</v>
      </c>
      <c r="BC9">
        <f t="shared" si="4"/>
        <v>0</v>
      </c>
      <c r="BD9">
        <f t="shared" si="4"/>
        <v>0</v>
      </c>
      <c r="BE9">
        <f t="shared" si="4"/>
        <v>0</v>
      </c>
      <c r="BF9" t="e">
        <f t="shared" si="4"/>
        <v>#VALUE!</v>
      </c>
      <c r="BG9" t="e">
        <f t="shared" si="4"/>
        <v>#DIV/0!</v>
      </c>
      <c r="BH9">
        <f t="shared" si="4"/>
        <v>0</v>
      </c>
      <c r="BI9">
        <f t="shared" si="4"/>
        <v>0</v>
      </c>
      <c r="BJ9">
        <f t="shared" si="4"/>
        <v>0</v>
      </c>
      <c r="BK9">
        <f t="shared" si="4"/>
        <v>0</v>
      </c>
      <c r="BL9">
        <f t="shared" si="4"/>
        <v>0</v>
      </c>
      <c r="BM9">
        <f t="shared" si="4"/>
        <v>0</v>
      </c>
      <c r="BN9">
        <f t="shared" si="4"/>
        <v>0</v>
      </c>
      <c r="BO9">
        <f t="shared" ref="BO9:BQ9" si="5">BO4-BO8</f>
        <v>0</v>
      </c>
      <c r="BP9">
        <f t="shared" si="5"/>
        <v>0</v>
      </c>
      <c r="BQ9">
        <f t="shared" si="5"/>
        <v>0</v>
      </c>
    </row>
  </sheetData>
  <conditionalFormatting sqref="AN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C168-C616-4D81-8262-E3C2E8D9DB46}">
  <dimension ref="A2:AC104"/>
  <sheetViews>
    <sheetView topLeftCell="G47" zoomScale="130" zoomScaleNormal="130" workbookViewId="0">
      <selection activeCell="K57" sqref="K57"/>
    </sheetView>
  </sheetViews>
  <sheetFormatPr defaultRowHeight="15" x14ac:dyDescent="0.25"/>
  <cols>
    <col min="1" max="1" width="16.42578125" bestFit="1" customWidth="1" collapsed="1"/>
  </cols>
  <sheetData>
    <row r="2" spans="1:29" x14ac:dyDescent="0.25">
      <c r="C2" s="12" t="s">
        <v>32</v>
      </c>
      <c r="D2" s="13"/>
      <c r="E2" s="13" t="s">
        <v>33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4"/>
    </row>
    <row r="3" spans="1:29" x14ac:dyDescent="0.25">
      <c r="A3" t="s">
        <v>38</v>
      </c>
      <c r="C3" s="1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3"/>
    </row>
    <row r="4" spans="1:29" x14ac:dyDescent="0.25">
      <c r="A4" t="s">
        <v>39</v>
      </c>
      <c r="C4" s="1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3"/>
    </row>
    <row r="5" spans="1:29" x14ac:dyDescent="0.25">
      <c r="A5" t="s">
        <v>43</v>
      </c>
      <c r="B5">
        <v>0.64200000000000002</v>
      </c>
      <c r="C5" s="1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"/>
    </row>
    <row r="6" spans="1:29" x14ac:dyDescent="0.25">
      <c r="A6" t="s">
        <v>40</v>
      </c>
      <c r="B6">
        <v>0.68200000000000005</v>
      </c>
      <c r="C6" s="1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3"/>
    </row>
    <row r="7" spans="1:29" x14ac:dyDescent="0.25">
      <c r="A7" t="s">
        <v>42</v>
      </c>
      <c r="B7">
        <v>0.11899999999999999</v>
      </c>
      <c r="C7" s="1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3"/>
    </row>
    <row r="8" spans="1:29" x14ac:dyDescent="0.25">
      <c r="A8" t="s">
        <v>41</v>
      </c>
      <c r="B8">
        <v>0.11899999999999999</v>
      </c>
      <c r="C8" s="1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3"/>
    </row>
    <row r="9" spans="1:29" x14ac:dyDescent="0.25">
      <c r="C9" s="1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3"/>
    </row>
    <row r="10" spans="1:29" x14ac:dyDescent="0.25">
      <c r="C10" s="1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3"/>
    </row>
    <row r="11" spans="1:29" x14ac:dyDescent="0.25">
      <c r="C11" s="1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3"/>
    </row>
    <row r="12" spans="1:29" x14ac:dyDescent="0.25">
      <c r="C12" s="1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3"/>
    </row>
    <row r="13" spans="1:29" x14ac:dyDescent="0.25">
      <c r="C13" s="1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3"/>
    </row>
    <row r="14" spans="1:29" x14ac:dyDescent="0.25">
      <c r="C14" s="1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3"/>
    </row>
    <row r="15" spans="1:29" x14ac:dyDescent="0.25">
      <c r="C15" s="1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3"/>
    </row>
    <row r="16" spans="1:29" x14ac:dyDescent="0.25">
      <c r="C16" s="1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3"/>
    </row>
    <row r="17" spans="3:29" x14ac:dyDescent="0.25">
      <c r="C17" s="1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3"/>
    </row>
    <row r="18" spans="3:29" x14ac:dyDescent="0.25">
      <c r="C18" s="1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3"/>
    </row>
    <row r="19" spans="3:29" x14ac:dyDescent="0.25">
      <c r="C19" s="1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3"/>
    </row>
    <row r="20" spans="3:29" x14ac:dyDescent="0.25">
      <c r="C20" s="1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3"/>
    </row>
    <row r="21" spans="3:29" x14ac:dyDescent="0.25">
      <c r="C21" s="1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3"/>
    </row>
    <row r="22" spans="3:29" x14ac:dyDescent="0.25">
      <c r="C22" s="1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3"/>
    </row>
    <row r="23" spans="3:29" x14ac:dyDescent="0.25">
      <c r="C23" s="1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3"/>
    </row>
    <row r="24" spans="3:29" x14ac:dyDescent="0.25">
      <c r="C24" s="1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3"/>
    </row>
    <row r="25" spans="3:29" x14ac:dyDescent="0.25">
      <c r="C25" s="1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3"/>
    </row>
    <row r="26" spans="3:29" x14ac:dyDescent="0.25">
      <c r="C26" s="1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3"/>
    </row>
    <row r="27" spans="3:29" x14ac:dyDescent="0.25">
      <c r="C27" s="1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3"/>
    </row>
    <row r="28" spans="3:29" x14ac:dyDescent="0.25">
      <c r="C28" s="1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3"/>
    </row>
    <row r="29" spans="3:29" x14ac:dyDescent="0.25">
      <c r="C29" s="1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3"/>
    </row>
    <row r="30" spans="3:29" x14ac:dyDescent="0.25">
      <c r="C30" s="1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3"/>
    </row>
    <row r="31" spans="3:29" x14ac:dyDescent="0.25">
      <c r="C31" s="1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2"/>
    </row>
    <row r="32" spans="3:29" x14ac:dyDescent="0.25">
      <c r="C32" s="12" t="s">
        <v>35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4"/>
    </row>
    <row r="33" spans="3:29" x14ac:dyDescent="0.25">
      <c r="C33" s="1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3"/>
    </row>
    <row r="34" spans="3:29" x14ac:dyDescent="0.25">
      <c r="C34" s="1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3"/>
    </row>
    <row r="35" spans="3:29" x14ac:dyDescent="0.25">
      <c r="C35" s="1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3"/>
    </row>
    <row r="36" spans="3:29" x14ac:dyDescent="0.25">
      <c r="C36" s="1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3"/>
    </row>
    <row r="37" spans="3:29" x14ac:dyDescent="0.25">
      <c r="C37" s="1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3"/>
    </row>
    <row r="38" spans="3:29" x14ac:dyDescent="0.25">
      <c r="C38" s="1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3"/>
    </row>
    <row r="39" spans="3:29" x14ac:dyDescent="0.25">
      <c r="C39" s="1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3"/>
    </row>
    <row r="40" spans="3:29" x14ac:dyDescent="0.25">
      <c r="C40" s="1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3"/>
    </row>
    <row r="41" spans="3:29" x14ac:dyDescent="0.25">
      <c r="C41" s="1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3"/>
    </row>
    <row r="42" spans="3:29" x14ac:dyDescent="0.25">
      <c r="C42" s="1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3"/>
    </row>
    <row r="43" spans="3:29" x14ac:dyDescent="0.25">
      <c r="C43" s="1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3"/>
    </row>
    <row r="44" spans="3:29" x14ac:dyDescent="0.25">
      <c r="C44" s="1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3"/>
    </row>
    <row r="45" spans="3:29" x14ac:dyDescent="0.25">
      <c r="C45" s="1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3"/>
    </row>
    <row r="46" spans="3:29" x14ac:dyDescent="0.25">
      <c r="C46" s="1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3"/>
    </row>
    <row r="47" spans="3:29" x14ac:dyDescent="0.25">
      <c r="C47" s="1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3"/>
    </row>
    <row r="48" spans="3:29" x14ac:dyDescent="0.25">
      <c r="C48" s="1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3"/>
    </row>
    <row r="49" spans="3:29" x14ac:dyDescent="0.25">
      <c r="C49" s="1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3"/>
    </row>
    <row r="50" spans="3:29" x14ac:dyDescent="0.25">
      <c r="C50" s="1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3"/>
    </row>
    <row r="51" spans="3:29" x14ac:dyDescent="0.25">
      <c r="C51" s="1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3"/>
    </row>
    <row r="52" spans="3:29" x14ac:dyDescent="0.25">
      <c r="C52" s="1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3"/>
    </row>
    <row r="53" spans="3:29" x14ac:dyDescent="0.25">
      <c r="C53" s="1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3"/>
    </row>
    <row r="54" spans="3:29" x14ac:dyDescent="0.25">
      <c r="C54" s="1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3"/>
    </row>
    <row r="55" spans="3:29" x14ac:dyDescent="0.25">
      <c r="C55" s="1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3"/>
    </row>
    <row r="56" spans="3:29" x14ac:dyDescent="0.25">
      <c r="C56" s="1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3"/>
    </row>
    <row r="57" spans="3:29" x14ac:dyDescent="0.25"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2"/>
    </row>
    <row r="58" spans="3:29" x14ac:dyDescent="0.25">
      <c r="C58" s="12" t="s">
        <v>37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4"/>
    </row>
    <row r="59" spans="3:29" x14ac:dyDescent="0.25">
      <c r="C59" s="1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3"/>
    </row>
    <row r="60" spans="3:29" x14ac:dyDescent="0.25">
      <c r="C60" s="1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3"/>
    </row>
    <row r="61" spans="3:29" x14ac:dyDescent="0.25">
      <c r="C61" s="1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3"/>
    </row>
    <row r="62" spans="3:29" x14ac:dyDescent="0.25">
      <c r="C62" s="1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3"/>
    </row>
    <row r="63" spans="3:29" x14ac:dyDescent="0.25">
      <c r="C63" s="1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3"/>
    </row>
    <row r="64" spans="3:29" x14ac:dyDescent="0.25">
      <c r="C64" s="1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3"/>
    </row>
    <row r="65" spans="3:29" x14ac:dyDescent="0.25">
      <c r="C65" s="1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3"/>
    </row>
    <row r="66" spans="3:29" x14ac:dyDescent="0.25">
      <c r="C66" s="1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3"/>
    </row>
    <row r="67" spans="3:29" x14ac:dyDescent="0.25">
      <c r="C67" s="1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3"/>
    </row>
    <row r="68" spans="3:29" x14ac:dyDescent="0.25">
      <c r="C68" s="1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3"/>
    </row>
    <row r="69" spans="3:29" x14ac:dyDescent="0.25">
      <c r="C69" s="1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3"/>
    </row>
    <row r="70" spans="3:29" x14ac:dyDescent="0.25">
      <c r="C70" s="1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3"/>
    </row>
    <row r="71" spans="3:29" x14ac:dyDescent="0.25">
      <c r="C71" s="1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3"/>
    </row>
    <row r="72" spans="3:29" x14ac:dyDescent="0.25">
      <c r="C72" s="1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3"/>
    </row>
    <row r="73" spans="3:29" x14ac:dyDescent="0.25">
      <c r="C73" s="1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3"/>
    </row>
    <row r="74" spans="3:29" x14ac:dyDescent="0.25">
      <c r="C74" s="1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3"/>
    </row>
    <row r="75" spans="3:29" x14ac:dyDescent="0.25">
      <c r="C75" s="1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3"/>
    </row>
    <row r="76" spans="3:29" x14ac:dyDescent="0.25">
      <c r="C76" s="1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3"/>
    </row>
    <row r="77" spans="3:29" x14ac:dyDescent="0.25">
      <c r="C77" s="1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3"/>
    </row>
    <row r="78" spans="3:29" x14ac:dyDescent="0.25">
      <c r="C78" s="1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3"/>
    </row>
    <row r="79" spans="3:29" x14ac:dyDescent="0.25">
      <c r="C79" s="1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3"/>
    </row>
    <row r="80" spans="3:29" x14ac:dyDescent="0.25">
      <c r="C80" s="1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3"/>
    </row>
    <row r="81" spans="3:29" x14ac:dyDescent="0.25">
      <c r="C81" s="1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3"/>
    </row>
    <row r="82" spans="3:29" x14ac:dyDescent="0.25">
      <c r="C82" s="1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2"/>
    </row>
    <row r="83" spans="3:29" x14ac:dyDescent="0.25">
      <c r="C83" s="12" t="s">
        <v>10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4"/>
    </row>
    <row r="84" spans="3:29" x14ac:dyDescent="0.25">
      <c r="C84" s="1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3"/>
    </row>
    <row r="85" spans="3:29" x14ac:dyDescent="0.25">
      <c r="C85" s="1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3"/>
    </row>
    <row r="86" spans="3:29" x14ac:dyDescent="0.25">
      <c r="C86" s="1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3"/>
    </row>
    <row r="87" spans="3:29" x14ac:dyDescent="0.25">
      <c r="C87" s="1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3"/>
    </row>
    <row r="88" spans="3:29" x14ac:dyDescent="0.25">
      <c r="C88" s="1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3"/>
    </row>
    <row r="89" spans="3:29" x14ac:dyDescent="0.25">
      <c r="C89" s="1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3"/>
    </row>
    <row r="90" spans="3:29" x14ac:dyDescent="0.25">
      <c r="C90" s="1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3"/>
    </row>
    <row r="91" spans="3:29" x14ac:dyDescent="0.25">
      <c r="C91" s="1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3"/>
    </row>
    <row r="92" spans="3:29" x14ac:dyDescent="0.25">
      <c r="C92" s="1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3"/>
    </row>
    <row r="93" spans="3:29" x14ac:dyDescent="0.25">
      <c r="C93" s="1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3"/>
    </row>
    <row r="94" spans="3:29" x14ac:dyDescent="0.25">
      <c r="C94" s="1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3"/>
    </row>
    <row r="95" spans="3:29" x14ac:dyDescent="0.25">
      <c r="C95" s="1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3"/>
    </row>
    <row r="96" spans="3:29" x14ac:dyDescent="0.25">
      <c r="C96" s="1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3"/>
    </row>
    <row r="97" spans="3:29" x14ac:dyDescent="0.25">
      <c r="C97" s="1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3"/>
    </row>
    <row r="98" spans="3:29" x14ac:dyDescent="0.25">
      <c r="C98" s="1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3"/>
    </row>
    <row r="99" spans="3:29" x14ac:dyDescent="0.25">
      <c r="C99" s="1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3"/>
    </row>
    <row r="100" spans="3:29" x14ac:dyDescent="0.25">
      <c r="C100" s="1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3"/>
    </row>
    <row r="101" spans="3:29" x14ac:dyDescent="0.25">
      <c r="C101" s="1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3"/>
    </row>
    <row r="102" spans="3:29" x14ac:dyDescent="0.25">
      <c r="C102" s="1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3"/>
    </row>
    <row r="103" spans="3:29" x14ac:dyDescent="0.25">
      <c r="C103" s="1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3"/>
    </row>
    <row r="104" spans="3:29" x14ac:dyDescent="0.25">
      <c r="C104" s="1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17" ma:contentTypeDescription="Create a new document." ma:contentTypeScope="" ma:versionID="197364cc4f781c3b26a30388d009c75a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8ba79e85014bc975f7cd21de53bb8da2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913b884-7fb4-4900-a8ea-7523c6d04d11}" ma:internalName="TaxCatchAll" ma:showField="CatchAllData" ma:web="52e7cb48-9dbe-449d-a08d-73f78dde1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e7cb48-9dbe-449d-a08d-73f78dde171e" xsi:nil="true"/>
    <lcf76f155ced4ddcb4097134ff3c332f xmlns="a9f429f1-56db-4bfe-afaf-d667290c795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3FA65C-8BAD-472B-925C-F01BF92D8503}"/>
</file>

<file path=customXml/itemProps2.xml><?xml version="1.0" encoding="utf-8"?>
<ds:datastoreItem xmlns:ds="http://schemas.openxmlformats.org/officeDocument/2006/customXml" ds:itemID="{255348C4-DC21-40C8-8509-D9E6C9BF1D7E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b7b9bf93-10bd-48d1-b0f9-72018f49779f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B51021B-708C-463A-BD80-44BF1AE80D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Year2017</vt:lpstr>
      <vt:lpstr>PrintScreens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Broek, J. van den</dc:creator>
  <cp:lastModifiedBy>Broek, J. van den</cp:lastModifiedBy>
  <dcterms:created xsi:type="dcterms:W3CDTF">2020-09-01T07:24:52Z</dcterms:created>
  <dcterms:modified xsi:type="dcterms:W3CDTF">2020-09-17T18:19:13Z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</Properties>
</file>