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"/>
    </mc:Choice>
  </mc:AlternateContent>
  <xr:revisionPtr revIDLastSave="0" documentId="13_ncr:1_{496916C3-B3E5-47F9-A7E0-0DAC733E9CB7}" xr6:coauthVersionLast="47" xr6:coauthVersionMax="47" xr10:uidLastSave="{00000000-0000-0000-0000-000000000000}"/>
  <bookViews>
    <workbookView xWindow="28680" yWindow="-120" windowWidth="29040" windowHeight="15840" activeTab="7" xr2:uid="{7BCABA5C-28EA-4B6F-A9CB-EC61C4FBD686}"/>
  </bookViews>
  <sheets>
    <sheet name="简介" sheetId="1" r:id="rId1"/>
    <sheet name="算术平均法" sheetId="5" r:id="rId2"/>
    <sheet name="加权平均法" sheetId="6" r:id="rId3"/>
    <sheet name="移动平均法" sheetId="7" r:id="rId4"/>
    <sheet name="加权移动平均法" sheetId="8" r:id="rId5"/>
    <sheet name="回归预测" sheetId="4" r:id="rId6"/>
    <sheet name="业务分析法" sheetId="3" r:id="rId7"/>
    <sheet name="汇总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3" l="1"/>
  <c r="O20" i="3"/>
  <c r="E19" i="3"/>
  <c r="F19" i="3"/>
  <c r="G19" i="3"/>
  <c r="H19" i="3"/>
  <c r="I19" i="3"/>
  <c r="J19" i="3"/>
  <c r="K19" i="3"/>
  <c r="L19" i="3"/>
  <c r="M19" i="3"/>
  <c r="N19" i="3"/>
  <c r="D19" i="3"/>
  <c r="C19" i="3"/>
  <c r="C12" i="3"/>
  <c r="D12" i="3"/>
  <c r="E12" i="3"/>
  <c r="F12" i="3"/>
  <c r="G12" i="3"/>
  <c r="H12" i="3"/>
  <c r="I12" i="3"/>
  <c r="J12" i="3"/>
  <c r="K12" i="3"/>
  <c r="L12" i="3"/>
  <c r="M12" i="3"/>
  <c r="C11" i="3"/>
  <c r="D11" i="3"/>
  <c r="E11" i="3"/>
  <c r="F11" i="3"/>
  <c r="G11" i="3"/>
  <c r="H11" i="3"/>
  <c r="I11" i="3"/>
  <c r="J11" i="3"/>
  <c r="K11" i="3"/>
  <c r="L11" i="3"/>
  <c r="M11" i="3"/>
  <c r="B12" i="3"/>
  <c r="B11" i="3"/>
  <c r="C10" i="3"/>
  <c r="D10" i="3"/>
  <c r="E10" i="3"/>
  <c r="F10" i="3"/>
  <c r="G10" i="3"/>
  <c r="H10" i="3"/>
  <c r="I10" i="3"/>
  <c r="J10" i="3"/>
  <c r="K10" i="3"/>
  <c r="L10" i="3"/>
  <c r="M10" i="3"/>
  <c r="B10" i="3"/>
  <c r="H30" i="4"/>
  <c r="H29" i="4"/>
  <c r="I25" i="4"/>
  <c r="J25" i="4"/>
  <c r="K25" i="4"/>
  <c r="L25" i="4"/>
  <c r="M25" i="4"/>
  <c r="N25" i="4"/>
  <c r="O25" i="4"/>
  <c r="P25" i="4"/>
  <c r="H25" i="4"/>
  <c r="I24" i="4"/>
  <c r="J24" i="4"/>
  <c r="K24" i="4"/>
  <c r="L24" i="4"/>
  <c r="M24" i="4"/>
  <c r="N24" i="4"/>
  <c r="O24" i="4"/>
  <c r="P24" i="4"/>
  <c r="H24" i="4"/>
  <c r="I23" i="4"/>
  <c r="J23" i="4"/>
  <c r="K23" i="4"/>
  <c r="L23" i="4"/>
  <c r="M23" i="4"/>
  <c r="N23" i="4"/>
  <c r="O23" i="4"/>
  <c r="P23" i="4"/>
  <c r="H23" i="4"/>
  <c r="H28" i="4"/>
  <c r="I21" i="4"/>
  <c r="J21" i="4"/>
  <c r="K21" i="4"/>
  <c r="L21" i="4"/>
  <c r="L22" i="4" s="1"/>
  <c r="M21" i="4"/>
  <c r="M22" i="4" s="1"/>
  <c r="N21" i="4"/>
  <c r="O21" i="4"/>
  <c r="P21" i="4"/>
  <c r="P22" i="4" s="1"/>
  <c r="I22" i="4"/>
  <c r="J22" i="4"/>
  <c r="K22" i="4"/>
  <c r="N22" i="4"/>
  <c r="O22" i="4"/>
  <c r="H21" i="4"/>
  <c r="H20" i="4"/>
  <c r="I20" i="4"/>
  <c r="J20" i="4"/>
  <c r="K20" i="4"/>
  <c r="L20" i="4"/>
  <c r="M20" i="4"/>
  <c r="N20" i="4"/>
  <c r="O20" i="4"/>
  <c r="P20" i="4"/>
  <c r="K10" i="6"/>
  <c r="K8" i="6"/>
  <c r="K9" i="6"/>
  <c r="B10" i="6"/>
  <c r="C9" i="6"/>
  <c r="D9" i="6"/>
  <c r="E9" i="6"/>
  <c r="F9" i="6"/>
  <c r="G9" i="6"/>
  <c r="H9" i="6"/>
  <c r="I9" i="6"/>
  <c r="J9" i="6"/>
  <c r="B9" i="6"/>
  <c r="H22" i="4" l="1"/>
</calcChain>
</file>

<file path=xl/sharedStrings.xml><?xml version="1.0" encoding="utf-8"?>
<sst xmlns="http://schemas.openxmlformats.org/spreadsheetml/2006/main" count="217" uniqueCount="72">
  <si>
    <t>单位：万元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</si>
  <si>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</si>
  <si>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</si>
  <si>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</si>
  <si>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</si>
  <si>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</si>
  <si>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</si>
  <si>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</si>
  <si>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</si>
  <si>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</si>
  <si>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销售额</t>
    <phoneticPr fontId="2" type="noConversion"/>
  </si>
  <si>
    <t>数据：</t>
    <phoneticPr fontId="2" type="noConversion"/>
  </si>
  <si>
    <t>2019年</t>
    <phoneticPr fontId="2" type="noConversion"/>
  </si>
  <si>
    <t>2018年</t>
    <phoneticPr fontId="2" type="noConversion"/>
  </si>
  <si>
    <t>10月</t>
  </si>
  <si>
    <t>10月</t>
    <phoneticPr fontId="2" type="noConversion"/>
  </si>
  <si>
    <t>11月</t>
  </si>
  <si>
    <t>11月</t>
    <phoneticPr fontId="2" type="noConversion"/>
  </si>
  <si>
    <t>12月</t>
  </si>
  <si>
    <t>12月</t>
    <phoneticPr fontId="2" type="noConversion"/>
  </si>
  <si>
    <t>2020年</t>
    <phoneticPr fontId="2" type="noConversion"/>
  </si>
  <si>
    <t>2017年</t>
    <phoneticPr fontId="2" type="noConversion"/>
  </si>
  <si>
    <t>合计</t>
    <phoneticPr fontId="2" type="noConversion"/>
  </si>
  <si>
    <t>权重</t>
    <phoneticPr fontId="2" type="noConversion"/>
  </si>
  <si>
    <t>预估</t>
    <phoneticPr fontId="2" type="noConversion"/>
  </si>
  <si>
    <t>第一步：先找历史数据的规律。这个规律就是每月销售额比重；见下图，其中2020年是前三年月销售百分比的加权平均数。</t>
    <phoneticPr fontId="2" type="noConversion"/>
  </si>
  <si>
    <t>（1）算术平均法：7811万元</t>
    <phoneticPr fontId="2" type="noConversion"/>
  </si>
  <si>
    <t>（2）加权平均法：7649万元</t>
    <phoneticPr fontId="2" type="noConversion"/>
  </si>
  <si>
    <t>（4）加权移动平均法：7618万元</t>
    <phoneticPr fontId="2" type="noConversion"/>
  </si>
  <si>
    <t>（5）回归预测法：7203万元</t>
    <phoneticPr fontId="2" type="noConversion"/>
  </si>
  <si>
    <t>（3）移动平均法：三个月（即7-9月，n=3)移动平均值为7497万元，四个月（即6-9月，n=4）移动平均值为7357万元</t>
    <phoneticPr fontId="2" type="noConversion"/>
  </si>
  <si>
    <r>
      <t>（6）业务分析法：</t>
    </r>
    <r>
      <rPr>
        <b/>
        <sz val="11"/>
        <color rgb="FFC00000"/>
        <rFont val="微软雅黑"/>
        <family val="2"/>
        <charset val="134"/>
      </rPr>
      <t>9083万元</t>
    </r>
  </si>
  <si>
    <r>
      <t>一、题目：</t>
    </r>
    <r>
      <rPr>
        <sz val="11"/>
        <color theme="1"/>
        <rFont val="微软雅黑"/>
        <family val="2"/>
        <charset val="134"/>
      </rPr>
      <t>现有某商场2020年1-9月实际销售额数据，需预测10月销售额数据，以便各楼层主管设定10月目标</t>
    </r>
    <phoneticPr fontId="2" type="noConversion"/>
  </si>
  <si>
    <t>算完这些数据后，查看前两年10月的销售数据，发现都大于当年9月的销售额，而根据数据模型算出来的预测值都小于9月份数据8157万元，这个怎么回事呢？这让我想起了一句话：所有不考虑业务背景的数学模型都是耍流氓</t>
    <phoneticPr fontId="2" type="noConversion"/>
  </si>
  <si>
    <t>？</t>
    <phoneticPr fontId="2" type="noConversion"/>
  </si>
  <si>
    <t>？</t>
    <phoneticPr fontId="2" type="noConversion"/>
  </si>
  <si>
    <r>
      <t>题目：</t>
    </r>
    <r>
      <rPr>
        <sz val="12"/>
        <color theme="1"/>
        <rFont val="微软雅黑"/>
        <family val="2"/>
        <charset val="134"/>
      </rPr>
      <t>现有某商场2020年1-9月实际销售额数据，需预测10月销售额数据，以便各楼层主管设定10月目标</t>
    </r>
    <phoneticPr fontId="2" type="noConversion"/>
  </si>
  <si>
    <t>（1）计算2017、2018、2019年每个月份占全年的比重</t>
    <phoneticPr fontId="2" type="noConversion"/>
  </si>
  <si>
    <t>（2）给2017、2018、2019年分别赋1、2、3的权重，然后计算2020年每个月份占比，
如：2020年1月占比=（9.6%*1+10%*2+10.6%*3）/(1+2+3)=10.1%</t>
    <phoneticPr fontId="2" type="noConversion"/>
  </si>
  <si>
    <t>平均值</t>
    <phoneticPr fontId="2" type="noConversion"/>
  </si>
  <si>
    <t>实际值-平均值</t>
    <phoneticPr fontId="2" type="noConversion"/>
  </si>
  <si>
    <t>（实际值-平均值)的平方</t>
    <phoneticPr fontId="2" type="noConversion"/>
  </si>
  <si>
    <t>离差平方和</t>
    <phoneticPr fontId="2" type="noConversion"/>
  </si>
  <si>
    <t>模型拟合值</t>
    <phoneticPr fontId="2" type="noConversion"/>
  </si>
  <si>
    <r>
      <t xml:space="preserve">
1、R²也叫决定系数，公式：
离差平方和：代表因变量的波动，即因变量实际值与其平均值之间的差值平方和。
误差平方和：代表因变量实际值与模型拟合值之间的误差大小。
</t>
    </r>
    <r>
      <rPr>
        <b/>
        <sz val="12"/>
        <color rgb="FFC00000"/>
        <rFont val="微软雅黑"/>
        <family val="2"/>
        <charset val="134"/>
      </rPr>
      <t>故R方可以解释因变量波动中，被模型拟合的百分比，即R方可以衡量模型拟合数据的好坏程度；R方的取值范围&lt;=1，R方越大，模型对数据的拟合程度越好。</t>
    </r>
    <r>
      <rPr>
        <sz val="12"/>
        <color theme="1"/>
        <rFont val="微软雅黑"/>
        <family val="2"/>
        <charset val="134"/>
      </rPr>
      <t xml:space="preserve">
</t>
    </r>
    <phoneticPr fontId="2" type="noConversion"/>
  </si>
  <si>
    <t>实际值-拟合值</t>
    <phoneticPr fontId="2" type="noConversion"/>
  </si>
  <si>
    <t>实际值与拟合值之差的平方</t>
    <phoneticPr fontId="2" type="noConversion"/>
  </si>
  <si>
    <t>误差平方和</t>
    <phoneticPr fontId="2" type="noConversion"/>
  </si>
  <si>
    <t>R²</t>
    <phoneticPr fontId="2" type="noConversion"/>
  </si>
  <si>
    <t>算术平均法：1-9月的绝对平均数</t>
    <phoneticPr fontId="2" type="noConversion"/>
  </si>
  <si>
    <t>加权平均法：距离现在越近的数据越有参考价值，所以给1-9月分别赋予了1.0~9.0的权重值</t>
    <phoneticPr fontId="2" type="noConversion"/>
  </si>
  <si>
    <t>1-9月实际销售数据如下：</t>
    <phoneticPr fontId="2" type="noConversion"/>
  </si>
  <si>
    <t>二、6种预测方法得到的结果如下：</t>
    <phoneticPr fontId="2" type="noConversion"/>
  </si>
  <si>
    <t>一、题目：现有某商场2020年1-9月实际销售额数据，需预测10月销售额数据，以便各楼层主管设定10月目标</t>
  </si>
  <si>
    <r>
      <rPr>
        <b/>
        <sz val="11"/>
        <color rgb="FFC00000"/>
        <rFont val="微软雅黑"/>
        <family val="2"/>
        <charset val="134"/>
      </rPr>
      <t>题目</t>
    </r>
    <r>
      <rPr>
        <b/>
        <sz val="11"/>
        <color theme="1"/>
        <rFont val="微软雅黑"/>
        <family val="2"/>
        <charset val="134"/>
      </rPr>
      <t>：</t>
    </r>
    <r>
      <rPr>
        <sz val="11"/>
        <color theme="1"/>
        <rFont val="微软雅黑"/>
        <family val="2"/>
        <charset val="134"/>
      </rPr>
      <t>现有某商场2020年1-9月实际销售额数据，需预测10月销售额数据，以便各楼层主管设定10月目标</t>
    </r>
  </si>
  <si>
    <r>
      <rPr>
        <b/>
        <sz val="11"/>
        <color rgb="FFC00000"/>
        <rFont val="微软雅黑"/>
        <family val="2"/>
        <charset val="134"/>
      </rPr>
      <t>题目：</t>
    </r>
    <r>
      <rPr>
        <sz val="11"/>
        <color theme="1"/>
        <rFont val="微软雅黑"/>
        <family val="2"/>
        <charset val="134"/>
      </rPr>
      <t>现有某商场2020年1-9月实际销售额数据，需预测10月销售额数据，以便各楼层主管设定10月目标</t>
    </r>
    <phoneticPr fontId="2" type="noConversion"/>
  </si>
  <si>
    <t>移动平均法：就是根据最近一组销售数据来推断未来销售数据的一种预测方法。一般一组是两个数据以上，</t>
    <phoneticPr fontId="2" type="noConversion"/>
  </si>
  <si>
    <t>加权移动平均法：这个就是加权平均法和移动平均法的结合了。三个月移动平均，分别给7-9月赋予1,2,3的权数，</t>
    <phoneticPr fontId="2" type="noConversion"/>
  </si>
  <si>
    <t>第一步：回归预测</t>
    <phoneticPr fontId="2" type="noConversion"/>
  </si>
  <si>
    <t>第二步：R²的解释</t>
    <phoneticPr fontId="2" type="noConversion"/>
  </si>
  <si>
    <r>
      <t xml:space="preserve">一般来讲，利用上面三个步骤做零售预测基本就可以了。在实际业务过程中，影响每月销售比重的因素还有： 
</t>
    </r>
    <r>
      <rPr>
        <b/>
        <sz val="11"/>
        <color theme="5" tint="-0.249977111117893"/>
        <rFont val="微软雅黑"/>
        <family val="2"/>
        <charset val="134"/>
      </rPr>
      <t>如：在1月、2月间飘忽不定的春节因素。</t>
    </r>
    <r>
      <rPr>
        <sz val="11"/>
        <color theme="1"/>
        <rFont val="微软雅黑"/>
        <family val="2"/>
        <charset val="134"/>
      </rPr>
      <t xml:space="preserve">
这些差异性在上面计算规律的方法中没有被体现出来。
</t>
    </r>
    <r>
      <rPr>
        <b/>
        <sz val="11"/>
        <color theme="5" tint="-0.249977111117893"/>
        <rFont val="微软雅黑"/>
        <family val="2"/>
        <charset val="134"/>
      </rPr>
      <t>解决方案：将1月和2月合并起来计算销售比重，目的是为了剔除春节因素的影响。</t>
    </r>
    <r>
      <rPr>
        <sz val="11"/>
        <color theme="1"/>
        <rFont val="微软雅黑"/>
        <family val="2"/>
        <charset val="134"/>
      </rPr>
      <t xml:space="preserve">
</t>
    </r>
  </si>
  <si>
    <r>
      <t xml:space="preserve">算完这些数据后，查看前两年10月的销售数据，发现都大于当年9月的销售额，而根据数据模型算出来的预测值都小于9月份数据8157万元，这个怎么回事呢？
</t>
    </r>
    <r>
      <rPr>
        <b/>
        <sz val="11"/>
        <color theme="5" tint="-0.249977111117893"/>
        <rFont val="微软雅黑"/>
        <family val="2"/>
        <charset val="134"/>
      </rPr>
      <t>前5种预测方法的预测结果，不能说它们是错的，只是适用于销售量稳定，没有季节性波动的产品的预测；而传统零售行业恰恰是季节性很强的行业，要采用业务分析方法</t>
    </r>
    <phoneticPr fontId="2" type="noConversion"/>
  </si>
  <si>
    <t>计算过程：</t>
    <phoneticPr fontId="2" type="noConversion"/>
  </si>
  <si>
    <t xml:space="preserve">这里我们先取7-9月三个数据，来预测10月份数据如下
</t>
    <phoneticPr fontId="2" type="noConversion"/>
  </si>
  <si>
    <t xml:space="preserve">也可以取 即6-9月，这4个月数据来预测10月分数据，如下 </t>
    <phoneticPr fontId="2" type="noConversion"/>
  </si>
  <si>
    <t>第三步：计算10月销售额，已知2020年10月的占全年销售的9.2%
10月销售额=</t>
    <phoneticPr fontId="2" type="noConversion"/>
  </si>
  <si>
    <t>=AVERAGE(B4:J4)</t>
    <phoneticPr fontId="2" type="noConversion"/>
  </si>
  <si>
    <t>=SUM(H4:J4)/3</t>
    <phoneticPr fontId="2" type="noConversion"/>
  </si>
  <si>
    <t>=SUM(G4:J4)/4</t>
    <phoneticPr fontId="2" type="noConversion"/>
  </si>
  <si>
    <t>然后求出三个月加权移动平均值为：(7436*1+6899*2+8157*3)/(1+2+3)=7618</t>
    <phoneticPr fontId="2" type="noConversion"/>
  </si>
  <si>
    <t>10月预测结果=-121.58*10+8418.6=7203</t>
    <phoneticPr fontId="2" type="noConversion"/>
  </si>
  <si>
    <t>第二步：预测全年销售额。根据2020年销售规律看，1-9月应该占全年销售71.2%，而实际2020年前9个月总共销售70296万元
全年销售额=70296/71.3%=98591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</si>
</sst>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0"/>
    <numFmt numFmtId="187" formatCode="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color theme="5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5" tint="-0.249977111117893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7"/>
      <color rgb="FF24292E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176" fontId="4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1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7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>
      <alignment vertical="center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4" fillId="0" borderId="0" xfId="0" quotePrefix="1" applyFont="1">
      <alignment vertical="center"/>
    </xf>
    <xf numFmtId="0" fontId="14" fillId="0" borderId="0" xfId="0" applyFont="1">
      <alignment vertical="center"/>
    </xf>
    <xf numFmtId="187" fontId="4" fillId="0" borderId="1" xfId="0" applyNumberFormat="1" applyFont="1" applyBorder="1" applyAlignment="1">
      <alignment horizontal="center" vertical="center"/>
    </xf>
    <xf numFmtId="187" fontId="4" fillId="0" borderId="1" xfId="0" applyNumberFormat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301689324325064E-4"/>
                  <c:y val="-0.10909603389645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回归预测!$B$2:$J$2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</c:strCache>
            </c:strRef>
          </c:cat>
          <c:val>
            <c:numRef>
              <c:f>回归预测!$B$3:$J$3</c:f>
              <c:numCache>
                <c:formatCode>General</c:formatCode>
                <c:ptCount val="9"/>
                <c:pt idx="0">
                  <c:v>8909</c:v>
                </c:pt>
                <c:pt idx="1">
                  <c:v>8155</c:v>
                </c:pt>
                <c:pt idx="2">
                  <c:v>7182</c:v>
                </c:pt>
                <c:pt idx="3">
                  <c:v>7963</c:v>
                </c:pt>
                <c:pt idx="4">
                  <c:v>8659</c:v>
                </c:pt>
                <c:pt idx="5">
                  <c:v>6936</c:v>
                </c:pt>
                <c:pt idx="6">
                  <c:v>7436</c:v>
                </c:pt>
                <c:pt idx="7">
                  <c:v>6899</c:v>
                </c:pt>
                <c:pt idx="8">
                  <c:v>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E-4F59-BBA8-8C8E4A2C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28112"/>
        <c:axId val="607038352"/>
      </c:lineChart>
      <c:catAx>
        <c:axId val="4551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38352"/>
        <c:crosses val="autoZero"/>
        <c:auto val="1"/>
        <c:lblAlgn val="ctr"/>
        <c:lblOffset val="100"/>
        <c:noMultiLvlLbl val="0"/>
      </c:catAx>
      <c:valAx>
        <c:axId val="6070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1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20</xdr:row>
      <xdr:rowOff>12700</xdr:rowOff>
    </xdr:from>
    <xdr:to>
      <xdr:col>2</xdr:col>
      <xdr:colOff>66675</xdr:colOff>
      <xdr:row>20</xdr:row>
      <xdr:rowOff>371475</xdr:rowOff>
    </xdr:to>
    <xdr:pic>
      <xdr:nvPicPr>
        <xdr:cNvPr id="5" name="图片 4" descr="如何用线性回归模型做数据分析？">
          <a:extLst>
            <a:ext uri="{FF2B5EF4-FFF2-40B4-BE49-F238E27FC236}">
              <a16:creationId xmlns:a16="http://schemas.microsoft.com/office/drawing/2014/main" id="{B71B077F-6B8A-4C64-A964-77EDD64F0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00" y="6203950"/>
          <a:ext cx="125095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76200</xdr:colOff>
      <xdr:row>21</xdr:row>
      <xdr:rowOff>247650</xdr:rowOff>
    </xdr:from>
    <xdr:to>
      <xdr:col>4</xdr:col>
      <xdr:colOff>38100</xdr:colOff>
      <xdr:row>23</xdr:row>
      <xdr:rowOff>142875</xdr:rowOff>
    </xdr:to>
    <xdr:pic>
      <xdr:nvPicPr>
        <xdr:cNvPr id="6" name="图片 5" descr="如何用线性回归模型做数据分析？">
          <a:extLst>
            <a:ext uri="{FF2B5EF4-FFF2-40B4-BE49-F238E27FC236}">
              <a16:creationId xmlns:a16="http://schemas.microsoft.com/office/drawing/2014/main" id="{150C1059-23F1-46BB-955B-9EA2A8B59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327650"/>
          <a:ext cx="3105150" cy="71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28575</xdr:colOff>
      <xdr:row>3</xdr:row>
      <xdr:rowOff>20637</xdr:rowOff>
    </xdr:from>
    <xdr:to>
      <xdr:col>12</xdr:col>
      <xdr:colOff>66675</xdr:colOff>
      <xdr:row>16</xdr:row>
      <xdr:rowOff>258762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89D59-8479-6417-5A75-388D40FF6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03F1-5EBF-4ABE-B31F-F94ECB800535}">
  <dimension ref="A1:M15"/>
  <sheetViews>
    <sheetView workbookViewId="0">
      <selection sqref="A1:M1"/>
    </sheetView>
  </sheetViews>
  <sheetFormatPr defaultRowHeight="14" x14ac:dyDescent="0.3"/>
  <cols>
    <col min="1" max="1" width="11.08203125" customWidth="1"/>
    <col min="2" max="6" width="9.33203125" bestFit="1" customWidth="1"/>
    <col min="7" max="7" width="8.83203125" customWidth="1"/>
    <col min="8" max="10" width="9.33203125" bestFit="1" customWidth="1"/>
    <col min="11" max="13" width="8.75" bestFit="1" customWidth="1"/>
  </cols>
  <sheetData>
    <row r="1" spans="1:13" ht="34" customHeight="1" x14ac:dyDescent="0.3">
      <c r="A1" s="27" t="s">
        <v>53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32" customHeight="1" x14ac:dyDescent="0.3">
      <c r="A2" s="26" t="s">
        <v>51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21" customHeight="1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15</v>
      </c>
      <c r="L3" s="4" t="s">
        <v>17</v>
      </c>
      <c r="M3" s="4" t="s">
        <v>19</v>
      </c>
    </row>
    <row r="4" spans="1:13" ht="21" customHeight="1" x14ac:dyDescent="0.3">
      <c r="A4" s="4" t="s">
        <v>20</v>
      </c>
      <c r="B4" s="4">
        <v>8909</v>
      </c>
      <c r="C4" s="4">
        <v>8155</v>
      </c>
      <c r="D4" s="4">
        <v>7182</v>
      </c>
      <c r="E4" s="4">
        <v>7963</v>
      </c>
      <c r="F4" s="4">
        <v>8659</v>
      </c>
      <c r="G4" s="4">
        <v>6936</v>
      </c>
      <c r="H4" s="4">
        <v>7436</v>
      </c>
      <c r="I4" s="4">
        <v>6899</v>
      </c>
      <c r="J4" s="4">
        <v>8157</v>
      </c>
      <c r="K4" s="4" t="s">
        <v>34</v>
      </c>
      <c r="L4" s="4"/>
      <c r="M4" s="4"/>
    </row>
    <row r="5" spans="1:13" ht="21" customHeight="1" x14ac:dyDescent="0.3">
      <c r="A5" s="4" t="s">
        <v>12</v>
      </c>
      <c r="B5" s="5">
        <v>10089.397999999999</v>
      </c>
      <c r="C5" s="5">
        <v>7233.9079999999994</v>
      </c>
      <c r="D5" s="5">
        <v>6282.0780000000004</v>
      </c>
      <c r="E5" s="5">
        <v>7995.3720000000003</v>
      </c>
      <c r="F5" s="5">
        <v>8185.7379999999994</v>
      </c>
      <c r="G5" s="5">
        <v>6472.4440000000004</v>
      </c>
      <c r="H5" s="5">
        <v>6662.81</v>
      </c>
      <c r="I5" s="5">
        <v>7138.7249999999995</v>
      </c>
      <c r="J5" s="5">
        <v>7995.3720000000003</v>
      </c>
      <c r="K5" s="5">
        <v>8661.6530000000002</v>
      </c>
      <c r="L5" s="5">
        <v>8947.2019999999993</v>
      </c>
      <c r="M5" s="5">
        <v>9518.3000000000011</v>
      </c>
    </row>
    <row r="6" spans="1:13" ht="21" customHeight="1" x14ac:dyDescent="0.3">
      <c r="A6" s="4" t="s">
        <v>13</v>
      </c>
      <c r="B6" s="5">
        <v>9347.1</v>
      </c>
      <c r="C6" s="5">
        <v>7664.6219999999994</v>
      </c>
      <c r="D6" s="5">
        <v>6542.97</v>
      </c>
      <c r="E6" s="5">
        <v>7664.6219999999994</v>
      </c>
      <c r="F6" s="5">
        <v>7851.5640000000003</v>
      </c>
      <c r="G6" s="5">
        <v>6262.5570000000007</v>
      </c>
      <c r="H6" s="5">
        <v>6729.9120000000012</v>
      </c>
      <c r="I6" s="5">
        <v>6823.3829999999998</v>
      </c>
      <c r="J6" s="5">
        <v>7945.0350000000008</v>
      </c>
      <c r="K6" s="5">
        <v>8599.3320000000003</v>
      </c>
      <c r="L6" s="5">
        <v>8412.39</v>
      </c>
      <c r="M6" s="5">
        <v>8412.39</v>
      </c>
    </row>
    <row r="7" spans="1:13" ht="21" customHeight="1" x14ac:dyDescent="0.3">
      <c r="A7" s="4" t="s">
        <v>21</v>
      </c>
      <c r="B7" s="5">
        <v>8617</v>
      </c>
      <c r="C7" s="5">
        <v>7540.26</v>
      </c>
      <c r="D7" s="5">
        <v>6014.2550000000001</v>
      </c>
      <c r="E7" s="5">
        <v>7181.2</v>
      </c>
      <c r="F7" s="5">
        <v>7630.0250000000005</v>
      </c>
      <c r="G7" s="5">
        <v>5834.7250000000004</v>
      </c>
      <c r="H7" s="5">
        <v>6552.8449999999993</v>
      </c>
      <c r="I7" s="5">
        <v>6463.0800000000008</v>
      </c>
      <c r="J7" s="5">
        <v>7360.7299999999987</v>
      </c>
      <c r="K7" s="5">
        <v>8348.1450000000004</v>
      </c>
      <c r="L7" s="5">
        <v>8796.9700000000012</v>
      </c>
      <c r="M7" s="5">
        <v>9425.3249999999989</v>
      </c>
    </row>
    <row r="8" spans="1:13" ht="30.5" customHeight="1" x14ac:dyDescent="0.3">
      <c r="A8" s="29" t="s">
        <v>52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3" ht="40" customHeight="1" x14ac:dyDescent="0.3">
      <c r="A9" s="31" t="s">
        <v>26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 ht="40" customHeight="1" x14ac:dyDescent="0.3">
      <c r="A10" s="26" t="s">
        <v>27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40" customHeight="1" x14ac:dyDescent="0.3">
      <c r="A11" s="26" t="s">
        <v>30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40" customHeight="1" x14ac:dyDescent="0.3">
      <c r="A12" s="26" t="s">
        <v>28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40" customHeight="1" x14ac:dyDescent="0.3">
      <c r="A13" s="26" t="s">
        <v>29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40" customHeight="1" x14ac:dyDescent="0.3">
      <c r="A14" s="26" t="s">
        <v>31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52" customHeight="1" x14ac:dyDescent="0.3">
      <c r="A15" s="26" t="s">
        <v>33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</sheetData>
  <mergeCells count="10">
    <mergeCell ref="A15:M15"/>
    <mergeCell ref="A13:M13"/>
    <mergeCell ref="A14:M14"/>
    <mergeCell ref="A12:M12"/>
    <mergeCell ref="A1:M1"/>
    <mergeCell ref="A2:M2"/>
    <mergeCell ref="A8:M8"/>
    <mergeCell ref="A10:M10"/>
    <mergeCell ref="A9:M9"/>
    <mergeCell ref="A11:M1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AEB7-B4CB-4FBC-9FFE-2E6AB6494FB6}">
  <dimension ref="A1:M11"/>
  <sheetViews>
    <sheetView workbookViewId="0">
      <selection activeCell="B11" sqref="B11"/>
    </sheetView>
  </sheetViews>
  <sheetFormatPr defaultRowHeight="14" x14ac:dyDescent="0.3"/>
  <cols>
    <col min="10" max="10" width="9.4140625" customWidth="1"/>
  </cols>
  <sheetData>
    <row r="1" spans="1:13" ht="34" customHeight="1" x14ac:dyDescent="0.3">
      <c r="A1" s="28" t="s">
        <v>54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6.5" x14ac:dyDescent="0.3">
      <c r="A2" s="1" t="s">
        <v>11</v>
      </c>
    </row>
    <row r="3" spans="1:13" ht="16.5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15</v>
      </c>
    </row>
    <row r="4" spans="1:13" ht="16.5" x14ac:dyDescent="0.3">
      <c r="A4" s="4" t="s">
        <v>10</v>
      </c>
      <c r="B4" s="4">
        <v>8909</v>
      </c>
      <c r="C4" s="4">
        <v>8155</v>
      </c>
      <c r="D4" s="4">
        <v>7182</v>
      </c>
      <c r="E4" s="4">
        <v>7963</v>
      </c>
      <c r="F4" s="4">
        <v>8659</v>
      </c>
      <c r="G4" s="4">
        <v>6936</v>
      </c>
      <c r="H4" s="4">
        <v>7436</v>
      </c>
      <c r="I4" s="4">
        <v>6899</v>
      </c>
      <c r="J4" s="4">
        <v>8157</v>
      </c>
      <c r="K4" s="4" t="s">
        <v>35</v>
      </c>
    </row>
    <row r="5" spans="1:13" ht="34" customHeight="1" x14ac:dyDescent="0.3">
      <c r="A5" s="27" t="s">
        <v>49</v>
      </c>
      <c r="B5" s="29"/>
      <c r="C5" s="29"/>
      <c r="D5" s="29"/>
      <c r="E5" s="29"/>
      <c r="F5" s="29"/>
      <c r="G5" s="29"/>
      <c r="H5" s="29"/>
      <c r="I5" s="29"/>
      <c r="J5" s="29"/>
    </row>
    <row r="6" spans="1:13" ht="35" customHeight="1" x14ac:dyDescent="0.3">
      <c r="A6" s="26" t="s">
        <v>62</v>
      </c>
      <c r="B6" s="31"/>
      <c r="C6" s="31"/>
      <c r="D6" s="31"/>
      <c r="E6" s="31"/>
      <c r="F6" s="31"/>
      <c r="G6" s="31"/>
      <c r="H6" s="31"/>
      <c r="I6" s="31"/>
      <c r="J6" s="31"/>
      <c r="K6" s="10"/>
    </row>
    <row r="11" spans="1:13" x14ac:dyDescent="0.3">
      <c r="B11" s="46" t="s">
        <v>66</v>
      </c>
    </row>
  </sheetData>
  <mergeCells count="3">
    <mergeCell ref="A5:J5"/>
    <mergeCell ref="A1:M1"/>
    <mergeCell ref="A6:J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E632-2D39-4AD1-AE5F-CE3B7519D845}">
  <dimension ref="A1:M10"/>
  <sheetViews>
    <sheetView workbookViewId="0">
      <selection activeCell="B8" sqref="B8:K10"/>
    </sheetView>
  </sheetViews>
  <sheetFormatPr defaultRowHeight="14" x14ac:dyDescent="0.3"/>
  <cols>
    <col min="10" max="10" width="9.4140625" customWidth="1"/>
  </cols>
  <sheetData>
    <row r="1" spans="1:13" ht="36.5" customHeight="1" x14ac:dyDescent="0.3">
      <c r="A1" s="28" t="s">
        <v>55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6.5" x14ac:dyDescent="0.3">
      <c r="A2" s="1" t="s">
        <v>11</v>
      </c>
    </row>
    <row r="3" spans="1:13" ht="16.5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15</v>
      </c>
    </row>
    <row r="4" spans="1:13" ht="16.5" x14ac:dyDescent="0.3">
      <c r="A4" s="4" t="s">
        <v>10</v>
      </c>
      <c r="B4" s="4">
        <v>8909</v>
      </c>
      <c r="C4" s="4">
        <v>8155</v>
      </c>
      <c r="D4" s="4">
        <v>7182</v>
      </c>
      <c r="E4" s="4">
        <v>7963</v>
      </c>
      <c r="F4" s="4">
        <v>8659</v>
      </c>
      <c r="G4" s="4">
        <v>6936</v>
      </c>
      <c r="H4" s="4">
        <v>7436</v>
      </c>
      <c r="I4" s="4">
        <v>6899</v>
      </c>
      <c r="J4" s="4">
        <v>8157</v>
      </c>
      <c r="K4" s="4" t="s">
        <v>35</v>
      </c>
    </row>
    <row r="5" spans="1:13" ht="41" customHeight="1" x14ac:dyDescent="0.3">
      <c r="A5" s="27" t="s">
        <v>50</v>
      </c>
      <c r="B5" s="29"/>
      <c r="C5" s="29"/>
      <c r="D5" s="29"/>
      <c r="E5" s="29"/>
      <c r="F5" s="29"/>
      <c r="G5" s="29"/>
      <c r="H5" s="29"/>
      <c r="I5" s="29"/>
      <c r="J5" s="29"/>
    </row>
    <row r="6" spans="1:13" ht="43.5" customHeight="1" x14ac:dyDescent="0.3">
      <c r="A6" s="26" t="s">
        <v>62</v>
      </c>
      <c r="B6" s="31"/>
      <c r="C6" s="31"/>
      <c r="D6" s="31"/>
      <c r="E6" s="31"/>
      <c r="F6" s="31"/>
      <c r="G6" s="31"/>
      <c r="H6" s="31"/>
      <c r="I6" s="31"/>
      <c r="J6" s="31"/>
      <c r="K6" s="10"/>
    </row>
    <row r="8" spans="1:13" x14ac:dyDescent="0.3">
      <c r="B8" s="47">
        <v>1</v>
      </c>
      <c r="C8" s="47">
        <v>2</v>
      </c>
      <c r="D8" s="47">
        <v>3</v>
      </c>
      <c r="E8" s="47">
        <v>4</v>
      </c>
      <c r="F8" s="47">
        <v>5</v>
      </c>
      <c r="G8" s="47">
        <v>6</v>
      </c>
      <c r="H8" s="47">
        <v>7</v>
      </c>
      <c r="I8" s="47">
        <v>8</v>
      </c>
      <c r="J8" s="47">
        <v>9</v>
      </c>
      <c r="K8" s="47">
        <f>SUM(B8:J8)</f>
        <v>45</v>
      </c>
    </row>
    <row r="9" spans="1:13" x14ac:dyDescent="0.3">
      <c r="B9" s="47">
        <f>B4*B8</f>
        <v>8909</v>
      </c>
      <c r="C9" s="47">
        <f t="shared" ref="C9:J9" si="0">C4*C8</f>
        <v>16310</v>
      </c>
      <c r="D9" s="47">
        <f t="shared" si="0"/>
        <v>21546</v>
      </c>
      <c r="E9" s="47">
        <f t="shared" si="0"/>
        <v>31852</v>
      </c>
      <c r="F9" s="47">
        <f t="shared" si="0"/>
        <v>43295</v>
      </c>
      <c r="G9" s="47">
        <f t="shared" si="0"/>
        <v>41616</v>
      </c>
      <c r="H9" s="47">
        <f t="shared" si="0"/>
        <v>52052</v>
      </c>
      <c r="I9" s="47">
        <f t="shared" si="0"/>
        <v>55192</v>
      </c>
      <c r="J9" s="47">
        <f t="shared" si="0"/>
        <v>73413</v>
      </c>
      <c r="K9" s="47">
        <f>SUM(B9:J9)</f>
        <v>344185</v>
      </c>
    </row>
    <row r="10" spans="1:13" x14ac:dyDescent="0.3">
      <c r="B10" s="47">
        <f>SUM(B9:J9)/SUM(B8:J8)</f>
        <v>7648.5555555555557</v>
      </c>
      <c r="C10" s="47"/>
      <c r="D10" s="47"/>
      <c r="E10" s="47"/>
      <c r="F10" s="47"/>
      <c r="G10" s="47"/>
      <c r="H10" s="47"/>
      <c r="I10" s="47"/>
      <c r="J10" s="47"/>
      <c r="K10" s="47">
        <f>K9/K8</f>
        <v>7648.5555555555557</v>
      </c>
    </row>
  </sheetData>
  <mergeCells count="3">
    <mergeCell ref="A5:J5"/>
    <mergeCell ref="A1:M1"/>
    <mergeCell ref="A6:J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D88F-6A97-4EA8-ABA5-DA65EBC0E00C}">
  <dimension ref="A1:M8"/>
  <sheetViews>
    <sheetView workbookViewId="0">
      <selection activeCell="L6" sqref="L6:L7"/>
    </sheetView>
  </sheetViews>
  <sheetFormatPr defaultRowHeight="14" x14ac:dyDescent="0.3"/>
  <cols>
    <col min="10" max="10" width="9.4140625" customWidth="1"/>
  </cols>
  <sheetData>
    <row r="1" spans="1:13" ht="37" customHeight="1" x14ac:dyDescent="0.3">
      <c r="A1" s="28" t="s">
        <v>55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6.5" x14ac:dyDescent="0.3">
      <c r="A2" s="1" t="s">
        <v>11</v>
      </c>
    </row>
    <row r="3" spans="1:13" ht="16.5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15</v>
      </c>
    </row>
    <row r="4" spans="1:13" ht="16.5" x14ac:dyDescent="0.3">
      <c r="A4" s="4" t="s">
        <v>10</v>
      </c>
      <c r="B4" s="4">
        <v>8909</v>
      </c>
      <c r="C4" s="4">
        <v>8155</v>
      </c>
      <c r="D4" s="4">
        <v>7182</v>
      </c>
      <c r="E4" s="4">
        <v>7963</v>
      </c>
      <c r="F4" s="4">
        <v>8659</v>
      </c>
      <c r="G4" s="4">
        <v>6936</v>
      </c>
      <c r="H4" s="4">
        <v>7436</v>
      </c>
      <c r="I4" s="4">
        <v>6899</v>
      </c>
      <c r="J4" s="4">
        <v>8157</v>
      </c>
      <c r="K4" s="4" t="s">
        <v>35</v>
      </c>
    </row>
    <row r="5" spans="1:13" ht="45" customHeight="1" x14ac:dyDescent="0.3">
      <c r="A5" s="32" t="s">
        <v>56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3" ht="55" customHeight="1" x14ac:dyDescent="0.3">
      <c r="A6" s="26" t="s">
        <v>63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46" t="s">
        <v>67</v>
      </c>
    </row>
    <row r="7" spans="1:13" ht="46" customHeight="1" x14ac:dyDescent="0.3">
      <c r="A7" s="26" t="s">
        <v>64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46" t="s">
        <v>68</v>
      </c>
    </row>
    <row r="8" spans="1:13" x14ac:dyDescent="0.3">
      <c r="A8" s="25"/>
    </row>
  </sheetData>
  <mergeCells count="4">
    <mergeCell ref="A7:K7"/>
    <mergeCell ref="A1:M1"/>
    <mergeCell ref="A6:K6"/>
    <mergeCell ref="A5:K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BD54-66B5-4A7A-B6F0-3B8AE493FC67}">
  <dimension ref="A1:M6"/>
  <sheetViews>
    <sheetView workbookViewId="0">
      <selection activeCell="A7" sqref="A7"/>
    </sheetView>
  </sheetViews>
  <sheetFormatPr defaultRowHeight="14" x14ac:dyDescent="0.3"/>
  <cols>
    <col min="10" max="10" width="9.4140625" customWidth="1"/>
  </cols>
  <sheetData>
    <row r="1" spans="1:13" ht="35.5" customHeight="1" x14ac:dyDescent="0.3">
      <c r="A1" s="28" t="s">
        <v>55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16.5" x14ac:dyDescent="0.3">
      <c r="A2" s="1" t="s">
        <v>11</v>
      </c>
    </row>
    <row r="3" spans="1:13" ht="16.5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15</v>
      </c>
    </row>
    <row r="4" spans="1:13" ht="16.5" x14ac:dyDescent="0.3">
      <c r="A4" s="4" t="s">
        <v>10</v>
      </c>
      <c r="B4" s="4">
        <v>8909</v>
      </c>
      <c r="C4" s="4">
        <v>8155</v>
      </c>
      <c r="D4" s="4">
        <v>7182</v>
      </c>
      <c r="E4" s="4">
        <v>7963</v>
      </c>
      <c r="F4" s="4">
        <v>8659</v>
      </c>
      <c r="G4" s="4">
        <v>6936</v>
      </c>
      <c r="H4" s="4">
        <v>7436</v>
      </c>
      <c r="I4" s="4">
        <v>6899</v>
      </c>
      <c r="J4" s="4">
        <v>8157</v>
      </c>
      <c r="K4" s="4" t="s">
        <v>35</v>
      </c>
    </row>
    <row r="5" spans="1:13" ht="38.5" customHeight="1" x14ac:dyDescent="0.3">
      <c r="A5" s="32" t="s">
        <v>57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3" ht="39" customHeight="1" x14ac:dyDescent="0.3">
      <c r="A6" s="31" t="s">
        <v>69</v>
      </c>
      <c r="B6" s="31"/>
      <c r="C6" s="31"/>
      <c r="D6" s="31"/>
      <c r="E6" s="31"/>
      <c r="F6" s="31"/>
      <c r="G6" s="31"/>
      <c r="H6" s="31"/>
      <c r="I6" s="31"/>
      <c r="J6" s="31"/>
      <c r="K6" s="31"/>
    </row>
  </sheetData>
  <mergeCells count="3">
    <mergeCell ref="A1:M1"/>
    <mergeCell ref="A5:K5"/>
    <mergeCell ref="A6:K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2797-37C8-483D-85A3-D94DF4A4AAA6}">
  <dimension ref="A1:P53"/>
  <sheetViews>
    <sheetView zoomScaleNormal="100" workbookViewId="0">
      <selection activeCell="H31" sqref="H31"/>
    </sheetView>
  </sheetViews>
  <sheetFormatPr defaultRowHeight="14" x14ac:dyDescent="0.3"/>
  <cols>
    <col min="1" max="1" width="13.5" customWidth="1"/>
    <col min="2" max="3" width="9.33203125" bestFit="1" customWidth="1"/>
    <col min="4" max="4" width="9.08203125" bestFit="1" customWidth="1"/>
    <col min="5" max="6" width="9.4140625" bestFit="1" customWidth="1"/>
    <col min="7" max="7" width="12.5" customWidth="1"/>
    <col min="8" max="8" width="11.4140625" customWidth="1"/>
    <col min="9" max="9" width="9.58203125" bestFit="1" customWidth="1"/>
    <col min="10" max="10" width="9.4140625" bestFit="1" customWidth="1"/>
  </cols>
  <sheetData>
    <row r="1" spans="1:14" ht="40.5" customHeight="1" x14ac:dyDescent="0.3">
      <c r="A1" s="28" t="s">
        <v>55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4" ht="22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15</v>
      </c>
      <c r="L2" s="15"/>
      <c r="M2" s="12"/>
      <c r="N2" s="23"/>
    </row>
    <row r="3" spans="1:14" ht="22" customHeight="1" x14ac:dyDescent="0.3">
      <c r="A3" s="4" t="s">
        <v>20</v>
      </c>
      <c r="B3" s="4">
        <v>8909</v>
      </c>
      <c r="C3" s="4">
        <v>8155</v>
      </c>
      <c r="D3" s="4">
        <v>7182</v>
      </c>
      <c r="E3" s="4">
        <v>7963</v>
      </c>
      <c r="F3" s="4">
        <v>8659</v>
      </c>
      <c r="G3" s="4">
        <v>6936</v>
      </c>
      <c r="H3" s="4">
        <v>7436</v>
      </c>
      <c r="I3" s="4">
        <v>6899</v>
      </c>
      <c r="J3" s="4">
        <v>8157</v>
      </c>
      <c r="K3" s="22" t="s">
        <v>34</v>
      </c>
      <c r="L3" s="16"/>
      <c r="N3" s="24"/>
    </row>
    <row r="4" spans="1:14" ht="27" customHeight="1" x14ac:dyDescent="0.3">
      <c r="A4" s="36" t="s">
        <v>58</v>
      </c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4" ht="14" customHeight="1" x14ac:dyDescent="0.3">
      <c r="A5" s="31" t="s">
        <v>70</v>
      </c>
      <c r="B5" s="31"/>
      <c r="C5" s="31"/>
      <c r="D5" s="31"/>
      <c r="E5" s="31"/>
      <c r="F5" s="31"/>
    </row>
    <row r="6" spans="1:14" ht="14" customHeight="1" x14ac:dyDescent="0.3">
      <c r="A6" s="31"/>
      <c r="B6" s="31"/>
      <c r="C6" s="31"/>
      <c r="D6" s="31"/>
      <c r="E6" s="31"/>
      <c r="F6" s="31"/>
    </row>
    <row r="7" spans="1:14" ht="14" customHeight="1" x14ac:dyDescent="0.3">
      <c r="A7" s="31"/>
      <c r="B7" s="31"/>
      <c r="C7" s="31"/>
      <c r="D7" s="31"/>
      <c r="E7" s="31"/>
      <c r="F7" s="31"/>
    </row>
    <row r="8" spans="1:14" ht="14" customHeight="1" x14ac:dyDescent="0.3">
      <c r="A8" s="31"/>
      <c r="B8" s="31"/>
      <c r="C8" s="31"/>
      <c r="D8" s="31"/>
      <c r="E8" s="31"/>
      <c r="F8" s="31"/>
    </row>
    <row r="9" spans="1:14" ht="14" customHeight="1" x14ac:dyDescent="0.3">
      <c r="A9" s="31"/>
      <c r="B9" s="31"/>
      <c r="C9" s="31"/>
      <c r="D9" s="31"/>
      <c r="E9" s="31"/>
      <c r="F9" s="31"/>
    </row>
    <row r="10" spans="1:14" ht="14" customHeight="1" x14ac:dyDescent="0.3">
      <c r="A10" s="31"/>
      <c r="B10" s="31"/>
      <c r="C10" s="31"/>
      <c r="D10" s="31"/>
      <c r="E10" s="31"/>
      <c r="F10" s="31"/>
    </row>
    <row r="11" spans="1:14" ht="14" customHeight="1" x14ac:dyDescent="0.3">
      <c r="A11" s="31"/>
      <c r="B11" s="31"/>
      <c r="C11" s="31"/>
      <c r="D11" s="31"/>
      <c r="E11" s="31"/>
      <c r="F11" s="31"/>
    </row>
    <row r="12" spans="1:14" ht="14" customHeight="1" x14ac:dyDescent="0.3">
      <c r="A12" s="31"/>
      <c r="B12" s="31"/>
      <c r="C12" s="31"/>
      <c r="D12" s="31"/>
      <c r="E12" s="31"/>
      <c r="F12" s="31"/>
    </row>
    <row r="13" spans="1:14" ht="14" customHeight="1" x14ac:dyDescent="0.3">
      <c r="A13" s="9"/>
      <c r="B13" s="9"/>
      <c r="C13" s="9"/>
      <c r="D13" s="9"/>
      <c r="E13" s="9"/>
      <c r="F13" s="9"/>
    </row>
    <row r="14" spans="1:14" ht="14" customHeight="1" x14ac:dyDescent="0.3">
      <c r="A14" s="9"/>
      <c r="B14" s="9"/>
      <c r="C14" s="9"/>
      <c r="D14" s="9"/>
      <c r="E14" s="9"/>
      <c r="F14" s="9"/>
    </row>
    <row r="15" spans="1:14" ht="14" customHeight="1" x14ac:dyDescent="0.3">
      <c r="A15" s="9"/>
      <c r="B15" s="9"/>
      <c r="C15" s="9"/>
      <c r="D15" s="9"/>
      <c r="E15" s="9"/>
      <c r="F15" s="9"/>
    </row>
    <row r="16" spans="1:14" ht="14" customHeight="1" x14ac:dyDescent="0.3">
      <c r="A16" s="9"/>
      <c r="B16" s="9"/>
      <c r="C16" s="9"/>
      <c r="D16" s="9"/>
      <c r="E16" s="9"/>
      <c r="F16" s="9"/>
    </row>
    <row r="17" spans="1:16" ht="22.5" customHeight="1" x14ac:dyDescent="0.3">
      <c r="A17" s="37" t="s">
        <v>59</v>
      </c>
      <c r="B17" s="37"/>
      <c r="C17" s="37"/>
      <c r="D17" s="37"/>
      <c r="E17" s="37"/>
      <c r="F17" s="37"/>
      <c r="G17" s="37"/>
      <c r="H17" s="37"/>
      <c r="I17" s="37"/>
      <c r="J17" s="37"/>
    </row>
    <row r="18" spans="1:16" ht="34.5" customHeight="1" x14ac:dyDescent="0.3">
      <c r="A18" s="34" t="s">
        <v>44</v>
      </c>
      <c r="B18" s="34"/>
      <c r="C18" s="34"/>
      <c r="D18" s="34"/>
      <c r="E18" s="34"/>
      <c r="F18" s="34"/>
      <c r="G18" s="20" t="s">
        <v>0</v>
      </c>
      <c r="H18" s="21">
        <v>1</v>
      </c>
      <c r="I18" s="21">
        <v>2</v>
      </c>
      <c r="J18" s="21">
        <v>3</v>
      </c>
      <c r="K18" s="21">
        <v>4</v>
      </c>
      <c r="L18" s="21">
        <v>5</v>
      </c>
      <c r="M18" s="21">
        <v>6</v>
      </c>
      <c r="N18" s="21">
        <v>7</v>
      </c>
      <c r="O18" s="21">
        <v>8</v>
      </c>
      <c r="P18" s="21">
        <v>9</v>
      </c>
    </row>
    <row r="19" spans="1:16" ht="19.5" customHeight="1" x14ac:dyDescent="0.3">
      <c r="A19" s="35"/>
      <c r="B19" s="35"/>
      <c r="C19" s="35"/>
      <c r="D19" s="35"/>
      <c r="E19" s="35"/>
      <c r="F19" s="35"/>
      <c r="G19" s="4" t="s">
        <v>20</v>
      </c>
      <c r="H19" s="4">
        <v>8909</v>
      </c>
      <c r="I19" s="4">
        <v>8155</v>
      </c>
      <c r="J19" s="4">
        <v>7182</v>
      </c>
      <c r="K19" s="4">
        <v>7963</v>
      </c>
      <c r="L19" s="4">
        <v>8659</v>
      </c>
      <c r="M19" s="4">
        <v>6936</v>
      </c>
      <c r="N19" s="4">
        <v>7436</v>
      </c>
      <c r="O19" s="4">
        <v>6899</v>
      </c>
      <c r="P19" s="4">
        <v>8157</v>
      </c>
    </row>
    <row r="20" spans="1:16" ht="22" customHeight="1" x14ac:dyDescent="0.3">
      <c r="A20" s="35"/>
      <c r="B20" s="35"/>
      <c r="C20" s="35"/>
      <c r="D20" s="35"/>
      <c r="E20" s="35"/>
      <c r="F20" s="35"/>
      <c r="G20" s="4" t="s">
        <v>39</v>
      </c>
      <c r="H20" s="5">
        <f>AVERAGE($H$19:$P$19)</f>
        <v>7810.666666666667</v>
      </c>
      <c r="I20" s="5">
        <f t="shared" ref="I20:P20" si="0">AVERAGE($H$19:$P$19)</f>
        <v>7810.666666666667</v>
      </c>
      <c r="J20" s="5">
        <f t="shared" si="0"/>
        <v>7810.666666666667</v>
      </c>
      <c r="K20" s="5">
        <f t="shared" si="0"/>
        <v>7810.666666666667</v>
      </c>
      <c r="L20" s="5">
        <f t="shared" si="0"/>
        <v>7810.666666666667</v>
      </c>
      <c r="M20" s="5">
        <f t="shared" si="0"/>
        <v>7810.666666666667</v>
      </c>
      <c r="N20" s="5">
        <f t="shared" si="0"/>
        <v>7810.666666666667</v>
      </c>
      <c r="O20" s="5">
        <f t="shared" si="0"/>
        <v>7810.666666666667</v>
      </c>
      <c r="P20" s="5">
        <f t="shared" si="0"/>
        <v>7810.666666666667</v>
      </c>
    </row>
    <row r="21" spans="1:16" ht="33.5" customHeight="1" x14ac:dyDescent="0.3">
      <c r="A21" s="35"/>
      <c r="B21" s="35"/>
      <c r="C21" s="35"/>
      <c r="D21" s="35"/>
      <c r="E21" s="35"/>
      <c r="F21" s="35"/>
      <c r="G21" s="13" t="s">
        <v>40</v>
      </c>
      <c r="H21" s="5">
        <f>H19-7811</f>
        <v>1098</v>
      </c>
      <c r="I21" s="5">
        <f t="shared" ref="I21:P21" si="1">I19-7811</f>
        <v>344</v>
      </c>
      <c r="J21" s="5">
        <f t="shared" si="1"/>
        <v>-629</v>
      </c>
      <c r="K21" s="5">
        <f t="shared" si="1"/>
        <v>152</v>
      </c>
      <c r="L21" s="5">
        <f t="shared" si="1"/>
        <v>848</v>
      </c>
      <c r="M21" s="5">
        <f t="shared" si="1"/>
        <v>-875</v>
      </c>
      <c r="N21" s="5">
        <f t="shared" si="1"/>
        <v>-375</v>
      </c>
      <c r="O21" s="5">
        <f t="shared" si="1"/>
        <v>-912</v>
      </c>
      <c r="P21" s="5">
        <f t="shared" si="1"/>
        <v>346</v>
      </c>
    </row>
    <row r="22" spans="1:16" ht="29.5" customHeight="1" x14ac:dyDescent="0.3">
      <c r="A22" s="35"/>
      <c r="B22" s="35"/>
      <c r="C22" s="35"/>
      <c r="D22" s="35"/>
      <c r="E22" s="35"/>
      <c r="F22" s="35"/>
      <c r="G22" s="13" t="s">
        <v>41</v>
      </c>
      <c r="H22" s="48">
        <f>H21*H21</f>
        <v>1205604</v>
      </c>
      <c r="I22" s="48">
        <f t="shared" ref="I22:P22" si="2">I21*I21</f>
        <v>118336</v>
      </c>
      <c r="J22" s="48">
        <f t="shared" si="2"/>
        <v>395641</v>
      </c>
      <c r="K22" s="48">
        <f t="shared" si="2"/>
        <v>23104</v>
      </c>
      <c r="L22" s="48">
        <f t="shared" si="2"/>
        <v>719104</v>
      </c>
      <c r="M22" s="48">
        <f t="shared" si="2"/>
        <v>765625</v>
      </c>
      <c r="N22" s="48">
        <f t="shared" si="2"/>
        <v>140625</v>
      </c>
      <c r="O22" s="48">
        <f t="shared" si="2"/>
        <v>831744</v>
      </c>
      <c r="P22" s="48">
        <f t="shared" si="2"/>
        <v>119716</v>
      </c>
    </row>
    <row r="23" spans="1:16" ht="35.5" customHeight="1" x14ac:dyDescent="0.3">
      <c r="A23" s="35"/>
      <c r="B23" s="35"/>
      <c r="C23" s="35"/>
      <c r="D23" s="35"/>
      <c r="E23" s="35"/>
      <c r="F23" s="35"/>
      <c r="G23" s="14" t="s">
        <v>43</v>
      </c>
      <c r="H23" s="5">
        <f>-121.58*H18+8418.6</f>
        <v>8297.02</v>
      </c>
      <c r="I23" s="5">
        <f t="shared" ref="I23:P23" si="3">-121.58*I18+8418.6</f>
        <v>8175.4400000000005</v>
      </c>
      <c r="J23" s="5">
        <f t="shared" si="3"/>
        <v>8053.8600000000006</v>
      </c>
      <c r="K23" s="5">
        <f t="shared" si="3"/>
        <v>7932.2800000000007</v>
      </c>
      <c r="L23" s="5">
        <f t="shared" si="3"/>
        <v>7810.7000000000007</v>
      </c>
      <c r="M23" s="5">
        <f t="shared" si="3"/>
        <v>7689.1200000000008</v>
      </c>
      <c r="N23" s="5">
        <f t="shared" si="3"/>
        <v>7567.5400000000009</v>
      </c>
      <c r="O23" s="5">
        <f t="shared" si="3"/>
        <v>7445.96</v>
      </c>
      <c r="P23" s="5">
        <f t="shared" si="3"/>
        <v>7324.38</v>
      </c>
    </row>
    <row r="24" spans="1:16" ht="29" customHeight="1" x14ac:dyDescent="0.3">
      <c r="A24" s="35"/>
      <c r="B24" s="35"/>
      <c r="C24" s="35"/>
      <c r="D24" s="35"/>
      <c r="E24" s="35"/>
      <c r="F24" s="35"/>
      <c r="G24" s="14" t="s">
        <v>45</v>
      </c>
      <c r="H24" s="5">
        <f>H19-H23</f>
        <v>611.97999999999956</v>
      </c>
      <c r="I24" s="5">
        <f t="shared" ref="I24:P24" si="4">I19-I23</f>
        <v>-20.440000000000509</v>
      </c>
      <c r="J24" s="5">
        <f t="shared" si="4"/>
        <v>-871.86000000000058</v>
      </c>
      <c r="K24" s="5">
        <f t="shared" si="4"/>
        <v>30.719999999999345</v>
      </c>
      <c r="L24" s="5">
        <f t="shared" si="4"/>
        <v>848.29999999999927</v>
      </c>
      <c r="M24" s="5">
        <f t="shared" si="4"/>
        <v>-753.1200000000008</v>
      </c>
      <c r="N24" s="5">
        <f t="shared" si="4"/>
        <v>-131.54000000000087</v>
      </c>
      <c r="O24" s="5">
        <f t="shared" si="4"/>
        <v>-546.96</v>
      </c>
      <c r="P24" s="5">
        <f t="shared" si="4"/>
        <v>832.61999999999989</v>
      </c>
    </row>
    <row r="25" spans="1:16" ht="28.5" customHeight="1" x14ac:dyDescent="0.3">
      <c r="A25" s="35"/>
      <c r="B25" s="35"/>
      <c r="C25" s="35"/>
      <c r="D25" s="35"/>
      <c r="E25" s="35"/>
      <c r="F25" s="35"/>
      <c r="G25" s="13" t="s">
        <v>46</v>
      </c>
      <c r="H25" s="5">
        <f>H24*H24</f>
        <v>374519.52039999946</v>
      </c>
      <c r="I25" s="5">
        <f t="shared" ref="I25:P25" si="5">I24*I24</f>
        <v>417.79360000002083</v>
      </c>
      <c r="J25" s="5">
        <f t="shared" si="5"/>
        <v>760139.85960000101</v>
      </c>
      <c r="K25" s="5">
        <f t="shared" si="5"/>
        <v>943.71839999995973</v>
      </c>
      <c r="L25" s="5">
        <f t="shared" si="5"/>
        <v>719612.88999999873</v>
      </c>
      <c r="M25" s="5">
        <f t="shared" si="5"/>
        <v>567189.73440000124</v>
      </c>
      <c r="N25" s="5">
        <f t="shared" si="5"/>
        <v>17302.771600000229</v>
      </c>
      <c r="O25" s="5">
        <f t="shared" si="5"/>
        <v>299165.24160000007</v>
      </c>
      <c r="P25" s="5">
        <f t="shared" si="5"/>
        <v>693256.0643999998</v>
      </c>
    </row>
    <row r="26" spans="1:16" ht="40.5" customHeight="1" x14ac:dyDescent="0.3">
      <c r="A26" s="35"/>
      <c r="B26" s="35"/>
      <c r="C26" s="35"/>
      <c r="D26" s="35"/>
      <c r="E26" s="35"/>
      <c r="F26" s="35"/>
    </row>
    <row r="27" spans="1:16" ht="14" customHeight="1" x14ac:dyDescent="0.3">
      <c r="A27" s="35"/>
      <c r="B27" s="35"/>
      <c r="C27" s="35"/>
      <c r="D27" s="35"/>
      <c r="E27" s="35"/>
      <c r="F27" s="35"/>
      <c r="G27" s="2" t="s">
        <v>39</v>
      </c>
      <c r="H27" s="2">
        <v>7811</v>
      </c>
    </row>
    <row r="28" spans="1:16" ht="18.5" customHeight="1" x14ac:dyDescent="0.3">
      <c r="A28" s="35"/>
      <c r="B28" s="35"/>
      <c r="C28" s="35"/>
      <c r="D28" s="35"/>
      <c r="E28" s="35"/>
      <c r="F28" s="35"/>
      <c r="G28" s="2" t="s">
        <v>42</v>
      </c>
      <c r="H28" s="49">
        <f>SUM(H22:P22)</f>
        <v>4319499</v>
      </c>
    </row>
    <row r="29" spans="1:16" ht="21.5" customHeight="1" x14ac:dyDescent="0.3">
      <c r="A29" s="35"/>
      <c r="B29" s="35"/>
      <c r="C29" s="35"/>
      <c r="D29" s="35"/>
      <c r="E29" s="35"/>
      <c r="F29" s="35"/>
      <c r="G29" s="2" t="s">
        <v>47</v>
      </c>
      <c r="H29" s="17">
        <f>SUM(H25:P25)</f>
        <v>3432547.5940000005</v>
      </c>
    </row>
    <row r="30" spans="1:16" ht="18.5" customHeight="1" x14ac:dyDescent="0.3">
      <c r="A30" s="35"/>
      <c r="B30" s="35"/>
      <c r="C30" s="35"/>
      <c r="D30" s="35"/>
      <c r="E30" s="35"/>
      <c r="F30" s="35"/>
      <c r="G30" s="2" t="s">
        <v>48</v>
      </c>
      <c r="H30" s="18">
        <f>1-H29/H28</f>
        <v>0.20533663880926922</v>
      </c>
    </row>
    <row r="31" spans="1:16" ht="21" customHeight="1" x14ac:dyDescent="0.3">
      <c r="A31" s="35"/>
      <c r="B31" s="35"/>
      <c r="C31" s="35"/>
      <c r="D31" s="35"/>
      <c r="E31" s="35"/>
      <c r="F31" s="35"/>
    </row>
    <row r="32" spans="1:16" ht="0.5" customHeight="1" x14ac:dyDescent="0.3">
      <c r="A32" s="35"/>
      <c r="B32" s="35"/>
      <c r="C32" s="35"/>
      <c r="D32" s="35"/>
      <c r="E32" s="35"/>
      <c r="F32" s="35"/>
    </row>
    <row r="33" spans="1:6" ht="14" hidden="1" customHeight="1" x14ac:dyDescent="0.3">
      <c r="A33" s="35"/>
      <c r="B33" s="35"/>
      <c r="C33" s="35"/>
      <c r="D33" s="35"/>
      <c r="E33" s="35"/>
      <c r="F33" s="35"/>
    </row>
    <row r="34" spans="1:6" ht="16" hidden="1" customHeight="1" x14ac:dyDescent="0.3">
      <c r="A34" s="35"/>
      <c r="B34" s="35"/>
      <c r="C34" s="35"/>
      <c r="D34" s="35"/>
      <c r="E34" s="35"/>
      <c r="F34" s="35"/>
    </row>
    <row r="35" spans="1:6" ht="14" customHeight="1" x14ac:dyDescent="0.3">
      <c r="A35" s="19"/>
      <c r="B35" s="19"/>
      <c r="C35" s="19"/>
      <c r="D35" s="19"/>
      <c r="E35" s="19"/>
      <c r="F35" s="19"/>
    </row>
    <row r="36" spans="1:6" ht="14" customHeight="1" x14ac:dyDescent="0.3">
      <c r="A36" s="19"/>
      <c r="B36" s="19"/>
      <c r="C36" s="19"/>
      <c r="D36" s="19"/>
      <c r="E36" s="19"/>
      <c r="F36" s="19"/>
    </row>
    <row r="37" spans="1:6" ht="14" customHeight="1" x14ac:dyDescent="0.3">
      <c r="A37" s="19"/>
      <c r="B37" s="19"/>
      <c r="C37" s="19"/>
      <c r="D37" s="19"/>
      <c r="E37" s="19"/>
      <c r="F37" s="19"/>
    </row>
    <row r="38" spans="1:6" ht="14" customHeight="1" x14ac:dyDescent="0.3">
      <c r="A38" s="19"/>
      <c r="B38" s="19"/>
      <c r="C38" s="19"/>
      <c r="D38" s="19"/>
      <c r="E38" s="19"/>
      <c r="F38" s="19"/>
    </row>
    <row r="39" spans="1:6" ht="14" customHeight="1" x14ac:dyDescent="0.3">
      <c r="A39" s="19"/>
      <c r="B39" s="19"/>
      <c r="C39" s="19"/>
      <c r="D39" s="19"/>
      <c r="E39" s="19"/>
      <c r="F39" s="19"/>
    </row>
    <row r="40" spans="1:6" ht="14" customHeight="1" x14ac:dyDescent="0.3">
      <c r="A40" s="19"/>
      <c r="B40" s="19"/>
      <c r="C40" s="19"/>
      <c r="D40" s="19"/>
      <c r="E40" s="19"/>
      <c r="F40" s="19"/>
    </row>
    <row r="41" spans="1:6" ht="14" customHeight="1" x14ac:dyDescent="0.3">
      <c r="A41" s="19"/>
      <c r="B41" s="19"/>
      <c r="C41" s="19"/>
      <c r="D41" s="19"/>
      <c r="E41" s="19"/>
      <c r="F41" s="19"/>
    </row>
    <row r="42" spans="1:6" ht="14" customHeight="1" x14ac:dyDescent="0.3">
      <c r="A42" s="19"/>
      <c r="B42" s="19"/>
      <c r="C42" s="19"/>
      <c r="D42" s="19"/>
      <c r="E42" s="19"/>
      <c r="F42" s="19"/>
    </row>
    <row r="43" spans="1:6" ht="62" customHeight="1" x14ac:dyDescent="0.3">
      <c r="A43" s="19"/>
      <c r="B43" s="19"/>
      <c r="C43" s="19"/>
      <c r="D43" s="19"/>
      <c r="E43" s="19"/>
      <c r="F43" s="19"/>
    </row>
    <row r="44" spans="1:6" ht="14" customHeight="1" x14ac:dyDescent="0.3">
      <c r="A44" s="19"/>
      <c r="B44" s="19"/>
      <c r="C44" s="19"/>
      <c r="D44" s="19"/>
      <c r="E44" s="19"/>
      <c r="F44" s="19"/>
    </row>
    <row r="45" spans="1:6" ht="14" customHeight="1" x14ac:dyDescent="0.3"/>
    <row r="46" spans="1:6" ht="14" customHeight="1" x14ac:dyDescent="0.3"/>
    <row r="47" spans="1:6" ht="14" customHeight="1" x14ac:dyDescent="0.3"/>
    <row r="48" spans="1:6" ht="14" customHeight="1" x14ac:dyDescent="0.3"/>
    <row r="49" ht="14" customHeight="1" x14ac:dyDescent="0.3"/>
    <row r="50" ht="14" customHeight="1" x14ac:dyDescent="0.3"/>
    <row r="51" ht="14" customHeight="1" x14ac:dyDescent="0.3"/>
    <row r="52" ht="14" customHeight="1" x14ac:dyDescent="0.3"/>
    <row r="53" ht="14" customHeight="1" x14ac:dyDescent="0.3"/>
  </sheetData>
  <mergeCells count="5">
    <mergeCell ref="A5:F12"/>
    <mergeCell ref="A18:F34"/>
    <mergeCell ref="A1:M1"/>
    <mergeCell ref="A4:K4"/>
    <mergeCell ref="A17:J1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8D0E-9EE3-4745-BC11-5A26B474AB18}">
  <dimension ref="A1:O27"/>
  <sheetViews>
    <sheetView topLeftCell="A2" workbookViewId="0">
      <selection activeCell="O21" sqref="O21"/>
    </sheetView>
  </sheetViews>
  <sheetFormatPr defaultRowHeight="14" x14ac:dyDescent="0.3"/>
  <cols>
    <col min="3" max="3" width="9.33203125" customWidth="1"/>
  </cols>
  <sheetData>
    <row r="1" spans="1:14" ht="39.5" customHeight="1" x14ac:dyDescent="0.3">
      <c r="A1" s="42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4" ht="16.5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15</v>
      </c>
      <c r="L2" s="4" t="s">
        <v>17</v>
      </c>
      <c r="M2" s="4" t="s">
        <v>19</v>
      </c>
      <c r="N2" s="6" t="s">
        <v>22</v>
      </c>
    </row>
    <row r="3" spans="1:14" ht="16.5" x14ac:dyDescent="0.3">
      <c r="A3" s="4" t="s">
        <v>21</v>
      </c>
      <c r="B3" s="5">
        <v>8617</v>
      </c>
      <c r="C3" s="5">
        <v>7540.26</v>
      </c>
      <c r="D3" s="5">
        <v>6014.2550000000001</v>
      </c>
      <c r="E3" s="5">
        <v>7181.2</v>
      </c>
      <c r="F3" s="5">
        <v>7630.0250000000005</v>
      </c>
      <c r="G3" s="5">
        <v>5834.7250000000004</v>
      </c>
      <c r="H3" s="5">
        <v>6552.8449999999993</v>
      </c>
      <c r="I3" s="5">
        <v>6463.0800000000008</v>
      </c>
      <c r="J3" s="5">
        <v>7360.7299999999987</v>
      </c>
      <c r="K3" s="5">
        <v>8348.1450000000004</v>
      </c>
      <c r="L3" s="5">
        <v>8796.9700000000012</v>
      </c>
      <c r="M3" s="5">
        <v>9425.3249999999989</v>
      </c>
      <c r="N3" s="7">
        <v>89765</v>
      </c>
    </row>
    <row r="4" spans="1:14" ht="16.5" x14ac:dyDescent="0.3">
      <c r="A4" s="4" t="s">
        <v>13</v>
      </c>
      <c r="B4" s="5">
        <v>9347.1</v>
      </c>
      <c r="C4" s="5">
        <v>7664.6219999999994</v>
      </c>
      <c r="D4" s="5">
        <v>6542.97</v>
      </c>
      <c r="E4" s="5">
        <v>7664.6219999999994</v>
      </c>
      <c r="F4" s="5">
        <v>7851.5640000000003</v>
      </c>
      <c r="G4" s="5">
        <v>6262.5570000000007</v>
      </c>
      <c r="H4" s="5">
        <v>6729.9120000000012</v>
      </c>
      <c r="I4" s="5">
        <v>6823.3829999999998</v>
      </c>
      <c r="J4" s="5">
        <v>7945.0350000000008</v>
      </c>
      <c r="K4" s="5">
        <v>8599.3320000000003</v>
      </c>
      <c r="L4" s="5">
        <v>8412.39</v>
      </c>
      <c r="M4" s="5">
        <v>9627.5130000000008</v>
      </c>
      <c r="N4" s="7">
        <v>93471</v>
      </c>
    </row>
    <row r="5" spans="1:14" ht="16.5" x14ac:dyDescent="0.3">
      <c r="A5" s="4" t="s">
        <v>12</v>
      </c>
      <c r="B5" s="5">
        <v>10089.397999999999</v>
      </c>
      <c r="C5" s="5">
        <v>7233.9079999999994</v>
      </c>
      <c r="D5" s="5">
        <v>6282.0780000000004</v>
      </c>
      <c r="E5" s="5">
        <v>7995.3720000000003</v>
      </c>
      <c r="F5" s="5">
        <v>8185.7379999999994</v>
      </c>
      <c r="G5" s="5">
        <v>6472.4440000000004</v>
      </c>
      <c r="H5" s="5">
        <v>6662.81</v>
      </c>
      <c r="I5" s="5">
        <v>7138.7249999999995</v>
      </c>
      <c r="J5" s="5">
        <v>7995.3720000000003</v>
      </c>
      <c r="K5" s="5">
        <v>8661.6530000000002</v>
      </c>
      <c r="L5" s="5">
        <v>8947.2019999999993</v>
      </c>
      <c r="M5" s="5">
        <v>9518.3000000000011</v>
      </c>
      <c r="N5" s="7">
        <v>95183</v>
      </c>
    </row>
    <row r="6" spans="1:14" ht="16.5" x14ac:dyDescent="0.3">
      <c r="A6" s="4" t="s">
        <v>20</v>
      </c>
      <c r="B6" s="4">
        <v>8909</v>
      </c>
      <c r="C6" s="4">
        <v>8155</v>
      </c>
      <c r="D6" s="4">
        <v>7182</v>
      </c>
      <c r="E6" s="4">
        <v>7963</v>
      </c>
      <c r="F6" s="4">
        <v>8659</v>
      </c>
      <c r="G6" s="4">
        <v>6936</v>
      </c>
      <c r="H6" s="4">
        <v>7436</v>
      </c>
      <c r="I6" s="4">
        <v>6899</v>
      </c>
      <c r="J6" s="4">
        <v>8157</v>
      </c>
      <c r="K6" s="4" t="s">
        <v>34</v>
      </c>
      <c r="L6" s="4"/>
      <c r="M6" s="4"/>
      <c r="N6" s="6"/>
    </row>
    <row r="7" spans="1:14" ht="35.5" customHeight="1" x14ac:dyDescent="0.3">
      <c r="A7" s="38" t="s">
        <v>25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14" ht="28" customHeight="1" x14ac:dyDescent="0.3">
      <c r="A8" s="43" t="s">
        <v>37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11"/>
    </row>
    <row r="9" spans="1:14" ht="16.5" x14ac:dyDescent="0.3">
      <c r="A9" s="3"/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14</v>
      </c>
      <c r="L9" s="2" t="s">
        <v>16</v>
      </c>
      <c r="M9" s="2" t="s">
        <v>18</v>
      </c>
    </row>
    <row r="10" spans="1:14" ht="16.5" x14ac:dyDescent="0.3">
      <c r="A10" s="4" t="s">
        <v>21</v>
      </c>
      <c r="B10" s="8">
        <f>B3/$N$3</f>
        <v>9.5995098312259788E-2</v>
      </c>
      <c r="C10" s="8">
        <f t="shared" ref="C10:M10" si="0">C3/$N$3</f>
        <v>8.4000000000000005E-2</v>
      </c>
      <c r="D10" s="8">
        <f t="shared" si="0"/>
        <v>6.7000000000000004E-2</v>
      </c>
      <c r="E10" s="8">
        <f t="shared" si="0"/>
        <v>0.08</v>
      </c>
      <c r="F10" s="8">
        <f t="shared" si="0"/>
        <v>8.5000000000000006E-2</v>
      </c>
      <c r="G10" s="8">
        <f t="shared" si="0"/>
        <v>6.5000000000000002E-2</v>
      </c>
      <c r="H10" s="8">
        <f t="shared" si="0"/>
        <v>7.2999999999999995E-2</v>
      </c>
      <c r="I10" s="8">
        <f t="shared" si="0"/>
        <v>7.2000000000000008E-2</v>
      </c>
      <c r="J10" s="8">
        <f t="shared" si="0"/>
        <v>8.199999999999999E-2</v>
      </c>
      <c r="K10" s="8">
        <f t="shared" si="0"/>
        <v>9.2999999999999999E-2</v>
      </c>
      <c r="L10" s="8">
        <f t="shared" si="0"/>
        <v>9.8000000000000018E-2</v>
      </c>
      <c r="M10" s="8">
        <f t="shared" si="0"/>
        <v>0.10499999999999998</v>
      </c>
    </row>
    <row r="11" spans="1:14" ht="16.5" x14ac:dyDescent="0.3">
      <c r="A11" s="4" t="s">
        <v>13</v>
      </c>
      <c r="B11" s="8">
        <f>B4/$N$4</f>
        <v>0.1</v>
      </c>
      <c r="C11" s="8">
        <f t="shared" ref="C11:M11" si="1">C4/$N$4</f>
        <v>8.199999999999999E-2</v>
      </c>
      <c r="D11" s="8">
        <f t="shared" si="1"/>
        <v>7.0000000000000007E-2</v>
      </c>
      <c r="E11" s="8">
        <f t="shared" si="1"/>
        <v>8.199999999999999E-2</v>
      </c>
      <c r="F11" s="8">
        <f t="shared" si="1"/>
        <v>8.4000000000000005E-2</v>
      </c>
      <c r="G11" s="8">
        <f t="shared" si="1"/>
        <v>6.7000000000000004E-2</v>
      </c>
      <c r="H11" s="8">
        <f t="shared" si="1"/>
        <v>7.2000000000000008E-2</v>
      </c>
      <c r="I11" s="8">
        <f t="shared" si="1"/>
        <v>7.2999999999999995E-2</v>
      </c>
      <c r="J11" s="8">
        <f t="shared" si="1"/>
        <v>8.5000000000000006E-2</v>
      </c>
      <c r="K11" s="8">
        <f t="shared" si="1"/>
        <v>9.1999999999999998E-2</v>
      </c>
      <c r="L11" s="8">
        <f t="shared" si="1"/>
        <v>0.09</v>
      </c>
      <c r="M11" s="8">
        <f t="shared" si="1"/>
        <v>0.10300000000000001</v>
      </c>
    </row>
    <row r="12" spans="1:14" ht="16.5" x14ac:dyDescent="0.3">
      <c r="A12" s="4" t="s">
        <v>12</v>
      </c>
      <c r="B12" s="8">
        <f>B5/$N$5</f>
        <v>0.106</v>
      </c>
      <c r="C12" s="8">
        <f t="shared" ref="C12:M12" si="2">C5/$N$5</f>
        <v>7.5999999999999998E-2</v>
      </c>
      <c r="D12" s="8">
        <f t="shared" si="2"/>
        <v>6.6000000000000003E-2</v>
      </c>
      <c r="E12" s="8">
        <f t="shared" si="2"/>
        <v>8.4000000000000005E-2</v>
      </c>
      <c r="F12" s="8">
        <f t="shared" si="2"/>
        <v>8.5999999999999993E-2</v>
      </c>
      <c r="G12" s="8">
        <f t="shared" si="2"/>
        <v>6.8000000000000005E-2</v>
      </c>
      <c r="H12" s="8">
        <f t="shared" si="2"/>
        <v>7.0000000000000007E-2</v>
      </c>
      <c r="I12" s="8">
        <f t="shared" si="2"/>
        <v>7.4999999999999997E-2</v>
      </c>
      <c r="J12" s="8">
        <f t="shared" si="2"/>
        <v>8.4000000000000005E-2</v>
      </c>
      <c r="K12" s="8">
        <f t="shared" si="2"/>
        <v>9.0999999999999998E-2</v>
      </c>
      <c r="L12" s="8">
        <f t="shared" si="2"/>
        <v>9.3999999999999986E-2</v>
      </c>
      <c r="M12" s="8">
        <f t="shared" si="2"/>
        <v>0.1</v>
      </c>
    </row>
    <row r="13" spans="1:14" ht="16.5" customHeight="1" x14ac:dyDescent="0.3">
      <c r="A13" s="44" t="s">
        <v>38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4" spans="1:14" ht="32" customHeight="1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</row>
    <row r="15" spans="1:14" ht="16.5" x14ac:dyDescent="0.3">
      <c r="A15" s="3"/>
      <c r="B15" s="2" t="s">
        <v>23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14</v>
      </c>
      <c r="M15" s="2" t="s">
        <v>16</v>
      </c>
      <c r="N15" s="2" t="s">
        <v>18</v>
      </c>
    </row>
    <row r="16" spans="1:14" ht="16.5" x14ac:dyDescent="0.3">
      <c r="A16" s="4" t="s">
        <v>21</v>
      </c>
      <c r="B16" s="4">
        <v>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5" ht="16.5" x14ac:dyDescent="0.3">
      <c r="A17" s="4" t="s">
        <v>13</v>
      </c>
      <c r="B17" s="4">
        <v>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5" ht="16.5" x14ac:dyDescent="0.3">
      <c r="A18" s="4" t="s">
        <v>12</v>
      </c>
      <c r="B18" s="4">
        <v>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5" ht="16.5" x14ac:dyDescent="0.3">
      <c r="A19" s="4" t="s">
        <v>20</v>
      </c>
      <c r="B19" s="4" t="s">
        <v>24</v>
      </c>
      <c r="C19" s="8">
        <f>(B10*$B$16+B11*$B$17+B12*$B$18)/($B$16+$B$17+$B$18)</f>
        <v>0.10233251638537662</v>
      </c>
      <c r="D19" s="8">
        <f>(C10*$B$16+C11*$B$17+C12*$B$18)/($B$16+$B$17+$B$18)</f>
        <v>7.9333333333333325E-2</v>
      </c>
      <c r="E19" s="8">
        <f t="shared" ref="E19:N19" si="3">(D10*$B$16+D11*$B$17+D12*$B$18)/($B$16+$B$17+$B$18)</f>
        <v>6.7500000000000004E-2</v>
      </c>
      <c r="F19" s="8">
        <f t="shared" si="3"/>
        <v>8.2666666666666666E-2</v>
      </c>
      <c r="G19" s="8">
        <f t="shared" si="3"/>
        <v>8.5166666666666668E-2</v>
      </c>
      <c r="H19" s="8">
        <f t="shared" si="3"/>
        <v>6.7166666666666666E-2</v>
      </c>
      <c r="I19" s="8">
        <f t="shared" si="3"/>
        <v>7.116666666666667E-2</v>
      </c>
      <c r="J19" s="8">
        <f t="shared" si="3"/>
        <v>7.383333333333332E-2</v>
      </c>
      <c r="K19" s="8">
        <f t="shared" si="3"/>
        <v>8.4000000000000005E-2</v>
      </c>
      <c r="L19" s="8">
        <f t="shared" si="3"/>
        <v>9.1666666666666674E-2</v>
      </c>
      <c r="M19" s="8">
        <f t="shared" si="3"/>
        <v>9.3333333333333338E-2</v>
      </c>
      <c r="N19" s="8">
        <f t="shared" si="3"/>
        <v>0.10183333333333333</v>
      </c>
    </row>
    <row r="20" spans="1:15" ht="60" customHeight="1" x14ac:dyDescent="0.3">
      <c r="A20" s="39" t="s">
        <v>71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>
        <f>SUM(B6:J6)/SUM(C19:K19)</f>
        <v>98568.937404569311</v>
      </c>
    </row>
    <row r="21" spans="1:15" ht="58" customHeight="1" x14ac:dyDescent="0.3">
      <c r="A21" s="40" t="s">
        <v>65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>
        <f>O20*L19</f>
        <v>9035.4859287521867</v>
      </c>
    </row>
    <row r="22" spans="1:15" ht="89" customHeight="1" x14ac:dyDescent="0.3">
      <c r="A22" s="26" t="s">
        <v>60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5" ht="13.5" customHeight="1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spans="1:15" hidden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5" spans="1:15" hidden="1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 spans="1:15" hidden="1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 spans="1:15" ht="75" hidden="1" customHeight="1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</sheetData>
  <mergeCells count="7">
    <mergeCell ref="A22:N27"/>
    <mergeCell ref="A7:N7"/>
    <mergeCell ref="A20:N20"/>
    <mergeCell ref="A21:N21"/>
    <mergeCell ref="A1:M1"/>
    <mergeCell ref="A8:M8"/>
    <mergeCell ref="A13:N1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DEF8-7F26-4526-87E2-E1DF99F66B3B}">
  <dimension ref="A1:M15"/>
  <sheetViews>
    <sheetView tabSelected="1" workbookViewId="0">
      <selection activeCell="A11" sqref="A11:M11"/>
    </sheetView>
  </sheetViews>
  <sheetFormatPr defaultRowHeight="14" x14ac:dyDescent="0.3"/>
  <cols>
    <col min="1" max="1" width="11.08203125" customWidth="1"/>
    <col min="2" max="6" width="9.33203125" bestFit="1" customWidth="1"/>
    <col min="7" max="7" width="8.83203125" customWidth="1"/>
    <col min="8" max="10" width="9.33203125" bestFit="1" customWidth="1"/>
    <col min="11" max="13" width="8.75" bestFit="1" customWidth="1"/>
  </cols>
  <sheetData>
    <row r="1" spans="1:13" ht="34" customHeight="1" x14ac:dyDescent="0.3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2" customHeight="1" x14ac:dyDescent="0.3">
      <c r="A2" s="26" t="s">
        <v>51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21" customHeight="1" x14ac:dyDescent="0.3">
      <c r="A3" s="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15</v>
      </c>
      <c r="L3" s="4" t="s">
        <v>17</v>
      </c>
      <c r="M3" s="4" t="s">
        <v>19</v>
      </c>
    </row>
    <row r="4" spans="1:13" ht="21" customHeight="1" x14ac:dyDescent="0.3">
      <c r="A4" s="4" t="s">
        <v>20</v>
      </c>
      <c r="B4" s="4">
        <v>8909</v>
      </c>
      <c r="C4" s="4">
        <v>8155</v>
      </c>
      <c r="D4" s="4">
        <v>7182</v>
      </c>
      <c r="E4" s="4">
        <v>7963</v>
      </c>
      <c r="F4" s="4">
        <v>8659</v>
      </c>
      <c r="G4" s="4">
        <v>6936</v>
      </c>
      <c r="H4" s="4">
        <v>7436</v>
      </c>
      <c r="I4" s="4">
        <v>6899</v>
      </c>
      <c r="J4" s="4">
        <v>8157</v>
      </c>
      <c r="K4" s="4" t="s">
        <v>34</v>
      </c>
      <c r="L4" s="4"/>
      <c r="M4" s="4"/>
    </row>
    <row r="5" spans="1:13" ht="21" customHeight="1" x14ac:dyDescent="0.3">
      <c r="A5" s="4" t="s">
        <v>12</v>
      </c>
      <c r="B5" s="5">
        <v>10089.397999999999</v>
      </c>
      <c r="C5" s="5">
        <v>7233.9079999999994</v>
      </c>
      <c r="D5" s="5">
        <v>6282.0780000000004</v>
      </c>
      <c r="E5" s="5">
        <v>7995.3720000000003</v>
      </c>
      <c r="F5" s="5">
        <v>8185.7379999999994</v>
      </c>
      <c r="G5" s="5">
        <v>6472.4440000000004</v>
      </c>
      <c r="H5" s="5">
        <v>6662.81</v>
      </c>
      <c r="I5" s="5">
        <v>7138.7249999999995</v>
      </c>
      <c r="J5" s="5">
        <v>7995.3720000000003</v>
      </c>
      <c r="K5" s="5">
        <v>8661.6530000000002</v>
      </c>
      <c r="L5" s="5">
        <v>8947.2019999999993</v>
      </c>
      <c r="M5" s="5">
        <v>9518.3000000000011</v>
      </c>
    </row>
    <row r="6" spans="1:13" ht="21" customHeight="1" x14ac:dyDescent="0.3">
      <c r="A6" s="4" t="s">
        <v>13</v>
      </c>
      <c r="B6" s="5">
        <v>9347.1</v>
      </c>
      <c r="C6" s="5">
        <v>7664.6219999999994</v>
      </c>
      <c r="D6" s="5">
        <v>6542.97</v>
      </c>
      <c r="E6" s="5">
        <v>7664.6219999999994</v>
      </c>
      <c r="F6" s="5">
        <v>7851.5640000000003</v>
      </c>
      <c r="G6" s="5">
        <v>6262.5570000000007</v>
      </c>
      <c r="H6" s="5">
        <v>6729.9120000000012</v>
      </c>
      <c r="I6" s="5">
        <v>6823.3829999999998</v>
      </c>
      <c r="J6" s="5">
        <v>7945.0350000000008</v>
      </c>
      <c r="K6" s="5">
        <v>8599.3320000000003</v>
      </c>
      <c r="L6" s="5">
        <v>8412.39</v>
      </c>
      <c r="M6" s="5">
        <v>8412.39</v>
      </c>
    </row>
    <row r="7" spans="1:13" ht="21" customHeight="1" x14ac:dyDescent="0.3">
      <c r="A7" s="4" t="s">
        <v>21</v>
      </c>
      <c r="B7" s="5">
        <v>8617</v>
      </c>
      <c r="C7" s="5">
        <v>7540.26</v>
      </c>
      <c r="D7" s="5">
        <v>6014.2550000000001</v>
      </c>
      <c r="E7" s="5">
        <v>7181.2</v>
      </c>
      <c r="F7" s="5">
        <v>7630.0250000000005</v>
      </c>
      <c r="G7" s="5">
        <v>5834.7250000000004</v>
      </c>
      <c r="H7" s="5">
        <v>6552.8449999999993</v>
      </c>
      <c r="I7" s="5">
        <v>6463.0800000000008</v>
      </c>
      <c r="J7" s="5">
        <v>7360.7299999999987</v>
      </c>
      <c r="K7" s="5">
        <v>8348.1450000000004</v>
      </c>
      <c r="L7" s="5">
        <v>8796.9700000000012</v>
      </c>
      <c r="M7" s="5">
        <v>9425.3249999999989</v>
      </c>
    </row>
    <row r="8" spans="1:13" ht="30.5" customHeight="1" x14ac:dyDescent="0.3">
      <c r="A8" s="30" t="s">
        <v>52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</row>
    <row r="9" spans="1:13" ht="40" customHeight="1" x14ac:dyDescent="0.3">
      <c r="A9" s="31" t="s">
        <v>26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 ht="40" customHeight="1" x14ac:dyDescent="0.3">
      <c r="A10" s="26" t="s">
        <v>27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40" customHeight="1" x14ac:dyDescent="0.3">
      <c r="A11" s="26" t="s">
        <v>30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3" ht="40" customHeight="1" x14ac:dyDescent="0.3">
      <c r="A12" s="26" t="s">
        <v>28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3" ht="40" customHeight="1" x14ac:dyDescent="0.3">
      <c r="A13" s="26" t="s">
        <v>29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3" ht="40" customHeight="1" x14ac:dyDescent="0.3">
      <c r="A14" s="26" t="s">
        <v>31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</row>
    <row r="15" spans="1:13" ht="73" customHeight="1" x14ac:dyDescent="0.3">
      <c r="A15" s="26" t="s">
        <v>61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</sheetData>
  <mergeCells count="10">
    <mergeCell ref="A12:M12"/>
    <mergeCell ref="A13:M13"/>
    <mergeCell ref="A14:M14"/>
    <mergeCell ref="A15:M15"/>
    <mergeCell ref="A1:M1"/>
    <mergeCell ref="A2:M2"/>
    <mergeCell ref="A8:M8"/>
    <mergeCell ref="A9:M9"/>
    <mergeCell ref="A10:M10"/>
    <mergeCell ref="A11:M1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简介</vt:lpstr>
      <vt:lpstr>算术平均法</vt:lpstr>
      <vt:lpstr>加权平均法</vt:lpstr>
      <vt:lpstr>移动平均法</vt:lpstr>
      <vt:lpstr>加权移动平均法</vt:lpstr>
      <vt:lpstr>回归预测</vt:lpstr>
      <vt:lpstr>业务分析法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国光 张</cp:lastModifiedBy>
  <dcterms:created xsi:type="dcterms:W3CDTF">2021-05-13T03:59:54Z</dcterms:created>
  <dcterms:modified xsi:type="dcterms:W3CDTF">2024-01-08T13:32:47Z</dcterms:modified>
</cp:coreProperties>
</file>