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Excel数据分析课件资料\3.函数进阶：52个excel函数\"/>
    </mc:Choice>
  </mc:AlternateContent>
  <xr:revisionPtr revIDLastSave="0" documentId="13_ncr:1_{926BC3DB-6428-474F-AA1A-D7053E2274CA}" xr6:coauthVersionLast="47" xr6:coauthVersionMax="47" xr10:uidLastSave="{00000000-0000-0000-0000-000000000000}"/>
  <bookViews>
    <workbookView xWindow="-120" yWindow="-120" windowWidth="29040" windowHeight="15840" tabRatio="891" firstSheet="36" activeTab="54" xr2:uid="{D2302982-0AD5-4991-AE78-5FDEE1D7D6BB}"/>
  </bookViews>
  <sheets>
    <sheet name="简介" sheetId="1" r:id="rId1"/>
    <sheet name="LEFT" sheetId="2" r:id="rId2"/>
    <sheet name="RIGHT" sheetId="3" r:id="rId3"/>
    <sheet name="MID" sheetId="4" r:id="rId4"/>
    <sheet name="LEN" sheetId="6" r:id="rId5"/>
    <sheet name="LENB" sheetId="7" r:id="rId6"/>
    <sheet name="CONCATENATE" sheetId="8" r:id="rId7"/>
    <sheet name="TEXT" sheetId="10" r:id="rId8"/>
    <sheet name="TRIM" sheetId="11" r:id="rId9"/>
    <sheet name="REPLACE" sheetId="13" r:id="rId10"/>
    <sheet name="SUBSTITUTE" sheetId="14" r:id="rId11"/>
    <sheet name="FIND" sheetId="15" r:id="rId12"/>
    <sheet name="SEARCH" sheetId="16" r:id="rId13"/>
    <sheet name="TODAY" sheetId="18" r:id="rId14"/>
    <sheet name="DATE" sheetId="19" r:id="rId15"/>
    <sheet name="EOMONTH" sheetId="21" r:id="rId16"/>
    <sheet name="YEAR" sheetId="22" r:id="rId17"/>
    <sheet name="MONTH" sheetId="23" r:id="rId18"/>
    <sheet name="DAY" sheetId="24" r:id="rId19"/>
    <sheet name="WEEKDAY" sheetId="25" r:id="rId20"/>
    <sheet name="WEERNUM" sheetId="26" r:id="rId21"/>
    <sheet name="IF" sheetId="29" r:id="rId22"/>
    <sheet name="AND" sheetId="30" r:id="rId23"/>
    <sheet name="ISERROR" sheetId="32" r:id="rId24"/>
    <sheet name="IFERROR" sheetId="33" r:id="rId25"/>
    <sheet name="TRUE" sheetId="35" r:id="rId26"/>
    <sheet name="FALSE" sheetId="34" r:id="rId27"/>
    <sheet name="OR" sheetId="31" r:id="rId28"/>
    <sheet name="VLOOKUP" sheetId="36" r:id="rId29"/>
    <sheet name="HLOOKUP " sheetId="37" r:id="rId30"/>
    <sheet name="LOOKUP" sheetId="38" r:id="rId31"/>
    <sheet name="INDEX" sheetId="39" r:id="rId32"/>
    <sheet name="MATCH" sheetId="40" r:id="rId33"/>
    <sheet name="OFFSET" sheetId="41" r:id="rId34"/>
    <sheet name="ROW" sheetId="42" r:id="rId35"/>
    <sheet name="COLUMN" sheetId="43" r:id="rId36"/>
    <sheet name="COUNT" sheetId="45" r:id="rId37"/>
    <sheet name="COUNTA" sheetId="46" r:id="rId38"/>
    <sheet name="COUNTIF" sheetId="47" r:id="rId39"/>
    <sheet name="COUNTBLANK" sheetId="48" r:id="rId40"/>
    <sheet name="COUNTIFS" sheetId="49" r:id="rId41"/>
    <sheet name="SUM" sheetId="50" r:id="rId42"/>
    <sheet name="SUMIF" sheetId="51" r:id="rId43"/>
    <sheet name="SUMIFS" sheetId="52" r:id="rId44"/>
    <sheet name="SUMPRODUCT" sheetId="53" r:id="rId45"/>
    <sheet name="MAX" sheetId="54" r:id="rId46"/>
    <sheet name="MIN" sheetId="55" r:id="rId47"/>
    <sheet name="AVERAGE" sheetId="56" r:id="rId48"/>
    <sheet name="MOD" sheetId="58" r:id="rId49"/>
    <sheet name="RANK" sheetId="59" r:id="rId50"/>
    <sheet name="ROUND" sheetId="60" r:id="rId51"/>
    <sheet name="FLOOR" sheetId="61" r:id="rId52"/>
    <sheet name="RAND" sheetId="62" r:id="rId53"/>
    <sheet name="INT" sheetId="63" r:id="rId54"/>
    <sheet name="ROUNDBETWEEN" sheetId="65" r:id="rId55"/>
  </sheets>
  <definedNames>
    <definedName name="Hello_NR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59" l="1"/>
  <c r="I14" i="53"/>
  <c r="E16" i="52"/>
  <c r="E16" i="51"/>
  <c r="E16" i="49"/>
  <c r="E17" i="47"/>
  <c r="E16" i="45"/>
  <c r="H13" i="45"/>
  <c r="E16" i="41"/>
  <c r="E15" i="40"/>
  <c r="I12" i="39"/>
  <c r="E15" i="38"/>
  <c r="E16" i="37"/>
  <c r="I11" i="37"/>
  <c r="I13" i="36"/>
  <c r="D11" i="30"/>
  <c r="D11" i="29"/>
  <c r="D13" i="25"/>
  <c r="D17" i="21"/>
  <c r="D15" i="19"/>
  <c r="D15" i="18"/>
  <c r="E15" i="13" l="1"/>
  <c r="E15" i="10"/>
  <c r="E14" i="10"/>
  <c r="G12" i="8"/>
  <c r="G11" i="8"/>
  <c r="I12" i="65"/>
  <c r="I11" i="65"/>
  <c r="I13" i="63"/>
  <c r="I14" i="63"/>
  <c r="I13" i="62"/>
  <c r="I14" i="62"/>
  <c r="I15" i="61"/>
  <c r="I14" i="61"/>
  <c r="I13" i="61"/>
  <c r="I13" i="60"/>
  <c r="I13" i="59"/>
  <c r="I14" i="58" l="1"/>
  <c r="I13" i="58"/>
  <c r="I13" i="56"/>
  <c r="I13" i="55"/>
  <c r="I13" i="54"/>
  <c r="I13" i="53"/>
  <c r="I13" i="52"/>
  <c r="I13" i="51"/>
  <c r="I13" i="50"/>
  <c r="I13" i="49"/>
  <c r="I13" i="48"/>
  <c r="I14" i="47"/>
  <c r="I13" i="47"/>
  <c r="H13" i="46"/>
  <c r="D10" i="46"/>
  <c r="D10" i="45"/>
  <c r="H13" i="43"/>
  <c r="H12" i="43"/>
  <c r="H13" i="42"/>
  <c r="H12" i="42"/>
  <c r="I13" i="41"/>
  <c r="I12" i="41"/>
  <c r="I13" i="40"/>
  <c r="I12" i="40"/>
  <c r="I13" i="39"/>
  <c r="I13" i="38"/>
  <c r="I12" i="38"/>
  <c r="I12" i="37"/>
  <c r="I12" i="36"/>
  <c r="F8" i="35"/>
  <c r="F7" i="35"/>
  <c r="F8" i="34"/>
  <c r="F7" i="34"/>
  <c r="G10" i="33"/>
  <c r="G9" i="33"/>
  <c r="F10" i="10" l="1"/>
  <c r="G10" i="32"/>
  <c r="G9" i="32"/>
  <c r="F10" i="31" l="1"/>
  <c r="F9" i="31"/>
  <c r="F9" i="30"/>
  <c r="F9" i="29"/>
  <c r="F9" i="26"/>
  <c r="F10" i="25"/>
  <c r="F9" i="25"/>
  <c r="F9" i="24"/>
  <c r="F9" i="23"/>
  <c r="F9" i="22"/>
  <c r="F11" i="21"/>
  <c r="F10" i="21"/>
  <c r="F9" i="21"/>
  <c r="F11" i="19"/>
  <c r="F10" i="19"/>
  <c r="F11" i="18"/>
  <c r="F10" i="18"/>
  <c r="F11" i="16" l="1"/>
  <c r="F10" i="16"/>
  <c r="F11" i="15"/>
  <c r="F10" i="15"/>
  <c r="G11" i="14"/>
  <c r="G10" i="14"/>
  <c r="G11" i="13" l="1"/>
  <c r="G10" i="13"/>
  <c r="G10" i="11"/>
  <c r="F11" i="10" l="1"/>
  <c r="F10" i="7" l="1"/>
  <c r="F9" i="7"/>
  <c r="F9" i="6"/>
  <c r="F12" i="4"/>
  <c r="F11" i="4"/>
  <c r="F10" i="4"/>
  <c r="F9" i="4"/>
  <c r="F13" i="2"/>
  <c r="F13" i="3"/>
  <c r="F12" i="3"/>
  <c r="F11" i="3"/>
  <c r="F10" i="3"/>
  <c r="F9" i="3"/>
  <c r="F9" i="2"/>
  <c r="F12" i="2"/>
  <c r="F11" i="2"/>
  <c r="F10" i="2"/>
</calcChain>
</file>

<file path=xl/sharedStrings.xml><?xml version="1.0" encoding="utf-8"?>
<sst xmlns="http://schemas.openxmlformats.org/spreadsheetml/2006/main" count="1026" uniqueCount="395">
  <si>
    <t>清洗类函数</t>
    <phoneticPr fontId="4" type="noConversion"/>
  </si>
  <si>
    <t>函数</t>
    <phoneticPr fontId="4" type="noConversion"/>
  </si>
  <si>
    <t>left</t>
    <phoneticPr fontId="4" type="noConversion"/>
  </si>
  <si>
    <t>right</t>
    <phoneticPr fontId="4" type="noConversion"/>
  </si>
  <si>
    <t>mid</t>
    <phoneticPr fontId="4" type="noConversion"/>
  </si>
  <si>
    <t>len</t>
    <phoneticPr fontId="4" type="noConversion"/>
  </si>
  <si>
    <t>lenb</t>
    <phoneticPr fontId="4" type="noConversion"/>
  </si>
  <si>
    <t>concatenate</t>
    <phoneticPr fontId="4" type="noConversion"/>
  </si>
  <si>
    <t>text</t>
    <phoneticPr fontId="4" type="noConversion"/>
  </si>
  <si>
    <t>trim</t>
    <phoneticPr fontId="4" type="noConversion"/>
  </si>
  <si>
    <t>从左边开始截取</t>
    <phoneticPr fontId="4" type="noConversion"/>
  </si>
  <si>
    <t>从右边开始截取</t>
    <phoneticPr fontId="4" type="noConversion"/>
  </si>
  <si>
    <t>从中间开始截取</t>
    <phoneticPr fontId="4" type="noConversion"/>
  </si>
  <si>
    <t>解释</t>
    <phoneticPr fontId="4" type="noConversion"/>
  </si>
  <si>
    <t>作用</t>
    <phoneticPr fontId="4" type="noConversion"/>
  </si>
  <si>
    <t>字符串提取</t>
    <phoneticPr fontId="4" type="noConversion"/>
  </si>
  <si>
    <t>字符串长度</t>
    <phoneticPr fontId="4" type="noConversion"/>
  </si>
  <si>
    <t>格式转换文本</t>
    <phoneticPr fontId="4" type="noConversion"/>
  </si>
  <si>
    <t>replace</t>
    <phoneticPr fontId="4" type="noConversion"/>
  </si>
  <si>
    <t>find</t>
    <phoneticPr fontId="4" type="noConversion"/>
  </si>
  <si>
    <t>substiture</t>
    <phoneticPr fontId="4" type="noConversion"/>
  </si>
  <si>
    <t>search</t>
    <phoneticPr fontId="4" type="noConversion"/>
  </si>
  <si>
    <t>将多个字符文本或单元格中的数据连接在一起</t>
    <phoneticPr fontId="4" type="noConversion"/>
  </si>
  <si>
    <t>返回字符个数</t>
    <phoneticPr fontId="4" type="noConversion"/>
  </si>
  <si>
    <t>返回字符个数（中文为双字节）</t>
    <phoneticPr fontId="4" type="noConversion"/>
  </si>
  <si>
    <t>将数值转成文本格式</t>
    <phoneticPr fontId="4" type="noConversion"/>
  </si>
  <si>
    <t>去掉字符串两端空格</t>
    <phoneticPr fontId="4" type="noConversion"/>
  </si>
  <si>
    <t>替换指定位置的字符串</t>
    <phoneticPr fontId="4" type="noConversion"/>
  </si>
  <si>
    <t>替换字符串</t>
    <phoneticPr fontId="4" type="noConversion"/>
  </si>
  <si>
    <t>时间类函数</t>
    <phoneticPr fontId="4" type="noConversion"/>
  </si>
  <si>
    <t>today</t>
    <phoneticPr fontId="4" type="noConversion"/>
  </si>
  <si>
    <t>date</t>
    <phoneticPr fontId="4" type="noConversion"/>
  </si>
  <si>
    <t>eomonth</t>
    <phoneticPr fontId="4" type="noConversion"/>
  </si>
  <si>
    <t>year</t>
    <phoneticPr fontId="4" type="noConversion"/>
  </si>
  <si>
    <t>month</t>
    <phoneticPr fontId="4" type="noConversion"/>
  </si>
  <si>
    <t>day</t>
    <phoneticPr fontId="4" type="noConversion"/>
  </si>
  <si>
    <t>weekday</t>
    <phoneticPr fontId="4" type="noConversion"/>
  </si>
  <si>
    <t>weeknum</t>
    <phoneticPr fontId="4" type="noConversion"/>
  </si>
  <si>
    <t>计算统计类</t>
    <phoneticPr fontId="4" type="noConversion"/>
  </si>
  <si>
    <t>count</t>
    <phoneticPr fontId="4" type="noConversion"/>
  </si>
  <si>
    <t>counta</t>
    <phoneticPr fontId="4" type="noConversion"/>
  </si>
  <si>
    <t>countif</t>
    <phoneticPr fontId="4" type="noConversion"/>
  </si>
  <si>
    <t>countifs</t>
    <phoneticPr fontId="4" type="noConversion"/>
  </si>
  <si>
    <t>今天的日期</t>
    <phoneticPr fontId="4" type="noConversion"/>
  </si>
  <si>
    <t>返回特定日期的序列号</t>
    <phoneticPr fontId="4" type="noConversion"/>
  </si>
  <si>
    <t>返回某月最后一天</t>
    <phoneticPr fontId="4" type="noConversion"/>
  </si>
  <si>
    <t>提取月</t>
    <phoneticPr fontId="4" type="noConversion"/>
  </si>
  <si>
    <t>提取年</t>
    <phoneticPr fontId="4" type="noConversion"/>
  </si>
  <si>
    <t>提取日</t>
    <phoneticPr fontId="4" type="noConversion"/>
  </si>
  <si>
    <t>计算日期的星期几</t>
    <phoneticPr fontId="4" type="noConversion"/>
  </si>
  <si>
    <t>计算日期的第几周</t>
    <phoneticPr fontId="4" type="noConversion"/>
  </si>
  <si>
    <t>计数：数值的个数</t>
    <phoneticPr fontId="4" type="noConversion"/>
  </si>
  <si>
    <t>非空计算：非空单元格的个数</t>
    <phoneticPr fontId="4" type="noConversion"/>
  </si>
  <si>
    <t>单条件计数</t>
    <phoneticPr fontId="4" type="noConversion"/>
  </si>
  <si>
    <t>多条件计数</t>
    <phoneticPr fontId="4" type="noConversion"/>
  </si>
  <si>
    <t>sumif</t>
    <phoneticPr fontId="4" type="noConversion"/>
  </si>
  <si>
    <t>单条件求和</t>
    <phoneticPr fontId="4" type="noConversion"/>
  </si>
  <si>
    <t>sumifs</t>
    <phoneticPr fontId="4" type="noConversion"/>
  </si>
  <si>
    <t>max</t>
    <phoneticPr fontId="4" type="noConversion"/>
  </si>
  <si>
    <t>min</t>
    <phoneticPr fontId="4" type="noConversion"/>
  </si>
  <si>
    <t>average</t>
    <phoneticPr fontId="4" type="noConversion"/>
  </si>
  <si>
    <t>mod</t>
    <phoneticPr fontId="4" type="noConversion"/>
  </si>
  <si>
    <t>rank</t>
    <phoneticPr fontId="4" type="noConversion"/>
  </si>
  <si>
    <t>round</t>
    <phoneticPr fontId="4" type="noConversion"/>
  </si>
  <si>
    <t>floor</t>
    <phoneticPr fontId="4" type="noConversion"/>
  </si>
  <si>
    <t>rand</t>
    <phoneticPr fontId="4" type="noConversion"/>
  </si>
  <si>
    <t>randbetween</t>
    <phoneticPr fontId="4" type="noConversion"/>
  </si>
  <si>
    <t>返回一组中的最大值</t>
    <phoneticPr fontId="4" type="noConversion"/>
  </si>
  <si>
    <t>返回一组中的最小值</t>
    <phoneticPr fontId="4" type="noConversion"/>
  </si>
  <si>
    <t>计算算术平均值</t>
    <phoneticPr fontId="4" type="noConversion"/>
  </si>
  <si>
    <t>得出不能被整除的数</t>
    <phoneticPr fontId="4" type="noConversion"/>
  </si>
  <si>
    <t>返回一列数字的数字排位</t>
    <phoneticPr fontId="4" type="noConversion"/>
  </si>
  <si>
    <t>四舍五入</t>
    <phoneticPr fontId="4" type="noConversion"/>
  </si>
  <si>
    <t>向下舍入</t>
    <phoneticPr fontId="4" type="noConversion"/>
  </si>
  <si>
    <t>返回0~1之间的随机数</t>
    <phoneticPr fontId="4" type="noConversion"/>
  </si>
  <si>
    <t>返回bottom~top之间的随机数</t>
    <phoneticPr fontId="4" type="noConversion"/>
  </si>
  <si>
    <t>int</t>
    <phoneticPr fontId="4" type="noConversion"/>
  </si>
  <si>
    <t>仅保留小数点前数值</t>
    <phoneticPr fontId="4" type="noConversion"/>
  </si>
  <si>
    <t>逻辑类函数</t>
    <phoneticPr fontId="4" type="noConversion"/>
  </si>
  <si>
    <t>if</t>
    <phoneticPr fontId="4" type="noConversion"/>
  </si>
  <si>
    <t>and</t>
    <phoneticPr fontId="4" type="noConversion"/>
  </si>
  <si>
    <t>or</t>
    <phoneticPr fontId="4" type="noConversion"/>
  </si>
  <si>
    <t>iserror</t>
    <phoneticPr fontId="4" type="noConversion"/>
  </si>
  <si>
    <t>iferror</t>
    <phoneticPr fontId="4" type="noConversion"/>
  </si>
  <si>
    <t>判断</t>
    <phoneticPr fontId="4" type="noConversion"/>
  </si>
  <si>
    <t>与或</t>
    <phoneticPr fontId="4" type="noConversion"/>
  </si>
  <si>
    <t>错误检查判断</t>
    <phoneticPr fontId="4" type="noConversion"/>
  </si>
  <si>
    <t>检查是否错误</t>
    <phoneticPr fontId="4" type="noConversion"/>
  </si>
  <si>
    <t>判断其如果错误</t>
    <phoneticPr fontId="4" type="noConversion"/>
  </si>
  <si>
    <t>lookup</t>
    <phoneticPr fontId="4" type="noConversion"/>
  </si>
  <si>
    <t>index</t>
    <phoneticPr fontId="4" type="noConversion"/>
  </si>
  <si>
    <t>match</t>
    <phoneticPr fontId="4" type="noConversion"/>
  </si>
  <si>
    <t>offset</t>
    <phoneticPr fontId="4" type="noConversion"/>
  </si>
  <si>
    <t>row</t>
    <phoneticPr fontId="4" type="noConversion"/>
  </si>
  <si>
    <t>column</t>
    <phoneticPr fontId="4" type="noConversion"/>
  </si>
  <si>
    <t>vlookup</t>
    <phoneticPr fontId="4" type="noConversion"/>
  </si>
  <si>
    <t>列匹配查找</t>
    <phoneticPr fontId="4" type="noConversion"/>
  </si>
  <si>
    <t>关联匹配函数</t>
    <phoneticPr fontId="4" type="noConversion"/>
  </si>
  <si>
    <t>行匹配查找</t>
    <phoneticPr fontId="4" type="noConversion"/>
  </si>
  <si>
    <t>匹配查找</t>
    <phoneticPr fontId="4" type="noConversion"/>
  </si>
  <si>
    <t>以行列数返回对应内容</t>
    <phoneticPr fontId="4" type="noConversion"/>
  </si>
  <si>
    <t>以内容返回对应行列数</t>
    <phoneticPr fontId="4" type="noConversion"/>
  </si>
  <si>
    <t>以偏移量返回单元格内容或数组</t>
    <phoneticPr fontId="4" type="noConversion"/>
  </si>
  <si>
    <t>引用行号</t>
    <phoneticPr fontId="4" type="noConversion"/>
  </si>
  <si>
    <t>引用列号</t>
    <phoneticPr fontId="4" type="noConversion"/>
  </si>
  <si>
    <t>从左边查找</t>
    <phoneticPr fontId="4" type="noConversion"/>
  </si>
  <si>
    <t>数 据 分 析 必 备 52 个 函 数</t>
    <phoneticPr fontId="4" type="noConversion"/>
  </si>
  <si>
    <t>清洗类函数-left</t>
    <phoneticPr fontId="4" type="noConversion"/>
  </si>
  <si>
    <t>数据</t>
    <phoneticPr fontId="4" type="noConversion"/>
  </si>
  <si>
    <t>公式</t>
    <phoneticPr fontId="4" type="noConversion"/>
  </si>
  <si>
    <t>要求</t>
    <phoneticPr fontId="4" type="noConversion"/>
  </si>
  <si>
    <t>结果</t>
    <phoneticPr fontId="4" type="noConversion"/>
  </si>
  <si>
    <t>数据蛙</t>
    <phoneticPr fontId="4" type="noConversion"/>
  </si>
  <si>
    <t>数据蛙继续加油</t>
    <phoneticPr fontId="4" type="noConversion"/>
  </si>
  <si>
    <t>截取"数据蛙"</t>
    <phoneticPr fontId="4" type="noConversion"/>
  </si>
  <si>
    <t>如果没有注明字符串长度，返回左边第一</t>
    <phoneticPr fontId="4" type="noConversion"/>
  </si>
  <si>
    <t>如果注明的字符串长度大于文本长度，返回整个文本</t>
    <phoneticPr fontId="4" type="noConversion"/>
  </si>
  <si>
    <t>如果注明的字符串为0时，返回空</t>
    <phoneticPr fontId="4" type="noConversion"/>
  </si>
  <si>
    <t>如果注明的字符串为负数时，返回一个错误</t>
    <phoneticPr fontId="4" type="noConversion"/>
  </si>
  <si>
    <t>（1）函数含义</t>
    <phoneticPr fontId="4" type="noConversion"/>
  </si>
  <si>
    <t>·</t>
    <phoneticPr fontId="4" type="noConversion"/>
  </si>
  <si>
    <t>（2）函数使用</t>
    <phoneticPr fontId="4" type="noConversion"/>
  </si>
  <si>
    <t>截取"加油"</t>
    <phoneticPr fontId="4" type="noConversion"/>
  </si>
  <si>
    <t>=LEFT(D6,3)</t>
    <phoneticPr fontId="4" type="noConversion"/>
  </si>
  <si>
    <t>=LEFT(D6)</t>
    <phoneticPr fontId="4" type="noConversion"/>
  </si>
  <si>
    <t>=right(D6,2)</t>
    <phoneticPr fontId="4" type="noConversion"/>
  </si>
  <si>
    <t>清洗类函数-RIGHT</t>
    <phoneticPr fontId="4" type="noConversion"/>
  </si>
  <si>
    <t>如果没有注明字符串长度，返回右边第一</t>
    <phoneticPr fontId="4" type="noConversion"/>
  </si>
  <si>
    <t>清洗类函数-MID</t>
    <phoneticPr fontId="4" type="noConversion"/>
  </si>
  <si>
    <t>=LEFT(D6,8)</t>
    <phoneticPr fontId="4" type="noConversion"/>
  </si>
  <si>
    <t>=LEFT(D6,0)</t>
    <phoneticPr fontId="4" type="noConversion"/>
  </si>
  <si>
    <t>=LEFT(D6,-1)</t>
    <phoneticPr fontId="4" type="noConversion"/>
  </si>
  <si>
    <t>截取"蛙继续"</t>
    <phoneticPr fontId="4" type="noConversion"/>
  </si>
  <si>
    <t>=MID(D6,3,3)</t>
    <phoneticPr fontId="4" type="noConversion"/>
  </si>
  <si>
    <t>=right(D6)</t>
    <phoneticPr fontId="4" type="noConversion"/>
  </si>
  <si>
    <t>=right(D6,8)</t>
    <phoneticPr fontId="4" type="noConversion"/>
  </si>
  <si>
    <t>=right(D6,0)</t>
    <phoneticPr fontId="4" type="noConversion"/>
  </si>
  <si>
    <t>=right(D6,-1)</t>
    <phoneticPr fontId="4" type="noConversion"/>
  </si>
  <si>
    <t>如果起始位置的数字大于文本长度，返回空</t>
    <phoneticPr fontId="4" type="noConversion"/>
  </si>
  <si>
    <t>=MID(D6,15,5)</t>
    <phoneticPr fontId="4" type="noConversion"/>
  </si>
  <si>
    <t>=MID(D6,-1,15)</t>
    <phoneticPr fontId="4" type="noConversion"/>
  </si>
  <si>
    <t>如果起始位置为负数时，返回一个错误</t>
    <phoneticPr fontId="4" type="noConversion"/>
  </si>
  <si>
    <t>如果字符长度为负数时，返回一个错误</t>
    <phoneticPr fontId="4" type="noConversion"/>
  </si>
  <si>
    <t>=MID(D6,1,-1)</t>
    <phoneticPr fontId="4" type="noConversion"/>
  </si>
  <si>
    <t>清洗类函数-LEN</t>
    <phoneticPr fontId="4" type="noConversion"/>
  </si>
  <si>
    <t>查看“数据蛙继续加油”的字符数</t>
    <phoneticPr fontId="4" type="noConversion"/>
  </si>
  <si>
    <t>=len(D6)</t>
    <phoneticPr fontId="4" type="noConversion"/>
  </si>
  <si>
    <t>=LENB(D6）</t>
    <phoneticPr fontId="4" type="noConversion"/>
  </si>
  <si>
    <t>=LEN(D6)</t>
    <phoneticPr fontId="4" type="noConversion"/>
  </si>
  <si>
    <t>清洗类函数-LENB</t>
    <phoneticPr fontId="4" type="noConversion"/>
  </si>
  <si>
    <t>清洗类函数-CONCATENATE</t>
    <phoneticPr fontId="4" type="noConversion"/>
  </si>
  <si>
    <t>继续</t>
    <phoneticPr fontId="4" type="noConversion"/>
  </si>
  <si>
    <t>加油</t>
    <phoneticPr fontId="4" type="noConversion"/>
  </si>
  <si>
    <t>合并成“数据蛙继续加油”</t>
    <phoneticPr fontId="4" type="noConversion"/>
  </si>
  <si>
    <t>=CONCATENATE(E6,E7,E8)</t>
    <phoneticPr fontId="4" type="noConversion"/>
  </si>
  <si>
    <t>清洗类函数-TEXT</t>
    <phoneticPr fontId="4" type="noConversion"/>
  </si>
  <si>
    <t>=TEXT(D6,"0.00")</t>
    <phoneticPr fontId="4" type="noConversion"/>
  </si>
  <si>
    <t>将"2000"添加 2 个小数点</t>
    <phoneticPr fontId="4" type="noConversion"/>
  </si>
  <si>
    <t>将“2020/10/15”转换成为年月日为单位的日期格式</t>
    <phoneticPr fontId="4" type="noConversion"/>
  </si>
  <si>
    <t>=TEXT(D7,"YYYY年M月D日")</t>
    <phoneticPr fontId="4" type="noConversion"/>
  </si>
  <si>
    <t>清洗类函数-TRIM</t>
    <phoneticPr fontId="4" type="noConversion"/>
  </si>
  <si>
    <t xml:space="preserve">数据蛙继续加油  </t>
    <phoneticPr fontId="4" type="noConversion"/>
  </si>
  <si>
    <t xml:space="preserve">  数据蛙继续加油  </t>
    <phoneticPr fontId="4" type="noConversion"/>
  </si>
  <si>
    <t>清除“数据蛙继续加油”前后空格</t>
    <phoneticPr fontId="4" type="noConversion"/>
  </si>
  <si>
    <t>=TRIM(D6)</t>
    <phoneticPr fontId="4" type="noConversion"/>
  </si>
  <si>
    <t>清洗类函数-REPLACE</t>
    <phoneticPr fontId="4" type="noConversion"/>
  </si>
  <si>
    <t>将”蛙继续“替换成”*“</t>
    <phoneticPr fontId="4" type="noConversion"/>
  </si>
  <si>
    <t>=REPLACE(E6,3,3,"*")</t>
    <phoneticPr fontId="4" type="noConversion"/>
  </si>
  <si>
    <t>将”继续努力“替换成”好样的“</t>
    <phoneticPr fontId="4" type="noConversion"/>
  </si>
  <si>
    <t>=REPLACE(E6,4,4,"好样的")</t>
    <phoneticPr fontId="4" type="noConversion"/>
  </si>
  <si>
    <t>数据蛙数据蛙数据蛙加油</t>
    <phoneticPr fontId="4" type="noConversion"/>
  </si>
  <si>
    <t>=SUBSTITUTE(E6,"蛙继续","*",1)</t>
    <phoneticPr fontId="4" type="noConversion"/>
  </si>
  <si>
    <t>将第3个"数据蛙“替换成”*“</t>
    <phoneticPr fontId="4" type="noConversion"/>
  </si>
  <si>
    <t>=SUBSTITUTE(E7,"数据蛙","*",3)</t>
    <phoneticPr fontId="4" type="noConversion"/>
  </si>
  <si>
    <t>清洗类函数-SUBSTITUTE</t>
    <phoneticPr fontId="4" type="noConversion"/>
  </si>
  <si>
    <t>清洗类函数-FIND</t>
    <phoneticPr fontId="4" type="noConversion"/>
  </si>
  <si>
    <t>Excellent Datafrog</t>
    <phoneticPr fontId="4" type="noConversion"/>
  </si>
  <si>
    <t>DAtafrog</t>
    <phoneticPr fontId="4" type="noConversion"/>
  </si>
  <si>
    <t>A</t>
    <phoneticPr fontId="4" type="noConversion"/>
  </si>
  <si>
    <t>找到在"DAtafrog"中第一个出现“A"的位置</t>
    <phoneticPr fontId="4" type="noConversion"/>
  </si>
  <si>
    <t>=FIND("A",D6,1)</t>
    <phoneticPr fontId="4" type="noConversion"/>
  </si>
  <si>
    <t>=FIND(E6,D6,1)</t>
    <phoneticPr fontId="4" type="noConversion"/>
  </si>
  <si>
    <t>清洗类函数-SEARCH</t>
    <phoneticPr fontId="4" type="noConversion"/>
  </si>
  <si>
    <t>=SEARCH("a",D6,1)</t>
    <phoneticPr fontId="4" type="noConversion"/>
  </si>
  <si>
    <t>比今天晚10天的日期</t>
    <phoneticPr fontId="4" type="noConversion"/>
  </si>
  <si>
    <t>=TODAY()+D6</t>
    <phoneticPr fontId="4" type="noConversion"/>
  </si>
  <si>
    <t>=TODAY()</t>
    <phoneticPr fontId="4" type="noConversion"/>
  </si>
  <si>
    <t>返回日期为2021/5/17</t>
    <phoneticPr fontId="4" type="noConversion"/>
  </si>
  <si>
    <t>=DATE(2021,5,17)</t>
    <phoneticPr fontId="4" type="noConversion"/>
  </si>
  <si>
    <t>=DATE(D7,E7,F7)</t>
    <phoneticPr fontId="4" type="noConversion"/>
  </si>
  <si>
    <t>查看2021/5/12当月的最后一天</t>
    <phoneticPr fontId="4" type="noConversion"/>
  </si>
  <si>
    <t>=EOMONTH(D6,0)</t>
    <phoneticPr fontId="4" type="noConversion"/>
  </si>
  <si>
    <t>查看2021/5/12前一个月的最后一天</t>
    <phoneticPr fontId="4" type="noConversion"/>
  </si>
  <si>
    <t>=EOMONTH(D6,-1)</t>
    <phoneticPr fontId="4" type="noConversion"/>
  </si>
  <si>
    <t>查看2021/5/12后一个月的最后一天</t>
    <phoneticPr fontId="4" type="noConversion"/>
  </si>
  <si>
    <t>=EOMONTH(D6,1)</t>
    <phoneticPr fontId="4" type="noConversion"/>
  </si>
  <si>
    <t>=YEAR(D6)</t>
    <phoneticPr fontId="4" type="noConversion"/>
  </si>
  <si>
    <t>查看2021/5/12的年份</t>
    <phoneticPr fontId="4" type="noConversion"/>
  </si>
  <si>
    <t>查看2021/5/12的月份</t>
    <phoneticPr fontId="4" type="noConversion"/>
  </si>
  <si>
    <t>=MONTH(D6)</t>
    <phoneticPr fontId="4" type="noConversion"/>
  </si>
  <si>
    <t>查看2021/5/12的具体哪一天</t>
    <phoneticPr fontId="4" type="noConversion"/>
  </si>
  <si>
    <t>=DAY(D6)</t>
    <phoneticPr fontId="4" type="noConversion"/>
  </si>
  <si>
    <t>查看2021/5/12的星期几</t>
    <phoneticPr fontId="4" type="noConversion"/>
  </si>
  <si>
    <t>=WEEKDAY(D6,2)</t>
    <phoneticPr fontId="4" type="noConversion"/>
  </si>
  <si>
    <t>=WEEKDAY(D6)</t>
    <phoneticPr fontId="4" type="noConversion"/>
  </si>
  <si>
    <t>查看2021/5/12的是一年中第几个星期</t>
    <phoneticPr fontId="4" type="noConversion"/>
  </si>
  <si>
    <t>=WEEKNUM(D6,2)</t>
    <phoneticPr fontId="4" type="noConversion"/>
  </si>
  <si>
    <t xml:space="preserve">false </t>
    <phoneticPr fontId="4" type="noConversion"/>
  </si>
  <si>
    <t>sum</t>
    <phoneticPr fontId="4" type="noConversion"/>
  </si>
  <si>
    <t>求和</t>
    <phoneticPr fontId="4" type="noConversion"/>
  </si>
  <si>
    <t>hlookup</t>
    <phoneticPr fontId="4" type="noConversion"/>
  </si>
  <si>
    <t>返回简介</t>
    <phoneticPr fontId="4" type="noConversion"/>
  </si>
  <si>
    <t>判断逻辑</t>
    <phoneticPr fontId="4" type="noConversion"/>
  </si>
  <si>
    <t>与</t>
    <phoneticPr fontId="4" type="noConversion"/>
  </si>
  <si>
    <t>或</t>
    <phoneticPr fontId="4" type="noConversion"/>
  </si>
  <si>
    <t>所有非0数值</t>
    <phoneticPr fontId="4" type="noConversion"/>
  </si>
  <si>
    <t>false代表0,不能进行数值运算的</t>
    <phoneticPr fontId="4" type="noConversion"/>
  </si>
  <si>
    <t>逻辑判断</t>
    <phoneticPr fontId="4" type="noConversion"/>
  </si>
  <si>
    <t>大于10返回1，小于10返回0</t>
    <phoneticPr fontId="4" type="noConversion"/>
  </si>
  <si>
    <t>=IF(D6&gt;10,1,0)</t>
    <phoneticPr fontId="4" type="noConversion"/>
  </si>
  <si>
    <t>判断3是否大于1，且小于10</t>
    <phoneticPr fontId="4" type="noConversion"/>
  </si>
  <si>
    <t>=AND(D6&gt;1,D6&lt;10)</t>
    <phoneticPr fontId="4" type="noConversion"/>
  </si>
  <si>
    <t>判断3是否大于1，或大于10</t>
    <phoneticPr fontId="4" type="noConversion"/>
  </si>
  <si>
    <t>=OR (D6&gt;1,D6&gt;10)</t>
    <phoneticPr fontId="4" type="noConversion"/>
  </si>
  <si>
    <t>判断3是否小于1，或小于2</t>
    <phoneticPr fontId="4" type="noConversion"/>
  </si>
  <si>
    <t>=OR (D6&lt;1,D6&lt;2)</t>
    <phoneticPr fontId="4" type="noConversion"/>
  </si>
  <si>
    <t>判断0/3是否有误</t>
    <phoneticPr fontId="4" type="noConversion"/>
  </si>
  <si>
    <t>判断3/0是否有误</t>
    <phoneticPr fontId="4" type="noConversion"/>
  </si>
  <si>
    <t>=ISERROR(F6/E6)</t>
    <phoneticPr fontId="4" type="noConversion"/>
  </si>
  <si>
    <t>=ISERROR(E6/F6)</t>
    <phoneticPr fontId="4" type="noConversion"/>
  </si>
  <si>
    <t>时间类函数-TODAY</t>
    <phoneticPr fontId="4" type="noConversion"/>
  </si>
  <si>
    <t>时间类函数-DATE</t>
    <phoneticPr fontId="4" type="noConversion"/>
  </si>
  <si>
    <t>时间类函数-EOMONTH</t>
    <phoneticPr fontId="4" type="noConversion"/>
  </si>
  <si>
    <t>时间类函数-YEAR</t>
    <phoneticPr fontId="4" type="noConversion"/>
  </si>
  <si>
    <t>时间类函数-MONTH</t>
    <phoneticPr fontId="4" type="noConversion"/>
  </si>
  <si>
    <t>时间类函数-DAY</t>
    <phoneticPr fontId="4" type="noConversion"/>
  </si>
  <si>
    <t>时间类函数-WEEKDAY</t>
    <phoneticPr fontId="4" type="noConversion"/>
  </si>
  <si>
    <t>时间类函数-WEEKNUM</t>
    <phoneticPr fontId="4" type="noConversion"/>
  </si>
  <si>
    <t>逻辑类函数-IF</t>
    <phoneticPr fontId="4" type="noConversion"/>
  </si>
  <si>
    <t>逻辑类函数-AND</t>
    <phoneticPr fontId="4" type="noConversion"/>
  </si>
  <si>
    <t>逻辑类函数-OR</t>
    <phoneticPr fontId="4" type="noConversion"/>
  </si>
  <si>
    <t>逻辑类函数-ISERROR</t>
    <phoneticPr fontId="4" type="noConversion"/>
  </si>
  <si>
    <t>逻辑类函数-IFERROR</t>
    <phoneticPr fontId="4" type="noConversion"/>
  </si>
  <si>
    <t>逻辑类函数-FALSE</t>
    <phoneticPr fontId="4" type="noConversion"/>
  </si>
  <si>
    <t>判断10/0是否有误，有误返回“error”</t>
    <phoneticPr fontId="4" type="noConversion"/>
  </si>
  <si>
    <t>=IFERROR(F6/G6,"error")</t>
    <phoneticPr fontId="4" type="noConversion"/>
  </si>
  <si>
    <t>判断10/100是否有误，有误返回“error”</t>
    <phoneticPr fontId="4" type="noConversion"/>
  </si>
  <si>
    <t>=FALSE()</t>
    <phoneticPr fontId="4" type="noConversion"/>
  </si>
  <si>
    <t>=FALSE</t>
    <phoneticPr fontId="4" type="noConversion"/>
  </si>
  <si>
    <t>返回逻辑值FALSE</t>
    <phoneticPr fontId="4" type="noConversion"/>
  </si>
  <si>
    <t>=TRUE()</t>
    <phoneticPr fontId="4" type="noConversion"/>
  </si>
  <si>
    <t>=TRUE</t>
    <phoneticPr fontId="4" type="noConversion"/>
  </si>
  <si>
    <t>返回逻辑值TRUE</t>
    <phoneticPr fontId="4" type="noConversion"/>
  </si>
  <si>
    <t>逻辑类函数-TRUE</t>
    <phoneticPr fontId="4" type="noConversion"/>
  </si>
  <si>
    <t>姓名</t>
    <phoneticPr fontId="4" type="noConversion"/>
  </si>
  <si>
    <t>工资</t>
    <phoneticPr fontId="4" type="noConversion"/>
  </si>
  <si>
    <t>Jane</t>
    <phoneticPr fontId="4" type="noConversion"/>
  </si>
  <si>
    <t>Datafrog</t>
    <phoneticPr fontId="4" type="noConversion"/>
  </si>
  <si>
    <t>Tom</t>
    <phoneticPr fontId="4" type="noConversion"/>
  </si>
  <si>
    <t>工资明细表</t>
    <phoneticPr fontId="4" type="noConversion"/>
  </si>
  <si>
    <t>员工部门</t>
    <phoneticPr fontId="4" type="noConversion"/>
  </si>
  <si>
    <t>部门</t>
    <phoneticPr fontId="4" type="noConversion"/>
  </si>
  <si>
    <t>财务部</t>
    <phoneticPr fontId="4" type="noConversion"/>
  </si>
  <si>
    <t>销售部</t>
    <phoneticPr fontId="4" type="noConversion"/>
  </si>
  <si>
    <t>运营部</t>
    <phoneticPr fontId="4" type="noConversion"/>
  </si>
  <si>
    <t>查找Datafrog所在的部门</t>
    <phoneticPr fontId="4" type="noConversion"/>
  </si>
  <si>
    <t>=VLOOKUP(E8,H6:I9,2,FALSE)</t>
    <phoneticPr fontId="4" type="noConversion"/>
  </si>
  <si>
    <t>查找工资为1800的Datafrog所在的部门</t>
    <phoneticPr fontId="4" type="noConversion"/>
  </si>
  <si>
    <t>查找销售部Datafrog的工资</t>
    <phoneticPr fontId="4" type="noConversion"/>
  </si>
  <si>
    <t>=VLOOKUP( H8,E6:F9,2,FALSE)</t>
    <phoneticPr fontId="4" type="noConversion"/>
  </si>
  <si>
    <t>关联匹配函数-HLOOKUP</t>
    <phoneticPr fontId="4" type="noConversion"/>
  </si>
  <si>
    <t>关联匹配函数-VLOOKUP</t>
    <phoneticPr fontId="4" type="noConversion"/>
  </si>
  <si>
    <t>Apple</t>
    <phoneticPr fontId="4" type="noConversion"/>
  </si>
  <si>
    <t>水果</t>
    <phoneticPr fontId="4" type="noConversion"/>
  </si>
  <si>
    <t>数量</t>
    <phoneticPr fontId="4" type="noConversion"/>
  </si>
  <si>
    <t>价格</t>
    <phoneticPr fontId="4" type="noConversion"/>
  </si>
  <si>
    <t>Banana</t>
    <phoneticPr fontId="4" type="noConversion"/>
  </si>
  <si>
    <t>Orange</t>
    <phoneticPr fontId="4" type="noConversion"/>
  </si>
  <si>
    <t>查找苹果的数量，用精准匹配</t>
    <phoneticPr fontId="4" type="noConversion"/>
  </si>
  <si>
    <t>查找橘子的价格，用进准匹配</t>
    <phoneticPr fontId="4" type="noConversion"/>
  </si>
  <si>
    <t>=HLOOKUP(F6,F6:H8,2,FALSE)</t>
    <phoneticPr fontId="4" type="noConversion"/>
  </si>
  <si>
    <t>=HLOOKUP( H6,F6:H8,3,FALSE)</t>
    <phoneticPr fontId="4" type="noConversion"/>
  </si>
  <si>
    <t>查找出工资为1800的员工姓名</t>
    <phoneticPr fontId="4" type="noConversion"/>
  </si>
  <si>
    <t>=LOOKUP(1800,F7:F9,E7:E9)</t>
    <phoneticPr fontId="4" type="noConversion"/>
  </si>
  <si>
    <t>=LOOKUP(E8,E7:E9,G7:G9)</t>
    <phoneticPr fontId="4" type="noConversion"/>
  </si>
  <si>
    <t>关联匹配函数-LOOKUP</t>
    <phoneticPr fontId="4" type="noConversion"/>
  </si>
  <si>
    <t>关联匹配函数-INDEX</t>
    <phoneticPr fontId="4" type="noConversion"/>
  </si>
  <si>
    <t>返回第二行和第一列交叉的值</t>
    <phoneticPr fontId="4" type="noConversion"/>
  </si>
  <si>
    <t>=INDEX(E7:G9,2,1)</t>
    <phoneticPr fontId="4" type="noConversion"/>
  </si>
  <si>
    <t>返回第一行和第三列交叉的值</t>
    <phoneticPr fontId="4" type="noConversion"/>
  </si>
  <si>
    <t>=INDEX(E7:G9,1,3)</t>
    <phoneticPr fontId="4" type="noConversion"/>
  </si>
  <si>
    <t>查看Datafrog所在的位置</t>
    <phoneticPr fontId="4" type="noConversion"/>
  </si>
  <si>
    <t>关联匹配函数-MATCH</t>
    <phoneticPr fontId="4" type="noConversion"/>
  </si>
  <si>
    <t>=MATCH("Datafrog",E7:E9,0)</t>
    <phoneticPr fontId="4" type="noConversion"/>
  </si>
  <si>
    <t>=MATCH(1900,F7:F9,1)</t>
    <phoneticPr fontId="4" type="noConversion"/>
  </si>
  <si>
    <t>查看小于1900工资的最大值的位置</t>
    <phoneticPr fontId="4" type="noConversion"/>
  </si>
  <si>
    <t>关联匹配函数-OFFSET</t>
    <phoneticPr fontId="4" type="noConversion"/>
  </si>
  <si>
    <t>返回E8不偏移值</t>
    <phoneticPr fontId="4" type="noConversion"/>
  </si>
  <si>
    <t>=OFFSET(E8,0,0)</t>
    <phoneticPr fontId="4" type="noConversion"/>
  </si>
  <si>
    <t>返回E8向上偏移1个单元格，像右偏移2个单元格</t>
    <phoneticPr fontId="4" type="noConversion"/>
  </si>
  <si>
    <t>=OFFSET(E8,-1,2)</t>
    <phoneticPr fontId="4" type="noConversion"/>
  </si>
  <si>
    <t>关联匹配函数-ROW</t>
    <phoneticPr fontId="4" type="noConversion"/>
  </si>
  <si>
    <t>查看Datafrog所在的行数</t>
    <phoneticPr fontId="4" type="noConversion"/>
  </si>
  <si>
    <t>=ROW(D8)</t>
    <phoneticPr fontId="4" type="noConversion"/>
  </si>
  <si>
    <t>查看此单元格所在的行数</t>
    <phoneticPr fontId="4" type="noConversion"/>
  </si>
  <si>
    <r>
      <t>=ROW(</t>
    </r>
    <r>
      <rPr>
        <sz val="12"/>
        <color rgb="FF002060"/>
        <rFont val="微软雅黑"/>
        <family val="2"/>
        <charset val="134"/>
      </rPr>
      <t>)</t>
    </r>
    <phoneticPr fontId="4" type="noConversion"/>
  </si>
  <si>
    <t>关联匹配函数-COLUMN</t>
    <phoneticPr fontId="4" type="noConversion"/>
  </si>
  <si>
    <t>查看Datafrog所在的列数</t>
    <phoneticPr fontId="4" type="noConversion"/>
  </si>
  <si>
    <t>=COLUMN()</t>
    <phoneticPr fontId="4" type="noConversion"/>
  </si>
  <si>
    <t>查看此单元格所在的列数</t>
    <phoneticPr fontId="4" type="noConversion"/>
  </si>
  <si>
    <t>单元格里总共有多少个数字</t>
    <phoneticPr fontId="4" type="noConversion"/>
  </si>
  <si>
    <t>=COUNT(D6:D9)</t>
    <phoneticPr fontId="4" type="noConversion"/>
  </si>
  <si>
    <t>=COUNTA(D6:D9)</t>
    <phoneticPr fontId="4" type="noConversion"/>
  </si>
  <si>
    <t>花费</t>
    <phoneticPr fontId="4" type="noConversion"/>
  </si>
  <si>
    <t>大于200的数值有多少个？</t>
    <phoneticPr fontId="4" type="noConversion"/>
  </si>
  <si>
    <t>“Datafrog"的人有几个？</t>
    <phoneticPr fontId="4" type="noConversion"/>
  </si>
  <si>
    <t>=COUNTIF(F7:F10,"&gt;200")</t>
    <phoneticPr fontId="4" type="noConversion"/>
  </si>
  <si>
    <t>=COUNTIF(E7:E10,"Datafrog")</t>
    <phoneticPr fontId="4" type="noConversion"/>
  </si>
  <si>
    <t>计算统计类函数-COUNT</t>
    <phoneticPr fontId="4" type="noConversion"/>
  </si>
  <si>
    <t>计算统计类函数-COUNTA</t>
    <phoneticPr fontId="4" type="noConversion"/>
  </si>
  <si>
    <t>计算统计类函数-COUNTIF</t>
    <phoneticPr fontId="4" type="noConversion"/>
  </si>
  <si>
    <t>计算统计类函数-COUNTBLANK</t>
    <phoneticPr fontId="4" type="noConversion"/>
  </si>
  <si>
    <t>=COUNTBLANK(E7:E10)</t>
    <phoneticPr fontId="4" type="noConversion"/>
  </si>
  <si>
    <t>计算姓名中有多少个空值</t>
    <phoneticPr fontId="4" type="noConversion"/>
  </si>
  <si>
    <t>计算统计类函数-COUNTIFS</t>
    <phoneticPr fontId="4" type="noConversion"/>
  </si>
  <si>
    <t>Dtafrog</t>
    <phoneticPr fontId="4" type="noConversion"/>
  </si>
  <si>
    <t>统计姓名为“Datafrog"且花费大于200的人数</t>
    <phoneticPr fontId="4" type="noConversion"/>
  </si>
  <si>
    <t>=COUNTIFS(E7:E10,"Datafrog",F7:F10,"&gt;200")</t>
    <phoneticPr fontId="4" type="noConversion"/>
  </si>
  <si>
    <t xml:space="preserve">计算统计类函数-SUM </t>
    <phoneticPr fontId="4" type="noConversion"/>
  </si>
  <si>
    <t>计算总共花费了多少钱？</t>
    <phoneticPr fontId="4" type="noConversion"/>
  </si>
  <si>
    <t>=SUM(F7:F10)</t>
    <phoneticPr fontId="4" type="noConversion"/>
  </si>
  <si>
    <t>姓名为“Datafrog"总共花费了多少钱</t>
    <phoneticPr fontId="4" type="noConversion"/>
  </si>
  <si>
    <t>=SUMIF(E7:F10,"Datafrog",F7:F10)</t>
    <phoneticPr fontId="4" type="noConversion"/>
  </si>
  <si>
    <t xml:space="preserve">计算统计类函数-SUMIF </t>
    <phoneticPr fontId="4" type="noConversion"/>
  </si>
  <si>
    <t>统计大于100小于210之和</t>
    <phoneticPr fontId="4" type="noConversion"/>
  </si>
  <si>
    <t>=SUMIFS(F7:F10,F7:F10,"&gt;100",F7:F10,"&lt;210")</t>
    <phoneticPr fontId="4" type="noConversion"/>
  </si>
  <si>
    <t>sumproduct</t>
    <phoneticPr fontId="4" type="noConversion"/>
  </si>
  <si>
    <t>单字段多条件求和</t>
    <phoneticPr fontId="4" type="noConversion"/>
  </si>
  <si>
    <t>多字段多条件求和</t>
    <phoneticPr fontId="4" type="noConversion"/>
  </si>
  <si>
    <t>计算统计类函数-SUMPRODUCT</t>
    <phoneticPr fontId="4" type="noConversion"/>
  </si>
  <si>
    <t>单价</t>
    <phoneticPr fontId="4" type="noConversion"/>
  </si>
  <si>
    <t>产品</t>
    <phoneticPr fontId="4" type="noConversion"/>
  </si>
  <si>
    <t>SQL</t>
    <phoneticPr fontId="4" type="noConversion"/>
  </si>
  <si>
    <t>PYTHON</t>
    <phoneticPr fontId="4" type="noConversion"/>
  </si>
  <si>
    <t>面试</t>
    <phoneticPr fontId="4" type="noConversion"/>
  </si>
  <si>
    <t>5月数据蛙销售情况</t>
    <phoneticPr fontId="4" type="noConversion"/>
  </si>
  <si>
    <t>就业班</t>
    <phoneticPr fontId="4" type="noConversion"/>
  </si>
  <si>
    <t>=SUMPRODUCT(F7:F10，G7:G10）</t>
    <phoneticPr fontId="4" type="noConversion"/>
  </si>
  <si>
    <t>计算数据蛙5月销售额</t>
    <phoneticPr fontId="4" type="noConversion"/>
  </si>
  <si>
    <t>计算统计类函数-MAX</t>
    <phoneticPr fontId="4" type="noConversion"/>
  </si>
  <si>
    <t>查找数据蛙最大单价</t>
    <phoneticPr fontId="4" type="noConversion"/>
  </si>
  <si>
    <t>=MAX(F7:F10)</t>
    <phoneticPr fontId="4" type="noConversion"/>
  </si>
  <si>
    <t>计算统计类函数-MIN</t>
    <phoneticPr fontId="4" type="noConversion"/>
  </si>
  <si>
    <t>查找数据蛙最小单价</t>
    <phoneticPr fontId="4" type="noConversion"/>
  </si>
  <si>
    <t>=MIN(F7:F10)</t>
    <phoneticPr fontId="4" type="noConversion"/>
  </si>
  <si>
    <t>计算统计类函数-AVERAGE</t>
    <phoneticPr fontId="4" type="noConversion"/>
  </si>
  <si>
    <t>查找数据蛙产品的平均单价</t>
    <phoneticPr fontId="4" type="noConversion"/>
  </si>
  <si>
    <t>=AVERAGE(F7:F10)</t>
    <phoneticPr fontId="4" type="noConversion"/>
  </si>
  <si>
    <t>=MOD(F9,12)</t>
    <phoneticPr fontId="4" type="noConversion"/>
  </si>
  <si>
    <t>212能否被12整除</t>
    <phoneticPr fontId="4" type="noConversion"/>
  </si>
  <si>
    <t>9能否被3整除</t>
    <phoneticPr fontId="4" type="noConversion"/>
  </si>
  <si>
    <t>=MOD(9,3)</t>
    <phoneticPr fontId="4" type="noConversion"/>
  </si>
  <si>
    <t>计算统计类函数-RANK</t>
    <phoneticPr fontId="4" type="noConversion"/>
  </si>
  <si>
    <t>查看就业班课程的单价排名多少？</t>
    <phoneticPr fontId="4" type="noConversion"/>
  </si>
  <si>
    <t>=RANK(F8,F7:F10)</t>
    <phoneticPr fontId="4" type="noConversion"/>
  </si>
  <si>
    <t>计算统计类函数-ROUND</t>
    <phoneticPr fontId="4" type="noConversion"/>
  </si>
  <si>
    <t>将数据蛙就业班的价格保留一位小数</t>
    <phoneticPr fontId="4" type="noConversion"/>
  </si>
  <si>
    <t>=ROUND(F8,1)</t>
    <phoneticPr fontId="4" type="noConversion"/>
  </si>
  <si>
    <t>计算统计类函数-FLOOR</t>
    <phoneticPr fontId="4" type="noConversion"/>
  </si>
  <si>
    <t>数值</t>
    <phoneticPr fontId="4" type="noConversion"/>
  </si>
  <si>
    <t>将3.6向下取舍，使其等于2的倍数</t>
    <phoneticPr fontId="4" type="noConversion"/>
  </si>
  <si>
    <t>=FLOOR(3.6,2)</t>
    <phoneticPr fontId="4" type="noConversion"/>
  </si>
  <si>
    <t>将3.6向下取舍，使其等于1的倍数</t>
    <phoneticPr fontId="4" type="noConversion"/>
  </si>
  <si>
    <t>将3.6向下取舍，使其等于-1的倍数</t>
    <phoneticPr fontId="4" type="noConversion"/>
  </si>
  <si>
    <t>=FLOOR(3.6,-1)</t>
    <phoneticPr fontId="4" type="noConversion"/>
  </si>
  <si>
    <t>=FLOOR(3.6,1)</t>
    <phoneticPr fontId="4" type="noConversion"/>
  </si>
  <si>
    <t>计算统计类函数-RAND</t>
    <phoneticPr fontId="4" type="noConversion"/>
  </si>
  <si>
    <t>=RAND()</t>
    <phoneticPr fontId="4" type="noConversion"/>
  </si>
  <si>
    <t>计算统计类函数-INT</t>
    <phoneticPr fontId="4" type="noConversion"/>
  </si>
  <si>
    <t>=RINT(E7)</t>
    <phoneticPr fontId="4" type="noConversion"/>
  </si>
  <si>
    <t>将2.5向下取整得到的结果</t>
    <phoneticPr fontId="4" type="noConversion"/>
  </si>
  <si>
    <t>将-6.6向下取整得到的结果</t>
    <phoneticPr fontId="4" type="noConversion"/>
  </si>
  <si>
    <t>计算统计类函数-RANDBETWEEN</t>
    <phoneticPr fontId="4" type="noConversion"/>
  </si>
  <si>
    <t>返回100~200之间随机的一个数</t>
    <phoneticPr fontId="4" type="noConversion"/>
  </si>
  <si>
    <t>=RANDBETWEEN(100,200)</t>
    <phoneticPr fontId="4" type="noConversion"/>
  </si>
  <si>
    <t>=RANDBETWEEN(E7,E8)</t>
    <phoneticPr fontId="4" type="noConversion"/>
  </si>
  <si>
    <t>此单元格不能是文本类型</t>
    <phoneticPr fontId="4" type="noConversion"/>
  </si>
  <si>
    <t>这里直接指定文本</t>
    <phoneticPr fontId="4" type="noConversion"/>
  </si>
  <si>
    <t>单元格需要是日期类型</t>
    <phoneticPr fontId="4" type="noConversion"/>
  </si>
  <si>
    <t>注意第三个参数</t>
    <phoneticPr fontId="4" type="noConversion"/>
  </si>
  <si>
    <t>和vlookup的区别，这个是按列找，另一个是按行找</t>
    <phoneticPr fontId="4" type="noConversion"/>
  </si>
  <si>
    <r>
      <t>第二个参数是1</t>
    </r>
    <r>
      <rPr>
        <sz val="11"/>
        <color theme="1"/>
        <rFont val="等线"/>
        <family val="2"/>
        <scheme val="minor"/>
      </rPr>
      <t>800工资所在的列，第三个参数是姓名列</t>
    </r>
    <phoneticPr fontId="4" type="noConversion"/>
  </si>
  <si>
    <t>第二个参数是姓名列</t>
    <phoneticPr fontId="4" type="noConversion"/>
  </si>
  <si>
    <t>=SUMPRODUCT(F7:F10+G7:G10）</t>
    <phoneticPr fontId="4" type="noConversion"/>
  </si>
  <si>
    <t>每行数字相加，再两列相加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</si>
</sst>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6"/>
      <color theme="1"/>
      <name val="微软雅黑"/>
      <family val="2"/>
      <charset val="134"/>
    </font>
    <font>
      <sz val="8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206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z val="12"/>
      <color rgb="FF002060"/>
      <name val="微软雅黑"/>
      <family val="2"/>
      <charset val="134"/>
    </font>
    <font>
      <sz val="12"/>
      <color theme="1"/>
      <name val="等线"/>
      <family val="2"/>
      <scheme val="minor"/>
    </font>
    <font>
      <sz val="14"/>
      <color theme="1"/>
      <name val="微软雅黑"/>
      <family val="2"/>
      <charset val="134"/>
    </font>
    <font>
      <sz val="14"/>
      <color rgb="FF002060"/>
      <name val="微软雅黑"/>
      <family val="2"/>
      <charset val="134"/>
    </font>
    <font>
      <sz val="14"/>
      <color theme="1"/>
      <name val="等线"/>
      <family val="2"/>
      <scheme val="minor"/>
    </font>
    <font>
      <b/>
      <sz val="9"/>
      <color rgb="FFFF0000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0" fontId="8" fillId="0" borderId="0" xfId="1" applyFont="1" applyAlignment="1">
      <alignment vertical="center"/>
    </xf>
    <xf numFmtId="0" fontId="3" fillId="0" borderId="0" xfId="1"/>
    <xf numFmtId="49" fontId="3" fillId="0" borderId="0" xfId="1" applyNumberFormat="1"/>
    <xf numFmtId="0" fontId="7" fillId="0" borderId="0" xfId="0" applyFont="1" applyAlignment="1">
      <alignment horizontal="center" vertical="center"/>
    </xf>
    <xf numFmtId="0" fontId="11" fillId="7" borderId="0" xfId="1" applyFont="1" applyFill="1" applyAlignment="1">
      <alignment horizontal="centerContinuous" vertical="center"/>
    </xf>
    <xf numFmtId="0" fontId="12" fillId="0" borderId="1" xfId="1" applyFont="1" applyBorder="1" applyAlignment="1">
      <alignment vertical="center"/>
    </xf>
    <xf numFmtId="0" fontId="11" fillId="7" borderId="1" xfId="1" applyFont="1" applyFill="1" applyBorder="1" applyAlignment="1">
      <alignment horizontal="center" vertical="center"/>
    </xf>
    <xf numFmtId="0" fontId="9" fillId="0" borderId="0" xfId="1" applyFont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49" fontId="13" fillId="0" borderId="1" xfId="1" applyNumberFormat="1" applyFont="1" applyBorder="1" applyAlignment="1">
      <alignment vertical="center" wrapText="1"/>
    </xf>
    <xf numFmtId="0" fontId="12" fillId="0" borderId="1" xfId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14" fillId="0" borderId="0" xfId="1" applyFont="1"/>
    <xf numFmtId="0" fontId="12" fillId="0" borderId="4" xfId="1" applyFont="1" applyBorder="1" applyAlignment="1">
      <alignment horizontal="left" vertical="center" wrapText="1"/>
    </xf>
    <xf numFmtId="49" fontId="13" fillId="0" borderId="4" xfId="1" applyNumberFormat="1" applyFont="1" applyBorder="1" applyAlignment="1">
      <alignment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49" fontId="13" fillId="0" borderId="0" xfId="1" applyNumberFormat="1" applyFont="1" applyAlignment="1">
      <alignment vertical="center" wrapText="1"/>
    </xf>
    <xf numFmtId="0" fontId="12" fillId="0" borderId="0" xfId="1" applyFont="1" applyAlignment="1">
      <alignment horizontal="center" vertical="center" wrapText="1"/>
    </xf>
    <xf numFmtId="0" fontId="15" fillId="7" borderId="0" xfId="1" applyFont="1" applyFill="1" applyAlignment="1">
      <alignment horizontal="centerContinuous" vertical="center"/>
    </xf>
    <xf numFmtId="0" fontId="11" fillId="7" borderId="1" xfId="1" applyFont="1" applyFill="1" applyBorder="1" applyAlignment="1">
      <alignment horizontal="centerContinuous" vertical="center"/>
    </xf>
    <xf numFmtId="0" fontId="15" fillId="7" borderId="1" xfId="1" applyFont="1" applyFill="1" applyBorder="1" applyAlignment="1">
      <alignment horizontal="centerContinuous" vertical="center"/>
    </xf>
    <xf numFmtId="0" fontId="12" fillId="0" borderId="1" xfId="1" applyFont="1" applyBorder="1" applyAlignment="1">
      <alignment vertical="center" wrapText="1"/>
    </xf>
    <xf numFmtId="176" fontId="12" fillId="0" borderId="1" xfId="1" applyNumberFormat="1" applyFont="1" applyBorder="1" applyAlignment="1">
      <alignment horizontal="left" vertical="center"/>
    </xf>
    <xf numFmtId="14" fontId="12" fillId="0" borderId="1" xfId="1" applyNumberFormat="1" applyFont="1" applyBorder="1" applyAlignment="1">
      <alignment vertical="center"/>
    </xf>
    <xf numFmtId="176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2" fillId="0" borderId="4" xfId="1" applyFont="1" applyBorder="1" applyAlignment="1">
      <alignment vertical="center" wrapText="1"/>
    </xf>
    <xf numFmtId="14" fontId="12" fillId="0" borderId="4" xfId="1" applyNumberFormat="1" applyFont="1" applyBorder="1" applyAlignment="1">
      <alignment horizontal="left" vertical="center" wrapText="1"/>
    </xf>
    <xf numFmtId="0" fontId="12" fillId="0" borderId="0" xfId="1" applyFont="1" applyAlignment="1">
      <alignment vertical="center" wrapText="1"/>
    </xf>
    <xf numFmtId="14" fontId="12" fillId="0" borderId="0" xfId="1" applyNumberFormat="1" applyFont="1" applyAlignment="1">
      <alignment horizontal="left" vertical="center" wrapText="1"/>
    </xf>
    <xf numFmtId="49" fontId="17" fillId="0" borderId="0" xfId="2" applyNumberFormat="1" applyFont="1" applyAlignment="1"/>
    <xf numFmtId="0" fontId="16" fillId="0" borderId="0" xfId="0" applyFont="1" applyAlignment="1">
      <alignment horizontal="center" vertical="center"/>
    </xf>
    <xf numFmtId="0" fontId="15" fillId="7" borderId="1" xfId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/>
    <xf numFmtId="0" fontId="18" fillId="0" borderId="0" xfId="1" applyFont="1"/>
    <xf numFmtId="0" fontId="20" fillId="0" borderId="0" xfId="1" applyFont="1"/>
    <xf numFmtId="0" fontId="19" fillId="7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49" fontId="21" fillId="0" borderId="1" xfId="1" applyNumberFormat="1" applyFont="1" applyBorder="1" applyAlignment="1">
      <alignment vertical="center" wrapText="1"/>
    </xf>
    <xf numFmtId="0" fontId="6" fillId="0" borderId="1" xfId="1" applyFont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176" fontId="6" fillId="0" borderId="1" xfId="1" applyNumberFormat="1" applyFont="1" applyBorder="1" applyAlignment="1">
      <alignment horizontal="left" vertical="center"/>
    </xf>
    <xf numFmtId="0" fontId="22" fillId="0" borderId="1" xfId="0" applyFont="1" applyBorder="1">
      <alignment vertical="center"/>
    </xf>
    <xf numFmtId="14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22" fillId="0" borderId="0" xfId="1" applyFont="1"/>
    <xf numFmtId="0" fontId="6" fillId="0" borderId="2" xfId="1" applyFont="1" applyBorder="1" applyAlignment="1">
      <alignment vertical="center" wrapText="1"/>
    </xf>
    <xf numFmtId="14" fontId="6" fillId="0" borderId="1" xfId="1" applyNumberFormat="1" applyFont="1" applyBorder="1" applyAlignment="1">
      <alignment horizontal="left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4" fontId="6" fillId="0" borderId="1" xfId="0" applyNumberFormat="1" applyFont="1" applyBorder="1">
      <alignment vertical="center"/>
    </xf>
    <xf numFmtId="0" fontId="23" fillId="0" borderId="0" xfId="1" applyFont="1"/>
    <xf numFmtId="0" fontId="23" fillId="0" borderId="0" xfId="1" applyFont="1" applyAlignment="1">
      <alignment vertical="center"/>
    </xf>
    <xf numFmtId="14" fontId="23" fillId="0" borderId="1" xfId="0" applyNumberFormat="1" applyFont="1" applyBorder="1">
      <alignment vertical="center"/>
    </xf>
    <xf numFmtId="0" fontId="23" fillId="0" borderId="1" xfId="0" applyFont="1" applyBorder="1" applyAlignment="1"/>
    <xf numFmtId="0" fontId="23" fillId="0" borderId="1" xfId="1" applyFont="1" applyBorder="1" applyAlignment="1">
      <alignment vertical="center" wrapText="1"/>
    </xf>
    <xf numFmtId="49" fontId="24" fillId="0" borderId="1" xfId="1" applyNumberFormat="1" applyFont="1" applyBorder="1" applyAlignment="1">
      <alignment vertical="center" wrapText="1"/>
    </xf>
    <xf numFmtId="0" fontId="23" fillId="0" borderId="1" xfId="1" applyFont="1" applyBorder="1" applyAlignment="1">
      <alignment horizontal="left" vertical="center" wrapText="1"/>
    </xf>
    <xf numFmtId="0" fontId="25" fillId="0" borderId="0" xfId="1" applyFont="1"/>
    <xf numFmtId="0" fontId="6" fillId="0" borderId="0" xfId="1" applyFont="1"/>
    <xf numFmtId="0" fontId="23" fillId="0" borderId="1" xfId="0" applyFont="1" applyBorder="1">
      <alignment vertical="center"/>
    </xf>
    <xf numFmtId="0" fontId="19" fillId="3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6" fillId="0" borderId="0" xfId="2" applyFont="1" applyFill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3" fillId="0" borderId="0" xfId="0" applyFont="1">
      <alignment vertical="center"/>
    </xf>
    <xf numFmtId="0" fontId="6" fillId="0" borderId="1" xfId="1" applyFont="1" applyBorder="1" applyAlignment="1">
      <alignment horizontal="center" vertical="center" wrapText="1"/>
    </xf>
    <xf numFmtId="0" fontId="5" fillId="0" borderId="1" xfId="0" applyFont="1" applyBorder="1" applyAlignment="1"/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19" fillId="7" borderId="3" xfId="1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0" borderId="12" xfId="1" applyBorder="1"/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6" fillId="0" borderId="1" xfId="2" applyFont="1" applyBorder="1">
      <alignment vertical="center"/>
    </xf>
    <xf numFmtId="0" fontId="13" fillId="0" borderId="0" xfId="1" applyFont="1" applyAlignment="1">
      <alignment vertical="center" wrapText="1"/>
    </xf>
    <xf numFmtId="0" fontId="26" fillId="0" borderId="0" xfId="1" applyFont="1" applyAlignment="1">
      <alignment horizontal="center" vertical="center" wrapText="1"/>
    </xf>
    <xf numFmtId="0" fontId="27" fillId="0" borderId="0" xfId="1" applyFont="1"/>
    <xf numFmtId="0" fontId="28" fillId="0" borderId="0" xfId="1" applyFont="1"/>
    <xf numFmtId="14" fontId="3" fillId="0" borderId="0" xfId="1" applyNumberFormat="1"/>
    <xf numFmtId="0" fontId="2" fillId="0" borderId="0" xfId="1" applyFont="1"/>
    <xf numFmtId="0" fontId="29" fillId="0" borderId="0" xfId="1" applyFont="1"/>
    <xf numFmtId="0" fontId="30" fillId="0" borderId="0" xfId="1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5" fillId="7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15" fillId="7" borderId="5" xfId="1" applyFont="1" applyFill="1" applyBorder="1" applyAlignment="1">
      <alignment horizontal="center" vertical="center"/>
    </xf>
    <xf numFmtId="0" fontId="15" fillId="7" borderId="6" xfId="1" applyFont="1" applyFill="1" applyBorder="1" applyAlignment="1">
      <alignment horizontal="center" vertical="center"/>
    </xf>
    <xf numFmtId="0" fontId="19" fillId="7" borderId="5" xfId="1" applyFont="1" applyFill="1" applyBorder="1" applyAlignment="1">
      <alignment horizontal="center" vertical="center"/>
    </xf>
    <xf numFmtId="0" fontId="19" fillId="7" borderId="6" xfId="1" applyFont="1" applyFill="1" applyBorder="1" applyAlignment="1">
      <alignment horizontal="center" vertical="center"/>
    </xf>
    <xf numFmtId="0" fontId="19" fillId="7" borderId="1" xfId="1" applyFont="1" applyFill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23" fillId="0" borderId="3" xfId="1" applyFont="1" applyBorder="1" applyAlignment="1">
      <alignment horizontal="center" vertical="center" wrapText="1"/>
    </xf>
    <xf numFmtId="49" fontId="21" fillId="0" borderId="5" xfId="1" applyNumberFormat="1" applyFont="1" applyBorder="1" applyAlignment="1">
      <alignment horizontal="center" vertical="center" wrapText="1"/>
    </xf>
    <xf numFmtId="49" fontId="21" fillId="0" borderId="6" xfId="1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19" fillId="7" borderId="7" xfId="1" applyFont="1" applyFill="1" applyBorder="1" applyAlignment="1">
      <alignment horizontal="center" vertical="center"/>
    </xf>
    <xf numFmtId="0" fontId="19" fillId="7" borderId="8" xfId="1" applyFont="1" applyFill="1" applyBorder="1" applyAlignment="1">
      <alignment horizontal="center" vertical="center"/>
    </xf>
    <xf numFmtId="0" fontId="19" fillId="7" borderId="9" xfId="1" applyFont="1" applyFill="1" applyBorder="1" applyAlignment="1">
      <alignment horizontal="center" vertical="center"/>
    </xf>
    <xf numFmtId="0" fontId="19" fillId="7" borderId="13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left" vertical="center" wrapText="1"/>
    </xf>
    <xf numFmtId="0" fontId="31" fillId="0" borderId="6" xfId="1" applyFont="1" applyBorder="1" applyAlignment="1">
      <alignment horizontal="left" vertical="center" wrapText="1"/>
    </xf>
    <xf numFmtId="49" fontId="31" fillId="0" borderId="5" xfId="1" applyNumberFormat="1" applyFont="1" applyBorder="1" applyAlignment="1">
      <alignment horizontal="center" vertical="center" wrapText="1"/>
    </xf>
    <xf numFmtId="49" fontId="31" fillId="0" borderId="6" xfId="1" applyNumberFormat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</cellXfs>
  <cellStyles count="3">
    <cellStyle name="常规" xfId="0" builtinId="0"/>
    <cellStyle name="常规 2" xfId="1" xr:uid="{4071126B-361D-4F6B-A06B-436DF8DB13B6}"/>
    <cellStyle name="超链接" xfId="2" builtinId="8"/>
  </cellStyles>
  <dxfs count="0"/>
  <tableStyles count="0" defaultTableStyle="TableStyleMedium2" defaultPivotStyle="PivotStyleLight16"/>
  <colors>
    <mruColors>
      <color rgb="FFD1B2E8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50800</xdr:rowOff>
    </xdr:from>
    <xdr:to>
      <xdr:col>2</xdr:col>
      <xdr:colOff>961222</xdr:colOff>
      <xdr:row>12</xdr:row>
      <xdr:rowOff>47625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557FB28-B431-4489-8F56-32210D816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46250"/>
          <a:ext cx="3961597" cy="28511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184149</xdr:rowOff>
    </xdr:from>
    <xdr:to>
      <xdr:col>3</xdr:col>
      <xdr:colOff>1009650</xdr:colOff>
      <xdr:row>10</xdr:row>
      <xdr:rowOff>265748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1BC6A56-4C7F-4AC1-846C-7A323E6B1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1449"/>
          <a:ext cx="5207000" cy="222154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50801</xdr:colOff>
      <xdr:row>3</xdr:row>
      <xdr:rowOff>247650</xdr:rowOff>
    </xdr:from>
    <xdr:to>
      <xdr:col>2</xdr:col>
      <xdr:colOff>1105161</xdr:colOff>
      <xdr:row>10</xdr:row>
      <xdr:rowOff>304800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FC81FA-D479-4405-8A8D-D720B1661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1" y="1504950"/>
          <a:ext cx="4057910" cy="2197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25401</xdr:rowOff>
    </xdr:from>
    <xdr:to>
      <xdr:col>2</xdr:col>
      <xdr:colOff>1081653</xdr:colOff>
      <xdr:row>10</xdr:row>
      <xdr:rowOff>273050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2030D5-6766-4FAB-A56A-DBD93A04D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543051"/>
          <a:ext cx="4085202" cy="212724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4</xdr:row>
      <xdr:rowOff>6350</xdr:rowOff>
    </xdr:from>
    <xdr:to>
      <xdr:col>2</xdr:col>
      <xdr:colOff>1017390</xdr:colOff>
      <xdr:row>11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D9CAC65-9176-4A83-B27E-B6170B5E5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" y="1524000"/>
          <a:ext cx="3941565" cy="24701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228600</xdr:rowOff>
    </xdr:from>
    <xdr:to>
      <xdr:col>2</xdr:col>
      <xdr:colOff>1098322</xdr:colOff>
      <xdr:row>10</xdr:row>
      <xdr:rowOff>495300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AA6609-C508-49E8-9A70-59A63DC58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5900"/>
          <a:ext cx="4098697" cy="24066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2</xdr:col>
      <xdr:colOff>1097442</xdr:colOff>
      <xdr:row>10</xdr:row>
      <xdr:rowOff>371475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538A8A0-B00F-4200-BE3F-B3605A8FA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14450"/>
          <a:ext cx="4104167" cy="2451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171450</xdr:rowOff>
    </xdr:from>
    <xdr:to>
      <xdr:col>2</xdr:col>
      <xdr:colOff>1054100</xdr:colOff>
      <xdr:row>10</xdr:row>
      <xdr:rowOff>91406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C3ADDA9-E4A8-499A-8060-8C62E7D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0"/>
          <a:ext cx="4057650" cy="233295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3</xdr:row>
      <xdr:rowOff>44451</xdr:rowOff>
    </xdr:from>
    <xdr:to>
      <xdr:col>2</xdr:col>
      <xdr:colOff>1012207</xdr:colOff>
      <xdr:row>10</xdr:row>
      <xdr:rowOff>260351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CD13D5B-43EE-4611-86DE-74FBE944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301751"/>
          <a:ext cx="3990357" cy="24193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95249</xdr:rowOff>
    </xdr:from>
    <xdr:to>
      <xdr:col>2</xdr:col>
      <xdr:colOff>838200</xdr:colOff>
      <xdr:row>10</xdr:row>
      <xdr:rowOff>470234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A891AC3-C684-4629-8CAA-1EF19D3AB2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110" r="4419"/>
        <a:stretch/>
      </xdr:blipFill>
      <xdr:spPr>
        <a:xfrm>
          <a:off x="133350" y="1352549"/>
          <a:ext cx="3708400" cy="257208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50801</xdr:colOff>
      <xdr:row>3</xdr:row>
      <xdr:rowOff>114300</xdr:rowOff>
    </xdr:from>
    <xdr:to>
      <xdr:col>2</xdr:col>
      <xdr:colOff>1040184</xdr:colOff>
      <xdr:row>10</xdr:row>
      <xdr:rowOff>476250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0A7784F-B162-40BE-B082-EA7AAC4A8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1" y="1371600"/>
          <a:ext cx="3989758" cy="2571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82551</xdr:colOff>
      <xdr:row>3</xdr:row>
      <xdr:rowOff>247650</xdr:rowOff>
    </xdr:from>
    <xdr:to>
      <xdr:col>2</xdr:col>
      <xdr:colOff>946151</xdr:colOff>
      <xdr:row>10</xdr:row>
      <xdr:rowOff>438150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2599F68-9833-40F2-B94D-F90F88DEC7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96" r="2130" b="3637"/>
        <a:stretch/>
      </xdr:blipFill>
      <xdr:spPr>
        <a:xfrm>
          <a:off x="82551" y="1504950"/>
          <a:ext cx="3867150" cy="269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158750</xdr:rowOff>
    </xdr:from>
    <xdr:to>
      <xdr:col>2</xdr:col>
      <xdr:colOff>984250</xdr:colOff>
      <xdr:row>10</xdr:row>
      <xdr:rowOff>166236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9B0CA23-7165-4BD9-8EA0-059F7DBC9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6050"/>
          <a:ext cx="3987800" cy="235063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69850</xdr:rowOff>
    </xdr:from>
    <xdr:to>
      <xdr:col>2</xdr:col>
      <xdr:colOff>1113697</xdr:colOff>
      <xdr:row>10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E59DE7C-D9C5-4B3D-A8B9-6C19524C1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27150"/>
          <a:ext cx="4120422" cy="20701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127000</xdr:rowOff>
    </xdr:from>
    <xdr:to>
      <xdr:col>2</xdr:col>
      <xdr:colOff>1009650</xdr:colOff>
      <xdr:row>10</xdr:row>
      <xdr:rowOff>351360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C46535C-9C46-4D30-B443-EB7D2803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384300"/>
          <a:ext cx="3898900" cy="236748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69850</xdr:rowOff>
    </xdr:from>
    <xdr:to>
      <xdr:col>3</xdr:col>
      <xdr:colOff>782331</xdr:colOff>
      <xdr:row>11</xdr:row>
      <xdr:rowOff>254000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E0C87A-917C-4BF1-93A1-2EF180756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327150"/>
          <a:ext cx="4941581" cy="29273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88901</xdr:colOff>
      <xdr:row>3</xdr:row>
      <xdr:rowOff>6350</xdr:rowOff>
    </xdr:from>
    <xdr:to>
      <xdr:col>3</xdr:col>
      <xdr:colOff>577851</xdr:colOff>
      <xdr:row>10</xdr:row>
      <xdr:rowOff>390801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D526D24-8A81-4CBC-9F08-F8174CE04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1" y="1263650"/>
          <a:ext cx="4686300" cy="283555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12700</xdr:rowOff>
    </xdr:from>
    <xdr:to>
      <xdr:col>2</xdr:col>
      <xdr:colOff>1377950</xdr:colOff>
      <xdr:row>10</xdr:row>
      <xdr:rowOff>163332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E2CD07-562C-4300-BD03-86F9DE1B98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28"/>
        <a:stretch/>
      </xdr:blipFill>
      <xdr:spPr>
        <a:xfrm>
          <a:off x="38100" y="1270000"/>
          <a:ext cx="4343400" cy="266523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19050</xdr:rowOff>
    </xdr:from>
    <xdr:to>
      <xdr:col>2</xdr:col>
      <xdr:colOff>1291690</xdr:colOff>
      <xdr:row>11</xdr:row>
      <xdr:rowOff>88555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303AB0-9E4F-4F92-B410-422FE3FD3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276350"/>
          <a:ext cx="4276190" cy="276190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88901</xdr:rowOff>
    </xdr:from>
    <xdr:to>
      <xdr:col>2</xdr:col>
      <xdr:colOff>1064232</xdr:colOff>
      <xdr:row>10</xdr:row>
      <xdr:rowOff>400050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764CD9B-18F1-491C-A27A-166CA3D21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6201"/>
          <a:ext cx="4067782" cy="24510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133351</xdr:rowOff>
    </xdr:from>
    <xdr:to>
      <xdr:col>3</xdr:col>
      <xdr:colOff>1114673</xdr:colOff>
      <xdr:row>11</xdr:row>
      <xdr:rowOff>342900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B3544BF-9078-4985-ACFA-AFD3A7FD1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1"/>
          <a:ext cx="5305673" cy="216534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142523</xdr:rowOff>
    </xdr:from>
    <xdr:to>
      <xdr:col>3</xdr:col>
      <xdr:colOff>1171785</xdr:colOff>
      <xdr:row>11</xdr:row>
      <xdr:rowOff>202847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B4BCA23-05A3-45B5-8255-41D8EEECD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8412"/>
          <a:ext cx="5366666" cy="22373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</xdr:row>
      <xdr:rowOff>152401</xdr:rowOff>
    </xdr:from>
    <xdr:to>
      <xdr:col>2</xdr:col>
      <xdr:colOff>946150</xdr:colOff>
      <xdr:row>10</xdr:row>
      <xdr:rowOff>374651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A75CAF2-7CE5-493E-811F-063E8C0BB8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25" r="2854"/>
        <a:stretch/>
      </xdr:blipFill>
      <xdr:spPr>
        <a:xfrm>
          <a:off x="63500" y="1670051"/>
          <a:ext cx="3886200" cy="24638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190500</xdr:rowOff>
    </xdr:from>
    <xdr:to>
      <xdr:col>3</xdr:col>
      <xdr:colOff>1154325</xdr:colOff>
      <xdr:row>11</xdr:row>
      <xdr:rowOff>171449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0FCC077-EFD7-4211-A90A-772FB8D26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447800"/>
          <a:ext cx="5342150" cy="193674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3</xdr:row>
      <xdr:rowOff>228601</xdr:rowOff>
    </xdr:from>
    <xdr:to>
      <xdr:col>3</xdr:col>
      <xdr:colOff>1159402</xdr:colOff>
      <xdr:row>12</xdr:row>
      <xdr:rowOff>466726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F55E523-4CCC-48B5-8388-1971EFAC0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485901"/>
          <a:ext cx="5331352" cy="26543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190500</xdr:rowOff>
    </xdr:from>
    <xdr:to>
      <xdr:col>3</xdr:col>
      <xdr:colOff>1172373</xdr:colOff>
      <xdr:row>12</xdr:row>
      <xdr:rowOff>215900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400E1FE-3A9E-44D9-82B5-81ABB9409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08150"/>
          <a:ext cx="5363373" cy="21844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254001</xdr:rowOff>
    </xdr:from>
    <xdr:to>
      <xdr:col>3</xdr:col>
      <xdr:colOff>1115166</xdr:colOff>
      <xdr:row>12</xdr:row>
      <xdr:rowOff>352426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8A91619-9CCA-4911-AF48-98B2A9F3A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11301"/>
          <a:ext cx="5309341" cy="25082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4</xdr:row>
      <xdr:rowOff>1</xdr:rowOff>
    </xdr:from>
    <xdr:to>
      <xdr:col>2</xdr:col>
      <xdr:colOff>1053193</xdr:colOff>
      <xdr:row>12</xdr:row>
      <xdr:rowOff>450850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E1D47F-8211-4898-A83D-402A189C3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1517651"/>
          <a:ext cx="4018642" cy="26034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3</xdr:row>
      <xdr:rowOff>139700</xdr:rowOff>
    </xdr:from>
    <xdr:to>
      <xdr:col>2</xdr:col>
      <xdr:colOff>1154530</xdr:colOff>
      <xdr:row>12</xdr:row>
      <xdr:rowOff>76200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F978046-54AB-42DC-BB38-5486F80BC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397000"/>
          <a:ext cx="4113630" cy="23495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222250</xdr:rowOff>
    </xdr:from>
    <xdr:to>
      <xdr:col>2</xdr:col>
      <xdr:colOff>1111249</xdr:colOff>
      <xdr:row>12</xdr:row>
      <xdr:rowOff>312468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1F2046-EDBF-4317-A75C-9E3382AB40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7"/>
        <a:stretch/>
      </xdr:blipFill>
      <xdr:spPr>
        <a:xfrm>
          <a:off x="0" y="1479550"/>
          <a:ext cx="4114799" cy="2274618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4</xdr:row>
      <xdr:rowOff>57151</xdr:rowOff>
    </xdr:from>
    <xdr:to>
      <xdr:col>2</xdr:col>
      <xdr:colOff>1147142</xdr:colOff>
      <xdr:row>12</xdr:row>
      <xdr:rowOff>419101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BE79A6E-8F89-4C71-B584-1FF081933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574801"/>
          <a:ext cx="4099892" cy="22860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3</xdr:row>
      <xdr:rowOff>133350</xdr:rowOff>
    </xdr:from>
    <xdr:to>
      <xdr:col>3</xdr:col>
      <xdr:colOff>947420</xdr:colOff>
      <xdr:row>12</xdr:row>
      <xdr:rowOff>438150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0C0E017-DDBE-42A3-8746-63228226F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1390650"/>
          <a:ext cx="5138420" cy="24892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3</xdr:row>
      <xdr:rowOff>215900</xdr:rowOff>
    </xdr:from>
    <xdr:to>
      <xdr:col>3</xdr:col>
      <xdr:colOff>879552</xdr:colOff>
      <xdr:row>13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DFA858A-CDD6-4537-80BA-3473CEFD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1473200"/>
          <a:ext cx="5070552" cy="2463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139700</xdr:rowOff>
    </xdr:from>
    <xdr:to>
      <xdr:col>2</xdr:col>
      <xdr:colOff>908050</xdr:colOff>
      <xdr:row>10</xdr:row>
      <xdr:rowOff>166014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A691F34-8FE1-402C-8B97-D55EAEAF3D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05"/>
        <a:stretch/>
      </xdr:blipFill>
      <xdr:spPr>
        <a:xfrm>
          <a:off x="76200" y="1397000"/>
          <a:ext cx="3835400" cy="252821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</xdr:rowOff>
    </xdr:from>
    <xdr:to>
      <xdr:col>3</xdr:col>
      <xdr:colOff>1004043</xdr:colOff>
      <xdr:row>12</xdr:row>
      <xdr:rowOff>184151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12D6695-A815-448A-BCD3-B522A80AF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97051"/>
          <a:ext cx="5201393" cy="182880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3</xdr:row>
      <xdr:rowOff>127000</xdr:rowOff>
    </xdr:from>
    <xdr:to>
      <xdr:col>3</xdr:col>
      <xdr:colOff>399486</xdr:colOff>
      <xdr:row>13</xdr:row>
      <xdr:rowOff>304448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30823CB-624C-43EA-A379-0B1781787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" y="1384300"/>
          <a:ext cx="4514286" cy="281904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228600</xdr:rowOff>
    </xdr:from>
    <xdr:to>
      <xdr:col>3</xdr:col>
      <xdr:colOff>783602</xdr:colOff>
      <xdr:row>13</xdr:row>
      <xdr:rowOff>310809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1C4786-7A18-4511-BD76-89525AD7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5900"/>
          <a:ext cx="4980952" cy="272380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3</xdr:col>
      <xdr:colOff>933524</xdr:colOff>
      <xdr:row>12</xdr:row>
      <xdr:rowOff>285750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994EC34-4EB4-4887-8EB4-5CCAF3620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26"/>
        <a:stretch/>
      </xdr:blipFill>
      <xdr:spPr>
        <a:xfrm>
          <a:off x="0" y="1530350"/>
          <a:ext cx="5130874" cy="21971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</xdr:colOff>
      <xdr:row>4</xdr:row>
      <xdr:rowOff>76199</xdr:rowOff>
    </xdr:from>
    <xdr:to>
      <xdr:col>3</xdr:col>
      <xdr:colOff>958850</xdr:colOff>
      <xdr:row>13</xdr:row>
      <xdr:rowOff>192308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DA870B-ACA1-4C37-A05A-3B6361CA15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18" r="2404"/>
        <a:stretch/>
      </xdr:blipFill>
      <xdr:spPr>
        <a:xfrm>
          <a:off x="31749" y="1593849"/>
          <a:ext cx="5124451" cy="249735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4</xdr:row>
      <xdr:rowOff>228600</xdr:rowOff>
    </xdr:from>
    <xdr:to>
      <xdr:col>3</xdr:col>
      <xdr:colOff>547591</xdr:colOff>
      <xdr:row>13</xdr:row>
      <xdr:rowOff>95250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87C30BD-74AB-48D3-A353-EA498F7EA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46250"/>
          <a:ext cx="4554441" cy="224790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4</xdr:row>
      <xdr:rowOff>107950</xdr:rowOff>
    </xdr:from>
    <xdr:to>
      <xdr:col>3</xdr:col>
      <xdr:colOff>388971</xdr:colOff>
      <xdr:row>13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7F4FB42-AD10-4CE8-998F-DD76F8A71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625600"/>
          <a:ext cx="4573621" cy="23114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0</xdr:rowOff>
    </xdr:from>
    <xdr:to>
      <xdr:col>3</xdr:col>
      <xdr:colOff>844550</xdr:colOff>
      <xdr:row>13</xdr:row>
      <xdr:rowOff>441053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633C83-6360-4D6C-AADE-C98B0029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517650"/>
          <a:ext cx="4965700" cy="2822303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228600</xdr:rowOff>
    </xdr:from>
    <xdr:to>
      <xdr:col>3</xdr:col>
      <xdr:colOff>945507</xdr:colOff>
      <xdr:row>14</xdr:row>
      <xdr:rowOff>5955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132E452-B8D5-477B-B30F-46A6F69AE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0950"/>
          <a:ext cx="5142857" cy="316190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4</xdr:row>
      <xdr:rowOff>203200</xdr:rowOff>
    </xdr:from>
    <xdr:to>
      <xdr:col>3</xdr:col>
      <xdr:colOff>529638</xdr:colOff>
      <xdr:row>13</xdr:row>
      <xdr:rowOff>212426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657E1D1-9906-4702-9C64-F359CE203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720850"/>
          <a:ext cx="4695238" cy="23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3</xdr:row>
      <xdr:rowOff>76199</xdr:rowOff>
    </xdr:from>
    <xdr:to>
      <xdr:col>2</xdr:col>
      <xdr:colOff>901700</xdr:colOff>
      <xdr:row>10</xdr:row>
      <xdr:rowOff>384629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81E8499-08C9-4C99-8FF4-B7E976D463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86" t="4213" r="2884"/>
        <a:stretch/>
      </xdr:blipFill>
      <xdr:spPr>
        <a:xfrm>
          <a:off x="133349" y="1333499"/>
          <a:ext cx="3771901" cy="287383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133350</xdr:rowOff>
    </xdr:from>
    <xdr:to>
      <xdr:col>3</xdr:col>
      <xdr:colOff>888364</xdr:colOff>
      <xdr:row>14</xdr:row>
      <xdr:rowOff>231369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DB715BF-9058-4D16-9489-222A277E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0"/>
          <a:ext cx="5085714" cy="324761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133351</xdr:rowOff>
    </xdr:from>
    <xdr:to>
      <xdr:col>3</xdr:col>
      <xdr:colOff>901700</xdr:colOff>
      <xdr:row>14</xdr:row>
      <xdr:rowOff>98399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8047E6F-E683-43BE-A316-C28E68534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1"/>
          <a:ext cx="5099050" cy="3114648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4</xdr:row>
      <xdr:rowOff>0</xdr:rowOff>
    </xdr:from>
    <xdr:to>
      <xdr:col>3</xdr:col>
      <xdr:colOff>513779</xdr:colOff>
      <xdr:row>13</xdr:row>
      <xdr:rowOff>294940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10AA29B-EC81-46CC-9795-A91ED872A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1517650"/>
          <a:ext cx="4571429" cy="267619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4</xdr:row>
      <xdr:rowOff>215900</xdr:rowOff>
    </xdr:from>
    <xdr:to>
      <xdr:col>3</xdr:col>
      <xdr:colOff>330200</xdr:colOff>
      <xdr:row>14</xdr:row>
      <xdr:rowOff>4109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19B7737-A637-48F8-9A04-72561B1D9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1733550"/>
          <a:ext cx="4324350" cy="267745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3</xdr:row>
      <xdr:rowOff>139701</xdr:rowOff>
    </xdr:from>
    <xdr:to>
      <xdr:col>3</xdr:col>
      <xdr:colOff>875037</xdr:colOff>
      <xdr:row>11</xdr:row>
      <xdr:rowOff>482601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913AEAD-C9D3-47D8-86E3-0D13E4BB2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397001"/>
          <a:ext cx="5046987" cy="2527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3</xdr:row>
      <xdr:rowOff>76201</xdr:rowOff>
    </xdr:from>
    <xdr:to>
      <xdr:col>3</xdr:col>
      <xdr:colOff>659200</xdr:colOff>
      <xdr:row>11</xdr:row>
      <xdr:rowOff>314325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467D12C-EDE0-4548-BB85-FBDB54B3F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1333501"/>
          <a:ext cx="4726374" cy="26098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3</xdr:row>
      <xdr:rowOff>120650</xdr:rowOff>
    </xdr:from>
    <xdr:to>
      <xdr:col>2</xdr:col>
      <xdr:colOff>980359</xdr:colOff>
      <xdr:row>11</xdr:row>
      <xdr:rowOff>28575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921DC5-AC66-4DEA-AB35-3A8B6265C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1377950"/>
          <a:ext cx="3917234" cy="2552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450850</xdr:colOff>
      <xdr:row>3</xdr:row>
      <xdr:rowOff>133350</xdr:rowOff>
    </xdr:from>
    <xdr:to>
      <xdr:col>3</xdr:col>
      <xdr:colOff>480104</xdr:colOff>
      <xdr:row>13</xdr:row>
      <xdr:rowOff>44450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2670EA-F328-4375-BCBD-8D0B26BBF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850" y="1390650"/>
          <a:ext cx="4226604" cy="3111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12700</xdr:rowOff>
    </xdr:from>
    <xdr:to>
      <xdr:col>3</xdr:col>
      <xdr:colOff>1028700</xdr:colOff>
      <xdr:row>10</xdr:row>
      <xdr:rowOff>150638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54C5523-AB31-48DC-B7CF-2B5E73C77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" y="1270000"/>
          <a:ext cx="5067300" cy="2277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FE3E-1112-452D-A644-F806B5413A1D}">
  <sheetPr codeName="Sheet1"/>
  <dimension ref="A1:I27"/>
  <sheetViews>
    <sheetView zoomScaleNormal="100" workbookViewId="0">
      <selection activeCell="A18" sqref="A18"/>
    </sheetView>
  </sheetViews>
  <sheetFormatPr defaultRowHeight="14.25" x14ac:dyDescent="0.2"/>
  <cols>
    <col min="1" max="1" width="13" customWidth="1"/>
    <col min="2" max="2" width="14" customWidth="1"/>
    <col min="3" max="3" width="27.375" customWidth="1"/>
    <col min="5" max="5" width="14.625" customWidth="1"/>
    <col min="6" max="6" width="26.625" customWidth="1"/>
    <col min="8" max="8" width="13.25" customWidth="1"/>
    <col min="9" max="9" width="29.375" customWidth="1"/>
  </cols>
  <sheetData>
    <row r="1" spans="1:9" ht="53.45" customHeight="1" x14ac:dyDescent="0.2">
      <c r="B1" s="108" t="s">
        <v>106</v>
      </c>
      <c r="C1" s="108"/>
      <c r="D1" s="108"/>
      <c r="E1" s="108"/>
      <c r="F1" s="108"/>
      <c r="G1" s="108"/>
      <c r="H1" s="108"/>
      <c r="I1" s="108"/>
    </row>
    <row r="2" spans="1:9" ht="19.5" customHeight="1" x14ac:dyDescent="0.2">
      <c r="A2" s="113" t="s">
        <v>0</v>
      </c>
      <c r="B2" s="113"/>
      <c r="C2" s="113"/>
      <c r="E2" s="109" t="s">
        <v>29</v>
      </c>
      <c r="F2" s="110"/>
      <c r="H2" s="111" t="s">
        <v>38</v>
      </c>
      <c r="I2" s="111"/>
    </row>
    <row r="3" spans="1:9" ht="18.95" customHeight="1" x14ac:dyDescent="0.2">
      <c r="A3" s="73" t="s">
        <v>1</v>
      </c>
      <c r="B3" s="73" t="s">
        <v>14</v>
      </c>
      <c r="C3" s="73" t="s">
        <v>13</v>
      </c>
      <c r="E3" s="72" t="s">
        <v>1</v>
      </c>
      <c r="F3" s="72" t="s">
        <v>13</v>
      </c>
      <c r="H3" s="74" t="s">
        <v>1</v>
      </c>
      <c r="I3" s="74" t="s">
        <v>13</v>
      </c>
    </row>
    <row r="4" spans="1:9" ht="17.25" x14ac:dyDescent="0.2">
      <c r="A4" s="77" t="s">
        <v>2</v>
      </c>
      <c r="B4" s="105" t="s">
        <v>15</v>
      </c>
      <c r="C4" s="1" t="s">
        <v>10</v>
      </c>
      <c r="E4" s="42" t="s">
        <v>30</v>
      </c>
      <c r="F4" s="1" t="s">
        <v>43</v>
      </c>
      <c r="H4" s="42" t="s">
        <v>39</v>
      </c>
      <c r="I4" s="1" t="s">
        <v>51</v>
      </c>
    </row>
    <row r="5" spans="1:9" ht="17.25" x14ac:dyDescent="0.2">
      <c r="A5" s="78" t="s">
        <v>3</v>
      </c>
      <c r="B5" s="105"/>
      <c r="C5" s="1" t="s">
        <v>11</v>
      </c>
      <c r="E5" s="42" t="s">
        <v>31</v>
      </c>
      <c r="F5" s="1" t="s">
        <v>44</v>
      </c>
      <c r="H5" s="42" t="s">
        <v>40</v>
      </c>
      <c r="I5" s="1" t="s">
        <v>52</v>
      </c>
    </row>
    <row r="6" spans="1:9" ht="17.25" x14ac:dyDescent="0.2">
      <c r="A6" s="78" t="s">
        <v>4</v>
      </c>
      <c r="B6" s="105"/>
      <c r="C6" s="1" t="s">
        <v>12</v>
      </c>
      <c r="E6" s="42" t="s">
        <v>32</v>
      </c>
      <c r="F6" s="1" t="s">
        <v>45</v>
      </c>
      <c r="H6" s="42" t="s">
        <v>41</v>
      </c>
      <c r="I6" s="1" t="s">
        <v>53</v>
      </c>
    </row>
    <row r="7" spans="1:9" ht="17.25" x14ac:dyDescent="0.2">
      <c r="A7" s="78" t="s">
        <v>5</v>
      </c>
      <c r="B7" s="105" t="s">
        <v>16</v>
      </c>
      <c r="C7" s="1" t="s">
        <v>23</v>
      </c>
      <c r="E7" s="42" t="s">
        <v>33</v>
      </c>
      <c r="F7" s="1" t="s">
        <v>47</v>
      </c>
      <c r="H7" s="42" t="s">
        <v>42</v>
      </c>
      <c r="I7" s="1" t="s">
        <v>54</v>
      </c>
    </row>
    <row r="8" spans="1:9" ht="17.25" x14ac:dyDescent="0.2">
      <c r="A8" s="79" t="s">
        <v>6</v>
      </c>
      <c r="B8" s="105"/>
      <c r="C8" s="1" t="s">
        <v>24</v>
      </c>
      <c r="E8" s="42" t="s">
        <v>34</v>
      </c>
      <c r="F8" s="1" t="s">
        <v>46</v>
      </c>
      <c r="H8" s="42" t="s">
        <v>208</v>
      </c>
      <c r="I8" s="1" t="s">
        <v>209</v>
      </c>
    </row>
    <row r="9" spans="1:9" ht="33" x14ac:dyDescent="0.2">
      <c r="A9" s="79" t="s">
        <v>7</v>
      </c>
      <c r="B9" s="105"/>
      <c r="C9" s="2" t="s">
        <v>22</v>
      </c>
      <c r="E9" s="42" t="s">
        <v>35</v>
      </c>
      <c r="F9" s="1" t="s">
        <v>48</v>
      </c>
      <c r="H9" s="42" t="s">
        <v>55</v>
      </c>
      <c r="I9" s="1" t="s">
        <v>56</v>
      </c>
    </row>
    <row r="10" spans="1:9" ht="17.25" x14ac:dyDescent="0.2">
      <c r="A10" s="79" t="s">
        <v>8</v>
      </c>
      <c r="B10" s="105" t="s">
        <v>17</v>
      </c>
      <c r="C10" s="1" t="s">
        <v>25</v>
      </c>
      <c r="E10" s="42" t="s">
        <v>36</v>
      </c>
      <c r="F10" s="1" t="s">
        <v>49</v>
      </c>
      <c r="H10" s="94" t="s">
        <v>57</v>
      </c>
      <c r="I10" s="1" t="s">
        <v>337</v>
      </c>
    </row>
    <row r="11" spans="1:9" ht="17.25" x14ac:dyDescent="0.2">
      <c r="A11" s="79" t="s">
        <v>9</v>
      </c>
      <c r="B11" s="105"/>
      <c r="C11" s="1" t="s">
        <v>26</v>
      </c>
      <c r="E11" s="42" t="s">
        <v>37</v>
      </c>
      <c r="F11" s="1" t="s">
        <v>50</v>
      </c>
      <c r="H11" s="42" t="s">
        <v>336</v>
      </c>
      <c r="I11" s="1" t="s">
        <v>338</v>
      </c>
    </row>
    <row r="12" spans="1:9" ht="17.25" x14ac:dyDescent="0.2">
      <c r="A12" s="79" t="s">
        <v>18</v>
      </c>
      <c r="B12" s="105"/>
      <c r="C12" s="1" t="s">
        <v>27</v>
      </c>
      <c r="E12" s="3"/>
      <c r="F12" s="3"/>
      <c r="H12" s="42" t="s">
        <v>58</v>
      </c>
      <c r="I12" s="1" t="s">
        <v>67</v>
      </c>
    </row>
    <row r="13" spans="1:9" ht="21" x14ac:dyDescent="0.2">
      <c r="A13" s="79" t="s">
        <v>20</v>
      </c>
      <c r="B13" s="105"/>
      <c r="C13" s="1" t="s">
        <v>28</v>
      </c>
      <c r="E13" s="106" t="s">
        <v>97</v>
      </c>
      <c r="F13" s="107"/>
      <c r="H13" s="42" t="s">
        <v>59</v>
      </c>
      <c r="I13" s="1" t="s">
        <v>68</v>
      </c>
    </row>
    <row r="14" spans="1:9" ht="21" x14ac:dyDescent="0.2">
      <c r="A14" s="79" t="s">
        <v>19</v>
      </c>
      <c r="B14" s="105"/>
      <c r="C14" s="1" t="s">
        <v>105</v>
      </c>
      <c r="E14" s="76" t="s">
        <v>1</v>
      </c>
      <c r="F14" s="76" t="s">
        <v>13</v>
      </c>
      <c r="H14" s="42" t="s">
        <v>60</v>
      </c>
      <c r="I14" s="1" t="s">
        <v>69</v>
      </c>
    </row>
    <row r="15" spans="1:9" ht="17.25" x14ac:dyDescent="0.2">
      <c r="A15" s="79" t="s">
        <v>21</v>
      </c>
      <c r="B15" s="105"/>
      <c r="C15" s="1" t="s">
        <v>105</v>
      </c>
      <c r="E15" s="94" t="s">
        <v>95</v>
      </c>
      <c r="F15" s="1" t="s">
        <v>96</v>
      </c>
      <c r="H15" s="42" t="s">
        <v>61</v>
      </c>
      <c r="I15" s="1" t="s">
        <v>70</v>
      </c>
    </row>
    <row r="16" spans="1:9" ht="17.25" x14ac:dyDescent="0.2">
      <c r="E16" s="42" t="s">
        <v>210</v>
      </c>
      <c r="F16" s="1" t="s">
        <v>98</v>
      </c>
      <c r="H16" s="42" t="s">
        <v>62</v>
      </c>
      <c r="I16" s="1" t="s">
        <v>71</v>
      </c>
    </row>
    <row r="17" spans="1:9" ht="21" x14ac:dyDescent="0.2">
      <c r="A17" s="112" t="s">
        <v>78</v>
      </c>
      <c r="B17" s="112"/>
      <c r="C17" s="112"/>
      <c r="E17" s="42" t="s">
        <v>89</v>
      </c>
      <c r="F17" s="1" t="s">
        <v>99</v>
      </c>
      <c r="H17" s="94" t="s">
        <v>63</v>
      </c>
      <c r="I17" s="1" t="s">
        <v>72</v>
      </c>
    </row>
    <row r="18" spans="1:9" ht="21" x14ac:dyDescent="0.2">
      <c r="A18" s="75" t="s">
        <v>1</v>
      </c>
      <c r="B18" s="75" t="s">
        <v>14</v>
      </c>
      <c r="C18" s="75" t="s">
        <v>13</v>
      </c>
      <c r="E18" s="42" t="s">
        <v>90</v>
      </c>
      <c r="F18" s="1" t="s">
        <v>100</v>
      </c>
      <c r="H18" s="42" t="s">
        <v>64</v>
      </c>
      <c r="I18" s="1" t="s">
        <v>73</v>
      </c>
    </row>
    <row r="19" spans="1:9" ht="17.25" x14ac:dyDescent="0.2">
      <c r="A19" s="42" t="s">
        <v>79</v>
      </c>
      <c r="B19" s="33" t="s">
        <v>84</v>
      </c>
      <c r="C19" s="1" t="s">
        <v>212</v>
      </c>
      <c r="E19" s="42" t="s">
        <v>91</v>
      </c>
      <c r="F19" s="1" t="s">
        <v>101</v>
      </c>
      <c r="H19" s="42" t="s">
        <v>65</v>
      </c>
      <c r="I19" s="1" t="s">
        <v>74</v>
      </c>
    </row>
    <row r="20" spans="1:9" ht="17.25" x14ac:dyDescent="0.2">
      <c r="A20" s="42" t="s">
        <v>80</v>
      </c>
      <c r="B20" s="105" t="s">
        <v>85</v>
      </c>
      <c r="C20" s="1" t="s">
        <v>213</v>
      </c>
      <c r="E20" s="42" t="s">
        <v>92</v>
      </c>
      <c r="F20" s="1" t="s">
        <v>102</v>
      </c>
      <c r="H20" s="42" t="s">
        <v>66</v>
      </c>
      <c r="I20" s="1" t="s">
        <v>75</v>
      </c>
    </row>
    <row r="21" spans="1:9" ht="17.25" x14ac:dyDescent="0.2">
      <c r="A21" s="42" t="s">
        <v>81</v>
      </c>
      <c r="B21" s="105"/>
      <c r="C21" s="1" t="s">
        <v>214</v>
      </c>
      <c r="E21" s="42" t="s">
        <v>93</v>
      </c>
      <c r="F21" s="1" t="s">
        <v>103</v>
      </c>
      <c r="H21" s="42" t="s">
        <v>76</v>
      </c>
      <c r="I21" s="1" t="s">
        <v>77</v>
      </c>
    </row>
    <row r="22" spans="1:9" ht="17.25" x14ac:dyDescent="0.2">
      <c r="A22" s="42" t="s">
        <v>82</v>
      </c>
      <c r="B22" s="105" t="s">
        <v>86</v>
      </c>
      <c r="C22" s="1" t="s">
        <v>87</v>
      </c>
      <c r="E22" s="42" t="s">
        <v>94</v>
      </c>
      <c r="F22" s="1" t="s">
        <v>104</v>
      </c>
    </row>
    <row r="23" spans="1:9" ht="17.25" x14ac:dyDescent="0.2">
      <c r="A23" s="42" t="s">
        <v>83</v>
      </c>
      <c r="B23" s="105"/>
      <c r="C23" s="1" t="s">
        <v>88</v>
      </c>
    </row>
    <row r="24" spans="1:9" ht="17.25" x14ac:dyDescent="0.2">
      <c r="A24" s="42" t="s">
        <v>207</v>
      </c>
      <c r="B24" s="103" t="s">
        <v>217</v>
      </c>
      <c r="C24" s="1" t="s">
        <v>216</v>
      </c>
    </row>
    <row r="25" spans="1:9" ht="17.25" x14ac:dyDescent="0.2">
      <c r="A25" s="79" t="b">
        <v>1</v>
      </c>
      <c r="B25" s="104"/>
      <c r="C25" s="1" t="s">
        <v>215</v>
      </c>
    </row>
    <row r="26" spans="1:9" ht="16.5" x14ac:dyDescent="0.2">
      <c r="A26" s="4"/>
      <c r="B26" s="4"/>
      <c r="C26" s="4"/>
    </row>
    <row r="27" spans="1:9" ht="16.5" x14ac:dyDescent="0.2">
      <c r="A27" s="4"/>
      <c r="B27" s="4"/>
      <c r="C27" s="4"/>
    </row>
  </sheetData>
  <mergeCells count="12">
    <mergeCell ref="B24:B25"/>
    <mergeCell ref="B22:B23"/>
    <mergeCell ref="B20:B21"/>
    <mergeCell ref="E13:F13"/>
    <mergeCell ref="B1:I1"/>
    <mergeCell ref="E2:F2"/>
    <mergeCell ref="H2:I2"/>
    <mergeCell ref="A17:C17"/>
    <mergeCell ref="B4:B6"/>
    <mergeCell ref="B7:B9"/>
    <mergeCell ref="A2:C2"/>
    <mergeCell ref="B10:B15"/>
  </mergeCells>
  <phoneticPr fontId="4" type="noConversion"/>
  <hyperlinks>
    <hyperlink ref="E11" location="WEERNUM!A1" display="weeknum" xr:uid="{88D7C9EB-F8AD-4003-A155-EDEF743D6B60}"/>
    <hyperlink ref="A4" location="LEFT!A1" display="left" xr:uid="{AB4728F2-16EA-43F9-B602-BA4ACCDD7424}"/>
    <hyperlink ref="A5" location="RIGHT!A1" display="right" xr:uid="{4573AC96-7CD8-4C4B-9B79-CD57826BFBAB}"/>
    <hyperlink ref="A6" location="MID!A1" display="mid" xr:uid="{9518B873-4B53-4B47-81F7-7DE1DF989AFF}"/>
    <hyperlink ref="A7" location="LEN!A1" display="len" xr:uid="{2C2AA2AC-FA57-422C-9C88-E07FD728714E}"/>
    <hyperlink ref="E15" location="VLOOKUP!A1" display="vlookup" xr:uid="{A53B7E88-CDC1-44B1-AB70-5093E030B6AA}"/>
    <hyperlink ref="H10" location="SUMIFS!A1" display="sumifs" xr:uid="{ADA77AAD-9B44-44FE-96DF-02C33EAA67BF}"/>
    <hyperlink ref="H17" location="ROUND!A1" display="round" xr:uid="{BD6AD076-DDE6-445B-8D77-60A9488EF977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0CA-B754-4A97-9121-F6AA4461B95C}">
  <sheetPr codeName="Sheet10"/>
  <dimension ref="A1:I20"/>
  <sheetViews>
    <sheetView showGridLines="0" workbookViewId="0">
      <selection activeCell="E15" sqref="E15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23.25" style="6" customWidth="1"/>
    <col min="6" max="6" width="25" style="6" customWidth="1"/>
    <col min="7" max="7" width="15.75" style="6" customWidth="1"/>
    <col min="8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</row>
    <row r="2" spans="1:9" ht="44.1" customHeight="1" x14ac:dyDescent="0.2">
      <c r="A2" s="115" t="s">
        <v>165</v>
      </c>
      <c r="B2" s="115"/>
      <c r="C2" s="115"/>
      <c r="D2" s="115"/>
      <c r="E2" s="115"/>
      <c r="F2" s="115"/>
      <c r="G2" s="8" t="s">
        <v>120</v>
      </c>
      <c r="H2" s="8"/>
      <c r="I2" s="8"/>
    </row>
    <row r="3" spans="1:9" ht="18.600000000000001" customHeight="1" x14ac:dyDescent="0.4">
      <c r="A3" s="17" t="s">
        <v>119</v>
      </c>
      <c r="E3" s="17" t="s">
        <v>121</v>
      </c>
      <c r="G3" s="5"/>
    </row>
    <row r="4" spans="1:9" ht="20.45" customHeight="1" x14ac:dyDescent="0.2">
      <c r="G4" s="5"/>
    </row>
    <row r="5" spans="1:9" ht="21.95" customHeight="1" x14ac:dyDescent="0.2">
      <c r="E5" s="25" t="s">
        <v>108</v>
      </c>
      <c r="F5" s="26"/>
      <c r="G5" s="5"/>
    </row>
    <row r="6" spans="1:9" ht="18" customHeight="1" x14ac:dyDescent="0.2">
      <c r="E6" s="28" t="s">
        <v>161</v>
      </c>
      <c r="F6" s="10"/>
      <c r="G6" s="5"/>
    </row>
    <row r="7" spans="1:9" ht="18" customHeight="1" x14ac:dyDescent="0.2">
      <c r="E7" s="29"/>
      <c r="F7" s="10"/>
      <c r="G7" s="5"/>
    </row>
    <row r="8" spans="1:9" ht="21.6" customHeight="1" x14ac:dyDescent="0.2"/>
    <row r="9" spans="1:9" ht="28.5" customHeight="1" x14ac:dyDescent="0.2">
      <c r="E9" s="11" t="s">
        <v>110</v>
      </c>
      <c r="F9" s="11" t="s">
        <v>109</v>
      </c>
      <c r="G9" s="11" t="s">
        <v>111</v>
      </c>
    </row>
    <row r="10" spans="1:9" ht="39.950000000000003" customHeight="1" x14ac:dyDescent="0.2">
      <c r="E10" s="27" t="s">
        <v>166</v>
      </c>
      <c r="F10" s="14" t="s">
        <v>167</v>
      </c>
      <c r="G10" s="13" t="str">
        <f>REPLACE(E6,3,3,"*")</f>
        <v xml:space="preserve">数据*加油  </v>
      </c>
    </row>
    <row r="11" spans="1:9" ht="39.950000000000003" customHeight="1" x14ac:dyDescent="0.2">
      <c r="E11" s="27" t="s">
        <v>168</v>
      </c>
      <c r="F11" s="14" t="s">
        <v>169</v>
      </c>
      <c r="G11" s="13" t="str">
        <f>REPLACE(E6,4,4,"好样的")</f>
        <v xml:space="preserve">数据蛙好样的  </v>
      </c>
    </row>
    <row r="12" spans="1:9" ht="29.45" customHeight="1" x14ac:dyDescent="0.2">
      <c r="E12" s="21"/>
      <c r="F12" s="22"/>
      <c r="G12" s="23"/>
    </row>
    <row r="13" spans="1:9" x14ac:dyDescent="0.2">
      <c r="A13" s="7"/>
      <c r="F13" s="12"/>
    </row>
    <row r="14" spans="1:9" x14ac:dyDescent="0.2">
      <c r="A14" s="7"/>
    </row>
    <row r="15" spans="1:9" x14ac:dyDescent="0.2">
      <c r="A15" s="7"/>
      <c r="E15" s="6" t="str">
        <f>REPLACE(E6,3,3,"*")</f>
        <v xml:space="preserve">数据*加油  </v>
      </c>
    </row>
    <row r="16" spans="1:9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2">
    <mergeCell ref="A1:G1"/>
    <mergeCell ref="A2:F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A956-C073-42E9-898C-591A7134A632}">
  <sheetPr codeName="Sheet11"/>
  <dimension ref="A1:I20"/>
  <sheetViews>
    <sheetView showGridLines="0" workbookViewId="0">
      <selection activeCell="A12" sqref="A12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25.375" style="6" customWidth="1"/>
    <col min="6" max="6" width="25" style="6" customWidth="1"/>
    <col min="7" max="7" width="15.75" style="6" customWidth="1"/>
    <col min="8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</row>
    <row r="2" spans="1:9" ht="44.1" customHeight="1" x14ac:dyDescent="0.2">
      <c r="A2" s="115" t="s">
        <v>174</v>
      </c>
      <c r="B2" s="115"/>
      <c r="C2" s="115"/>
      <c r="D2" s="115"/>
      <c r="E2" s="115"/>
      <c r="F2" s="115"/>
      <c r="G2" s="8" t="s">
        <v>120</v>
      </c>
      <c r="H2" s="8"/>
      <c r="I2" s="8"/>
    </row>
    <row r="3" spans="1:9" ht="18.600000000000001" customHeight="1" x14ac:dyDescent="0.4">
      <c r="A3" s="17" t="s">
        <v>119</v>
      </c>
      <c r="E3" s="17" t="s">
        <v>121</v>
      </c>
      <c r="G3" s="5"/>
    </row>
    <row r="4" spans="1:9" ht="20.45" customHeight="1" x14ac:dyDescent="0.2">
      <c r="G4" s="5"/>
    </row>
    <row r="5" spans="1:9" ht="21.95" customHeight="1" x14ac:dyDescent="0.2">
      <c r="E5" s="25" t="s">
        <v>108</v>
      </c>
      <c r="F5" s="26"/>
      <c r="G5" s="5"/>
    </row>
    <row r="6" spans="1:9" ht="18" customHeight="1" x14ac:dyDescent="0.2">
      <c r="E6" s="28" t="s">
        <v>161</v>
      </c>
      <c r="F6" s="10"/>
      <c r="G6" s="5"/>
    </row>
    <row r="7" spans="1:9" ht="18" customHeight="1" x14ac:dyDescent="0.2">
      <c r="E7" s="29" t="s">
        <v>170</v>
      </c>
      <c r="F7" s="10"/>
      <c r="G7" s="5"/>
    </row>
    <row r="8" spans="1:9" ht="21.6" customHeight="1" x14ac:dyDescent="0.2"/>
    <row r="9" spans="1:9" ht="28.5" customHeight="1" x14ac:dyDescent="0.2">
      <c r="E9" s="11" t="s">
        <v>110</v>
      </c>
      <c r="F9" s="11" t="s">
        <v>109</v>
      </c>
      <c r="G9" s="11" t="s">
        <v>111</v>
      </c>
    </row>
    <row r="10" spans="1:9" ht="39.950000000000003" customHeight="1" x14ac:dyDescent="0.2">
      <c r="E10" s="27" t="s">
        <v>166</v>
      </c>
      <c r="F10" s="14" t="s">
        <v>171</v>
      </c>
      <c r="G10" s="13" t="str">
        <f>SUBSTITUTE(E6,"蛙继续","*",1)</f>
        <v xml:space="preserve">数据*加油  </v>
      </c>
    </row>
    <row r="11" spans="1:9" ht="39.950000000000003" customHeight="1" x14ac:dyDescent="0.2">
      <c r="E11" s="27" t="s">
        <v>172</v>
      </c>
      <c r="F11" s="14" t="s">
        <v>173</v>
      </c>
      <c r="G11" s="13" t="str">
        <f>SUBSTITUTE(E7,"数据蛙","*",3)</f>
        <v>数据蛙数据蛙*加油</v>
      </c>
    </row>
    <row r="12" spans="1:9" ht="29.45" customHeight="1" x14ac:dyDescent="0.2">
      <c r="A12" s="97" t="s">
        <v>387</v>
      </c>
      <c r="E12" s="21"/>
      <c r="F12" s="22"/>
      <c r="G12" s="23"/>
    </row>
    <row r="13" spans="1:9" x14ac:dyDescent="0.2">
      <c r="A13" s="7"/>
      <c r="F13" s="12"/>
    </row>
    <row r="14" spans="1:9" x14ac:dyDescent="0.2">
      <c r="A14" s="7"/>
    </row>
    <row r="15" spans="1:9" x14ac:dyDescent="0.2">
      <c r="A15" s="7"/>
    </row>
    <row r="16" spans="1:9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2">
    <mergeCell ref="A1:G1"/>
    <mergeCell ref="A2:F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4729-C960-43B1-B5E5-6394ECB65B12}">
  <sheetPr codeName="Sheet12"/>
  <dimension ref="A1:H20"/>
  <sheetViews>
    <sheetView showGridLines="0" topLeftCell="A2" workbookViewId="0">
      <selection activeCell="D15" sqref="D15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175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21.95" customHeight="1" x14ac:dyDescent="0.2">
      <c r="D5" s="25" t="s">
        <v>108</v>
      </c>
      <c r="E5" s="26"/>
      <c r="F5" s="5"/>
    </row>
    <row r="6" spans="1:8" ht="18" customHeight="1" x14ac:dyDescent="0.2">
      <c r="D6" s="28" t="s">
        <v>177</v>
      </c>
      <c r="E6" s="32" t="s">
        <v>178</v>
      </c>
      <c r="F6" s="5"/>
    </row>
    <row r="7" spans="1:8" ht="18" customHeight="1" x14ac:dyDescent="0.2">
      <c r="D7" s="29" t="s">
        <v>176</v>
      </c>
      <c r="E7" s="10"/>
      <c r="F7" s="5"/>
    </row>
    <row r="8" spans="1:8" ht="21.6" customHeight="1" x14ac:dyDescent="0.2"/>
    <row r="9" spans="1:8" ht="28.5" customHeight="1" x14ac:dyDescent="0.2">
      <c r="D9" s="11" t="s">
        <v>110</v>
      </c>
      <c r="E9" s="11" t="s">
        <v>109</v>
      </c>
      <c r="F9" s="11" t="s">
        <v>111</v>
      </c>
    </row>
    <row r="10" spans="1:8" ht="39.950000000000003" customHeight="1" x14ac:dyDescent="0.2">
      <c r="D10" s="116" t="s">
        <v>179</v>
      </c>
      <c r="E10" s="14" t="s">
        <v>180</v>
      </c>
      <c r="F10" s="13">
        <f>FIND("A",D6,1)</f>
        <v>2</v>
      </c>
    </row>
    <row r="11" spans="1:8" ht="39.950000000000003" customHeight="1" x14ac:dyDescent="0.2">
      <c r="D11" s="117"/>
      <c r="E11" s="14" t="s">
        <v>181</v>
      </c>
      <c r="F11" s="13">
        <f>FIND(E6,D6,1)</f>
        <v>2</v>
      </c>
    </row>
    <row r="12" spans="1:8" ht="29.45" customHeight="1" x14ac:dyDescent="0.2">
      <c r="D12" s="21"/>
      <c r="E12" s="22"/>
      <c r="F12" s="23"/>
    </row>
    <row r="13" spans="1:8" x14ac:dyDescent="0.2">
      <c r="A13" s="7"/>
      <c r="E13" s="12"/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4" x14ac:dyDescent="0.2">
      <c r="A17" s="7"/>
    </row>
    <row r="18" spans="1:4" x14ac:dyDescent="0.2">
      <c r="A18" s="7"/>
    </row>
    <row r="19" spans="1:4" x14ac:dyDescent="0.2">
      <c r="A19" s="7"/>
    </row>
    <row r="20" spans="1:4" ht="60" x14ac:dyDescent="0.8">
      <c r="A20" s="7"/>
      <c r="D20" s="98"/>
    </row>
  </sheetData>
  <mergeCells count="3">
    <mergeCell ref="A1:F1"/>
    <mergeCell ref="A2:E2"/>
    <mergeCell ref="D10:D1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E952-BE09-4F61-8486-E5FAD235874E}">
  <sheetPr codeName="Sheet13"/>
  <dimension ref="A1:H20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182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21.95" customHeight="1" x14ac:dyDescent="0.2">
      <c r="D5" s="25" t="s">
        <v>108</v>
      </c>
      <c r="E5" s="26"/>
      <c r="F5" s="5"/>
    </row>
    <row r="6" spans="1:8" ht="18" customHeight="1" x14ac:dyDescent="0.2">
      <c r="D6" s="28" t="s">
        <v>177</v>
      </c>
      <c r="E6" s="32" t="s">
        <v>178</v>
      </c>
      <c r="F6" s="5"/>
    </row>
    <row r="7" spans="1:8" ht="18" customHeight="1" x14ac:dyDescent="0.2">
      <c r="D7" s="29" t="s">
        <v>176</v>
      </c>
      <c r="E7" s="10"/>
      <c r="F7" s="5"/>
    </row>
    <row r="8" spans="1:8" ht="21.6" customHeight="1" x14ac:dyDescent="0.2"/>
    <row r="9" spans="1:8" ht="28.5" customHeight="1" x14ac:dyDescent="0.2">
      <c r="D9" s="11" t="s">
        <v>110</v>
      </c>
      <c r="E9" s="11" t="s">
        <v>109</v>
      </c>
      <c r="F9" s="11" t="s">
        <v>111</v>
      </c>
    </row>
    <row r="10" spans="1:8" ht="39.950000000000003" customHeight="1" x14ac:dyDescent="0.2">
      <c r="D10" s="116" t="s">
        <v>179</v>
      </c>
      <c r="E10" s="14" t="s">
        <v>183</v>
      </c>
      <c r="F10" s="13">
        <f>SEARCH("a",D6,1)</f>
        <v>2</v>
      </c>
    </row>
    <row r="11" spans="1:8" ht="39.950000000000003" customHeight="1" x14ac:dyDescent="0.2">
      <c r="D11" s="117"/>
      <c r="E11" s="14" t="s">
        <v>180</v>
      </c>
      <c r="F11" s="13">
        <f>FIND("A",D6,1)</f>
        <v>2</v>
      </c>
    </row>
    <row r="12" spans="1:8" ht="29.45" customHeight="1" x14ac:dyDescent="0.2">
      <c r="D12" s="21"/>
      <c r="E12" s="22"/>
      <c r="F12" s="23"/>
    </row>
    <row r="13" spans="1:8" x14ac:dyDescent="0.2">
      <c r="A13" s="7"/>
      <c r="E13" s="12"/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F1"/>
    <mergeCell ref="A2:E2"/>
    <mergeCell ref="D10:D1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50A5-891D-475E-B657-EF7ADC9DCE3C}">
  <sheetPr codeName="Sheet14"/>
  <dimension ref="A1:H20"/>
  <sheetViews>
    <sheetView showGridLines="0" workbookViewId="0">
      <selection activeCell="D15" sqref="D15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230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F3" s="5"/>
    </row>
    <row r="4" spans="1:8" ht="20.45" customHeight="1" x14ac:dyDescent="0.2">
      <c r="F4" s="5"/>
    </row>
    <row r="5" spans="1:8" ht="21.95" customHeight="1" x14ac:dyDescent="0.2">
      <c r="D5" s="26" t="s">
        <v>108</v>
      </c>
      <c r="E5" s="26"/>
      <c r="F5" s="50"/>
    </row>
    <row r="6" spans="1:8" ht="18" customHeight="1" x14ac:dyDescent="0.2">
      <c r="D6" s="51">
        <v>10</v>
      </c>
      <c r="E6" s="52"/>
      <c r="F6" s="50"/>
    </row>
    <row r="7" spans="1:8" ht="18" customHeight="1" x14ac:dyDescent="0.2">
      <c r="D7" s="53"/>
      <c r="E7" s="54"/>
      <c r="F7" s="50"/>
    </row>
    <row r="8" spans="1:8" ht="21.6" customHeight="1" x14ac:dyDescent="0.25">
      <c r="D8" s="55"/>
      <c r="E8" s="55"/>
      <c r="F8" s="55"/>
    </row>
    <row r="9" spans="1:8" ht="28.5" customHeight="1" x14ac:dyDescent="0.2">
      <c r="D9" s="41" t="s">
        <v>110</v>
      </c>
      <c r="E9" s="41" t="s">
        <v>109</v>
      </c>
      <c r="F9" s="41" t="s">
        <v>111</v>
      </c>
    </row>
    <row r="10" spans="1:8" ht="39.950000000000003" customHeight="1" x14ac:dyDescent="0.2">
      <c r="D10" s="56" t="s">
        <v>43</v>
      </c>
      <c r="E10" s="48" t="s">
        <v>186</v>
      </c>
      <c r="F10" s="57">
        <f ca="1">TODAY()</f>
        <v>45295</v>
      </c>
    </row>
    <row r="11" spans="1:8" ht="39.950000000000003" customHeight="1" x14ac:dyDescent="0.2">
      <c r="D11" s="47" t="s">
        <v>184</v>
      </c>
      <c r="E11" s="48" t="s">
        <v>185</v>
      </c>
      <c r="F11" s="57">
        <f ca="1">TODAY()+D6</f>
        <v>45305</v>
      </c>
    </row>
    <row r="12" spans="1:8" ht="29.45" customHeight="1" x14ac:dyDescent="0.2">
      <c r="D12" s="21"/>
      <c r="E12" s="22"/>
      <c r="F12" s="23"/>
    </row>
    <row r="13" spans="1:8" x14ac:dyDescent="0.2">
      <c r="A13" s="7"/>
      <c r="E13" s="12"/>
    </row>
    <row r="14" spans="1:8" x14ac:dyDescent="0.2">
      <c r="A14" s="7"/>
    </row>
    <row r="15" spans="1:8" x14ac:dyDescent="0.2">
      <c r="A15" s="7"/>
      <c r="D15" s="99">
        <f ca="1">TODAY()</f>
        <v>45295</v>
      </c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2">
    <mergeCell ref="A1:F1"/>
    <mergeCell ref="A2:E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2661-91BC-480B-8139-7CC3B70577B8}">
  <sheetPr codeName="Sheet15"/>
  <dimension ref="A1:H20"/>
  <sheetViews>
    <sheetView showGridLines="0" topLeftCell="A2" workbookViewId="0">
      <selection activeCell="D7" sqref="D7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231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E3" s="45"/>
      <c r="F3" s="5"/>
    </row>
    <row r="4" spans="1:8" ht="20.45" customHeight="1" x14ac:dyDescent="0.3">
      <c r="A4" s="45"/>
      <c r="B4" s="45"/>
      <c r="C4" s="45"/>
      <c r="D4" s="45"/>
      <c r="E4" s="45"/>
      <c r="F4" s="5"/>
    </row>
    <row r="5" spans="1:8" ht="21.95" customHeight="1" x14ac:dyDescent="0.2">
      <c r="D5" s="118" t="s">
        <v>108</v>
      </c>
      <c r="E5" s="118"/>
      <c r="F5" s="118"/>
    </row>
    <row r="6" spans="1:8" ht="18" customHeight="1" x14ac:dyDescent="0.2">
      <c r="D6" s="58" t="s">
        <v>33</v>
      </c>
      <c r="E6" s="59" t="s">
        <v>34</v>
      </c>
      <c r="F6" s="60" t="s">
        <v>35</v>
      </c>
    </row>
    <row r="7" spans="1:8" ht="18" customHeight="1" x14ac:dyDescent="0.3">
      <c r="D7" s="42">
        <v>2021</v>
      </c>
      <c r="E7" s="43">
        <v>5</v>
      </c>
      <c r="F7" s="42">
        <v>17</v>
      </c>
    </row>
    <row r="8" spans="1:8" ht="21.6" customHeight="1" x14ac:dyDescent="0.25">
      <c r="D8" s="55"/>
      <c r="E8" s="55"/>
      <c r="F8" s="55"/>
    </row>
    <row r="9" spans="1:8" ht="28.5" customHeight="1" x14ac:dyDescent="0.2">
      <c r="D9" s="41" t="s">
        <v>110</v>
      </c>
      <c r="E9" s="41" t="s">
        <v>109</v>
      </c>
      <c r="F9" s="41" t="s">
        <v>111</v>
      </c>
    </row>
    <row r="10" spans="1:8" ht="39.950000000000003" customHeight="1" x14ac:dyDescent="0.2">
      <c r="D10" s="119" t="s">
        <v>187</v>
      </c>
      <c r="E10" s="48" t="s">
        <v>188</v>
      </c>
      <c r="F10" s="57">
        <f>DATE(2021,5,17)</f>
        <v>44333</v>
      </c>
    </row>
    <row r="11" spans="1:8" ht="39.950000000000003" customHeight="1" x14ac:dyDescent="0.2">
      <c r="D11" s="119"/>
      <c r="E11" s="48" t="s">
        <v>189</v>
      </c>
      <c r="F11" s="57">
        <f>DATE(D7,E7,F7)</f>
        <v>44333</v>
      </c>
    </row>
    <row r="12" spans="1:8" ht="29.45" customHeight="1" x14ac:dyDescent="0.2">
      <c r="D12" s="21"/>
      <c r="E12" s="22"/>
      <c r="F12" s="23"/>
    </row>
    <row r="13" spans="1:8" x14ac:dyDescent="0.2">
      <c r="A13" s="7"/>
      <c r="E13" s="12"/>
    </row>
    <row r="14" spans="1:8" x14ac:dyDescent="0.2">
      <c r="A14" s="7"/>
    </row>
    <row r="15" spans="1:8" x14ac:dyDescent="0.2">
      <c r="A15" s="7"/>
      <c r="D15" s="99">
        <f>DATE(2022,12,12)</f>
        <v>44907</v>
      </c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4">
    <mergeCell ref="A1:F1"/>
    <mergeCell ref="A2:E2"/>
    <mergeCell ref="D5:F5"/>
    <mergeCell ref="D10:D1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47EC-1050-4023-AF2E-83F156A2166F}">
  <sheetPr codeName="Sheet16"/>
  <dimension ref="A1:H20"/>
  <sheetViews>
    <sheetView showGridLines="0" workbookViewId="0">
      <selection activeCell="D18" sqref="D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3.375" style="6" customWidth="1"/>
    <col min="5" max="5" width="26" style="6" customWidth="1"/>
    <col min="6" max="6" width="17.62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232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F3" s="5"/>
    </row>
    <row r="4" spans="1:8" ht="20.45" customHeight="1" x14ac:dyDescent="0.2">
      <c r="F4" s="5"/>
    </row>
    <row r="5" spans="1:8" ht="21.95" customHeight="1" x14ac:dyDescent="0.25">
      <c r="D5" s="120" t="s">
        <v>108</v>
      </c>
      <c r="E5" s="121"/>
      <c r="F5" s="55"/>
    </row>
    <row r="6" spans="1:8" ht="18" customHeight="1" x14ac:dyDescent="0.3">
      <c r="D6" s="61">
        <v>44328</v>
      </c>
      <c r="E6" s="43"/>
      <c r="F6" s="55"/>
    </row>
    <row r="7" spans="1:8" ht="18" customHeight="1" x14ac:dyDescent="0.25">
      <c r="D7" s="55"/>
      <c r="E7" s="55"/>
      <c r="F7" s="55"/>
    </row>
    <row r="8" spans="1:8" ht="21.6" customHeight="1" x14ac:dyDescent="0.2">
      <c r="D8" s="41" t="s">
        <v>110</v>
      </c>
      <c r="E8" s="41" t="s">
        <v>109</v>
      </c>
      <c r="F8" s="41" t="s">
        <v>111</v>
      </c>
    </row>
    <row r="9" spans="1:8" ht="28.5" customHeight="1" x14ac:dyDescent="0.2">
      <c r="D9" s="47" t="s">
        <v>190</v>
      </c>
      <c r="E9" s="48" t="s">
        <v>191</v>
      </c>
      <c r="F9" s="57">
        <f>EOMONTH(D6,0)</f>
        <v>44347</v>
      </c>
    </row>
    <row r="10" spans="1:8" ht="39.950000000000003" customHeight="1" x14ac:dyDescent="0.2">
      <c r="D10" s="47" t="s">
        <v>192</v>
      </c>
      <c r="E10" s="48" t="s">
        <v>193</v>
      </c>
      <c r="F10" s="57">
        <f>EOMONTH(D6,-1)</f>
        <v>44316</v>
      </c>
    </row>
    <row r="11" spans="1:8" ht="39.950000000000003" customHeight="1" x14ac:dyDescent="0.2">
      <c r="D11" s="47" t="s">
        <v>194</v>
      </c>
      <c r="E11" s="48" t="s">
        <v>195</v>
      </c>
      <c r="F11" s="57">
        <f>EOMONTH(D6,1)</f>
        <v>44377</v>
      </c>
    </row>
    <row r="12" spans="1:8" ht="29.45" customHeight="1" x14ac:dyDescent="0.2">
      <c r="E12" s="12"/>
    </row>
    <row r="13" spans="1:8" x14ac:dyDescent="0.2">
      <c r="A13" s="7"/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4" x14ac:dyDescent="0.2">
      <c r="A17" s="7"/>
      <c r="D17" s="99">
        <f>EOMONTH(DATE(2022,12,11),0)</f>
        <v>44926</v>
      </c>
    </row>
    <row r="18" spans="1:4" x14ac:dyDescent="0.2">
      <c r="A18" s="7"/>
      <c r="D18" s="97" t="s">
        <v>388</v>
      </c>
    </row>
    <row r="19" spans="1:4" x14ac:dyDescent="0.2">
      <c r="A19" s="7"/>
    </row>
    <row r="20" spans="1:4" x14ac:dyDescent="0.2">
      <c r="A20" s="7"/>
    </row>
  </sheetData>
  <mergeCells count="3">
    <mergeCell ref="A1:F1"/>
    <mergeCell ref="A2:E2"/>
    <mergeCell ref="D5:E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056A-9DCD-47EE-82AC-04E94D1C75E4}">
  <sheetPr codeName="Sheet17"/>
  <dimension ref="A1:H20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233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35">
      <c r="D4" s="62"/>
      <c r="E4" s="62"/>
      <c r="F4" s="63"/>
    </row>
    <row r="5" spans="1:8" ht="21.95" customHeight="1" x14ac:dyDescent="0.35">
      <c r="D5" s="122" t="s">
        <v>108</v>
      </c>
      <c r="E5" s="123"/>
      <c r="F5" s="62"/>
    </row>
    <row r="6" spans="1:8" ht="29.45" customHeight="1" x14ac:dyDescent="0.35">
      <c r="D6" s="64">
        <v>44328</v>
      </c>
      <c r="E6" s="65"/>
      <c r="F6" s="62"/>
    </row>
    <row r="7" spans="1:8" ht="18" customHeight="1" x14ac:dyDescent="0.35">
      <c r="D7" s="62"/>
      <c r="E7" s="62"/>
      <c r="F7" s="62"/>
    </row>
    <row r="8" spans="1:8" ht="26.1" customHeight="1" x14ac:dyDescent="0.2">
      <c r="D8" s="46" t="s">
        <v>110</v>
      </c>
      <c r="E8" s="46" t="s">
        <v>109</v>
      </c>
      <c r="F8" s="46" t="s">
        <v>111</v>
      </c>
    </row>
    <row r="9" spans="1:8" ht="33.950000000000003" customHeight="1" x14ac:dyDescent="0.2">
      <c r="D9" s="66" t="s">
        <v>197</v>
      </c>
      <c r="E9" s="67" t="s">
        <v>196</v>
      </c>
      <c r="F9" s="68">
        <f>YEAR(D6)</f>
        <v>2021</v>
      </c>
    </row>
    <row r="10" spans="1:8" ht="39.950000000000003" customHeight="1" x14ac:dyDescent="0.2">
      <c r="D10" s="35"/>
      <c r="E10" s="19"/>
      <c r="F10" s="36"/>
    </row>
    <row r="11" spans="1:8" ht="39.950000000000003" customHeight="1" x14ac:dyDescent="0.2">
      <c r="D11" s="37"/>
      <c r="E11" s="22"/>
      <c r="F11" s="38"/>
    </row>
    <row r="12" spans="1:8" ht="29.45" customHeight="1" x14ac:dyDescent="0.2">
      <c r="E12" s="12"/>
    </row>
    <row r="13" spans="1:8" x14ac:dyDescent="0.2">
      <c r="A13" s="7"/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F1"/>
    <mergeCell ref="A2:E2"/>
    <mergeCell ref="D5:E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5BCB-E8FB-4B4B-9FB0-68906CF3639C}">
  <sheetPr codeName="Sheet18"/>
  <dimension ref="A1:H20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234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F3" s="5"/>
    </row>
    <row r="4" spans="1:8" ht="20.45" customHeight="1" x14ac:dyDescent="0.2">
      <c r="F4" s="5"/>
    </row>
    <row r="5" spans="1:8" ht="21.95" customHeight="1" x14ac:dyDescent="0.25">
      <c r="D5" s="120" t="s">
        <v>108</v>
      </c>
      <c r="E5" s="121"/>
      <c r="F5" s="55"/>
    </row>
    <row r="6" spans="1:8" ht="23.1" customHeight="1" x14ac:dyDescent="0.3">
      <c r="D6" s="61">
        <v>44328</v>
      </c>
      <c r="E6" s="43"/>
      <c r="F6" s="55"/>
    </row>
    <row r="7" spans="1:8" ht="18" customHeight="1" x14ac:dyDescent="0.25">
      <c r="D7" s="55"/>
      <c r="E7" s="55"/>
      <c r="F7" s="55"/>
    </row>
    <row r="8" spans="1:8" ht="21.6" customHeight="1" x14ac:dyDescent="0.2">
      <c r="D8" s="41" t="s">
        <v>110</v>
      </c>
      <c r="E8" s="41" t="s">
        <v>109</v>
      </c>
      <c r="F8" s="41" t="s">
        <v>111</v>
      </c>
    </row>
    <row r="9" spans="1:8" ht="28.5" customHeight="1" x14ac:dyDescent="0.2">
      <c r="D9" s="47" t="s">
        <v>198</v>
      </c>
      <c r="E9" s="48" t="s">
        <v>199</v>
      </c>
      <c r="F9" s="49">
        <f>MONTH(D6)</f>
        <v>5</v>
      </c>
    </row>
    <row r="10" spans="1:8" ht="39.950000000000003" customHeight="1" x14ac:dyDescent="0.2">
      <c r="D10" s="35"/>
      <c r="E10" s="19"/>
      <c r="F10" s="36"/>
    </row>
    <row r="11" spans="1:8" ht="39.950000000000003" customHeight="1" x14ac:dyDescent="0.2">
      <c r="D11" s="37"/>
      <c r="E11" s="22"/>
      <c r="F11" s="38"/>
    </row>
    <row r="12" spans="1:8" ht="29.45" customHeight="1" x14ac:dyDescent="0.2">
      <c r="E12" s="12"/>
    </row>
    <row r="13" spans="1:8" x14ac:dyDescent="0.2">
      <c r="A13" s="7"/>
    </row>
    <row r="14" spans="1:8" ht="15" x14ac:dyDescent="0.25">
      <c r="A14" s="39" t="s">
        <v>211</v>
      </c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F1"/>
    <mergeCell ref="A2:E2"/>
    <mergeCell ref="D5:E5"/>
  </mergeCells>
  <phoneticPr fontId="4" type="noConversion"/>
  <hyperlinks>
    <hyperlink ref="A14" location="简介!A1" display="返回简介" xr:uid="{12E3E351-6B25-46E7-BB46-D503190AD177}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8602-4E94-406A-B533-BBC457298EFA}">
  <sheetPr codeName="Sheet19"/>
  <dimension ref="A1:H20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2.62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235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F3" s="5"/>
    </row>
    <row r="4" spans="1:8" ht="20.45" customHeight="1" x14ac:dyDescent="0.2">
      <c r="F4" s="5"/>
    </row>
    <row r="5" spans="1:8" ht="21.95" customHeight="1" x14ac:dyDescent="0.25">
      <c r="D5" s="122" t="s">
        <v>108</v>
      </c>
      <c r="E5" s="123"/>
      <c r="F5" s="69"/>
    </row>
    <row r="6" spans="1:8" ht="22.5" customHeight="1" x14ac:dyDescent="0.35">
      <c r="D6" s="64">
        <v>44328</v>
      </c>
      <c r="E6" s="65"/>
      <c r="F6" s="69"/>
    </row>
    <row r="7" spans="1:8" ht="18" customHeight="1" x14ac:dyDescent="0.25">
      <c r="D7" s="69"/>
      <c r="E7" s="69"/>
      <c r="F7" s="69"/>
    </row>
    <row r="8" spans="1:8" ht="21.6" customHeight="1" x14ac:dyDescent="0.2">
      <c r="D8" s="46" t="s">
        <v>110</v>
      </c>
      <c r="E8" s="46" t="s">
        <v>109</v>
      </c>
      <c r="F8" s="46" t="s">
        <v>111</v>
      </c>
    </row>
    <row r="9" spans="1:8" ht="28.5" customHeight="1" x14ac:dyDescent="0.2">
      <c r="D9" s="66" t="s">
        <v>200</v>
      </c>
      <c r="E9" s="67" t="s">
        <v>201</v>
      </c>
      <c r="F9" s="68">
        <f>DAY(D6)</f>
        <v>12</v>
      </c>
    </row>
    <row r="10" spans="1:8" ht="39.950000000000003" customHeight="1" x14ac:dyDescent="0.2">
      <c r="D10" s="35"/>
      <c r="E10" s="19"/>
      <c r="F10" s="36"/>
    </row>
    <row r="11" spans="1:8" ht="39.950000000000003" customHeight="1" x14ac:dyDescent="0.2">
      <c r="D11" s="37"/>
      <c r="E11" s="22"/>
      <c r="F11" s="38"/>
    </row>
    <row r="12" spans="1:8" ht="29.45" customHeight="1" x14ac:dyDescent="0.2">
      <c r="E12" s="12"/>
    </row>
    <row r="13" spans="1:8" x14ac:dyDescent="0.2">
      <c r="A13" s="7"/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F1"/>
    <mergeCell ref="A2:E2"/>
    <mergeCell ref="D5:E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5123-CCB1-4657-9AB1-87FEE5DF5F26}">
  <sheetPr codeName="Sheet2"/>
  <dimension ref="A1:H20"/>
  <sheetViews>
    <sheetView showGridLines="0" workbookViewId="0">
      <selection activeCell="I3" sqref="I3:K16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21.875" style="6" customWidth="1"/>
    <col min="5" max="5" width="15.25" style="6" customWidth="1"/>
    <col min="6" max="6" width="15.75" style="6" customWidth="1"/>
    <col min="7" max="8" width="8.625" style="6"/>
    <col min="9" max="9" width="15.375" style="6" customWidth="1"/>
    <col min="10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8"/>
      <c r="B2" s="8"/>
      <c r="C2" s="8" t="s">
        <v>107</v>
      </c>
      <c r="D2" s="8"/>
      <c r="E2" s="8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21" customHeight="1" x14ac:dyDescent="0.2">
      <c r="D5" s="9" t="s">
        <v>108</v>
      </c>
      <c r="E5" s="9"/>
      <c r="F5" s="5"/>
    </row>
    <row r="6" spans="1:8" x14ac:dyDescent="0.2">
      <c r="D6" s="10" t="s">
        <v>113</v>
      </c>
      <c r="E6" s="10"/>
      <c r="F6" s="5"/>
    </row>
    <row r="7" spans="1:8" ht="21.6" customHeight="1" x14ac:dyDescent="0.2"/>
    <row r="8" spans="1:8" ht="39.950000000000003" customHeight="1" x14ac:dyDescent="0.2">
      <c r="D8" s="11" t="s">
        <v>110</v>
      </c>
      <c r="E8" s="11" t="s">
        <v>109</v>
      </c>
      <c r="F8" s="11" t="s">
        <v>111</v>
      </c>
    </row>
    <row r="9" spans="1:8" ht="39.950000000000003" customHeight="1" x14ac:dyDescent="0.2">
      <c r="D9" s="13" t="s">
        <v>114</v>
      </c>
      <c r="E9" s="14" t="s">
        <v>123</v>
      </c>
      <c r="F9" s="15" t="str">
        <f>LEFT(D6,3)</f>
        <v>数据蛙</v>
      </c>
    </row>
    <row r="10" spans="1:8" ht="39.950000000000003" customHeight="1" x14ac:dyDescent="0.2">
      <c r="D10" s="13" t="s">
        <v>115</v>
      </c>
      <c r="E10" s="14" t="s">
        <v>124</v>
      </c>
      <c r="F10" s="15" t="str">
        <f>LEFT(D6)</f>
        <v>数</v>
      </c>
    </row>
    <row r="11" spans="1:8" ht="39.950000000000003" customHeight="1" x14ac:dyDescent="0.2">
      <c r="D11" s="13" t="s">
        <v>116</v>
      </c>
      <c r="E11" s="14" t="s">
        <v>129</v>
      </c>
      <c r="F11" s="15" t="str">
        <f>LEFT(D6,8)</f>
        <v>数据蛙继续加油</v>
      </c>
    </row>
    <row r="12" spans="1:8" ht="29.45" customHeight="1" x14ac:dyDescent="0.2">
      <c r="D12" s="13" t="s">
        <v>117</v>
      </c>
      <c r="E12" s="14" t="s">
        <v>130</v>
      </c>
      <c r="F12" s="15" t="str">
        <f>LEFT(D6,0)</f>
        <v/>
      </c>
    </row>
    <row r="13" spans="1:8" ht="28.5" x14ac:dyDescent="0.2">
      <c r="A13" s="7"/>
      <c r="D13" s="13" t="s">
        <v>118</v>
      </c>
      <c r="E13" s="14" t="s">
        <v>131</v>
      </c>
      <c r="F13" s="15" t="e">
        <f>LEFT(D6,-1)</f>
        <v>#VALUE!</v>
      </c>
    </row>
    <row r="14" spans="1:8" x14ac:dyDescent="0.2">
      <c r="A14" s="7"/>
      <c r="E14" s="12"/>
    </row>
    <row r="15" spans="1:8" x14ac:dyDescent="0.2">
      <c r="A15" s="7"/>
      <c r="E15" s="12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AE35-3E52-4CB9-B3C6-918CE04FDB0C}">
  <sheetPr codeName="Sheet20"/>
  <dimension ref="A1:H20"/>
  <sheetViews>
    <sheetView showGridLines="0" workbookViewId="0">
      <selection activeCell="D13" sqref="D13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236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21.95" customHeight="1" x14ac:dyDescent="0.3">
      <c r="D5" s="120" t="s">
        <v>108</v>
      </c>
      <c r="E5" s="121"/>
      <c r="F5" s="70"/>
    </row>
    <row r="6" spans="1:8" ht="23.45" customHeight="1" x14ac:dyDescent="0.3">
      <c r="D6" s="61">
        <v>44328</v>
      </c>
      <c r="E6" s="43"/>
      <c r="F6" s="70"/>
    </row>
    <row r="7" spans="1:8" ht="18" customHeight="1" x14ac:dyDescent="0.3">
      <c r="D7" s="70"/>
      <c r="E7" s="70"/>
      <c r="F7" s="70"/>
    </row>
    <row r="8" spans="1:8" ht="21.6" customHeight="1" x14ac:dyDescent="0.2">
      <c r="D8" s="41" t="s">
        <v>110</v>
      </c>
      <c r="E8" s="41" t="s">
        <v>109</v>
      </c>
      <c r="F8" s="41" t="s">
        <v>111</v>
      </c>
    </row>
    <row r="9" spans="1:8" ht="28.5" customHeight="1" x14ac:dyDescent="0.2">
      <c r="D9" s="119" t="s">
        <v>202</v>
      </c>
      <c r="E9" s="48" t="s">
        <v>203</v>
      </c>
      <c r="F9" s="49">
        <f>WEEKDAY(D6,2)</f>
        <v>3</v>
      </c>
    </row>
    <row r="10" spans="1:8" ht="39.950000000000003" customHeight="1" x14ac:dyDescent="0.2">
      <c r="D10" s="119"/>
      <c r="E10" s="48" t="s">
        <v>204</v>
      </c>
      <c r="F10" s="49">
        <f>WEEKDAY(D6)</f>
        <v>4</v>
      </c>
    </row>
    <row r="11" spans="1:8" ht="39.950000000000003" customHeight="1" x14ac:dyDescent="0.2">
      <c r="D11" s="37"/>
      <c r="E11" s="22"/>
      <c r="F11" s="38"/>
    </row>
    <row r="12" spans="1:8" ht="29.45" customHeight="1" x14ac:dyDescent="0.2">
      <c r="E12" s="12"/>
    </row>
    <row r="13" spans="1:8" x14ac:dyDescent="0.2">
      <c r="A13" s="7"/>
      <c r="D13" s="6">
        <f>WEEKDAY(D6,2)</f>
        <v>3</v>
      </c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4">
    <mergeCell ref="A1:F1"/>
    <mergeCell ref="A2:E2"/>
    <mergeCell ref="D5:E5"/>
    <mergeCell ref="D9:D1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55BE-EF82-4389-A1A5-7605DF853509}">
  <sheetPr codeName="Sheet21"/>
  <dimension ref="A1:H20"/>
  <sheetViews>
    <sheetView showGridLines="0" workbookViewId="0">
      <selection activeCell="E9" sqref="E9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8.62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237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21.95" customHeight="1" x14ac:dyDescent="0.25">
      <c r="D5" s="120" t="s">
        <v>108</v>
      </c>
      <c r="E5" s="121"/>
      <c r="F5" s="55"/>
    </row>
    <row r="6" spans="1:8" ht="24.95" customHeight="1" x14ac:dyDescent="0.3">
      <c r="D6" s="61">
        <v>44328</v>
      </c>
      <c r="E6" s="43"/>
      <c r="F6" s="55"/>
    </row>
    <row r="7" spans="1:8" ht="18" customHeight="1" x14ac:dyDescent="0.25">
      <c r="D7" s="55"/>
      <c r="E7" s="55"/>
      <c r="F7" s="55"/>
    </row>
    <row r="8" spans="1:8" ht="21.6" customHeight="1" x14ac:dyDescent="0.2">
      <c r="D8" s="41" t="s">
        <v>110</v>
      </c>
      <c r="E8" s="41" t="s">
        <v>109</v>
      </c>
      <c r="F8" s="41" t="s">
        <v>111</v>
      </c>
    </row>
    <row r="9" spans="1:8" ht="37.5" customHeight="1" x14ac:dyDescent="0.2">
      <c r="D9" s="47" t="s">
        <v>205</v>
      </c>
      <c r="E9" s="48" t="s">
        <v>206</v>
      </c>
      <c r="F9" s="49">
        <f>WEEKNUM(D6,2)</f>
        <v>20</v>
      </c>
    </row>
    <row r="10" spans="1:8" ht="39.950000000000003" customHeight="1" x14ac:dyDescent="0.2">
      <c r="D10" s="35"/>
      <c r="E10" s="19"/>
      <c r="F10" s="18"/>
    </row>
    <row r="11" spans="1:8" ht="39.950000000000003" customHeight="1" x14ac:dyDescent="0.2">
      <c r="D11" s="37"/>
      <c r="E11" s="22"/>
      <c r="F11" s="38"/>
    </row>
    <row r="12" spans="1:8" ht="29.45" customHeight="1" x14ac:dyDescent="0.2">
      <c r="E12" s="12"/>
    </row>
    <row r="13" spans="1:8" x14ac:dyDescent="0.2">
      <c r="A13" s="7"/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F1"/>
    <mergeCell ref="A2:E2"/>
    <mergeCell ref="D5:E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8641-02EF-4CCA-B135-3C710C5716AF}">
  <sheetPr codeName="Sheet22"/>
  <dimension ref="A1:H20"/>
  <sheetViews>
    <sheetView showGridLines="0" workbookViewId="0">
      <selection activeCell="D11" sqref="D11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238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E3" s="45"/>
      <c r="F3" s="5"/>
    </row>
    <row r="4" spans="1:8" ht="20.45" customHeight="1" x14ac:dyDescent="0.2">
      <c r="F4" s="5"/>
    </row>
    <row r="5" spans="1:8" ht="21.95" customHeight="1" x14ac:dyDescent="0.25">
      <c r="D5" s="120" t="s">
        <v>108</v>
      </c>
      <c r="E5" s="121"/>
      <c r="F5" s="55"/>
    </row>
    <row r="6" spans="1:8" ht="18" customHeight="1" x14ac:dyDescent="0.3">
      <c r="D6" s="42">
        <v>20</v>
      </c>
      <c r="E6" s="43"/>
      <c r="F6" s="55"/>
    </row>
    <row r="7" spans="1:8" ht="18" customHeight="1" x14ac:dyDescent="0.25">
      <c r="D7" s="55"/>
      <c r="E7" s="55"/>
      <c r="F7" s="55"/>
    </row>
    <row r="8" spans="1:8" ht="21.6" customHeight="1" x14ac:dyDescent="0.2">
      <c r="D8" s="41" t="s">
        <v>110</v>
      </c>
      <c r="E8" s="41" t="s">
        <v>109</v>
      </c>
      <c r="F8" s="41" t="s">
        <v>111</v>
      </c>
    </row>
    <row r="9" spans="1:8" ht="28.5" customHeight="1" x14ac:dyDescent="0.2">
      <c r="D9" s="47" t="s">
        <v>218</v>
      </c>
      <c r="E9" s="48" t="s">
        <v>219</v>
      </c>
      <c r="F9" s="49">
        <f>IF(D6&gt;10,1,0)</f>
        <v>1</v>
      </c>
    </row>
    <row r="10" spans="1:8" ht="39.950000000000003" customHeight="1" x14ac:dyDescent="0.2">
      <c r="D10" s="35"/>
      <c r="E10" s="19"/>
      <c r="F10" s="18"/>
    </row>
    <row r="11" spans="1:8" ht="39.950000000000003" customHeight="1" x14ac:dyDescent="0.2">
      <c r="D11" s="37">
        <f>IF(D6&gt;10,1,0)</f>
        <v>1</v>
      </c>
      <c r="E11" s="22"/>
      <c r="F11" s="38"/>
    </row>
    <row r="12" spans="1:8" ht="29.45" customHeight="1" x14ac:dyDescent="0.2">
      <c r="E12" s="12"/>
    </row>
    <row r="13" spans="1:8" x14ac:dyDescent="0.2">
      <c r="A13" s="7"/>
    </row>
    <row r="14" spans="1:8" x14ac:dyDescent="0.2">
      <c r="A14" s="7"/>
    </row>
    <row r="15" spans="1:8" x14ac:dyDescent="0.2">
      <c r="A15" s="7"/>
    </row>
    <row r="16" spans="1:8" ht="15" x14ac:dyDescent="0.25">
      <c r="A16" s="39" t="s">
        <v>211</v>
      </c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F1"/>
    <mergeCell ref="A2:E2"/>
    <mergeCell ref="D5:E5"/>
  </mergeCells>
  <phoneticPr fontId="4" type="noConversion"/>
  <hyperlinks>
    <hyperlink ref="A16" location="简介!A1" display="返回简介" xr:uid="{24F21CF6-0B93-4C23-A0AA-0D814ECF5738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ED09-661C-4A12-B16A-D2E50048BE61}">
  <dimension ref="A1:H20"/>
  <sheetViews>
    <sheetView showGridLines="0" workbookViewId="0">
      <selection activeCell="D12" sqref="D12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239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E3" s="45"/>
      <c r="F3" s="5"/>
    </row>
    <row r="4" spans="1:8" ht="20.45" customHeight="1" x14ac:dyDescent="0.2">
      <c r="F4" s="5"/>
    </row>
    <row r="5" spans="1:8" ht="21.95" customHeight="1" x14ac:dyDescent="0.25">
      <c r="D5" s="120" t="s">
        <v>108</v>
      </c>
      <c r="E5" s="121"/>
      <c r="F5" s="55"/>
    </row>
    <row r="6" spans="1:8" ht="18" customHeight="1" x14ac:dyDescent="0.3">
      <c r="D6" s="42">
        <v>3</v>
      </c>
      <c r="E6" s="43"/>
      <c r="F6" s="55"/>
    </row>
    <row r="7" spans="1:8" ht="18" customHeight="1" x14ac:dyDescent="0.25">
      <c r="D7" s="55"/>
      <c r="E7" s="55"/>
      <c r="F7" s="55"/>
    </row>
    <row r="8" spans="1:8" ht="21.6" customHeight="1" x14ac:dyDescent="0.2">
      <c r="D8" s="41" t="s">
        <v>110</v>
      </c>
      <c r="E8" s="41" t="s">
        <v>109</v>
      </c>
      <c r="F8" s="41" t="s">
        <v>111</v>
      </c>
    </row>
    <row r="9" spans="1:8" ht="28.5" customHeight="1" x14ac:dyDescent="0.2">
      <c r="D9" s="47" t="s">
        <v>220</v>
      </c>
      <c r="E9" s="48" t="s">
        <v>221</v>
      </c>
      <c r="F9" s="49" t="b">
        <f>AND(D6&gt;1,D6&lt;10)</f>
        <v>1</v>
      </c>
    </row>
    <row r="10" spans="1:8" ht="39.950000000000003" customHeight="1" x14ac:dyDescent="0.2">
      <c r="D10" s="35"/>
      <c r="E10" s="19"/>
      <c r="F10" s="18"/>
    </row>
    <row r="11" spans="1:8" ht="39.950000000000003" customHeight="1" x14ac:dyDescent="0.2">
      <c r="D11" s="37" t="b">
        <f>AND(D6&gt;1,D6&lt;10)</f>
        <v>1</v>
      </c>
      <c r="E11" s="22"/>
      <c r="F11" s="38"/>
    </row>
    <row r="12" spans="1:8" ht="29.45" customHeight="1" x14ac:dyDescent="0.2">
      <c r="E12" s="12"/>
    </row>
    <row r="13" spans="1:8" x14ac:dyDescent="0.2">
      <c r="A13" s="7"/>
    </row>
    <row r="14" spans="1:8" x14ac:dyDescent="0.2">
      <c r="A14" s="7"/>
    </row>
    <row r="15" spans="1:8" x14ac:dyDescent="0.2">
      <c r="A15" s="7"/>
    </row>
    <row r="16" spans="1:8" ht="15" x14ac:dyDescent="0.25">
      <c r="A16" s="39" t="s">
        <v>211</v>
      </c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F1"/>
    <mergeCell ref="A2:E2"/>
    <mergeCell ref="D5:E5"/>
  </mergeCells>
  <phoneticPr fontId="4" type="noConversion"/>
  <hyperlinks>
    <hyperlink ref="A16" location="简介!A1" display="返回简介" xr:uid="{0B5F6653-CAA3-4404-AB5F-5BE3940B605D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79AD-F0FB-4DFF-BE59-A48246E6C6AB}">
  <dimension ref="A1:I20"/>
  <sheetViews>
    <sheetView showGridLines="0" workbookViewId="0">
      <selection activeCell="F9" sqref="F9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30.875" style="6" customWidth="1"/>
    <col min="6" max="6" width="25.625" style="6" customWidth="1"/>
    <col min="7" max="7" width="21.75" style="6" customWidth="1"/>
    <col min="8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</row>
    <row r="2" spans="1:9" ht="44.1" customHeight="1" x14ac:dyDescent="0.2">
      <c r="A2" s="115" t="s">
        <v>241</v>
      </c>
      <c r="B2" s="115"/>
      <c r="C2" s="115"/>
      <c r="D2" s="115"/>
      <c r="E2" s="115"/>
      <c r="F2" s="115"/>
      <c r="G2" s="8" t="s">
        <v>120</v>
      </c>
      <c r="H2" s="8"/>
      <c r="I2" s="8"/>
    </row>
    <row r="3" spans="1:9" ht="18.600000000000001" customHeight="1" x14ac:dyDescent="0.4">
      <c r="A3" s="44" t="s">
        <v>119</v>
      </c>
      <c r="B3" s="45"/>
      <c r="C3" s="45"/>
      <c r="D3" s="45"/>
      <c r="E3" s="44" t="s">
        <v>121</v>
      </c>
      <c r="G3" s="5"/>
    </row>
    <row r="4" spans="1:9" ht="20.45" customHeight="1" x14ac:dyDescent="0.2">
      <c r="G4" s="5"/>
    </row>
    <row r="5" spans="1:9" ht="21.95" customHeight="1" x14ac:dyDescent="0.25">
      <c r="E5" s="122" t="s">
        <v>108</v>
      </c>
      <c r="F5" s="123"/>
      <c r="G5" s="69"/>
    </row>
    <row r="6" spans="1:9" ht="25.5" customHeight="1" x14ac:dyDescent="0.25">
      <c r="E6" s="71">
        <v>3</v>
      </c>
      <c r="F6" s="71">
        <v>0</v>
      </c>
      <c r="G6" s="69"/>
    </row>
    <row r="7" spans="1:9" ht="18" customHeight="1" x14ac:dyDescent="0.25">
      <c r="E7" s="69"/>
      <c r="F7" s="69"/>
      <c r="G7" s="69"/>
    </row>
    <row r="8" spans="1:9" ht="21.6" customHeight="1" x14ac:dyDescent="0.2">
      <c r="E8" s="46" t="s">
        <v>110</v>
      </c>
      <c r="F8" s="46" t="s">
        <v>109</v>
      </c>
      <c r="G8" s="46" t="s">
        <v>111</v>
      </c>
    </row>
    <row r="9" spans="1:9" ht="28.5" customHeight="1" x14ac:dyDescent="0.2">
      <c r="E9" s="66" t="s">
        <v>227</v>
      </c>
      <c r="F9" s="67" t="s">
        <v>229</v>
      </c>
      <c r="G9" s="68" t="b">
        <f>ISERROR(E6/F6)</f>
        <v>1</v>
      </c>
    </row>
    <row r="10" spans="1:9" ht="39.950000000000003" customHeight="1" x14ac:dyDescent="0.2">
      <c r="E10" s="66" t="s">
        <v>226</v>
      </c>
      <c r="F10" s="67" t="s">
        <v>228</v>
      </c>
      <c r="G10" s="68" t="b">
        <f>ISERROR(F6/E6)</f>
        <v>0</v>
      </c>
    </row>
    <row r="11" spans="1:9" ht="39.950000000000003" customHeight="1" x14ac:dyDescent="0.2">
      <c r="E11" s="37"/>
      <c r="F11" s="22"/>
      <c r="G11" s="38"/>
    </row>
    <row r="12" spans="1:9" ht="29.45" customHeight="1" x14ac:dyDescent="0.2">
      <c r="F12" s="12"/>
    </row>
    <row r="13" spans="1:9" x14ac:dyDescent="0.2">
      <c r="A13" s="7"/>
    </row>
    <row r="14" spans="1:9" x14ac:dyDescent="0.2">
      <c r="A14" s="7"/>
    </row>
    <row r="15" spans="1:9" x14ac:dyDescent="0.2">
      <c r="A15" s="7"/>
    </row>
    <row r="16" spans="1:9" ht="15" x14ac:dyDescent="0.25">
      <c r="A16" s="39" t="s">
        <v>211</v>
      </c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G1"/>
    <mergeCell ref="A2:F2"/>
    <mergeCell ref="E5:F5"/>
  </mergeCells>
  <phoneticPr fontId="4" type="noConversion"/>
  <hyperlinks>
    <hyperlink ref="A16" location="简介!A1" display="返回简介" xr:uid="{467FA25B-1FF4-49E7-9804-BA7EAAB785A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A9DD-BC59-42C0-89DF-52916A15F760}">
  <dimension ref="A1:I20"/>
  <sheetViews>
    <sheetView showGridLines="0" topLeftCell="A2" workbookViewId="0">
      <selection activeCell="G10" sqref="G10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1.375" style="6" customWidth="1"/>
    <col min="5" max="5" width="30.875" style="6" customWidth="1"/>
    <col min="6" max="6" width="29.5" style="6" customWidth="1"/>
    <col min="7" max="7" width="21.75" style="6" customWidth="1"/>
    <col min="8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</row>
    <row r="2" spans="1:9" ht="44.1" customHeight="1" x14ac:dyDescent="0.2">
      <c r="A2" s="115" t="s">
        <v>242</v>
      </c>
      <c r="B2" s="115"/>
      <c r="C2" s="115"/>
      <c r="D2" s="115"/>
      <c r="E2" s="115"/>
      <c r="F2" s="115"/>
      <c r="G2" s="8" t="s">
        <v>120</v>
      </c>
      <c r="H2" s="8"/>
      <c r="I2" s="8"/>
    </row>
    <row r="3" spans="1:9" ht="18.600000000000001" customHeight="1" x14ac:dyDescent="0.4">
      <c r="A3" s="44" t="s">
        <v>119</v>
      </c>
      <c r="B3" s="45"/>
      <c r="C3" s="45"/>
      <c r="D3" s="45"/>
      <c r="E3" s="44" t="s">
        <v>121</v>
      </c>
      <c r="G3" s="5"/>
    </row>
    <row r="4" spans="1:9" ht="20.45" customHeight="1" x14ac:dyDescent="0.2">
      <c r="G4" s="5"/>
    </row>
    <row r="5" spans="1:9" ht="21.95" customHeight="1" x14ac:dyDescent="0.2">
      <c r="E5" s="124" t="s">
        <v>108</v>
      </c>
      <c r="F5" s="124"/>
      <c r="G5" s="124"/>
    </row>
    <row r="6" spans="1:9" ht="25.5" customHeight="1" x14ac:dyDescent="0.2">
      <c r="E6" s="71">
        <v>100</v>
      </c>
      <c r="F6" s="71">
        <v>10</v>
      </c>
      <c r="G6" s="71">
        <v>0</v>
      </c>
    </row>
    <row r="7" spans="1:9" ht="25.5" customHeight="1" x14ac:dyDescent="0.25">
      <c r="E7" s="80"/>
      <c r="F7" s="80"/>
      <c r="G7" s="69"/>
    </row>
    <row r="8" spans="1:9" ht="21.6" customHeight="1" x14ac:dyDescent="0.2">
      <c r="E8" s="46" t="s">
        <v>110</v>
      </c>
      <c r="F8" s="46" t="s">
        <v>109</v>
      </c>
      <c r="G8" s="46" t="s">
        <v>111</v>
      </c>
    </row>
    <row r="9" spans="1:9" ht="38.1" customHeight="1" x14ac:dyDescent="0.2">
      <c r="E9" s="66" t="s">
        <v>244</v>
      </c>
      <c r="F9" s="67" t="s">
        <v>245</v>
      </c>
      <c r="G9" s="68" t="str">
        <f>IFERROR(F6/G6,"error")</f>
        <v>error</v>
      </c>
    </row>
    <row r="10" spans="1:9" ht="39.950000000000003" customHeight="1" x14ac:dyDescent="0.2">
      <c r="E10" s="66" t="s">
        <v>246</v>
      </c>
      <c r="F10" s="67" t="s">
        <v>228</v>
      </c>
      <c r="G10" s="68">
        <f>IFERROR(F6/E6,"error")</f>
        <v>0.1</v>
      </c>
    </row>
    <row r="11" spans="1:9" ht="39.950000000000003" customHeight="1" x14ac:dyDescent="0.2">
      <c r="E11" s="37"/>
      <c r="F11" s="22"/>
      <c r="G11" s="38"/>
    </row>
    <row r="12" spans="1:9" ht="29.45" customHeight="1" x14ac:dyDescent="0.2">
      <c r="F12" s="12"/>
    </row>
    <row r="13" spans="1:9" x14ac:dyDescent="0.2">
      <c r="A13" s="7"/>
    </row>
    <row r="14" spans="1:9" x14ac:dyDescent="0.2">
      <c r="A14" s="7"/>
    </row>
    <row r="15" spans="1:9" x14ac:dyDescent="0.2">
      <c r="A15" s="7"/>
    </row>
    <row r="16" spans="1:9" ht="15" x14ac:dyDescent="0.25">
      <c r="A16" s="39" t="s">
        <v>211</v>
      </c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G1"/>
    <mergeCell ref="A2:F2"/>
    <mergeCell ref="E5:G5"/>
  </mergeCells>
  <phoneticPr fontId="4" type="noConversion"/>
  <hyperlinks>
    <hyperlink ref="A16" location="简介!A1" display="返回简介" xr:uid="{EC55FA63-8A8D-4C4E-9832-67ED544324A6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9766-AE05-40F2-9579-72A7A29B72C2}">
  <dimension ref="A1:H18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9.375" style="6" customWidth="1"/>
    <col min="4" max="4" width="30.875" style="6" customWidth="1"/>
    <col min="5" max="5" width="25.625" style="6" customWidth="1"/>
    <col min="6" max="6" width="21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253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F3" s="5"/>
    </row>
    <row r="4" spans="1:8" ht="20.45" customHeight="1" x14ac:dyDescent="0.2">
      <c r="F4" s="5"/>
    </row>
    <row r="5" spans="1:8" ht="18" customHeight="1" x14ac:dyDescent="0.25">
      <c r="D5" s="69"/>
      <c r="E5" s="69"/>
      <c r="F5" s="69"/>
    </row>
    <row r="6" spans="1:8" ht="21.6" customHeight="1" x14ac:dyDescent="0.2">
      <c r="D6" s="46" t="s">
        <v>110</v>
      </c>
      <c r="E6" s="46" t="s">
        <v>109</v>
      </c>
      <c r="F6" s="46" t="s">
        <v>111</v>
      </c>
    </row>
    <row r="7" spans="1:8" ht="28.5" customHeight="1" x14ac:dyDescent="0.2">
      <c r="D7" s="125" t="s">
        <v>252</v>
      </c>
      <c r="E7" s="67" t="s">
        <v>250</v>
      </c>
      <c r="F7" s="68" t="b">
        <f>TRUE()</f>
        <v>1</v>
      </c>
    </row>
    <row r="8" spans="1:8" ht="39.950000000000003" customHeight="1" x14ac:dyDescent="0.2">
      <c r="D8" s="126"/>
      <c r="E8" s="67" t="s">
        <v>251</v>
      </c>
      <c r="F8" s="68" t="b">
        <f>TRUE</f>
        <v>1</v>
      </c>
    </row>
    <row r="9" spans="1:8" ht="39.950000000000003" customHeight="1" x14ac:dyDescent="0.2">
      <c r="D9" s="37"/>
      <c r="E9" s="22"/>
      <c r="F9" s="38"/>
    </row>
    <row r="10" spans="1:8" ht="29.45" customHeight="1" x14ac:dyDescent="0.2">
      <c r="E10" s="12"/>
    </row>
    <row r="11" spans="1:8" x14ac:dyDescent="0.2">
      <c r="A11" s="7"/>
    </row>
    <row r="12" spans="1:8" x14ac:dyDescent="0.2">
      <c r="A12" s="7"/>
    </row>
    <row r="13" spans="1:8" x14ac:dyDescent="0.2">
      <c r="A13" s="7"/>
    </row>
    <row r="14" spans="1:8" ht="15" x14ac:dyDescent="0.25">
      <c r="A14" s="39" t="s">
        <v>211</v>
      </c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</sheetData>
  <mergeCells count="3">
    <mergeCell ref="A1:F1"/>
    <mergeCell ref="A2:E2"/>
    <mergeCell ref="D7:D8"/>
  </mergeCells>
  <phoneticPr fontId="4" type="noConversion"/>
  <hyperlinks>
    <hyperlink ref="A14" location="简介!A1" display="返回简介" xr:uid="{375151CD-3AD0-45B9-8A5C-7E7C5FD994D3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E4A7-9953-4746-9E90-4CEBEE8FADC4}">
  <dimension ref="A1:H18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9.375" style="6" customWidth="1"/>
    <col min="4" max="4" width="30.875" style="6" customWidth="1"/>
    <col min="5" max="5" width="25.625" style="6" customWidth="1"/>
    <col min="6" max="6" width="21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243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F3" s="5"/>
    </row>
    <row r="4" spans="1:8" ht="20.45" customHeight="1" x14ac:dyDescent="0.2">
      <c r="F4" s="5"/>
    </row>
    <row r="5" spans="1:8" ht="18" customHeight="1" x14ac:dyDescent="0.25">
      <c r="D5" s="69"/>
      <c r="E5" s="69"/>
      <c r="F5" s="69"/>
    </row>
    <row r="6" spans="1:8" ht="21.6" customHeight="1" x14ac:dyDescent="0.2">
      <c r="D6" s="46" t="s">
        <v>110</v>
      </c>
      <c r="E6" s="46" t="s">
        <v>109</v>
      </c>
      <c r="F6" s="46" t="s">
        <v>111</v>
      </c>
    </row>
    <row r="7" spans="1:8" ht="28.5" customHeight="1" x14ac:dyDescent="0.2">
      <c r="D7" s="125" t="s">
        <v>249</v>
      </c>
      <c r="E7" s="67" t="s">
        <v>247</v>
      </c>
      <c r="F7" s="68" t="b">
        <f>FALSE()</f>
        <v>0</v>
      </c>
    </row>
    <row r="8" spans="1:8" ht="39.950000000000003" customHeight="1" x14ac:dyDescent="0.2">
      <c r="D8" s="126"/>
      <c r="E8" s="67" t="s">
        <v>248</v>
      </c>
      <c r="F8" s="68" t="b">
        <f>FALSE</f>
        <v>0</v>
      </c>
    </row>
    <row r="9" spans="1:8" ht="39.950000000000003" customHeight="1" x14ac:dyDescent="0.2">
      <c r="D9" s="37"/>
      <c r="E9" s="22"/>
      <c r="F9" s="38"/>
    </row>
    <row r="10" spans="1:8" ht="29.45" customHeight="1" x14ac:dyDescent="0.2">
      <c r="E10" s="12"/>
    </row>
    <row r="11" spans="1:8" x14ac:dyDescent="0.2">
      <c r="A11" s="7"/>
    </row>
    <row r="12" spans="1:8" x14ac:dyDescent="0.2">
      <c r="A12" s="7"/>
    </row>
    <row r="13" spans="1:8" x14ac:dyDescent="0.2">
      <c r="A13" s="7"/>
    </row>
    <row r="14" spans="1:8" ht="15" x14ac:dyDescent="0.25">
      <c r="A14" s="39" t="s">
        <v>211</v>
      </c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</sheetData>
  <mergeCells count="3">
    <mergeCell ref="A1:F1"/>
    <mergeCell ref="A2:E2"/>
    <mergeCell ref="D7:D8"/>
  </mergeCells>
  <phoneticPr fontId="4" type="noConversion"/>
  <hyperlinks>
    <hyperlink ref="A14" location="简介!A1" display="返回简介" xr:uid="{40E29A95-B126-4EC6-80E6-C5F3A211FBCB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BF25-B484-4F93-8E22-31A132AA5542}">
  <dimension ref="A1:H20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30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240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44" t="s">
        <v>119</v>
      </c>
      <c r="B3" s="45"/>
      <c r="C3" s="45"/>
      <c r="D3" s="44" t="s">
        <v>121</v>
      </c>
      <c r="F3" s="5"/>
    </row>
    <row r="4" spans="1:8" ht="20.45" customHeight="1" x14ac:dyDescent="0.2">
      <c r="F4" s="5"/>
    </row>
    <row r="5" spans="1:8" ht="21.95" customHeight="1" x14ac:dyDescent="0.2">
      <c r="D5" s="122" t="s">
        <v>108</v>
      </c>
      <c r="E5" s="123"/>
    </row>
    <row r="6" spans="1:8" ht="18" customHeight="1" x14ac:dyDescent="0.3">
      <c r="D6" s="42">
        <v>3</v>
      </c>
      <c r="E6" s="34"/>
    </row>
    <row r="7" spans="1:8" ht="18" customHeight="1" x14ac:dyDescent="0.2"/>
    <row r="8" spans="1:8" ht="21.6" customHeight="1" x14ac:dyDescent="0.2">
      <c r="D8" s="46" t="s">
        <v>110</v>
      </c>
      <c r="E8" s="46" t="s">
        <v>109</v>
      </c>
      <c r="F8" s="46" t="s">
        <v>111</v>
      </c>
    </row>
    <row r="9" spans="1:8" ht="28.5" customHeight="1" x14ac:dyDescent="0.2">
      <c r="D9" s="47" t="s">
        <v>222</v>
      </c>
      <c r="E9" s="48" t="s">
        <v>223</v>
      </c>
      <c r="F9" s="49" t="b">
        <f>OR(D6&gt;1,D6&gt;10)</f>
        <v>1</v>
      </c>
    </row>
    <row r="10" spans="1:8" ht="39.950000000000003" customHeight="1" x14ac:dyDescent="0.2">
      <c r="D10" s="47" t="s">
        <v>224</v>
      </c>
      <c r="E10" s="48" t="s">
        <v>225</v>
      </c>
      <c r="F10" s="49" t="b">
        <f>OR(D6&lt;1,D6&lt;2)</f>
        <v>0</v>
      </c>
    </row>
    <row r="11" spans="1:8" ht="39.950000000000003" customHeight="1" x14ac:dyDescent="0.2">
      <c r="D11" s="37"/>
      <c r="E11" s="22"/>
      <c r="F11" s="38"/>
    </row>
    <row r="12" spans="1:8" ht="29.45" customHeight="1" x14ac:dyDescent="0.2">
      <c r="E12" s="12"/>
    </row>
    <row r="13" spans="1:8" x14ac:dyDescent="0.2">
      <c r="A13" s="7"/>
    </row>
    <row r="14" spans="1:8" x14ac:dyDescent="0.2">
      <c r="A14" s="7"/>
    </row>
    <row r="15" spans="1:8" x14ac:dyDescent="0.2">
      <c r="A15" s="7"/>
    </row>
    <row r="16" spans="1:8" ht="15" x14ac:dyDescent="0.25">
      <c r="A16" s="39" t="s">
        <v>211</v>
      </c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A1:F1"/>
    <mergeCell ref="A2:E2"/>
    <mergeCell ref="D5:E5"/>
  </mergeCells>
  <phoneticPr fontId="4" type="noConversion"/>
  <hyperlinks>
    <hyperlink ref="A16" location="简介!A1" display="返回简介" xr:uid="{E7C72C12-67EC-4BE9-AFAA-37BD5C2C6463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5C32-7B5E-4ECD-B27C-29DE9793B5C2}">
  <dimension ref="A1:J23"/>
  <sheetViews>
    <sheetView showGridLines="0" workbookViewId="0">
      <selection activeCell="E15" sqref="E15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19.5" style="6" customWidth="1"/>
    <col min="6" max="6" width="17.5" style="6" customWidth="1"/>
    <col min="7" max="7" width="13.125" style="6" customWidth="1"/>
    <col min="8" max="8" width="18.5" style="6" customWidth="1"/>
    <col min="9" max="9" width="11.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271</v>
      </c>
      <c r="B2" s="115"/>
      <c r="C2" s="115"/>
      <c r="D2" s="115"/>
      <c r="E2" s="115"/>
      <c r="F2" s="115"/>
      <c r="G2" s="115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259</v>
      </c>
      <c r="F5" s="123"/>
      <c r="H5" s="122" t="s">
        <v>260</v>
      </c>
      <c r="I5" s="123"/>
    </row>
    <row r="6" spans="1:10" ht="18" customHeight="1" x14ac:dyDescent="0.3">
      <c r="E6" s="1" t="s">
        <v>254</v>
      </c>
      <c r="F6" s="82" t="s">
        <v>255</v>
      </c>
      <c r="H6" s="1" t="s">
        <v>254</v>
      </c>
      <c r="I6" s="82" t="s">
        <v>261</v>
      </c>
    </row>
    <row r="7" spans="1:10" ht="18" customHeight="1" x14ac:dyDescent="0.3">
      <c r="E7" s="1" t="s">
        <v>256</v>
      </c>
      <c r="F7" s="82">
        <v>2100</v>
      </c>
      <c r="H7" s="1" t="s">
        <v>256</v>
      </c>
      <c r="I7" s="82" t="s">
        <v>262</v>
      </c>
    </row>
    <row r="8" spans="1:10" ht="18" customHeight="1" x14ac:dyDescent="0.3">
      <c r="E8" s="1" t="s">
        <v>257</v>
      </c>
      <c r="F8" s="82">
        <v>1800</v>
      </c>
      <c r="H8" s="1" t="s">
        <v>257</v>
      </c>
      <c r="I8" s="82" t="s">
        <v>263</v>
      </c>
    </row>
    <row r="9" spans="1:10" ht="18" customHeight="1" x14ac:dyDescent="0.3">
      <c r="E9" s="1" t="s">
        <v>258</v>
      </c>
      <c r="F9" s="82">
        <v>2000</v>
      </c>
      <c r="H9" s="1" t="s">
        <v>258</v>
      </c>
      <c r="I9" s="82" t="s">
        <v>264</v>
      </c>
    </row>
    <row r="10" spans="1:10" ht="18" customHeight="1" x14ac:dyDescent="0.2"/>
    <row r="11" spans="1:10" ht="21.6" customHeight="1" x14ac:dyDescent="0.2">
      <c r="E11" s="122" t="s">
        <v>110</v>
      </c>
      <c r="F11" s="123"/>
      <c r="G11" s="122" t="s">
        <v>109</v>
      </c>
      <c r="H11" s="123"/>
      <c r="I11" s="46" t="s">
        <v>111</v>
      </c>
    </row>
    <row r="12" spans="1:10" ht="36" customHeight="1" x14ac:dyDescent="0.2">
      <c r="E12" s="129" t="s">
        <v>267</v>
      </c>
      <c r="F12" s="130"/>
      <c r="G12" s="127" t="s">
        <v>266</v>
      </c>
      <c r="H12" s="128"/>
      <c r="I12" s="81" t="str">
        <f>VLOOKUP(E8,H6:I9,2,FALSE)</f>
        <v>销售部</v>
      </c>
    </row>
    <row r="13" spans="1:10" ht="39.950000000000003" customHeight="1" x14ac:dyDescent="0.2">
      <c r="E13" s="131" t="s">
        <v>268</v>
      </c>
      <c r="F13" s="132"/>
      <c r="G13" s="127" t="s">
        <v>269</v>
      </c>
      <c r="H13" s="128"/>
      <c r="I13" s="81">
        <f>VLOOKUP(H8,E6:F9,2,FALSE)</f>
        <v>1800</v>
      </c>
    </row>
    <row r="14" spans="1:10" ht="39.950000000000003" customHeight="1" x14ac:dyDescent="0.2">
      <c r="E14" s="37"/>
      <c r="F14" s="22"/>
      <c r="G14" s="22"/>
      <c r="H14" s="38"/>
    </row>
    <row r="15" spans="1:10" ht="29.45" customHeight="1" x14ac:dyDescent="0.2">
      <c r="F15" s="12"/>
      <c r="G15" s="12"/>
    </row>
    <row r="16" spans="1:10" x14ac:dyDescent="0.2">
      <c r="A16" s="7"/>
    </row>
    <row r="17" spans="1:1" x14ac:dyDescent="0.2">
      <c r="A17" s="7"/>
    </row>
    <row r="18" spans="1:1" x14ac:dyDescent="0.2">
      <c r="A18" s="7"/>
    </row>
    <row r="19" spans="1:1" ht="15" x14ac:dyDescent="0.25">
      <c r="A19" s="39" t="s">
        <v>211</v>
      </c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</sheetData>
  <mergeCells count="10">
    <mergeCell ref="A2:G2"/>
    <mergeCell ref="E5:F5"/>
    <mergeCell ref="H5:I5"/>
    <mergeCell ref="G11:H11"/>
    <mergeCell ref="A1:G1"/>
    <mergeCell ref="G12:H12"/>
    <mergeCell ref="E11:F11"/>
    <mergeCell ref="E12:F12"/>
    <mergeCell ref="G13:H13"/>
    <mergeCell ref="E13:F13"/>
  </mergeCells>
  <phoneticPr fontId="4" type="noConversion"/>
  <hyperlinks>
    <hyperlink ref="A19" location="简介!A1" display="返回简介" xr:uid="{B4A6BBBC-14D3-4DF5-8792-1F9959908B4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04BF-8B64-4954-BFFC-2B2306A75701}">
  <sheetPr codeName="Sheet3"/>
  <dimension ref="A1:H20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21.875" style="6" customWidth="1"/>
    <col min="5" max="5" width="15.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8"/>
      <c r="B2" s="8"/>
      <c r="C2" s="8" t="s">
        <v>126</v>
      </c>
      <c r="D2" s="8"/>
      <c r="E2" s="8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17.100000000000001" customHeight="1" x14ac:dyDescent="0.2">
      <c r="D5" s="9" t="s">
        <v>108</v>
      </c>
      <c r="E5" s="9"/>
      <c r="F5" s="5"/>
    </row>
    <row r="6" spans="1:8" ht="18" customHeight="1" x14ac:dyDescent="0.2">
      <c r="D6" s="10" t="s">
        <v>113</v>
      </c>
      <c r="E6" s="10"/>
      <c r="F6" s="5"/>
    </row>
    <row r="7" spans="1:8" ht="21.6" customHeight="1" x14ac:dyDescent="0.2"/>
    <row r="8" spans="1:8" ht="39.950000000000003" customHeight="1" x14ac:dyDescent="0.2">
      <c r="D8" s="11" t="s">
        <v>110</v>
      </c>
      <c r="E8" s="11" t="s">
        <v>109</v>
      </c>
      <c r="F8" s="11" t="s">
        <v>111</v>
      </c>
    </row>
    <row r="9" spans="1:8" ht="39.950000000000003" customHeight="1" x14ac:dyDescent="0.2">
      <c r="D9" s="13" t="s">
        <v>122</v>
      </c>
      <c r="E9" s="14" t="s">
        <v>125</v>
      </c>
      <c r="F9" s="15" t="str">
        <f>RIGHT(D6,2)</f>
        <v>加油</v>
      </c>
    </row>
    <row r="10" spans="1:8" ht="39.950000000000003" customHeight="1" x14ac:dyDescent="0.2">
      <c r="D10" s="13" t="s">
        <v>127</v>
      </c>
      <c r="E10" s="14" t="s">
        <v>134</v>
      </c>
      <c r="F10" s="15" t="str">
        <f>RIGHT(D6)</f>
        <v>油</v>
      </c>
    </row>
    <row r="11" spans="1:8" ht="39.950000000000003" customHeight="1" x14ac:dyDescent="0.2">
      <c r="D11" s="13" t="s">
        <v>116</v>
      </c>
      <c r="E11" s="14" t="s">
        <v>135</v>
      </c>
      <c r="F11" s="15" t="str">
        <f>RIGHT(D6,8)</f>
        <v>数据蛙继续加油</v>
      </c>
    </row>
    <row r="12" spans="1:8" ht="29.45" customHeight="1" x14ac:dyDescent="0.2">
      <c r="D12" s="13" t="s">
        <v>117</v>
      </c>
      <c r="E12" s="14" t="s">
        <v>136</v>
      </c>
      <c r="F12" s="15" t="str">
        <f>RIGHT(D6,0)</f>
        <v/>
      </c>
    </row>
    <row r="13" spans="1:8" ht="28.5" x14ac:dyDescent="0.2">
      <c r="A13" s="7"/>
      <c r="D13" s="13" t="s">
        <v>118</v>
      </c>
      <c r="E13" s="14" t="s">
        <v>137</v>
      </c>
      <c r="F13" s="15" t="e">
        <f>LEFT(D6,-1)</f>
        <v>#VALUE!</v>
      </c>
    </row>
    <row r="14" spans="1:8" x14ac:dyDescent="0.2">
      <c r="A14" s="7"/>
      <c r="E14" s="12"/>
    </row>
    <row r="15" spans="1:8" x14ac:dyDescent="0.2">
      <c r="A15" s="7"/>
      <c r="E15" s="12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DA0B-6D22-4482-816E-702A1C468DD9}">
  <dimension ref="A1:J22"/>
  <sheetViews>
    <sheetView showGridLines="0" zoomScale="90" zoomScaleNormal="90" workbookViewId="0">
      <selection activeCell="A14" sqref="A14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19.5" style="6" customWidth="1"/>
    <col min="6" max="7" width="13.125" style="6" customWidth="1"/>
    <col min="8" max="8" width="19.625" style="6" customWidth="1"/>
    <col min="9" max="9" width="19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270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33"/>
      <c r="G5" s="133"/>
      <c r="H5" s="123"/>
    </row>
    <row r="6" spans="1:10" ht="18" customHeight="1" x14ac:dyDescent="0.3">
      <c r="E6" s="33" t="s">
        <v>273</v>
      </c>
      <c r="F6" s="84" t="s">
        <v>272</v>
      </c>
      <c r="G6" s="33" t="s">
        <v>276</v>
      </c>
      <c r="H6" s="84" t="s">
        <v>277</v>
      </c>
    </row>
    <row r="7" spans="1:10" ht="18" customHeight="1" x14ac:dyDescent="0.3">
      <c r="E7" s="33" t="s">
        <v>274</v>
      </c>
      <c r="F7" s="84">
        <v>10</v>
      </c>
      <c r="G7" s="33">
        <v>12</v>
      </c>
      <c r="H7" s="84">
        <v>5</v>
      </c>
    </row>
    <row r="8" spans="1:10" ht="18" customHeight="1" x14ac:dyDescent="0.3">
      <c r="E8" s="33" t="s">
        <v>275</v>
      </c>
      <c r="F8" s="84">
        <v>5</v>
      </c>
      <c r="G8" s="33">
        <v>1.2</v>
      </c>
      <c r="H8" s="84">
        <v>2.2999999999999998</v>
      </c>
    </row>
    <row r="9" spans="1:10" ht="18" customHeight="1" x14ac:dyDescent="0.2"/>
    <row r="10" spans="1:10" ht="21.6" customHeight="1" x14ac:dyDescent="0.2">
      <c r="E10" s="122" t="s">
        <v>110</v>
      </c>
      <c r="F10" s="123"/>
      <c r="G10" s="122" t="s">
        <v>109</v>
      </c>
      <c r="H10" s="123"/>
      <c r="I10" s="46" t="s">
        <v>111</v>
      </c>
    </row>
    <row r="11" spans="1:10" ht="36" customHeight="1" x14ac:dyDescent="0.2">
      <c r="E11" s="131" t="s">
        <v>278</v>
      </c>
      <c r="F11" s="132"/>
      <c r="G11" s="127" t="s">
        <v>280</v>
      </c>
      <c r="H11" s="128"/>
      <c r="I11" s="81">
        <f>HLOOKUP(F6,F6:H8,2,FALSE)</f>
        <v>10</v>
      </c>
    </row>
    <row r="12" spans="1:10" ht="39.950000000000003" customHeight="1" x14ac:dyDescent="0.2">
      <c r="E12" s="131" t="s">
        <v>279</v>
      </c>
      <c r="F12" s="132"/>
      <c r="G12" s="127" t="s">
        <v>281</v>
      </c>
      <c r="H12" s="128"/>
      <c r="I12" s="81">
        <f>HLOOKUP(H6,F6:H8,3,FALSE)</f>
        <v>2.2999999999999998</v>
      </c>
    </row>
    <row r="13" spans="1:10" ht="39.950000000000003" customHeight="1" x14ac:dyDescent="0.35">
      <c r="A13" s="102" t="s">
        <v>389</v>
      </c>
      <c r="E13" s="37"/>
      <c r="F13" s="22"/>
      <c r="G13" s="22"/>
      <c r="H13" s="38"/>
    </row>
    <row r="14" spans="1:10" ht="29.45" customHeight="1" x14ac:dyDescent="0.25">
      <c r="A14" s="101" t="s">
        <v>390</v>
      </c>
      <c r="F14" s="12"/>
      <c r="G14" s="12"/>
    </row>
    <row r="15" spans="1:10" x14ac:dyDescent="0.2">
      <c r="A15" s="7"/>
    </row>
    <row r="16" spans="1:10" x14ac:dyDescent="0.2">
      <c r="A16" s="7"/>
      <c r="E16" s="6">
        <f>HLOOKUP(F6,E6:H8,2,0)</f>
        <v>10</v>
      </c>
    </row>
    <row r="17" spans="1:1" x14ac:dyDescent="0.2">
      <c r="A17" s="7"/>
    </row>
    <row r="18" spans="1:1" ht="15" x14ac:dyDescent="0.25">
      <c r="A18" s="39" t="s">
        <v>211</v>
      </c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</sheetData>
  <mergeCells count="9">
    <mergeCell ref="E11:F11"/>
    <mergeCell ref="G11:H11"/>
    <mergeCell ref="E12:F12"/>
    <mergeCell ref="G12:H12"/>
    <mergeCell ref="A1:G1"/>
    <mergeCell ref="E5:H5"/>
    <mergeCell ref="A2:F2"/>
    <mergeCell ref="E10:F10"/>
    <mergeCell ref="G10:H10"/>
  </mergeCells>
  <phoneticPr fontId="4" type="noConversion"/>
  <hyperlinks>
    <hyperlink ref="A18" location="简介!A1" display="返回简介" xr:uid="{60DD4BED-B808-4B6F-9883-7E0E8E222088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8D1-62B0-4914-BA26-91780DE0F192}">
  <dimension ref="A1:J23"/>
  <sheetViews>
    <sheetView showGridLines="0" zoomScaleNormal="100" workbookViewId="0">
      <selection activeCell="J12" sqref="J12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19.5" style="6" customWidth="1"/>
    <col min="6" max="7" width="13.125" style="6" customWidth="1"/>
    <col min="8" max="8" width="19.625" style="6" customWidth="1"/>
    <col min="9" max="9" width="14.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285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33"/>
      <c r="G5" s="123"/>
    </row>
    <row r="6" spans="1:10" ht="18" customHeight="1" x14ac:dyDescent="0.3">
      <c r="E6" s="88" t="s">
        <v>254</v>
      </c>
      <c r="F6" s="89" t="s">
        <v>255</v>
      </c>
      <c r="G6" s="89" t="s">
        <v>261</v>
      </c>
    </row>
    <row r="7" spans="1:10" ht="18" customHeight="1" x14ac:dyDescent="0.3">
      <c r="E7" s="33" t="s">
        <v>256</v>
      </c>
      <c r="F7" s="84">
        <v>2100</v>
      </c>
      <c r="G7" s="84" t="s">
        <v>262</v>
      </c>
    </row>
    <row r="8" spans="1:10" ht="18" customHeight="1" x14ac:dyDescent="0.3">
      <c r="E8" s="33" t="s">
        <v>257</v>
      </c>
      <c r="F8" s="84">
        <v>1800</v>
      </c>
      <c r="G8" s="84" t="s">
        <v>263</v>
      </c>
    </row>
    <row r="9" spans="1:10" ht="18" customHeight="1" x14ac:dyDescent="0.3">
      <c r="E9" s="33" t="s">
        <v>258</v>
      </c>
      <c r="F9" s="84">
        <v>2000</v>
      </c>
      <c r="G9" s="84" t="s">
        <v>264</v>
      </c>
    </row>
    <row r="10" spans="1:10" ht="18" customHeight="1" x14ac:dyDescent="0.3">
      <c r="E10" s="86"/>
      <c r="F10" s="87"/>
      <c r="H10" s="86"/>
      <c r="I10" s="87"/>
    </row>
    <row r="11" spans="1:10" ht="21.6" customHeight="1" x14ac:dyDescent="0.2">
      <c r="E11" s="134" t="s">
        <v>110</v>
      </c>
      <c r="F11" s="135"/>
      <c r="G11" s="134" t="s">
        <v>109</v>
      </c>
      <c r="H11" s="135"/>
      <c r="I11" s="85" t="s">
        <v>111</v>
      </c>
    </row>
    <row r="12" spans="1:10" ht="36" customHeight="1" x14ac:dyDescent="0.2">
      <c r="E12" s="131" t="s">
        <v>282</v>
      </c>
      <c r="F12" s="132"/>
      <c r="G12" s="127" t="s">
        <v>283</v>
      </c>
      <c r="H12" s="128"/>
      <c r="I12" s="81" t="str">
        <f>LOOKUP(1800,F7:F9,E7:E9)</f>
        <v>Datafrog</v>
      </c>
      <c r="J12" s="100" t="s">
        <v>391</v>
      </c>
    </row>
    <row r="13" spans="1:10" ht="39.950000000000003" customHeight="1" x14ac:dyDescent="0.2">
      <c r="E13" s="131" t="s">
        <v>265</v>
      </c>
      <c r="F13" s="132"/>
      <c r="G13" s="127" t="s">
        <v>284</v>
      </c>
      <c r="H13" s="128"/>
      <c r="I13" s="81" t="str">
        <f>LOOKUP(E8,E7:E9,G7:G9)</f>
        <v>销售部</v>
      </c>
    </row>
    <row r="14" spans="1:10" ht="39.950000000000003" customHeight="1" x14ac:dyDescent="0.2">
      <c r="E14" s="37"/>
      <c r="F14" s="22"/>
      <c r="G14" s="22"/>
      <c r="H14" s="38"/>
    </row>
    <row r="15" spans="1:10" ht="29.45" customHeight="1" x14ac:dyDescent="0.2">
      <c r="E15" s="6" t="str">
        <f>LOOKUP(1800,F7:F9,E7:E9)</f>
        <v>Datafrog</v>
      </c>
      <c r="F15" s="12"/>
      <c r="G15" s="12"/>
    </row>
    <row r="16" spans="1:10" x14ac:dyDescent="0.2">
      <c r="A16" s="7"/>
    </row>
    <row r="17" spans="1:1" x14ac:dyDescent="0.2">
      <c r="A17" s="7"/>
    </row>
    <row r="18" spans="1:1" x14ac:dyDescent="0.2">
      <c r="A18" s="7"/>
    </row>
    <row r="19" spans="1:1" ht="15" x14ac:dyDescent="0.25">
      <c r="A19" s="39" t="s">
        <v>211</v>
      </c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</sheetData>
  <mergeCells count="9">
    <mergeCell ref="E13:F13"/>
    <mergeCell ref="G13:H13"/>
    <mergeCell ref="E5:G5"/>
    <mergeCell ref="A1:G1"/>
    <mergeCell ref="A2:F2"/>
    <mergeCell ref="E11:F11"/>
    <mergeCell ref="G11:H11"/>
    <mergeCell ref="E12:F12"/>
    <mergeCell ref="G12:H12"/>
  </mergeCells>
  <phoneticPr fontId="4" type="noConversion"/>
  <hyperlinks>
    <hyperlink ref="A19" location="简介!A1" display="返回简介" xr:uid="{04B64520-9A61-4856-BD4D-BF040C5F2933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E18E-7947-48AF-AB50-870C4CEE48B3}">
  <dimension ref="A1:J23"/>
  <sheetViews>
    <sheetView showGridLines="0" zoomScaleNormal="100" workbookViewId="0">
      <selection activeCell="I13" sqref="I13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19.5" style="6" customWidth="1"/>
    <col min="6" max="7" width="13.125" style="6" customWidth="1"/>
    <col min="8" max="8" width="19.625" style="6" customWidth="1"/>
    <col min="9" max="9" width="14.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286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33"/>
      <c r="G5" s="123"/>
    </row>
    <row r="6" spans="1:10" ht="18" customHeight="1" x14ac:dyDescent="0.3">
      <c r="E6" s="88" t="s">
        <v>254</v>
      </c>
      <c r="F6" s="89" t="s">
        <v>255</v>
      </c>
      <c r="G6" s="89" t="s">
        <v>261</v>
      </c>
    </row>
    <row r="7" spans="1:10" ht="18" customHeight="1" x14ac:dyDescent="0.3">
      <c r="E7" s="33" t="s">
        <v>256</v>
      </c>
      <c r="F7" s="84">
        <v>2100</v>
      </c>
      <c r="G7" s="84" t="s">
        <v>262</v>
      </c>
    </row>
    <row r="8" spans="1:10" ht="18" customHeight="1" x14ac:dyDescent="0.3">
      <c r="E8" s="33" t="s">
        <v>257</v>
      </c>
      <c r="F8" s="84">
        <v>1800</v>
      </c>
      <c r="G8" s="84" t="s">
        <v>263</v>
      </c>
    </row>
    <row r="9" spans="1:10" ht="18" customHeight="1" x14ac:dyDescent="0.3">
      <c r="E9" s="33" t="s">
        <v>258</v>
      </c>
      <c r="F9" s="84">
        <v>2000</v>
      </c>
      <c r="G9" s="84" t="s">
        <v>264</v>
      </c>
    </row>
    <row r="10" spans="1:10" ht="18" customHeight="1" x14ac:dyDescent="0.3">
      <c r="E10" s="86"/>
      <c r="F10" s="87"/>
      <c r="H10" s="86"/>
      <c r="I10" s="87"/>
    </row>
    <row r="11" spans="1:10" ht="21.6" customHeight="1" x14ac:dyDescent="0.2">
      <c r="E11" s="134" t="s">
        <v>110</v>
      </c>
      <c r="F11" s="135"/>
      <c r="G11" s="134" t="s">
        <v>109</v>
      </c>
      <c r="H11" s="135"/>
      <c r="I11" s="85" t="s">
        <v>111</v>
      </c>
    </row>
    <row r="12" spans="1:10" ht="36" customHeight="1" x14ac:dyDescent="0.2">
      <c r="E12" s="131" t="s">
        <v>287</v>
      </c>
      <c r="F12" s="132"/>
      <c r="G12" s="127" t="s">
        <v>288</v>
      </c>
      <c r="H12" s="128"/>
      <c r="I12" s="81" t="str">
        <f>INDEX(E7:G9,2,1)</f>
        <v>Datafrog</v>
      </c>
    </row>
    <row r="13" spans="1:10" ht="39.950000000000003" customHeight="1" x14ac:dyDescent="0.2">
      <c r="E13" s="131" t="s">
        <v>289</v>
      </c>
      <c r="F13" s="132"/>
      <c r="G13" s="127" t="s">
        <v>290</v>
      </c>
      <c r="H13" s="128"/>
      <c r="I13" s="81" t="str">
        <f>INDEX(E7:G9,1,3)</f>
        <v>财务部</v>
      </c>
    </row>
    <row r="14" spans="1:10" ht="39.950000000000003" customHeight="1" x14ac:dyDescent="0.2">
      <c r="E14" s="37"/>
      <c r="F14" s="22"/>
      <c r="G14" s="22"/>
      <c r="H14" s="38"/>
    </row>
    <row r="15" spans="1:10" ht="29.45" customHeight="1" x14ac:dyDescent="0.2">
      <c r="F15" s="12"/>
      <c r="G15" s="12"/>
    </row>
    <row r="16" spans="1:10" x14ac:dyDescent="0.2">
      <c r="A16" s="7"/>
    </row>
    <row r="17" spans="1:1" x14ac:dyDescent="0.2">
      <c r="A17" s="7"/>
    </row>
    <row r="18" spans="1:1" x14ac:dyDescent="0.2">
      <c r="A18" s="7"/>
    </row>
    <row r="19" spans="1:1" ht="15" x14ac:dyDescent="0.25">
      <c r="A19" s="39" t="s">
        <v>211</v>
      </c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</sheetData>
  <mergeCells count="9">
    <mergeCell ref="E13:F13"/>
    <mergeCell ref="G13:H13"/>
    <mergeCell ref="A1:G1"/>
    <mergeCell ref="A2:F2"/>
    <mergeCell ref="E5:G5"/>
    <mergeCell ref="E11:F11"/>
    <mergeCell ref="G11:H11"/>
    <mergeCell ref="E12:F12"/>
    <mergeCell ref="G12:H12"/>
  </mergeCells>
  <phoneticPr fontId="4" type="noConversion"/>
  <hyperlinks>
    <hyperlink ref="A19" location="简介!A1" display="返回简介" xr:uid="{5F0F6EA5-970B-4E89-B174-043C29342D4E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7E4-CC70-4EC3-BB28-E4524CCCEA79}">
  <dimension ref="A1:J23"/>
  <sheetViews>
    <sheetView showGridLines="0" zoomScaleNormal="100" workbookViewId="0">
      <selection activeCell="E13" sqref="E13:F13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19.5" style="6" customWidth="1"/>
    <col min="6" max="7" width="13.125" style="6" customWidth="1"/>
    <col min="8" max="8" width="19.625" style="6" customWidth="1"/>
    <col min="9" max="9" width="14.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292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33"/>
      <c r="G5" s="123"/>
      <c r="H5" s="90"/>
    </row>
    <row r="6" spans="1:10" ht="18" customHeight="1" x14ac:dyDescent="0.3">
      <c r="E6" s="88" t="s">
        <v>254</v>
      </c>
      <c r="F6" s="89" t="s">
        <v>255</v>
      </c>
      <c r="G6" s="89" t="s">
        <v>261</v>
      </c>
      <c r="H6" s="90"/>
    </row>
    <row r="7" spans="1:10" ht="18" customHeight="1" x14ac:dyDescent="0.3">
      <c r="E7" s="33" t="s">
        <v>256</v>
      </c>
      <c r="F7" s="84">
        <v>2100</v>
      </c>
      <c r="G7" s="84" t="s">
        <v>262</v>
      </c>
      <c r="H7" s="90"/>
    </row>
    <row r="8" spans="1:10" ht="18" customHeight="1" x14ac:dyDescent="0.3">
      <c r="E8" s="33" t="s">
        <v>257</v>
      </c>
      <c r="F8" s="84">
        <v>1800</v>
      </c>
      <c r="G8" s="84" t="s">
        <v>263</v>
      </c>
      <c r="H8" s="90"/>
    </row>
    <row r="9" spans="1:10" ht="18" customHeight="1" x14ac:dyDescent="0.3">
      <c r="E9" s="33" t="s">
        <v>258</v>
      </c>
      <c r="F9" s="84">
        <v>2000</v>
      </c>
      <c r="G9" s="84" t="s">
        <v>264</v>
      </c>
      <c r="H9" s="90"/>
    </row>
    <row r="10" spans="1:10" ht="18" customHeight="1" x14ac:dyDescent="0.3">
      <c r="E10" s="86"/>
      <c r="F10" s="87"/>
      <c r="H10" s="4"/>
      <c r="I10" s="83"/>
    </row>
    <row r="11" spans="1:10" ht="21.6" customHeight="1" x14ac:dyDescent="0.2">
      <c r="E11" s="134" t="s">
        <v>110</v>
      </c>
      <c r="F11" s="135"/>
      <c r="G11" s="134" t="s">
        <v>109</v>
      </c>
      <c r="H11" s="135"/>
      <c r="I11" s="85" t="s">
        <v>111</v>
      </c>
    </row>
    <row r="12" spans="1:10" ht="36" customHeight="1" x14ac:dyDescent="0.25">
      <c r="E12" s="131" t="s">
        <v>291</v>
      </c>
      <c r="F12" s="132"/>
      <c r="G12" s="127" t="s">
        <v>293</v>
      </c>
      <c r="H12" s="128"/>
      <c r="I12" s="81">
        <f>MATCH("Datafrog",E7:E9,0)</f>
        <v>2</v>
      </c>
      <c r="J12" s="101" t="s">
        <v>392</v>
      </c>
    </row>
    <row r="13" spans="1:10" ht="39.950000000000003" customHeight="1" x14ac:dyDescent="0.2">
      <c r="E13" s="131" t="s">
        <v>295</v>
      </c>
      <c r="F13" s="132"/>
      <c r="G13" s="127" t="s">
        <v>294</v>
      </c>
      <c r="H13" s="128"/>
      <c r="I13" s="81">
        <f>MATCH(1900,F7:F9,1)</f>
        <v>2</v>
      </c>
    </row>
    <row r="14" spans="1:10" ht="39.950000000000003" customHeight="1" x14ac:dyDescent="0.2"/>
    <row r="15" spans="1:10" ht="29.45" customHeight="1" x14ac:dyDescent="0.2">
      <c r="E15" s="6">
        <f>MATCH("Datafrog",E7:E9,0)</f>
        <v>2</v>
      </c>
      <c r="F15" s="12"/>
      <c r="G15" s="12"/>
    </row>
    <row r="16" spans="1:10" x14ac:dyDescent="0.2">
      <c r="A16" s="7"/>
    </row>
    <row r="17" spans="1:1" x14ac:dyDescent="0.2">
      <c r="A17" s="7"/>
    </row>
    <row r="18" spans="1:1" x14ac:dyDescent="0.2">
      <c r="A18" s="7"/>
    </row>
    <row r="19" spans="1:1" ht="15" x14ac:dyDescent="0.25">
      <c r="A19" s="39" t="s">
        <v>211</v>
      </c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</sheetData>
  <mergeCells count="9">
    <mergeCell ref="E13:F13"/>
    <mergeCell ref="G13:H13"/>
    <mergeCell ref="A1:G1"/>
    <mergeCell ref="A2:F2"/>
    <mergeCell ref="E5:G5"/>
    <mergeCell ref="E11:F11"/>
    <mergeCell ref="G11:H11"/>
    <mergeCell ref="E12:F12"/>
    <mergeCell ref="G12:H12"/>
  </mergeCells>
  <phoneticPr fontId="4" type="noConversion"/>
  <hyperlinks>
    <hyperlink ref="A19" location="简介!A1" display="返回简介" xr:uid="{1D58E00B-3959-4687-A8DF-5EB74C1DA47D}"/>
  </hyperlink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041B-0B17-4C1B-911B-0C88D95E0537}">
  <dimension ref="A1:J23"/>
  <sheetViews>
    <sheetView showGridLines="0" zoomScaleNormal="100" workbookViewId="0">
      <selection activeCell="E17" sqref="E17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19.5" style="6" customWidth="1"/>
    <col min="6" max="7" width="13.125" style="6" customWidth="1"/>
    <col min="8" max="8" width="19.625" style="6" customWidth="1"/>
    <col min="9" max="9" width="14.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296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33"/>
      <c r="G5" s="123"/>
      <c r="H5" s="90"/>
    </row>
    <row r="6" spans="1:10" ht="18" customHeight="1" x14ac:dyDescent="0.3">
      <c r="E6" s="88" t="s">
        <v>254</v>
      </c>
      <c r="F6" s="89" t="s">
        <v>255</v>
      </c>
      <c r="G6" s="89" t="s">
        <v>261</v>
      </c>
      <c r="H6" s="90"/>
    </row>
    <row r="7" spans="1:10" ht="18" customHeight="1" x14ac:dyDescent="0.3">
      <c r="E7" s="33" t="s">
        <v>256</v>
      </c>
      <c r="F7" s="84">
        <v>2100</v>
      </c>
      <c r="G7" s="84" t="s">
        <v>262</v>
      </c>
      <c r="H7" s="90"/>
    </row>
    <row r="8" spans="1:10" ht="18" customHeight="1" x14ac:dyDescent="0.3">
      <c r="E8" s="33" t="s">
        <v>257</v>
      </c>
      <c r="F8" s="84">
        <v>1800</v>
      </c>
      <c r="G8" s="84" t="s">
        <v>263</v>
      </c>
      <c r="H8" s="90"/>
    </row>
    <row r="9" spans="1:10" ht="18" customHeight="1" x14ac:dyDescent="0.3">
      <c r="E9" s="33" t="s">
        <v>258</v>
      </c>
      <c r="F9" s="84">
        <v>2000</v>
      </c>
      <c r="G9" s="84" t="s">
        <v>264</v>
      </c>
      <c r="H9" s="90"/>
    </row>
    <row r="10" spans="1:10" ht="18" customHeight="1" x14ac:dyDescent="0.3">
      <c r="E10" s="86"/>
      <c r="F10" s="87"/>
      <c r="H10" s="4"/>
      <c r="I10" s="83"/>
    </row>
    <row r="11" spans="1:10" ht="21.6" customHeight="1" x14ac:dyDescent="0.2">
      <c r="E11" s="134" t="s">
        <v>110</v>
      </c>
      <c r="F11" s="135"/>
      <c r="G11" s="134" t="s">
        <v>109</v>
      </c>
      <c r="H11" s="135"/>
      <c r="I11" s="85" t="s">
        <v>111</v>
      </c>
    </row>
    <row r="12" spans="1:10" ht="36" customHeight="1" x14ac:dyDescent="0.2">
      <c r="E12" s="131" t="s">
        <v>297</v>
      </c>
      <c r="F12" s="132"/>
      <c r="G12" s="127" t="s">
        <v>298</v>
      </c>
      <c r="H12" s="128"/>
      <c r="I12" s="81" t="str">
        <f ca="1">OFFSET(E8,0,0)</f>
        <v>Datafrog</v>
      </c>
    </row>
    <row r="13" spans="1:10" ht="39.950000000000003" customHeight="1" x14ac:dyDescent="0.2">
      <c r="E13" s="131" t="s">
        <v>299</v>
      </c>
      <c r="F13" s="132"/>
      <c r="G13" s="127" t="s">
        <v>300</v>
      </c>
      <c r="H13" s="128"/>
      <c r="I13" s="81" t="str">
        <f ca="1">OFFSET(E8,-1,2)</f>
        <v>财务部</v>
      </c>
    </row>
    <row r="14" spans="1:10" ht="39.950000000000003" customHeight="1" x14ac:dyDescent="0.2"/>
    <row r="15" spans="1:10" ht="29.45" customHeight="1" x14ac:dyDescent="0.2">
      <c r="F15" s="12"/>
      <c r="G15" s="12"/>
    </row>
    <row r="16" spans="1:10" x14ac:dyDescent="0.2">
      <c r="A16" s="7"/>
      <c r="E16" s="6" t="str">
        <f ca="1">OFFSET(E8,-1,2)</f>
        <v>财务部</v>
      </c>
    </row>
    <row r="17" spans="1:1" x14ac:dyDescent="0.2">
      <c r="A17" s="7"/>
    </row>
    <row r="18" spans="1:1" x14ac:dyDescent="0.2">
      <c r="A18" s="7"/>
    </row>
    <row r="19" spans="1:1" ht="15" x14ac:dyDescent="0.25">
      <c r="A19" s="39" t="s">
        <v>211</v>
      </c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</sheetData>
  <mergeCells count="9">
    <mergeCell ref="E13:F13"/>
    <mergeCell ref="G13:H13"/>
    <mergeCell ref="A1:G1"/>
    <mergeCell ref="A2:F2"/>
    <mergeCell ref="E5:G5"/>
    <mergeCell ref="E11:F11"/>
    <mergeCell ref="G11:H11"/>
    <mergeCell ref="E12:F12"/>
    <mergeCell ref="G12:H12"/>
  </mergeCells>
  <phoneticPr fontId="4" type="noConversion"/>
  <hyperlinks>
    <hyperlink ref="A19" location="简介!A1" display="返回简介" xr:uid="{0D69E766-3DED-4EAD-BD92-055492BC13CD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FADC-6935-4B66-B844-F1C944F7B8F0}">
  <dimension ref="A1:I23"/>
  <sheetViews>
    <sheetView showGridLines="0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9.5" style="6" customWidth="1"/>
    <col min="5" max="6" width="13.125" style="6" customWidth="1"/>
    <col min="7" max="7" width="19.625" style="6" customWidth="1"/>
    <col min="8" max="8" width="14.75" style="6" customWidth="1"/>
    <col min="9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  <c r="I1" s="16"/>
    </row>
    <row r="2" spans="1:9" ht="44.1" customHeight="1" x14ac:dyDescent="0.2">
      <c r="A2" s="115" t="s">
        <v>301</v>
      </c>
      <c r="B2" s="115"/>
      <c r="C2" s="115"/>
      <c r="D2" s="115"/>
      <c r="E2" s="115"/>
      <c r="F2" s="40"/>
      <c r="G2" s="8" t="s">
        <v>120</v>
      </c>
      <c r="H2" s="8"/>
      <c r="I2" s="8"/>
    </row>
    <row r="3" spans="1:9" ht="18.600000000000001" customHeight="1" x14ac:dyDescent="0.4">
      <c r="A3" s="44" t="s">
        <v>119</v>
      </c>
      <c r="B3" s="45"/>
      <c r="C3" s="45"/>
      <c r="D3" s="44" t="s">
        <v>121</v>
      </c>
      <c r="G3" s="5"/>
    </row>
    <row r="4" spans="1:9" ht="20.45" customHeight="1" x14ac:dyDescent="0.2">
      <c r="G4" s="5"/>
    </row>
    <row r="5" spans="1:9" ht="21.95" customHeight="1" x14ac:dyDescent="0.2">
      <c r="D5" s="122" t="s">
        <v>108</v>
      </c>
      <c r="E5" s="133"/>
      <c r="F5" s="123"/>
      <c r="G5" s="90"/>
    </row>
    <row r="6" spans="1:9" ht="18" customHeight="1" x14ac:dyDescent="0.3">
      <c r="D6" s="88" t="s">
        <v>254</v>
      </c>
      <c r="E6" s="89" t="s">
        <v>255</v>
      </c>
      <c r="F6" s="89" t="s">
        <v>261</v>
      </c>
      <c r="G6" s="90"/>
    </row>
    <row r="7" spans="1:9" ht="18" customHeight="1" x14ac:dyDescent="0.3">
      <c r="D7" s="33" t="s">
        <v>256</v>
      </c>
      <c r="E7" s="84">
        <v>2100</v>
      </c>
      <c r="F7" s="84" t="s">
        <v>262</v>
      </c>
      <c r="G7" s="90"/>
    </row>
    <row r="8" spans="1:9" ht="18" customHeight="1" x14ac:dyDescent="0.3">
      <c r="D8" s="33" t="s">
        <v>257</v>
      </c>
      <c r="E8" s="84">
        <v>1800</v>
      </c>
      <c r="F8" s="84" t="s">
        <v>263</v>
      </c>
      <c r="G8" s="90"/>
    </row>
    <row r="9" spans="1:9" ht="18" customHeight="1" x14ac:dyDescent="0.3">
      <c r="D9" s="33" t="s">
        <v>258</v>
      </c>
      <c r="E9" s="84">
        <v>2000</v>
      </c>
      <c r="F9" s="84" t="s">
        <v>264</v>
      </c>
      <c r="G9" s="90"/>
    </row>
    <row r="10" spans="1:9" ht="18" customHeight="1" x14ac:dyDescent="0.3">
      <c r="D10" s="86"/>
      <c r="E10" s="87"/>
      <c r="G10" s="4"/>
      <c r="H10" s="83"/>
    </row>
    <row r="11" spans="1:9" ht="21.6" customHeight="1" x14ac:dyDescent="0.2">
      <c r="D11" s="134" t="s">
        <v>110</v>
      </c>
      <c r="E11" s="135"/>
      <c r="F11" s="134" t="s">
        <v>109</v>
      </c>
      <c r="G11" s="135"/>
      <c r="H11" s="85" t="s">
        <v>111</v>
      </c>
    </row>
    <row r="12" spans="1:9" ht="36" customHeight="1" x14ac:dyDescent="0.2">
      <c r="D12" s="131" t="s">
        <v>302</v>
      </c>
      <c r="E12" s="132"/>
      <c r="F12" s="127" t="s">
        <v>303</v>
      </c>
      <c r="G12" s="128"/>
      <c r="H12" s="81">
        <f>ROW(D8)</f>
        <v>8</v>
      </c>
    </row>
    <row r="13" spans="1:9" ht="39.950000000000003" customHeight="1" x14ac:dyDescent="0.2">
      <c r="D13" s="131" t="s">
        <v>304</v>
      </c>
      <c r="E13" s="132"/>
      <c r="F13" s="127" t="s">
        <v>305</v>
      </c>
      <c r="G13" s="128"/>
      <c r="H13" s="81">
        <f>ROW()</f>
        <v>13</v>
      </c>
    </row>
    <row r="14" spans="1:9" ht="39.950000000000003" customHeight="1" x14ac:dyDescent="0.2"/>
    <row r="15" spans="1:9" ht="29.45" customHeight="1" x14ac:dyDescent="0.2">
      <c r="E15" s="12"/>
      <c r="F15" s="12"/>
    </row>
    <row r="16" spans="1:9" x14ac:dyDescent="0.2">
      <c r="A16" s="7"/>
    </row>
    <row r="17" spans="1:1" x14ac:dyDescent="0.2">
      <c r="A17" s="7"/>
    </row>
    <row r="18" spans="1:1" x14ac:dyDescent="0.2">
      <c r="A18" s="7"/>
    </row>
    <row r="19" spans="1:1" ht="15" x14ac:dyDescent="0.25">
      <c r="A19" s="39" t="s">
        <v>211</v>
      </c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</sheetData>
  <mergeCells count="9">
    <mergeCell ref="D13:E13"/>
    <mergeCell ref="F13:G13"/>
    <mergeCell ref="A1:F1"/>
    <mergeCell ref="A2:E2"/>
    <mergeCell ref="D5:F5"/>
    <mergeCell ref="D11:E11"/>
    <mergeCell ref="F11:G11"/>
    <mergeCell ref="D12:E12"/>
    <mergeCell ref="F12:G12"/>
  </mergeCells>
  <phoneticPr fontId="4" type="noConversion"/>
  <hyperlinks>
    <hyperlink ref="A19" location="简介!A1" display="返回简介" xr:uid="{A4EC7F10-1BFD-4AEF-8878-19F17896FC18}"/>
  </hyperlink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B0A2-B3E9-48CE-AF64-CE9CB814FE7A}">
  <dimension ref="A1:I23"/>
  <sheetViews>
    <sheetView showGridLines="0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9.5" style="6" customWidth="1"/>
    <col min="5" max="6" width="13.125" style="6" customWidth="1"/>
    <col min="7" max="7" width="19.625" style="6" customWidth="1"/>
    <col min="8" max="8" width="14.75" style="6" customWidth="1"/>
    <col min="9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  <c r="I1" s="16"/>
    </row>
    <row r="2" spans="1:9" ht="44.1" customHeight="1" x14ac:dyDescent="0.2">
      <c r="A2" s="115" t="s">
        <v>306</v>
      </c>
      <c r="B2" s="115"/>
      <c r="C2" s="115"/>
      <c r="D2" s="115"/>
      <c r="E2" s="115"/>
      <c r="F2" s="40"/>
      <c r="G2" s="8" t="s">
        <v>120</v>
      </c>
      <c r="H2" s="8"/>
      <c r="I2" s="8"/>
    </row>
    <row r="3" spans="1:9" ht="18.600000000000001" customHeight="1" x14ac:dyDescent="0.4">
      <c r="A3" s="44" t="s">
        <v>119</v>
      </c>
      <c r="B3" s="45"/>
      <c r="C3" s="45"/>
      <c r="D3" s="44" t="s">
        <v>121</v>
      </c>
      <c r="G3" s="5"/>
    </row>
    <row r="4" spans="1:9" ht="20.45" customHeight="1" x14ac:dyDescent="0.2">
      <c r="G4" s="5"/>
    </row>
    <row r="5" spans="1:9" ht="21.95" customHeight="1" x14ac:dyDescent="0.2">
      <c r="D5" s="122" t="s">
        <v>108</v>
      </c>
      <c r="E5" s="133"/>
      <c r="F5" s="123"/>
      <c r="G5" s="90"/>
    </row>
    <row r="6" spans="1:9" ht="18" customHeight="1" x14ac:dyDescent="0.3">
      <c r="D6" s="88" t="s">
        <v>254</v>
      </c>
      <c r="E6" s="89" t="s">
        <v>255</v>
      </c>
      <c r="F6" s="89" t="s">
        <v>261</v>
      </c>
      <c r="G6" s="90"/>
    </row>
    <row r="7" spans="1:9" ht="18" customHeight="1" x14ac:dyDescent="0.3">
      <c r="D7" s="33" t="s">
        <v>256</v>
      </c>
      <c r="E7" s="84">
        <v>2100</v>
      </c>
      <c r="F7" s="84" t="s">
        <v>262</v>
      </c>
      <c r="G7" s="90"/>
    </row>
    <row r="8" spans="1:9" ht="18" customHeight="1" x14ac:dyDescent="0.3">
      <c r="D8" s="33" t="s">
        <v>257</v>
      </c>
      <c r="E8" s="84">
        <v>1800</v>
      </c>
      <c r="F8" s="84" t="s">
        <v>263</v>
      </c>
      <c r="G8" s="90"/>
    </row>
    <row r="9" spans="1:9" ht="18" customHeight="1" x14ac:dyDescent="0.3">
      <c r="D9" s="33" t="s">
        <v>258</v>
      </c>
      <c r="E9" s="84">
        <v>2000</v>
      </c>
      <c r="F9" s="84" t="s">
        <v>264</v>
      </c>
      <c r="G9" s="90"/>
    </row>
    <row r="10" spans="1:9" ht="18" customHeight="1" x14ac:dyDescent="0.3">
      <c r="D10" s="86"/>
      <c r="E10" s="87"/>
      <c r="G10" s="4"/>
      <c r="H10" s="83"/>
    </row>
    <row r="11" spans="1:9" ht="21.6" customHeight="1" x14ac:dyDescent="0.2">
      <c r="D11" s="134" t="s">
        <v>110</v>
      </c>
      <c r="E11" s="135"/>
      <c r="F11" s="134" t="s">
        <v>109</v>
      </c>
      <c r="G11" s="135"/>
      <c r="H11" s="85" t="s">
        <v>111</v>
      </c>
    </row>
    <row r="12" spans="1:9" ht="36" customHeight="1" x14ac:dyDescent="0.2">
      <c r="D12" s="131" t="s">
        <v>307</v>
      </c>
      <c r="E12" s="132"/>
      <c r="F12" s="127" t="s">
        <v>303</v>
      </c>
      <c r="G12" s="128"/>
      <c r="H12" s="81">
        <f>COLUMN(D8)</f>
        <v>4</v>
      </c>
    </row>
    <row r="13" spans="1:9" ht="39.950000000000003" customHeight="1" x14ac:dyDescent="0.2">
      <c r="D13" s="131" t="s">
        <v>309</v>
      </c>
      <c r="E13" s="132"/>
      <c r="F13" s="127" t="s">
        <v>308</v>
      </c>
      <c r="G13" s="128"/>
      <c r="H13" s="81">
        <f>COLUMN()</f>
        <v>8</v>
      </c>
    </row>
    <row r="14" spans="1:9" ht="39.950000000000003" customHeight="1" x14ac:dyDescent="0.2"/>
    <row r="15" spans="1:9" ht="29.45" customHeight="1" x14ac:dyDescent="0.2">
      <c r="E15" s="12"/>
      <c r="F15" s="12"/>
    </row>
    <row r="16" spans="1:9" x14ac:dyDescent="0.2">
      <c r="A16" s="7"/>
    </row>
    <row r="17" spans="1:1" x14ac:dyDescent="0.2">
      <c r="A17" s="7"/>
    </row>
    <row r="18" spans="1:1" x14ac:dyDescent="0.2">
      <c r="A18" s="7"/>
    </row>
    <row r="19" spans="1:1" ht="15" x14ac:dyDescent="0.25">
      <c r="A19" s="39" t="s">
        <v>211</v>
      </c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</sheetData>
  <mergeCells count="9">
    <mergeCell ref="D13:E13"/>
    <mergeCell ref="F13:G13"/>
    <mergeCell ref="A1:F1"/>
    <mergeCell ref="A2:E2"/>
    <mergeCell ref="D5:F5"/>
    <mergeCell ref="D11:E11"/>
    <mergeCell ref="F11:G11"/>
    <mergeCell ref="D12:E12"/>
    <mergeCell ref="F12:G12"/>
  </mergeCells>
  <phoneticPr fontId="4" type="noConversion"/>
  <hyperlinks>
    <hyperlink ref="A19" location="简介!A1" display="返回简介" xr:uid="{3F4D6B50-DBFE-4DBE-8990-F9689E26F376}"/>
  </hyperlink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AC08-FDBA-414E-9981-B159A2953A1E}">
  <dimension ref="A1:I24"/>
  <sheetViews>
    <sheetView showGridLines="0" zoomScaleNormal="100" workbookViewId="0">
      <selection activeCell="E16" sqref="E16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9.5" style="6" customWidth="1"/>
    <col min="5" max="6" width="13.125" style="6" customWidth="1"/>
    <col min="7" max="7" width="19.625" style="6" customWidth="1"/>
    <col min="8" max="8" width="14.75" style="6" customWidth="1"/>
    <col min="9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  <c r="I1" s="16"/>
    </row>
    <row r="2" spans="1:9" ht="44.1" customHeight="1" x14ac:dyDescent="0.2">
      <c r="A2" s="115" t="s">
        <v>318</v>
      </c>
      <c r="B2" s="115"/>
      <c r="C2" s="115"/>
      <c r="D2" s="115"/>
      <c r="E2" s="115"/>
      <c r="F2" s="40"/>
      <c r="G2" s="8" t="s">
        <v>120</v>
      </c>
      <c r="H2" s="8"/>
      <c r="I2" s="8"/>
    </row>
    <row r="3" spans="1:9" ht="18.600000000000001" customHeight="1" x14ac:dyDescent="0.4">
      <c r="A3" s="44" t="s">
        <v>119</v>
      </c>
      <c r="B3" s="45"/>
      <c r="C3" s="45"/>
      <c r="D3" s="44" t="s">
        <v>121</v>
      </c>
      <c r="G3" s="5"/>
    </row>
    <row r="4" spans="1:9" ht="20.45" customHeight="1" x14ac:dyDescent="0.2">
      <c r="G4" s="5"/>
    </row>
    <row r="5" spans="1:9" ht="21.95" customHeight="1" x14ac:dyDescent="0.2">
      <c r="D5" s="122" t="s">
        <v>108</v>
      </c>
      <c r="E5" s="133"/>
      <c r="F5" s="123"/>
      <c r="G5" s="90"/>
    </row>
    <row r="6" spans="1:9" ht="18" customHeight="1" x14ac:dyDescent="0.3">
      <c r="D6" s="91">
        <v>1</v>
      </c>
      <c r="E6" s="92"/>
      <c r="F6" s="92"/>
      <c r="G6" s="90"/>
    </row>
    <row r="7" spans="1:9" ht="18" customHeight="1" x14ac:dyDescent="0.3">
      <c r="D7" s="33">
        <v>2</v>
      </c>
      <c r="E7" s="84"/>
      <c r="F7" s="84"/>
      <c r="G7" s="90"/>
    </row>
    <row r="8" spans="1:9" ht="18" customHeight="1" x14ac:dyDescent="0.3">
      <c r="D8" s="33"/>
      <c r="E8" s="84"/>
      <c r="F8" s="84"/>
      <c r="G8" s="90"/>
    </row>
    <row r="9" spans="1:9" ht="18" customHeight="1" x14ac:dyDescent="0.3">
      <c r="D9" s="33" t="s">
        <v>257</v>
      </c>
      <c r="E9" s="84"/>
      <c r="F9" s="84"/>
      <c r="G9" s="90"/>
    </row>
    <row r="10" spans="1:9" ht="18" customHeight="1" x14ac:dyDescent="0.3">
      <c r="D10" s="33" t="e">
        <f>2/0</f>
        <v>#DIV/0!</v>
      </c>
      <c r="E10" s="84"/>
      <c r="F10" s="84"/>
      <c r="G10" s="90"/>
    </row>
    <row r="11" spans="1:9" ht="18" customHeight="1" x14ac:dyDescent="0.3">
      <c r="D11" s="86"/>
      <c r="E11" s="87"/>
      <c r="G11" s="4"/>
      <c r="H11" s="83"/>
    </row>
    <row r="12" spans="1:9" ht="21.6" customHeight="1" x14ac:dyDescent="0.2">
      <c r="D12" s="134" t="s">
        <v>110</v>
      </c>
      <c r="E12" s="135"/>
      <c r="F12" s="134" t="s">
        <v>109</v>
      </c>
      <c r="G12" s="135"/>
      <c r="H12" s="85" t="s">
        <v>111</v>
      </c>
    </row>
    <row r="13" spans="1:9" ht="36" customHeight="1" x14ac:dyDescent="0.2">
      <c r="D13" s="131" t="s">
        <v>310</v>
      </c>
      <c r="E13" s="132"/>
      <c r="F13" s="127" t="s">
        <v>311</v>
      </c>
      <c r="G13" s="128"/>
      <c r="H13" s="81">
        <f>COUNT(D6:D10)</f>
        <v>2</v>
      </c>
    </row>
    <row r="14" spans="1:9" ht="39.950000000000003" customHeight="1" x14ac:dyDescent="0.2">
      <c r="D14" s="131"/>
      <c r="E14" s="132"/>
      <c r="F14" s="127"/>
      <c r="G14" s="128"/>
      <c r="H14" s="81"/>
    </row>
    <row r="15" spans="1:9" ht="39.950000000000003" customHeight="1" x14ac:dyDescent="0.2"/>
    <row r="16" spans="1:9" ht="29.45" customHeight="1" x14ac:dyDescent="0.2">
      <c r="E16" s="12">
        <f>COUNT(D6,D7)</f>
        <v>2</v>
      </c>
      <c r="F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D14:E14"/>
    <mergeCell ref="F14:G14"/>
    <mergeCell ref="A1:F1"/>
    <mergeCell ref="A2:E2"/>
    <mergeCell ref="D5:F5"/>
    <mergeCell ref="D12:E12"/>
    <mergeCell ref="F12:G12"/>
    <mergeCell ref="D13:E13"/>
    <mergeCell ref="F13:G13"/>
  </mergeCells>
  <phoneticPr fontId="4" type="noConversion"/>
  <hyperlinks>
    <hyperlink ref="A20" location="简介!A1" display="返回简介" xr:uid="{8920EF39-D340-482D-A751-5A3A369F55A6}"/>
  </hyperlink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2DE2-1112-426A-B58B-64236A45C8D7}">
  <dimension ref="A1:I24"/>
  <sheetViews>
    <sheetView showGridLines="0" topLeftCell="A2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9.5" style="6" customWidth="1"/>
    <col min="5" max="6" width="13.125" style="6" customWidth="1"/>
    <col min="7" max="7" width="19.625" style="6" customWidth="1"/>
    <col min="8" max="8" width="14.75" style="6" customWidth="1"/>
    <col min="9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  <c r="I1" s="16"/>
    </row>
    <row r="2" spans="1:9" ht="44.1" customHeight="1" x14ac:dyDescent="0.2">
      <c r="A2" s="115" t="s">
        <v>319</v>
      </c>
      <c r="B2" s="115"/>
      <c r="C2" s="115"/>
      <c r="D2" s="115"/>
      <c r="E2" s="115"/>
      <c r="F2" s="40"/>
      <c r="G2" s="8" t="s">
        <v>120</v>
      </c>
      <c r="H2" s="8"/>
      <c r="I2" s="8"/>
    </row>
    <row r="3" spans="1:9" ht="18.600000000000001" customHeight="1" x14ac:dyDescent="0.4">
      <c r="A3" s="44" t="s">
        <v>119</v>
      </c>
      <c r="B3" s="45"/>
      <c r="C3" s="45"/>
      <c r="D3" s="44" t="s">
        <v>121</v>
      </c>
      <c r="G3" s="5"/>
    </row>
    <row r="4" spans="1:9" ht="20.45" customHeight="1" x14ac:dyDescent="0.2">
      <c r="G4" s="5"/>
    </row>
    <row r="5" spans="1:9" ht="21.95" customHeight="1" x14ac:dyDescent="0.2">
      <c r="D5" s="122" t="s">
        <v>108</v>
      </c>
      <c r="E5" s="133"/>
      <c r="F5" s="123"/>
      <c r="G5" s="90"/>
    </row>
    <row r="6" spans="1:9" ht="18" customHeight="1" x14ac:dyDescent="0.3">
      <c r="D6" s="91">
        <v>1</v>
      </c>
      <c r="E6" s="92"/>
      <c r="F6" s="92"/>
      <c r="G6" s="90"/>
    </row>
    <row r="7" spans="1:9" ht="18" customHeight="1" x14ac:dyDescent="0.3">
      <c r="D7" s="33">
        <v>2</v>
      </c>
      <c r="E7" s="84"/>
      <c r="F7" s="84"/>
      <c r="G7" s="90"/>
    </row>
    <row r="8" spans="1:9" ht="18" customHeight="1" x14ac:dyDescent="0.3">
      <c r="D8" s="33"/>
      <c r="E8" s="84"/>
      <c r="F8" s="84"/>
      <c r="G8" s="90"/>
    </row>
    <row r="9" spans="1:9" ht="18" customHeight="1" x14ac:dyDescent="0.3">
      <c r="D9" s="33" t="s">
        <v>257</v>
      </c>
      <c r="E9" s="84"/>
      <c r="F9" s="84"/>
      <c r="G9" s="90"/>
    </row>
    <row r="10" spans="1:9" ht="18" customHeight="1" x14ac:dyDescent="0.3">
      <c r="D10" s="33" t="e">
        <f>2/0</f>
        <v>#DIV/0!</v>
      </c>
      <c r="E10" s="84"/>
      <c r="F10" s="84"/>
      <c r="G10" s="90"/>
    </row>
    <row r="11" spans="1:9" ht="18" customHeight="1" x14ac:dyDescent="0.3">
      <c r="D11" s="86"/>
      <c r="E11" s="87"/>
      <c r="G11" s="4"/>
      <c r="H11" s="83"/>
    </row>
    <row r="12" spans="1:9" ht="21.6" customHeight="1" x14ac:dyDescent="0.2">
      <c r="D12" s="134" t="s">
        <v>110</v>
      </c>
      <c r="E12" s="135"/>
      <c r="F12" s="134" t="s">
        <v>109</v>
      </c>
      <c r="G12" s="135"/>
      <c r="H12" s="85" t="s">
        <v>111</v>
      </c>
    </row>
    <row r="13" spans="1:9" ht="36" customHeight="1" x14ac:dyDescent="0.2">
      <c r="D13" s="131" t="s">
        <v>310</v>
      </c>
      <c r="E13" s="132"/>
      <c r="F13" s="127" t="s">
        <v>312</v>
      </c>
      <c r="G13" s="128"/>
      <c r="H13" s="81">
        <f>COUNTA(D6:D10)</f>
        <v>4</v>
      </c>
    </row>
    <row r="14" spans="1:9" ht="39.950000000000003" customHeight="1" x14ac:dyDescent="0.2">
      <c r="D14" s="131"/>
      <c r="E14" s="132"/>
      <c r="F14" s="127"/>
      <c r="G14" s="128"/>
      <c r="H14" s="81"/>
    </row>
    <row r="15" spans="1:9" ht="39.950000000000003" customHeight="1" x14ac:dyDescent="0.2"/>
    <row r="16" spans="1:9" ht="29.45" customHeight="1" x14ac:dyDescent="0.2">
      <c r="E16" s="12"/>
      <c r="F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D14:E14"/>
    <mergeCell ref="F14:G14"/>
    <mergeCell ref="A1:F1"/>
    <mergeCell ref="A2:E2"/>
    <mergeCell ref="D5:F5"/>
    <mergeCell ref="D12:E12"/>
    <mergeCell ref="F12:G12"/>
    <mergeCell ref="D13:E13"/>
    <mergeCell ref="F13:G13"/>
  </mergeCells>
  <phoneticPr fontId="4" type="noConversion"/>
  <hyperlinks>
    <hyperlink ref="A20" location="简介!A1" display="返回简介" xr:uid="{5B0B4526-55EE-4FB0-B3A2-C19DEA7404CC}"/>
  </hyperlink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D412-737A-4C82-AE4D-D6239170E05F}">
  <dimension ref="A1:J24"/>
  <sheetViews>
    <sheetView showGridLines="0" topLeftCell="A4" zoomScaleNormal="100" workbookViewId="0">
      <selection activeCell="G13" sqref="G13:H13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9.5" style="6" customWidth="1"/>
    <col min="6" max="7" width="13.125" style="6" customWidth="1"/>
    <col min="8" max="8" width="19.625" style="6" customWidth="1"/>
    <col min="9" max="9" width="14.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320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23"/>
      <c r="G5" s="90"/>
    </row>
    <row r="6" spans="1:10" ht="18" customHeight="1" x14ac:dyDescent="0.3">
      <c r="E6" s="88" t="s">
        <v>254</v>
      </c>
      <c r="F6" s="89" t="s">
        <v>313</v>
      </c>
      <c r="G6" s="90"/>
    </row>
    <row r="7" spans="1:10" ht="18" customHeight="1" x14ac:dyDescent="0.3">
      <c r="E7" s="33" t="s">
        <v>256</v>
      </c>
      <c r="F7" s="84">
        <v>100</v>
      </c>
      <c r="G7" s="90"/>
    </row>
    <row r="8" spans="1:10" ht="18" customHeight="1" x14ac:dyDescent="0.3">
      <c r="E8" s="33" t="s">
        <v>257</v>
      </c>
      <c r="F8" s="84">
        <v>200</v>
      </c>
      <c r="G8" s="90"/>
    </row>
    <row r="9" spans="1:10" ht="18" customHeight="1" x14ac:dyDescent="0.3">
      <c r="E9" s="33" t="s">
        <v>257</v>
      </c>
      <c r="F9" s="84">
        <v>212</v>
      </c>
      <c r="G9" s="90"/>
    </row>
    <row r="10" spans="1:10" ht="18" customHeight="1" x14ac:dyDescent="0.3">
      <c r="E10" s="33" t="s">
        <v>258</v>
      </c>
      <c r="F10" s="84">
        <v>133</v>
      </c>
      <c r="G10" s="90"/>
    </row>
    <row r="11" spans="1:10" ht="18" customHeight="1" x14ac:dyDescent="0.3">
      <c r="E11" s="86"/>
      <c r="F11" s="87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314</v>
      </c>
      <c r="F13" s="132"/>
      <c r="G13" s="127" t="s">
        <v>316</v>
      </c>
      <c r="H13" s="128"/>
      <c r="I13" s="81">
        <f>COUNTIF(F7:F10,"&gt;200")</f>
        <v>1</v>
      </c>
    </row>
    <row r="14" spans="1:10" ht="39.950000000000003" customHeight="1" x14ac:dyDescent="0.2">
      <c r="E14" s="131" t="s">
        <v>315</v>
      </c>
      <c r="F14" s="132"/>
      <c r="G14" s="127" t="s">
        <v>317</v>
      </c>
      <c r="H14" s="128"/>
      <c r="I14" s="81">
        <f>COUNTIF(E7:E10,"Datafrog")</f>
        <v>2</v>
      </c>
    </row>
    <row r="15" spans="1:10" ht="39.950000000000003" customHeight="1" x14ac:dyDescent="0.2"/>
    <row r="16" spans="1:10" ht="29.45" customHeight="1" x14ac:dyDescent="0.2">
      <c r="F16" s="12"/>
      <c r="G16" s="12"/>
    </row>
    <row r="17" spans="1:5" x14ac:dyDescent="0.2">
      <c r="A17" s="7"/>
      <c r="E17" s="6">
        <f>COUNTIF(E7:E10,"DataFrog")</f>
        <v>2</v>
      </c>
    </row>
    <row r="18" spans="1:5" x14ac:dyDescent="0.2">
      <c r="A18" s="7"/>
    </row>
    <row r="19" spans="1:5" x14ac:dyDescent="0.2">
      <c r="A19" s="7"/>
    </row>
    <row r="20" spans="1:5" ht="15" x14ac:dyDescent="0.25">
      <c r="A20" s="39" t="s">
        <v>211</v>
      </c>
    </row>
    <row r="21" spans="1:5" x14ac:dyDescent="0.2">
      <c r="A21" s="7"/>
    </row>
    <row r="22" spans="1:5" x14ac:dyDescent="0.2">
      <c r="A22" s="7"/>
    </row>
    <row r="23" spans="1:5" x14ac:dyDescent="0.2">
      <c r="A23" s="7"/>
    </row>
    <row r="24" spans="1:5" x14ac:dyDescent="0.2">
      <c r="A24" s="7"/>
    </row>
  </sheetData>
  <mergeCells count="9">
    <mergeCell ref="E14:F14"/>
    <mergeCell ref="G14:H14"/>
    <mergeCell ref="E5:F5"/>
    <mergeCell ref="A1:G1"/>
    <mergeCell ref="A2:F2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BAD7D520-8836-460E-B2A3-B7ACEAD3CA9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3C92-D2E6-4E6E-89EA-4C78C49F54C1}">
  <sheetPr codeName="Sheet4"/>
  <dimension ref="A1:H20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21.875" style="6" customWidth="1"/>
    <col min="5" max="5" width="15.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8"/>
      <c r="B2" s="8"/>
      <c r="C2" s="8" t="s">
        <v>128</v>
      </c>
      <c r="D2" s="8"/>
      <c r="E2" s="8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17.100000000000001" customHeight="1" x14ac:dyDescent="0.2">
      <c r="D5" s="9" t="s">
        <v>108</v>
      </c>
      <c r="E5" s="9"/>
      <c r="F5" s="5"/>
    </row>
    <row r="6" spans="1:8" ht="18" customHeight="1" x14ac:dyDescent="0.2">
      <c r="D6" s="10" t="s">
        <v>113</v>
      </c>
      <c r="E6" s="10"/>
      <c r="F6" s="5"/>
    </row>
    <row r="7" spans="1:8" ht="21.6" customHeight="1" x14ac:dyDescent="0.2"/>
    <row r="8" spans="1:8" ht="39.950000000000003" customHeight="1" x14ac:dyDescent="0.2">
      <c r="D8" s="11" t="s">
        <v>110</v>
      </c>
      <c r="E8" s="11" t="s">
        <v>109</v>
      </c>
      <c r="F8" s="11" t="s">
        <v>111</v>
      </c>
    </row>
    <row r="9" spans="1:8" ht="39.950000000000003" customHeight="1" x14ac:dyDescent="0.2">
      <c r="D9" s="13" t="s">
        <v>132</v>
      </c>
      <c r="E9" s="14" t="s">
        <v>133</v>
      </c>
      <c r="F9" s="15" t="str">
        <f>MID(D6,3,3)</f>
        <v>蛙继续</v>
      </c>
    </row>
    <row r="10" spans="1:8" ht="39.950000000000003" customHeight="1" x14ac:dyDescent="0.2">
      <c r="D10" s="13" t="s">
        <v>138</v>
      </c>
      <c r="E10" s="14" t="s">
        <v>139</v>
      </c>
      <c r="F10" s="15" t="str">
        <f>MID(D6,15,5)</f>
        <v/>
      </c>
    </row>
    <row r="11" spans="1:8" ht="39.950000000000003" customHeight="1" x14ac:dyDescent="0.2">
      <c r="D11" s="13" t="s">
        <v>141</v>
      </c>
      <c r="E11" s="14" t="s">
        <v>140</v>
      </c>
      <c r="F11" s="15" t="e">
        <f>MID(D6,-1,15)</f>
        <v>#VALUE!</v>
      </c>
    </row>
    <row r="12" spans="1:8" ht="29.45" customHeight="1" x14ac:dyDescent="0.2">
      <c r="D12" s="13" t="s">
        <v>142</v>
      </c>
      <c r="E12" s="14" t="s">
        <v>143</v>
      </c>
      <c r="F12" s="15" t="e">
        <f>MID(D7,1,-1)</f>
        <v>#VALUE!</v>
      </c>
    </row>
    <row r="13" spans="1:8" x14ac:dyDescent="0.2">
      <c r="A13" s="7"/>
      <c r="E13" s="12"/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1092-3B59-4335-96BD-4EED29CA6EF8}">
  <dimension ref="A1:J24"/>
  <sheetViews>
    <sheetView showGridLines="0" topLeftCell="A4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9.5" style="6" customWidth="1"/>
    <col min="6" max="7" width="13.125" style="6" customWidth="1"/>
    <col min="8" max="8" width="19.625" style="6" customWidth="1"/>
    <col min="9" max="9" width="14.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321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23"/>
      <c r="G5" s="90"/>
    </row>
    <row r="6" spans="1:10" ht="18" customHeight="1" x14ac:dyDescent="0.3">
      <c r="E6" s="88" t="s">
        <v>254</v>
      </c>
      <c r="F6" s="89" t="s">
        <v>313</v>
      </c>
      <c r="G6" s="90"/>
    </row>
    <row r="7" spans="1:10" ht="18" customHeight="1" x14ac:dyDescent="0.3">
      <c r="E7" s="33" t="s">
        <v>256</v>
      </c>
      <c r="F7" s="84">
        <v>100</v>
      </c>
      <c r="G7" s="90"/>
    </row>
    <row r="8" spans="1:10" ht="18" customHeight="1" x14ac:dyDescent="0.3">
      <c r="E8" s="33"/>
      <c r="F8" s="84">
        <v>200</v>
      </c>
      <c r="G8" s="90"/>
    </row>
    <row r="9" spans="1:10" ht="18" customHeight="1" x14ac:dyDescent="0.3">
      <c r="E9" s="33" t="s">
        <v>257</v>
      </c>
      <c r="F9" s="84">
        <v>212</v>
      </c>
      <c r="G9" s="90"/>
    </row>
    <row r="10" spans="1:10" ht="18" customHeight="1" x14ac:dyDescent="0.3">
      <c r="E10" s="33" t="s">
        <v>258</v>
      </c>
      <c r="F10" s="84">
        <v>133</v>
      </c>
      <c r="G10" s="90"/>
    </row>
    <row r="11" spans="1:10" ht="18" customHeight="1" x14ac:dyDescent="0.3">
      <c r="E11" s="86"/>
      <c r="F11" s="87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323</v>
      </c>
      <c r="F13" s="132"/>
      <c r="G13" s="127" t="s">
        <v>322</v>
      </c>
      <c r="H13" s="128"/>
      <c r="I13" s="81">
        <f>COUNTBLANK(E7:E10)</f>
        <v>1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EE35B64F-7AA6-48F5-8695-E290A8C4D603}"/>
  </hyperlinks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F5B0-5F28-4FC0-A81C-37281147F6D3}">
  <dimension ref="A1:J24"/>
  <sheetViews>
    <sheetView showGridLines="0" topLeftCell="A4" zoomScaleNormal="100" workbookViewId="0">
      <selection activeCell="E16" sqref="E16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31.87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324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23"/>
      <c r="G5" s="90"/>
    </row>
    <row r="6" spans="1:10" ht="18" customHeight="1" x14ac:dyDescent="0.3">
      <c r="E6" s="88" t="s">
        <v>254</v>
      </c>
      <c r="F6" s="89" t="s">
        <v>313</v>
      </c>
      <c r="G6" s="90"/>
    </row>
    <row r="7" spans="1:10" ht="18" customHeight="1" x14ac:dyDescent="0.3">
      <c r="E7" s="33" t="s">
        <v>256</v>
      </c>
      <c r="F7" s="84">
        <v>100</v>
      </c>
      <c r="G7" s="90"/>
    </row>
    <row r="8" spans="1:10" ht="18" customHeight="1" x14ac:dyDescent="0.3">
      <c r="E8" s="33" t="s">
        <v>325</v>
      </c>
      <c r="F8" s="84">
        <v>200</v>
      </c>
      <c r="G8" s="90"/>
    </row>
    <row r="9" spans="1:10" ht="18" customHeight="1" x14ac:dyDescent="0.3">
      <c r="E9" s="33" t="s">
        <v>257</v>
      </c>
      <c r="F9" s="84">
        <v>212</v>
      </c>
      <c r="G9" s="90"/>
    </row>
    <row r="10" spans="1:10" ht="18" customHeight="1" x14ac:dyDescent="0.3">
      <c r="E10" s="33" t="s">
        <v>258</v>
      </c>
      <c r="F10" s="84">
        <v>133</v>
      </c>
      <c r="G10" s="90"/>
    </row>
    <row r="11" spans="1:10" ht="18" customHeight="1" x14ac:dyDescent="0.3">
      <c r="E11" s="86"/>
      <c r="F11" s="87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326</v>
      </c>
      <c r="F13" s="132"/>
      <c r="G13" s="127" t="s">
        <v>327</v>
      </c>
      <c r="H13" s="128"/>
      <c r="I13" s="81">
        <f>COUNTIFS(E7:E10,"Datafrog",F7:F10,"&gt;200")</f>
        <v>1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E16" s="6">
        <f>COUNTIFS(E7:E10,"Datafrog",F7:F10,"&gt;200")</f>
        <v>1</v>
      </c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A808062D-9705-4549-822C-A0C42F0FAD52}"/>
  </hyperlink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9714-2F4B-4F4D-BEA3-96D0C675244D}">
  <dimension ref="A1:J24"/>
  <sheetViews>
    <sheetView showGridLines="0" topLeftCell="A4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3.37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328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23"/>
      <c r="G5" s="90"/>
    </row>
    <row r="6" spans="1:10" ht="18" customHeight="1" x14ac:dyDescent="0.3">
      <c r="E6" s="88" t="s">
        <v>254</v>
      </c>
      <c r="F6" s="89" t="s">
        <v>313</v>
      </c>
      <c r="G6" s="90"/>
    </row>
    <row r="7" spans="1:10" ht="18" customHeight="1" x14ac:dyDescent="0.3">
      <c r="E7" s="33" t="s">
        <v>256</v>
      </c>
      <c r="F7" s="84">
        <v>100</v>
      </c>
      <c r="G7" s="90"/>
    </row>
    <row r="8" spans="1:10" ht="18" customHeight="1" x14ac:dyDescent="0.3">
      <c r="E8" s="33" t="s">
        <v>325</v>
      </c>
      <c r="F8" s="84">
        <v>200</v>
      </c>
      <c r="G8" s="90"/>
    </row>
    <row r="9" spans="1:10" ht="18" customHeight="1" x14ac:dyDescent="0.3">
      <c r="E9" s="33" t="s">
        <v>257</v>
      </c>
      <c r="F9" s="84">
        <v>212</v>
      </c>
      <c r="G9" s="90"/>
    </row>
    <row r="10" spans="1:10" ht="18" customHeight="1" x14ac:dyDescent="0.3">
      <c r="E10" s="33" t="s">
        <v>258</v>
      </c>
      <c r="F10" s="84">
        <v>133</v>
      </c>
      <c r="G10" s="90"/>
    </row>
    <row r="11" spans="1:10" ht="18" customHeight="1" x14ac:dyDescent="0.3">
      <c r="E11" s="86"/>
      <c r="F11" s="87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329</v>
      </c>
      <c r="F13" s="132"/>
      <c r="G13" s="127" t="s">
        <v>330</v>
      </c>
      <c r="H13" s="128"/>
      <c r="I13" s="81">
        <f>SUM(F7:F10)</f>
        <v>645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957ADC7B-B06D-4118-8E37-36F82E8F1E1D}"/>
  </hyperlink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DE67-7FC5-4838-881F-52B96A22B362}">
  <dimension ref="A1:J24"/>
  <sheetViews>
    <sheetView showGridLines="0" topLeftCell="A4" zoomScaleNormal="100" workbookViewId="0">
      <selection activeCell="E19" sqref="E19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3.37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333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23"/>
      <c r="G5" s="90"/>
    </row>
    <row r="6" spans="1:10" ht="18" customHeight="1" x14ac:dyDescent="0.3">
      <c r="E6" s="88" t="s">
        <v>254</v>
      </c>
      <c r="F6" s="89" t="s">
        <v>313</v>
      </c>
      <c r="G6" s="90"/>
    </row>
    <row r="7" spans="1:10" ht="18" customHeight="1" x14ac:dyDescent="0.3">
      <c r="E7" s="33" t="s">
        <v>256</v>
      </c>
      <c r="F7" s="84">
        <v>100</v>
      </c>
      <c r="G7" s="90"/>
    </row>
    <row r="8" spans="1:10" ht="18" customHeight="1" x14ac:dyDescent="0.3">
      <c r="E8" s="33" t="s">
        <v>257</v>
      </c>
      <c r="F8" s="84">
        <v>200</v>
      </c>
      <c r="G8" s="90"/>
    </row>
    <row r="9" spans="1:10" ht="18" customHeight="1" x14ac:dyDescent="0.3">
      <c r="E9" s="33" t="s">
        <v>257</v>
      </c>
      <c r="F9" s="84">
        <v>212</v>
      </c>
      <c r="G9" s="90"/>
    </row>
    <row r="10" spans="1:10" ht="18" customHeight="1" x14ac:dyDescent="0.3">
      <c r="E10" s="33" t="s">
        <v>258</v>
      </c>
      <c r="F10" s="84">
        <v>133</v>
      </c>
      <c r="G10" s="90"/>
    </row>
    <row r="11" spans="1:10" ht="18" customHeight="1" x14ac:dyDescent="0.3">
      <c r="E11" s="86"/>
      <c r="F11" s="87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331</v>
      </c>
      <c r="F13" s="132"/>
      <c r="G13" s="127" t="s">
        <v>332</v>
      </c>
      <c r="H13" s="128"/>
      <c r="I13" s="81">
        <f ca="1">SUMIF(E7:F10,"Datafrog",F7:F10)</f>
        <v>412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E16" s="6">
        <f ca="1">SUMIF(E7:F10,"Datafrog",F7:F10)</f>
        <v>412</v>
      </c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7FA4D881-7869-4C29-8972-B71B1F5DE07F}"/>
  </hyperlinks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5735-AD0D-44CA-8420-EF211DD87831}">
  <dimension ref="A1:J24"/>
  <sheetViews>
    <sheetView showGridLines="0" topLeftCell="A4" zoomScaleNormal="100" workbookViewId="0">
      <selection activeCell="E17" sqref="E17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0.375" style="6" customWidth="1"/>
    <col min="7" max="7" width="13.125" style="6" customWidth="1"/>
    <col min="8" max="8" width="32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339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22" t="s">
        <v>108</v>
      </c>
      <c r="F5" s="123"/>
      <c r="G5" s="90"/>
    </row>
    <row r="6" spans="1:10" ht="18" customHeight="1" x14ac:dyDescent="0.3">
      <c r="E6" s="88" t="s">
        <v>254</v>
      </c>
      <c r="F6" s="89" t="s">
        <v>313</v>
      </c>
      <c r="G6" s="90"/>
    </row>
    <row r="7" spans="1:10" ht="18" customHeight="1" x14ac:dyDescent="0.3">
      <c r="E7" s="33" t="s">
        <v>256</v>
      </c>
      <c r="F7" s="84">
        <v>100</v>
      </c>
      <c r="G7" s="90"/>
    </row>
    <row r="8" spans="1:10" ht="18" customHeight="1" x14ac:dyDescent="0.3">
      <c r="E8" s="33" t="s">
        <v>257</v>
      </c>
      <c r="F8" s="84">
        <v>200</v>
      </c>
      <c r="G8" s="90"/>
    </row>
    <row r="9" spans="1:10" ht="18" customHeight="1" x14ac:dyDescent="0.3">
      <c r="E9" s="33" t="s">
        <v>257</v>
      </c>
      <c r="F9" s="84">
        <v>212</v>
      </c>
      <c r="G9" s="90"/>
    </row>
    <row r="10" spans="1:10" ht="18" customHeight="1" x14ac:dyDescent="0.3">
      <c r="E10" s="33" t="s">
        <v>258</v>
      </c>
      <c r="F10" s="84">
        <v>133</v>
      </c>
      <c r="G10" s="90"/>
    </row>
    <row r="11" spans="1:10" ht="18" customHeight="1" x14ac:dyDescent="0.3">
      <c r="E11" s="86"/>
      <c r="F11" s="87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334</v>
      </c>
      <c r="F13" s="132"/>
      <c r="G13" s="127" t="s">
        <v>335</v>
      </c>
      <c r="H13" s="128"/>
      <c r="I13" s="81">
        <f>SUMIFS(F7:F10,F7:F10,"&gt;100",F7:F10,"&lt;210")</f>
        <v>333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E16" s="6">
        <f>SUMIFS(F7:F10,F7:F10,"&gt;100",F7:F10,"&lt;210")</f>
        <v>333</v>
      </c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E5B1CC32-5FE5-4AB0-BD6D-24FFE1B721D0}"/>
  </hyperlink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B545-46EE-441B-8E41-109D86098F52}">
  <dimension ref="A1:J24"/>
  <sheetViews>
    <sheetView showGridLines="0" topLeftCell="A4" zoomScaleNormal="100" workbookViewId="0">
      <selection activeCell="E14" sqref="E14:F14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3.37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339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8" t="s">
        <v>341</v>
      </c>
      <c r="F6" s="89" t="s">
        <v>340</v>
      </c>
      <c r="G6" s="89" t="s">
        <v>274</v>
      </c>
    </row>
    <row r="7" spans="1:10" ht="18" customHeight="1" x14ac:dyDescent="0.3">
      <c r="E7" s="33" t="s">
        <v>342</v>
      </c>
      <c r="F7" s="84">
        <v>100</v>
      </c>
      <c r="G7" s="93">
        <v>2</v>
      </c>
    </row>
    <row r="8" spans="1:10" ht="18" customHeight="1" x14ac:dyDescent="0.3">
      <c r="E8" s="33" t="s">
        <v>346</v>
      </c>
      <c r="F8" s="84">
        <v>200</v>
      </c>
      <c r="G8" s="93">
        <v>1</v>
      </c>
    </row>
    <row r="9" spans="1:10" ht="18" customHeight="1" x14ac:dyDescent="0.3">
      <c r="E9" s="33" t="s">
        <v>343</v>
      </c>
      <c r="F9" s="84">
        <v>212</v>
      </c>
      <c r="G9" s="93">
        <v>3</v>
      </c>
    </row>
    <row r="10" spans="1:10" ht="18" customHeight="1" x14ac:dyDescent="0.3">
      <c r="E10" s="33" t="s">
        <v>344</v>
      </c>
      <c r="F10" s="84">
        <v>133</v>
      </c>
      <c r="G10" s="93">
        <v>4</v>
      </c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348</v>
      </c>
      <c r="F13" s="132"/>
      <c r="G13" s="127" t="s">
        <v>347</v>
      </c>
      <c r="H13" s="128"/>
      <c r="I13" s="81">
        <f>SUMPRODUCT(F7:F10,G7:G10)</f>
        <v>1568</v>
      </c>
    </row>
    <row r="14" spans="1:10" ht="39.950000000000003" customHeight="1" x14ac:dyDescent="0.2">
      <c r="E14" s="141" t="s">
        <v>394</v>
      </c>
      <c r="F14" s="142"/>
      <c r="G14" s="143" t="s">
        <v>393</v>
      </c>
      <c r="H14" s="144"/>
      <c r="I14" s="145">
        <f>SUMPRODUCT(F7:F10+G7:G10)</f>
        <v>655</v>
      </c>
    </row>
    <row r="15" spans="1:10" ht="39.950000000000003" customHeight="1" x14ac:dyDescent="0.2"/>
    <row r="16" spans="1:10" ht="29.45" customHeight="1" x14ac:dyDescent="0.2"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E5:G5"/>
    <mergeCell ref="A1:G1"/>
    <mergeCell ref="A2:F2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E2E40A8B-88DB-4E8B-BBA0-A140AB1594A2}"/>
  </hyperlinks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5404-4B0D-42AA-92CE-9B37ADD95C0F}">
  <dimension ref="A1:J24"/>
  <sheetViews>
    <sheetView showGridLines="0" topLeftCell="A4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349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8" t="s">
        <v>341</v>
      </c>
      <c r="F6" s="89" t="s">
        <v>340</v>
      </c>
      <c r="G6" s="89" t="s">
        <v>274</v>
      </c>
    </row>
    <row r="7" spans="1:10" ht="18" customHeight="1" x14ac:dyDescent="0.3">
      <c r="E7" s="33" t="s">
        <v>342</v>
      </c>
      <c r="F7" s="84">
        <v>100</v>
      </c>
      <c r="G7" s="93">
        <v>2</v>
      </c>
    </row>
    <row r="8" spans="1:10" ht="18" customHeight="1" x14ac:dyDescent="0.3">
      <c r="E8" s="33" t="s">
        <v>346</v>
      </c>
      <c r="F8" s="84">
        <v>200</v>
      </c>
      <c r="G8" s="93">
        <v>1</v>
      </c>
    </row>
    <row r="9" spans="1:10" ht="18" customHeight="1" x14ac:dyDescent="0.3">
      <c r="E9" s="33" t="s">
        <v>343</v>
      </c>
      <c r="F9" s="84">
        <v>212</v>
      </c>
      <c r="G9" s="93">
        <v>3</v>
      </c>
    </row>
    <row r="10" spans="1:10" ht="18" customHeight="1" x14ac:dyDescent="0.3">
      <c r="E10" s="33" t="s">
        <v>344</v>
      </c>
      <c r="F10" s="84">
        <v>133</v>
      </c>
      <c r="G10" s="93">
        <v>4</v>
      </c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350</v>
      </c>
      <c r="F13" s="132"/>
      <c r="G13" s="127" t="s">
        <v>351</v>
      </c>
      <c r="H13" s="128"/>
      <c r="I13" s="81">
        <f>MAX(F7:F10)</f>
        <v>212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2A5D183A-F882-4DCF-9AD2-910D652BD161}"/>
  </hyperlinks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FF29-D3E8-43A6-837B-B5F7E43BFFB4}">
  <dimension ref="A1:J24"/>
  <sheetViews>
    <sheetView showGridLines="0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352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8" t="s">
        <v>341</v>
      </c>
      <c r="F6" s="89" t="s">
        <v>340</v>
      </c>
      <c r="G6" s="89" t="s">
        <v>274</v>
      </c>
    </row>
    <row r="7" spans="1:10" ht="18" customHeight="1" x14ac:dyDescent="0.3">
      <c r="E7" s="33" t="s">
        <v>342</v>
      </c>
      <c r="F7" s="84">
        <v>100</v>
      </c>
      <c r="G7" s="93">
        <v>2</v>
      </c>
    </row>
    <row r="8" spans="1:10" ht="18" customHeight="1" x14ac:dyDescent="0.3">
      <c r="E8" s="33" t="s">
        <v>346</v>
      </c>
      <c r="F8" s="84">
        <v>200</v>
      </c>
      <c r="G8" s="93">
        <v>1</v>
      </c>
    </row>
    <row r="9" spans="1:10" ht="18" customHeight="1" x14ac:dyDescent="0.3">
      <c r="E9" s="33" t="s">
        <v>343</v>
      </c>
      <c r="F9" s="84">
        <v>212</v>
      </c>
      <c r="G9" s="93">
        <v>3</v>
      </c>
    </row>
    <row r="10" spans="1:10" ht="18" customHeight="1" x14ac:dyDescent="0.3">
      <c r="E10" s="33" t="s">
        <v>344</v>
      </c>
      <c r="F10" s="84">
        <v>133</v>
      </c>
      <c r="G10" s="93">
        <v>4</v>
      </c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353</v>
      </c>
      <c r="F13" s="132"/>
      <c r="G13" s="127" t="s">
        <v>354</v>
      </c>
      <c r="H13" s="128"/>
      <c r="I13" s="81">
        <f>MIN(F7:F10)</f>
        <v>100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2ABECB5A-4E65-41E3-AFCE-495E6D62812F}"/>
  </hyperlinks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C425-B92F-4070-9CDD-B2D24795FDD2}">
  <dimension ref="A1:J24"/>
  <sheetViews>
    <sheetView showGridLines="0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355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8" t="s">
        <v>341</v>
      </c>
      <c r="F6" s="89" t="s">
        <v>340</v>
      </c>
      <c r="G6" s="89" t="s">
        <v>274</v>
      </c>
    </row>
    <row r="7" spans="1:10" ht="18" customHeight="1" x14ac:dyDescent="0.3">
      <c r="E7" s="33" t="s">
        <v>342</v>
      </c>
      <c r="F7" s="84">
        <v>100</v>
      </c>
      <c r="G7" s="93">
        <v>2</v>
      </c>
    </row>
    <row r="8" spans="1:10" ht="18" customHeight="1" x14ac:dyDescent="0.3">
      <c r="E8" s="33" t="s">
        <v>346</v>
      </c>
      <c r="F8" s="84">
        <v>200</v>
      </c>
      <c r="G8" s="93">
        <v>1</v>
      </c>
    </row>
    <row r="9" spans="1:10" ht="18" customHeight="1" x14ac:dyDescent="0.3">
      <c r="E9" s="33" t="s">
        <v>343</v>
      </c>
      <c r="F9" s="84">
        <v>212</v>
      </c>
      <c r="G9" s="93">
        <v>3</v>
      </c>
    </row>
    <row r="10" spans="1:10" ht="18" customHeight="1" x14ac:dyDescent="0.3">
      <c r="E10" s="33" t="s">
        <v>344</v>
      </c>
      <c r="F10" s="84">
        <v>133</v>
      </c>
      <c r="G10" s="93">
        <v>4</v>
      </c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356</v>
      </c>
      <c r="F13" s="132"/>
      <c r="G13" s="127" t="s">
        <v>357</v>
      </c>
      <c r="H13" s="128"/>
      <c r="I13" s="81">
        <f>AVERAGE(F7:F10)</f>
        <v>161.25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DC0EDBF7-4D4C-410B-8EC8-A6CC323FC021}"/>
  </hyperlink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D22B-778A-4E21-A190-C2FB07EAC433}">
  <dimension ref="A1:J24"/>
  <sheetViews>
    <sheetView showGridLines="0" topLeftCell="A4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355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8" t="s">
        <v>341</v>
      </c>
      <c r="F6" s="89" t="s">
        <v>340</v>
      </c>
      <c r="G6" s="89" t="s">
        <v>274</v>
      </c>
    </row>
    <row r="7" spans="1:10" ht="18" customHeight="1" x14ac:dyDescent="0.3">
      <c r="E7" s="33" t="s">
        <v>342</v>
      </c>
      <c r="F7" s="84">
        <v>100</v>
      </c>
      <c r="G7" s="93">
        <v>2</v>
      </c>
    </row>
    <row r="8" spans="1:10" ht="18" customHeight="1" x14ac:dyDescent="0.3">
      <c r="E8" s="33" t="s">
        <v>346</v>
      </c>
      <c r="F8" s="84">
        <v>200</v>
      </c>
      <c r="G8" s="93">
        <v>1</v>
      </c>
    </row>
    <row r="9" spans="1:10" ht="18" customHeight="1" x14ac:dyDescent="0.3">
      <c r="E9" s="33" t="s">
        <v>343</v>
      </c>
      <c r="F9" s="84">
        <v>212</v>
      </c>
      <c r="G9" s="93">
        <v>3</v>
      </c>
    </row>
    <row r="10" spans="1:10" ht="18" customHeight="1" x14ac:dyDescent="0.3">
      <c r="E10" s="33" t="s">
        <v>344</v>
      </c>
      <c r="F10" s="84">
        <v>133</v>
      </c>
      <c r="G10" s="93">
        <v>4</v>
      </c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359</v>
      </c>
      <c r="F13" s="132"/>
      <c r="G13" s="127" t="s">
        <v>358</v>
      </c>
      <c r="H13" s="128"/>
      <c r="I13" s="81">
        <f>MOD(F9,12)</f>
        <v>8</v>
      </c>
    </row>
    <row r="14" spans="1:10" ht="39.950000000000003" customHeight="1" x14ac:dyDescent="0.2">
      <c r="E14" s="131" t="s">
        <v>360</v>
      </c>
      <c r="F14" s="132"/>
      <c r="G14" s="127" t="s">
        <v>361</v>
      </c>
      <c r="H14" s="128"/>
      <c r="I14" s="81">
        <f>MOD(9,3)</f>
        <v>0</v>
      </c>
    </row>
    <row r="15" spans="1:10" ht="39.950000000000003" customHeight="1" x14ac:dyDescent="0.2"/>
    <row r="16" spans="1:10" ht="29.45" customHeight="1" x14ac:dyDescent="0.2"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444C17D5-B3AD-4572-AFFF-B65DED325604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6B17-72C8-4EA7-B488-22135A8E7BC2}">
  <sheetPr codeName="Sheet5"/>
  <dimension ref="A1:H20"/>
  <sheetViews>
    <sheetView showGridLines="0" workbookViewId="0">
      <selection activeCell="D9" sqref="D9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21.875" style="6" customWidth="1"/>
    <col min="5" max="5" width="15.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8"/>
      <c r="B2" s="8"/>
      <c r="C2" s="8" t="s">
        <v>144</v>
      </c>
      <c r="D2" s="8"/>
      <c r="E2" s="8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17.100000000000001" customHeight="1" x14ac:dyDescent="0.2">
      <c r="D5" s="9" t="s">
        <v>108</v>
      </c>
      <c r="E5" s="9"/>
      <c r="F5" s="5"/>
    </row>
    <row r="6" spans="1:8" ht="18" customHeight="1" x14ac:dyDescent="0.2">
      <c r="D6" s="10" t="s">
        <v>113</v>
      </c>
      <c r="E6" s="10"/>
      <c r="F6" s="5"/>
    </row>
    <row r="7" spans="1:8" ht="21.6" customHeight="1" x14ac:dyDescent="0.2"/>
    <row r="8" spans="1:8" ht="39.950000000000003" customHeight="1" x14ac:dyDescent="0.2">
      <c r="D8" s="11" t="s">
        <v>110</v>
      </c>
      <c r="E8" s="11" t="s">
        <v>109</v>
      </c>
      <c r="F8" s="11" t="s">
        <v>111</v>
      </c>
    </row>
    <row r="9" spans="1:8" ht="39.950000000000003" customHeight="1" x14ac:dyDescent="0.2">
      <c r="D9" s="13" t="s">
        <v>145</v>
      </c>
      <c r="E9" s="14" t="s">
        <v>146</v>
      </c>
      <c r="F9" s="15">
        <f>LEN(D6)</f>
        <v>7</v>
      </c>
    </row>
    <row r="10" spans="1:8" ht="39.950000000000003" customHeight="1" x14ac:dyDescent="0.2">
      <c r="D10" s="18"/>
      <c r="E10" s="19"/>
      <c r="F10" s="20"/>
    </row>
    <row r="11" spans="1:8" ht="39.950000000000003" customHeight="1" x14ac:dyDescent="0.2">
      <c r="D11" s="21"/>
      <c r="E11" s="22"/>
      <c r="F11" s="23"/>
    </row>
    <row r="12" spans="1:8" ht="29.45" customHeight="1" x14ac:dyDescent="0.2">
      <c r="D12" s="21"/>
      <c r="E12" s="22"/>
      <c r="F12" s="23"/>
    </row>
    <row r="13" spans="1:8" x14ac:dyDescent="0.2">
      <c r="A13" s="7"/>
      <c r="E13" s="12"/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1">
    <mergeCell ref="A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02B4-4E2D-42B0-B18D-72D87428C022}">
  <dimension ref="A1:J24"/>
  <sheetViews>
    <sheetView showGridLines="0" topLeftCell="A4" zoomScaleNormal="100" workbookViewId="0">
      <selection activeCell="E17" sqref="E17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362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8" t="s">
        <v>341</v>
      </c>
      <c r="F6" s="89" t="s">
        <v>340</v>
      </c>
      <c r="G6" s="89" t="s">
        <v>274</v>
      </c>
    </row>
    <row r="7" spans="1:10" ht="18" customHeight="1" x14ac:dyDescent="0.3">
      <c r="E7" s="33" t="s">
        <v>342</v>
      </c>
      <c r="F7" s="84">
        <v>100</v>
      </c>
      <c r="G7" s="93">
        <v>2</v>
      </c>
    </row>
    <row r="8" spans="1:10" ht="18" customHeight="1" x14ac:dyDescent="0.3">
      <c r="E8" s="33" t="s">
        <v>346</v>
      </c>
      <c r="F8" s="84">
        <v>200</v>
      </c>
      <c r="G8" s="93">
        <v>1</v>
      </c>
    </row>
    <row r="9" spans="1:10" ht="18" customHeight="1" x14ac:dyDescent="0.3">
      <c r="E9" s="33" t="s">
        <v>343</v>
      </c>
      <c r="F9" s="84">
        <v>212</v>
      </c>
      <c r="G9" s="93">
        <v>3</v>
      </c>
    </row>
    <row r="10" spans="1:10" ht="18" customHeight="1" x14ac:dyDescent="0.3">
      <c r="E10" s="33" t="s">
        <v>344</v>
      </c>
      <c r="F10" s="84">
        <v>133</v>
      </c>
      <c r="G10" s="93">
        <v>4</v>
      </c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363</v>
      </c>
      <c r="F13" s="132"/>
      <c r="G13" s="127" t="s">
        <v>364</v>
      </c>
      <c r="H13" s="128"/>
      <c r="I13" s="81">
        <f>RANK(F8,F7:F10)</f>
        <v>2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E16" s="6">
        <f>RANK(F8,F7:F10)</f>
        <v>2</v>
      </c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6A57A298-894B-4023-8228-04FF6E64611E}"/>
  </hyperlinks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6A7F-3BF0-43D1-88F9-713B6669D995}">
  <dimension ref="A1:J24"/>
  <sheetViews>
    <sheetView showGridLines="0" topLeftCell="A7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365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8" t="s">
        <v>341</v>
      </c>
      <c r="F6" s="89" t="s">
        <v>340</v>
      </c>
      <c r="G6" s="89" t="s">
        <v>274</v>
      </c>
    </row>
    <row r="7" spans="1:10" ht="18" customHeight="1" x14ac:dyDescent="0.3">
      <c r="E7" s="33" t="s">
        <v>342</v>
      </c>
      <c r="F7" s="84">
        <v>100.22499999999999</v>
      </c>
      <c r="G7" s="93">
        <v>2</v>
      </c>
    </row>
    <row r="8" spans="1:10" ht="18" customHeight="1" x14ac:dyDescent="0.3">
      <c r="E8" s="33" t="s">
        <v>346</v>
      </c>
      <c r="F8" s="84">
        <v>200.333</v>
      </c>
      <c r="G8" s="93">
        <v>1</v>
      </c>
    </row>
    <row r="9" spans="1:10" ht="18" customHeight="1" x14ac:dyDescent="0.3">
      <c r="E9" s="33" t="s">
        <v>343</v>
      </c>
      <c r="F9" s="84">
        <v>212.18969999999999</v>
      </c>
      <c r="G9" s="93">
        <v>3</v>
      </c>
    </row>
    <row r="10" spans="1:10" ht="18" customHeight="1" x14ac:dyDescent="0.3">
      <c r="E10" s="33" t="s">
        <v>344</v>
      </c>
      <c r="F10" s="84">
        <v>133.27269999999999</v>
      </c>
      <c r="G10" s="93">
        <v>4</v>
      </c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366</v>
      </c>
      <c r="F13" s="132"/>
      <c r="G13" s="127" t="s">
        <v>367</v>
      </c>
      <c r="H13" s="128"/>
      <c r="I13" s="81">
        <f>ROUND(F8,1)</f>
        <v>200.3</v>
      </c>
    </row>
    <row r="14" spans="1:10" ht="39.950000000000003" customHeight="1" x14ac:dyDescent="0.2">
      <c r="E14" s="131"/>
      <c r="F14" s="132"/>
      <c r="G14" s="127"/>
      <c r="H14" s="128"/>
      <c r="I14" s="81"/>
    </row>
    <row r="15" spans="1:10" ht="39.950000000000003" customHeight="1" x14ac:dyDescent="0.2"/>
    <row r="16" spans="1:10" ht="29.45" customHeight="1" x14ac:dyDescent="0.2"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11BD2BF3-8AA9-4F53-8607-E698CF769125}"/>
  </hyperlinks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45E5-CE82-4AE9-9E75-3C7E2AA79A3D}">
  <dimension ref="A1:J24"/>
  <sheetViews>
    <sheetView showGridLines="0" topLeftCell="A5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368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9" t="s">
        <v>369</v>
      </c>
      <c r="F6" s="89"/>
      <c r="G6" s="89"/>
    </row>
    <row r="7" spans="1:10" ht="18" customHeight="1" x14ac:dyDescent="0.3">
      <c r="E7" s="84">
        <v>2.5</v>
      </c>
      <c r="F7" s="84"/>
      <c r="G7" s="93"/>
    </row>
    <row r="8" spans="1:10" ht="18" customHeight="1" x14ac:dyDescent="0.3">
      <c r="E8" s="84">
        <v>-2.5</v>
      </c>
      <c r="F8" s="84"/>
      <c r="G8" s="93"/>
    </row>
    <row r="9" spans="1:10" ht="18" customHeight="1" x14ac:dyDescent="0.3">
      <c r="E9" s="84">
        <v>3.6</v>
      </c>
      <c r="F9" s="84"/>
      <c r="G9" s="93"/>
    </row>
    <row r="10" spans="1:10" ht="18" customHeight="1" x14ac:dyDescent="0.3">
      <c r="E10" s="84">
        <v>-6.6</v>
      </c>
      <c r="F10" s="84"/>
      <c r="G10" s="93"/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1" t="s">
        <v>370</v>
      </c>
      <c r="F13" s="132"/>
      <c r="G13" s="127" t="s">
        <v>371</v>
      </c>
      <c r="H13" s="128"/>
      <c r="I13" s="81">
        <f>FLOOR(3.6,2)</f>
        <v>2</v>
      </c>
    </row>
    <row r="14" spans="1:10" ht="39.950000000000003" customHeight="1" x14ac:dyDescent="0.2">
      <c r="E14" s="131" t="s">
        <v>372</v>
      </c>
      <c r="F14" s="132"/>
      <c r="G14" s="127" t="s">
        <v>375</v>
      </c>
      <c r="H14" s="128"/>
      <c r="I14" s="81">
        <f>FLOOR(3.6,1)</f>
        <v>3</v>
      </c>
    </row>
    <row r="15" spans="1:10" ht="39.950000000000003" customHeight="1" x14ac:dyDescent="0.2">
      <c r="E15" s="131" t="s">
        <v>373</v>
      </c>
      <c r="F15" s="132"/>
      <c r="G15" s="127" t="s">
        <v>374</v>
      </c>
      <c r="H15" s="128"/>
      <c r="I15" s="81" t="e">
        <f>FLOOR(3.6,-1)</f>
        <v>#NUM!</v>
      </c>
    </row>
    <row r="16" spans="1:10" ht="29.45" customHeight="1" x14ac:dyDescent="0.2">
      <c r="F16" s="12"/>
      <c r="G16" s="12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ht="15" x14ac:dyDescent="0.25">
      <c r="A20" s="39" t="s">
        <v>211</v>
      </c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mergeCells count="11">
    <mergeCell ref="E14:F14"/>
    <mergeCell ref="G14:H14"/>
    <mergeCell ref="E15:F15"/>
    <mergeCell ref="G15:H15"/>
    <mergeCell ref="A1:G1"/>
    <mergeCell ref="A2:F2"/>
    <mergeCell ref="E5:G5"/>
    <mergeCell ref="E12:F12"/>
    <mergeCell ref="G12:H12"/>
    <mergeCell ref="E13:F13"/>
    <mergeCell ref="G13:H13"/>
  </mergeCells>
  <phoneticPr fontId="4" type="noConversion"/>
  <hyperlinks>
    <hyperlink ref="A20" location="简介!A1" display="返回简介" xr:uid="{E9019FC1-DDB6-46C1-8675-32F53DC589A0}"/>
  </hyperlinks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407C-3170-495D-9112-A5D0570DD2CA}">
  <dimension ref="A1:J23"/>
  <sheetViews>
    <sheetView showGridLines="0" topLeftCell="A4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376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9" t="s">
        <v>369</v>
      </c>
      <c r="F6" s="89"/>
      <c r="G6" s="89"/>
    </row>
    <row r="7" spans="1:10" ht="18" customHeight="1" x14ac:dyDescent="0.3">
      <c r="E7" s="84">
        <v>2.5</v>
      </c>
      <c r="F7" s="84"/>
      <c r="G7" s="93"/>
    </row>
    <row r="8" spans="1:10" ht="18" customHeight="1" x14ac:dyDescent="0.3">
      <c r="E8" s="84">
        <v>-2.5</v>
      </c>
      <c r="F8" s="84"/>
      <c r="G8" s="93"/>
    </row>
    <row r="9" spans="1:10" ht="18" customHeight="1" x14ac:dyDescent="0.3">
      <c r="E9" s="84">
        <v>3.6</v>
      </c>
      <c r="F9" s="84"/>
      <c r="G9" s="93"/>
    </row>
    <row r="10" spans="1:10" ht="18" customHeight="1" x14ac:dyDescent="0.3">
      <c r="E10" s="84">
        <v>-6.6</v>
      </c>
      <c r="F10" s="84"/>
      <c r="G10" s="93"/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37" t="s">
        <v>74</v>
      </c>
      <c r="F13" s="138"/>
      <c r="G13" s="127" t="s">
        <v>377</v>
      </c>
      <c r="H13" s="128"/>
      <c r="I13" s="81">
        <f ca="1">RAND()</f>
        <v>0.20134060989826574</v>
      </c>
    </row>
    <row r="14" spans="1:10" ht="39.950000000000003" customHeight="1" x14ac:dyDescent="0.2">
      <c r="E14" s="139"/>
      <c r="F14" s="140"/>
      <c r="G14" s="127" t="s">
        <v>377</v>
      </c>
      <c r="H14" s="128"/>
      <c r="I14" s="81">
        <f ca="1">RAND()</f>
        <v>0.34470272692676085</v>
      </c>
    </row>
    <row r="15" spans="1:10" ht="29.45" customHeight="1" x14ac:dyDescent="0.2">
      <c r="F15" s="12"/>
      <c r="G15" s="12"/>
    </row>
    <row r="16" spans="1:10" x14ac:dyDescent="0.2">
      <c r="A16" s="7"/>
    </row>
    <row r="17" spans="1:1" x14ac:dyDescent="0.2">
      <c r="A17" s="7"/>
    </row>
    <row r="18" spans="1:1" x14ac:dyDescent="0.2">
      <c r="A18" s="7"/>
    </row>
    <row r="19" spans="1:1" ht="15" x14ac:dyDescent="0.25">
      <c r="A19" s="39" t="s">
        <v>211</v>
      </c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</sheetData>
  <mergeCells count="8">
    <mergeCell ref="G14:H14"/>
    <mergeCell ref="E13:F14"/>
    <mergeCell ref="A1:G1"/>
    <mergeCell ref="A2:F2"/>
    <mergeCell ref="E5:G5"/>
    <mergeCell ref="E12:F12"/>
    <mergeCell ref="G12:H12"/>
    <mergeCell ref="G13:H13"/>
  </mergeCells>
  <phoneticPr fontId="4" type="noConversion"/>
  <hyperlinks>
    <hyperlink ref="A19" location="简介!A1" display="返回简介" xr:uid="{2631893D-A795-48F6-BAB6-C6426D98388C}"/>
  </hyperlinks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0DB5-800B-47A8-BDCA-54E332C059D8}">
  <dimension ref="A1:J23"/>
  <sheetViews>
    <sheetView showGridLines="0" topLeftCell="A4" zoomScaleNormal="10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1.12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378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9" t="s">
        <v>369</v>
      </c>
      <c r="F6" s="89"/>
      <c r="G6" s="89"/>
    </row>
    <row r="7" spans="1:10" ht="18" customHeight="1" x14ac:dyDescent="0.3">
      <c r="E7" s="84">
        <v>2.5</v>
      </c>
      <c r="F7" s="84"/>
      <c r="G7" s="93"/>
    </row>
    <row r="8" spans="1:10" ht="18" customHeight="1" x14ac:dyDescent="0.3">
      <c r="E8" s="84">
        <v>-2.5</v>
      </c>
      <c r="F8" s="84"/>
      <c r="G8" s="93"/>
    </row>
    <row r="9" spans="1:10" ht="18" customHeight="1" x14ac:dyDescent="0.3">
      <c r="E9" s="84">
        <v>3.6</v>
      </c>
      <c r="F9" s="84"/>
      <c r="G9" s="93"/>
    </row>
    <row r="10" spans="1:10" ht="18" customHeight="1" x14ac:dyDescent="0.3">
      <c r="E10" s="84">
        <v>-6.6</v>
      </c>
      <c r="F10" s="84"/>
      <c r="G10" s="93"/>
    </row>
    <row r="11" spans="1:10" ht="18" customHeight="1" x14ac:dyDescent="0.3">
      <c r="E11" s="4"/>
      <c r="F11" s="83"/>
      <c r="H11" s="4"/>
      <c r="I11" s="83"/>
    </row>
    <row r="12" spans="1:10" ht="21.6" customHeight="1" x14ac:dyDescent="0.2">
      <c r="E12" s="134" t="s">
        <v>110</v>
      </c>
      <c r="F12" s="135"/>
      <c r="G12" s="134" t="s">
        <v>109</v>
      </c>
      <c r="H12" s="135"/>
      <c r="I12" s="85" t="s">
        <v>111</v>
      </c>
    </row>
    <row r="13" spans="1:10" ht="36" customHeight="1" x14ac:dyDescent="0.2">
      <c r="E13" s="129" t="s">
        <v>380</v>
      </c>
      <c r="F13" s="130"/>
      <c r="G13" s="127" t="s">
        <v>379</v>
      </c>
      <c r="H13" s="128"/>
      <c r="I13" s="81">
        <f>INT(2.5)</f>
        <v>2</v>
      </c>
    </row>
    <row r="14" spans="1:10" ht="39.950000000000003" customHeight="1" x14ac:dyDescent="0.2">
      <c r="E14" s="129" t="s">
        <v>381</v>
      </c>
      <c r="F14" s="130"/>
      <c r="G14" s="127" t="s">
        <v>377</v>
      </c>
      <c r="H14" s="128"/>
      <c r="I14" s="81">
        <f>INT(E10)</f>
        <v>-7</v>
      </c>
    </row>
    <row r="15" spans="1:10" ht="29.45" customHeight="1" x14ac:dyDescent="0.2">
      <c r="F15" s="12"/>
      <c r="G15" s="12"/>
    </row>
    <row r="16" spans="1:10" x14ac:dyDescent="0.2">
      <c r="A16" s="7"/>
    </row>
    <row r="17" spans="1:1" x14ac:dyDescent="0.2">
      <c r="A17" s="7"/>
    </row>
    <row r="18" spans="1:1" x14ac:dyDescent="0.2">
      <c r="A18" s="7"/>
    </row>
    <row r="19" spans="1:1" ht="15" x14ac:dyDescent="0.25">
      <c r="A19" s="39" t="s">
        <v>211</v>
      </c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</sheetData>
  <mergeCells count="9">
    <mergeCell ref="G13:H13"/>
    <mergeCell ref="G14:H14"/>
    <mergeCell ref="E13:F13"/>
    <mergeCell ref="E14:F14"/>
    <mergeCell ref="A1:G1"/>
    <mergeCell ref="A2:F2"/>
    <mergeCell ref="E5:G5"/>
    <mergeCell ref="E12:F12"/>
    <mergeCell ref="G12:H12"/>
  </mergeCells>
  <phoneticPr fontId="4" type="noConversion"/>
  <hyperlinks>
    <hyperlink ref="A19" location="简介!A1" display="返回简介" xr:uid="{2AB58234-EE8B-4502-8633-71CB673F06BF}"/>
  </hyperlinks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609C-CC6C-43C1-8CA3-EECB3F8732DB}">
  <dimension ref="A1:J21"/>
  <sheetViews>
    <sheetView showGridLines="0" tabSelected="1" topLeftCell="A7" zoomScaleNormal="100" workbookViewId="0">
      <selection activeCell="I23" sqref="I23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13.375" style="6" customWidth="1"/>
    <col min="5" max="5" width="17.5" style="6" customWidth="1"/>
    <col min="6" max="6" width="13.375" style="6" customWidth="1"/>
    <col min="7" max="7" width="13.125" style="6" customWidth="1"/>
    <col min="8" max="8" width="20.125" style="6" customWidth="1"/>
    <col min="9" max="9" width="10.375" style="6" customWidth="1"/>
    <col min="10" max="16384" width="8.625" style="6"/>
  </cols>
  <sheetData>
    <row r="1" spans="1:10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  <c r="J1" s="16"/>
    </row>
    <row r="2" spans="1:10" ht="44.1" customHeight="1" x14ac:dyDescent="0.2">
      <c r="A2" s="115" t="s">
        <v>382</v>
      </c>
      <c r="B2" s="115"/>
      <c r="C2" s="115"/>
      <c r="D2" s="115"/>
      <c r="E2" s="115"/>
      <c r="F2" s="115"/>
      <c r="G2" s="40"/>
      <c r="H2" s="8" t="s">
        <v>120</v>
      </c>
      <c r="I2" s="8"/>
      <c r="J2" s="8"/>
    </row>
    <row r="3" spans="1:10" ht="18.600000000000001" customHeight="1" x14ac:dyDescent="0.4">
      <c r="A3" s="44" t="s">
        <v>119</v>
      </c>
      <c r="B3" s="45"/>
      <c r="C3" s="45"/>
      <c r="D3" s="45"/>
      <c r="E3" s="44" t="s">
        <v>121</v>
      </c>
      <c r="H3" s="5"/>
    </row>
    <row r="4" spans="1:10" ht="20.45" customHeight="1" x14ac:dyDescent="0.2">
      <c r="H4" s="5"/>
    </row>
    <row r="5" spans="1:10" ht="21.95" customHeight="1" x14ac:dyDescent="0.2">
      <c r="E5" s="134" t="s">
        <v>345</v>
      </c>
      <c r="F5" s="136"/>
      <c r="G5" s="136"/>
    </row>
    <row r="6" spans="1:10" ht="18" customHeight="1" x14ac:dyDescent="0.3">
      <c r="E6" s="89" t="s">
        <v>369</v>
      </c>
      <c r="F6" s="89"/>
      <c r="G6" s="89"/>
    </row>
    <row r="7" spans="1:10" ht="18" customHeight="1" x14ac:dyDescent="0.3">
      <c r="E7" s="84">
        <v>100</v>
      </c>
      <c r="F7" s="84"/>
      <c r="G7" s="93"/>
    </row>
    <row r="8" spans="1:10" ht="18" customHeight="1" x14ac:dyDescent="0.3">
      <c r="E8" s="84">
        <v>200</v>
      </c>
      <c r="F8" s="84"/>
      <c r="G8" s="93"/>
    </row>
    <row r="9" spans="1:10" ht="18" customHeight="1" x14ac:dyDescent="0.3">
      <c r="E9" s="4"/>
      <c r="F9" s="83"/>
      <c r="H9" s="4"/>
      <c r="I9" s="83"/>
    </row>
    <row r="10" spans="1:10" ht="21.6" customHeight="1" x14ac:dyDescent="0.2">
      <c r="E10" s="134" t="s">
        <v>110</v>
      </c>
      <c r="F10" s="135"/>
      <c r="G10" s="134" t="s">
        <v>109</v>
      </c>
      <c r="H10" s="135"/>
      <c r="I10" s="85" t="s">
        <v>111</v>
      </c>
    </row>
    <row r="11" spans="1:10" ht="36" customHeight="1" x14ac:dyDescent="0.2">
      <c r="E11" s="137" t="s">
        <v>383</v>
      </c>
      <c r="F11" s="138"/>
      <c r="G11" s="127" t="s">
        <v>384</v>
      </c>
      <c r="H11" s="128"/>
      <c r="I11" s="81">
        <f ca="1">RANDBETWEEN(100,200)</f>
        <v>123</v>
      </c>
    </row>
    <row r="12" spans="1:10" ht="39.950000000000003" customHeight="1" x14ac:dyDescent="0.2">
      <c r="E12" s="139"/>
      <c r="F12" s="140"/>
      <c r="G12" s="127" t="s">
        <v>385</v>
      </c>
      <c r="H12" s="128"/>
      <c r="I12" s="81">
        <f ca="1">RANDBETWEEN(E7,E8)</f>
        <v>167</v>
      </c>
    </row>
    <row r="13" spans="1:10" ht="29.45" customHeight="1" x14ac:dyDescent="0.2">
      <c r="F13" s="12"/>
      <c r="G13" s="12"/>
    </row>
    <row r="14" spans="1:10" x14ac:dyDescent="0.2">
      <c r="A14" s="7"/>
    </row>
    <row r="15" spans="1:10" x14ac:dyDescent="0.2">
      <c r="A15" s="7"/>
    </row>
    <row r="16" spans="1:10" x14ac:dyDescent="0.2">
      <c r="A16" s="7"/>
    </row>
    <row r="17" spans="1:1" ht="15" x14ac:dyDescent="0.25">
      <c r="A17" s="39" t="s">
        <v>211</v>
      </c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</sheetData>
  <mergeCells count="8">
    <mergeCell ref="G12:H12"/>
    <mergeCell ref="E11:F12"/>
    <mergeCell ref="A1:G1"/>
    <mergeCell ref="A2:F2"/>
    <mergeCell ref="E5:G5"/>
    <mergeCell ref="E10:F10"/>
    <mergeCell ref="G10:H10"/>
    <mergeCell ref="G11:H11"/>
  </mergeCells>
  <phoneticPr fontId="4" type="noConversion"/>
  <hyperlinks>
    <hyperlink ref="A17" location="简介!A1" display="返回简介" xr:uid="{3A033479-FEA3-44CA-BA0D-8E2F5AB6BB58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E692-64CB-4B9C-865B-6BC7224EC4FA}">
  <sheetPr codeName="Sheet6"/>
  <dimension ref="A1:H20"/>
  <sheetViews>
    <sheetView showGridLines="0" workbookViewId="0">
      <selection activeCell="E10" sqref="E10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21.875" style="6" customWidth="1"/>
    <col min="5" max="5" width="15.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8"/>
      <c r="B2" s="8"/>
      <c r="C2" s="8" t="s">
        <v>149</v>
      </c>
      <c r="D2" s="8"/>
      <c r="E2" s="8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21.95" customHeight="1" x14ac:dyDescent="0.2">
      <c r="D5" s="9" t="s">
        <v>108</v>
      </c>
      <c r="E5" s="24"/>
      <c r="F5" s="5"/>
    </row>
    <row r="6" spans="1:8" ht="18" customHeight="1" x14ac:dyDescent="0.2">
      <c r="D6" s="10" t="s">
        <v>113</v>
      </c>
      <c r="E6" s="10"/>
      <c r="F6" s="5"/>
    </row>
    <row r="7" spans="1:8" ht="21.6" customHeight="1" x14ac:dyDescent="0.2"/>
    <row r="8" spans="1:8" ht="39.950000000000003" customHeight="1" x14ac:dyDescent="0.2">
      <c r="D8" s="11" t="s">
        <v>110</v>
      </c>
      <c r="E8" s="11" t="s">
        <v>109</v>
      </c>
      <c r="F8" s="11" t="s">
        <v>111</v>
      </c>
    </row>
    <row r="9" spans="1:8" ht="39.950000000000003" customHeight="1" x14ac:dyDescent="0.2">
      <c r="D9" s="114" t="s">
        <v>145</v>
      </c>
      <c r="E9" s="14" t="s">
        <v>148</v>
      </c>
      <c r="F9" s="15">
        <f>LEN(D6)</f>
        <v>7</v>
      </c>
    </row>
    <row r="10" spans="1:8" ht="39.950000000000003" customHeight="1" x14ac:dyDescent="0.2">
      <c r="D10" s="114"/>
      <c r="E10" s="14" t="s">
        <v>147</v>
      </c>
      <c r="F10" s="15">
        <f>LENB(D6)</f>
        <v>14</v>
      </c>
    </row>
    <row r="11" spans="1:8" ht="39.950000000000003" customHeight="1" x14ac:dyDescent="0.2">
      <c r="D11" s="21"/>
      <c r="E11" s="22"/>
      <c r="F11" s="23"/>
    </row>
    <row r="12" spans="1:8" ht="29.45" customHeight="1" x14ac:dyDescent="0.2">
      <c r="D12" s="21"/>
      <c r="E12" s="22"/>
      <c r="F12" s="23"/>
    </row>
    <row r="13" spans="1:8" x14ac:dyDescent="0.2">
      <c r="A13" s="7"/>
      <c r="E13" s="12"/>
    </row>
    <row r="14" spans="1:8" x14ac:dyDescent="0.2">
      <c r="A14" s="7"/>
    </row>
    <row r="15" spans="1:8" x14ac:dyDescent="0.2">
      <c r="A15" s="7"/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2">
    <mergeCell ref="A1:F1"/>
    <mergeCell ref="D9:D1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0F3F-7FD1-4B29-BB13-8314F6D2B1F3}">
  <sheetPr codeName="Sheet7"/>
  <dimension ref="A1:I21"/>
  <sheetViews>
    <sheetView showGridLines="0" workbookViewId="0">
      <selection activeCell="G13" sqref="G13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21.875" style="6" customWidth="1"/>
    <col min="6" max="6" width="25" style="6" customWidth="1"/>
    <col min="7" max="7" width="15.75" style="6" customWidth="1"/>
    <col min="8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</row>
    <row r="2" spans="1:9" ht="44.1" customHeight="1" x14ac:dyDescent="0.2">
      <c r="A2" s="115" t="s">
        <v>150</v>
      </c>
      <c r="B2" s="115"/>
      <c r="C2" s="115"/>
      <c r="D2" s="115"/>
      <c r="E2" s="115"/>
      <c r="F2" s="115"/>
      <c r="G2" s="8" t="s">
        <v>120</v>
      </c>
      <c r="H2" s="8"/>
      <c r="I2" s="8"/>
    </row>
    <row r="3" spans="1:9" ht="18.600000000000001" customHeight="1" x14ac:dyDescent="0.4">
      <c r="A3" s="17" t="s">
        <v>119</v>
      </c>
      <c r="E3" s="17" t="s">
        <v>121</v>
      </c>
      <c r="G3" s="5"/>
    </row>
    <row r="4" spans="1:9" ht="20.45" customHeight="1" x14ac:dyDescent="0.2">
      <c r="G4" s="5"/>
    </row>
    <row r="5" spans="1:9" ht="21.95" customHeight="1" x14ac:dyDescent="0.2">
      <c r="E5" s="25" t="s">
        <v>108</v>
      </c>
      <c r="F5" s="26"/>
      <c r="G5" s="5"/>
    </row>
    <row r="6" spans="1:9" ht="18" customHeight="1" x14ac:dyDescent="0.2">
      <c r="E6" s="10" t="s">
        <v>112</v>
      </c>
      <c r="F6" s="10"/>
      <c r="G6" s="5"/>
    </row>
    <row r="7" spans="1:9" ht="18" customHeight="1" x14ac:dyDescent="0.2">
      <c r="E7" s="10" t="s">
        <v>151</v>
      </c>
      <c r="F7" s="10"/>
      <c r="G7" s="5"/>
    </row>
    <row r="8" spans="1:9" ht="18" customHeight="1" x14ac:dyDescent="0.2">
      <c r="E8" s="10" t="s">
        <v>152</v>
      </c>
      <c r="F8" s="10"/>
      <c r="G8" s="5"/>
    </row>
    <row r="9" spans="1:9" ht="21.6" customHeight="1" x14ac:dyDescent="0.2"/>
    <row r="10" spans="1:9" ht="28.5" customHeight="1" x14ac:dyDescent="0.2">
      <c r="E10" s="11" t="s">
        <v>110</v>
      </c>
      <c r="F10" s="11" t="s">
        <v>109</v>
      </c>
      <c r="G10" s="11" t="s">
        <v>111</v>
      </c>
    </row>
    <row r="11" spans="1:9" ht="39.950000000000003" customHeight="1" x14ac:dyDescent="0.2">
      <c r="E11" s="27" t="s">
        <v>153</v>
      </c>
      <c r="F11" s="14" t="s">
        <v>154</v>
      </c>
      <c r="G11" s="15" t="str">
        <f>CONCATENATE(E6,E7,E8)</f>
        <v>数据蛙继续加油</v>
      </c>
    </row>
    <row r="12" spans="1:9" ht="39.950000000000003" customHeight="1" x14ac:dyDescent="0.2">
      <c r="E12" s="21"/>
      <c r="F12" s="22"/>
      <c r="G12" s="95" t="str">
        <f>CONCATENATE(E6,E7,E8)</f>
        <v>数据蛙继续加油</v>
      </c>
    </row>
    <row r="13" spans="1:9" ht="29.45" customHeight="1" x14ac:dyDescent="0.2">
      <c r="E13" s="21"/>
      <c r="G13" s="96" t="s">
        <v>386</v>
      </c>
    </row>
    <row r="14" spans="1:9" x14ac:dyDescent="0.2">
      <c r="A14" s="7"/>
      <c r="F14" s="12"/>
    </row>
    <row r="15" spans="1:9" x14ac:dyDescent="0.2">
      <c r="A15" s="7"/>
    </row>
    <row r="16" spans="1:9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</sheetData>
  <mergeCells count="2">
    <mergeCell ref="A1:G1"/>
    <mergeCell ref="A2:F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E69C-7053-4358-8B4E-3B4D84881EA9}">
  <sheetPr codeName="Sheet8"/>
  <dimension ref="A1:H20"/>
  <sheetViews>
    <sheetView showGridLines="0" workbookViewId="0">
      <selection activeCell="E16" sqref="E16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3" width="15.625" style="6" customWidth="1"/>
    <col min="4" max="4" width="21.875" style="6" customWidth="1"/>
    <col min="5" max="5" width="25" style="6" customWidth="1"/>
    <col min="6" max="6" width="15.75" style="6" customWidth="1"/>
    <col min="7" max="16384" width="8.625" style="6"/>
  </cols>
  <sheetData>
    <row r="1" spans="1:8" ht="36.75" x14ac:dyDescent="0.2">
      <c r="A1" s="108" t="s">
        <v>106</v>
      </c>
      <c r="B1" s="108"/>
      <c r="C1" s="108"/>
      <c r="D1" s="108"/>
      <c r="E1" s="108"/>
      <c r="F1" s="108"/>
      <c r="G1" s="16"/>
      <c r="H1" s="16"/>
    </row>
    <row r="2" spans="1:8" ht="44.1" customHeight="1" x14ac:dyDescent="0.2">
      <c r="A2" s="115" t="s">
        <v>155</v>
      </c>
      <c r="B2" s="115"/>
      <c r="C2" s="115"/>
      <c r="D2" s="115"/>
      <c r="E2" s="115"/>
      <c r="F2" s="8" t="s">
        <v>120</v>
      </c>
      <c r="G2" s="8"/>
      <c r="H2" s="8"/>
    </row>
    <row r="3" spans="1:8" ht="18.600000000000001" customHeight="1" x14ac:dyDescent="0.4">
      <c r="A3" s="17" t="s">
        <v>119</v>
      </c>
      <c r="D3" s="17" t="s">
        <v>121</v>
      </c>
      <c r="F3" s="5"/>
    </row>
    <row r="4" spans="1:8" ht="20.45" customHeight="1" x14ac:dyDescent="0.2">
      <c r="F4" s="5"/>
    </row>
    <row r="5" spans="1:8" ht="21.95" customHeight="1" x14ac:dyDescent="0.2">
      <c r="D5" s="25" t="s">
        <v>108</v>
      </c>
      <c r="E5" s="26"/>
      <c r="F5" s="5"/>
    </row>
    <row r="6" spans="1:8" ht="18" customHeight="1" x14ac:dyDescent="0.2">
      <c r="D6" s="30">
        <v>2000</v>
      </c>
      <c r="E6" s="10"/>
      <c r="F6" s="5"/>
    </row>
    <row r="7" spans="1:8" ht="18" customHeight="1" x14ac:dyDescent="0.2">
      <c r="D7" s="31">
        <v>44119</v>
      </c>
      <c r="E7" s="10"/>
      <c r="F7" s="5"/>
    </row>
    <row r="8" spans="1:8" ht="21.6" customHeight="1" x14ac:dyDescent="0.2"/>
    <row r="9" spans="1:8" ht="28.5" customHeight="1" x14ac:dyDescent="0.2">
      <c r="D9" s="11" t="s">
        <v>110</v>
      </c>
      <c r="E9" s="11" t="s">
        <v>109</v>
      </c>
      <c r="F9" s="11" t="s">
        <v>111</v>
      </c>
    </row>
    <row r="10" spans="1:8" ht="39.950000000000003" customHeight="1" x14ac:dyDescent="0.2">
      <c r="D10" s="27" t="s">
        <v>157</v>
      </c>
      <c r="E10" s="14" t="s">
        <v>156</v>
      </c>
      <c r="F10" s="15" t="str">
        <f>TEXT(D6,"0.00")</f>
        <v>2000.00</v>
      </c>
    </row>
    <row r="11" spans="1:8" ht="39.950000000000003" customHeight="1" x14ac:dyDescent="0.2">
      <c r="D11" s="13" t="s">
        <v>158</v>
      </c>
      <c r="E11" s="14" t="s">
        <v>159</v>
      </c>
      <c r="F11" s="15" t="str">
        <f>TEXT(D7,"YYY年M月D日")</f>
        <v>2020年10月15日</v>
      </c>
    </row>
    <row r="12" spans="1:8" ht="29.45" customHeight="1" x14ac:dyDescent="0.2">
      <c r="D12" s="21"/>
      <c r="E12" s="22"/>
      <c r="F12" s="23"/>
    </row>
    <row r="13" spans="1:8" x14ac:dyDescent="0.2">
      <c r="A13" s="7"/>
      <c r="E13" s="12"/>
    </row>
    <row r="14" spans="1:8" x14ac:dyDescent="0.2">
      <c r="A14" s="7"/>
      <c r="E14" s="6" t="str">
        <f>TEXT(D6,"0.00")</f>
        <v>2000.00</v>
      </c>
    </row>
    <row r="15" spans="1:8" x14ac:dyDescent="0.2">
      <c r="A15" s="7"/>
      <c r="E15" s="6" t="str">
        <f>TEXT(D7,"YYYYMMDD")</f>
        <v>20201015</v>
      </c>
    </row>
    <row r="16" spans="1:8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2">
    <mergeCell ref="A1:F1"/>
    <mergeCell ref="A2:E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E699-E539-423C-826D-67E2EDD8CF0D}">
  <sheetPr codeName="Sheet9"/>
  <dimension ref="A1:I20"/>
  <sheetViews>
    <sheetView showGridLines="0" workbookViewId="0">
      <selection activeCell="A18" sqref="A18"/>
    </sheetView>
  </sheetViews>
  <sheetFormatPr defaultColWidth="8.625" defaultRowHeight="14.25" x14ac:dyDescent="0.2"/>
  <cols>
    <col min="1" max="1" width="22.5" style="6" customWidth="1"/>
    <col min="2" max="2" width="16.875" style="6" customWidth="1"/>
    <col min="3" max="4" width="15.625" style="6" customWidth="1"/>
    <col min="5" max="5" width="23.25" style="6" customWidth="1"/>
    <col min="6" max="6" width="25" style="6" customWidth="1"/>
    <col min="7" max="7" width="15.75" style="6" customWidth="1"/>
    <col min="8" max="16384" width="8.625" style="6"/>
  </cols>
  <sheetData>
    <row r="1" spans="1:9" ht="36.75" x14ac:dyDescent="0.2">
      <c r="A1" s="108" t="s">
        <v>106</v>
      </c>
      <c r="B1" s="108"/>
      <c r="C1" s="108"/>
      <c r="D1" s="108"/>
      <c r="E1" s="108"/>
      <c r="F1" s="108"/>
      <c r="G1" s="108"/>
      <c r="H1" s="16"/>
      <c r="I1" s="16"/>
    </row>
    <row r="2" spans="1:9" ht="44.1" customHeight="1" x14ac:dyDescent="0.2">
      <c r="A2" s="115" t="s">
        <v>160</v>
      </c>
      <c r="B2" s="115"/>
      <c r="C2" s="115"/>
      <c r="D2" s="115"/>
      <c r="E2" s="115"/>
      <c r="F2" s="115"/>
      <c r="G2" s="8" t="s">
        <v>120</v>
      </c>
      <c r="H2" s="8"/>
      <c r="I2" s="8"/>
    </row>
    <row r="3" spans="1:9" ht="18.600000000000001" customHeight="1" x14ac:dyDescent="0.4">
      <c r="A3" s="44" t="s">
        <v>119</v>
      </c>
      <c r="E3" s="44" t="s">
        <v>121</v>
      </c>
      <c r="G3" s="5"/>
    </row>
    <row r="4" spans="1:9" ht="20.45" customHeight="1" x14ac:dyDescent="0.2">
      <c r="G4" s="5"/>
    </row>
    <row r="5" spans="1:9" ht="21.95" customHeight="1" x14ac:dyDescent="0.2">
      <c r="E5" s="25" t="s">
        <v>108</v>
      </c>
      <c r="F5" s="26"/>
      <c r="G5" s="5"/>
    </row>
    <row r="6" spans="1:9" ht="18" customHeight="1" x14ac:dyDescent="0.2">
      <c r="E6" s="28" t="s">
        <v>162</v>
      </c>
      <c r="F6" s="10"/>
      <c r="G6" s="5"/>
    </row>
    <row r="7" spans="1:9" ht="18" customHeight="1" x14ac:dyDescent="0.2">
      <c r="E7" s="29"/>
      <c r="F7" s="10"/>
      <c r="G7" s="5"/>
    </row>
    <row r="8" spans="1:9" ht="21.6" customHeight="1" x14ac:dyDescent="0.2"/>
    <row r="9" spans="1:9" ht="28.5" customHeight="1" x14ac:dyDescent="0.2">
      <c r="E9" s="11" t="s">
        <v>110</v>
      </c>
      <c r="F9" s="11" t="s">
        <v>109</v>
      </c>
      <c r="G9" s="11" t="s">
        <v>111</v>
      </c>
    </row>
    <row r="10" spans="1:9" ht="39.950000000000003" customHeight="1" x14ac:dyDescent="0.2">
      <c r="E10" s="27" t="s">
        <v>163</v>
      </c>
      <c r="F10" s="14" t="s">
        <v>164</v>
      </c>
      <c r="G10" s="13" t="str">
        <f>TRIM(E6)</f>
        <v>数据蛙继续加油</v>
      </c>
    </row>
    <row r="11" spans="1:9" ht="39.950000000000003" customHeight="1" x14ac:dyDescent="0.2">
      <c r="E11" s="18"/>
      <c r="F11" s="19"/>
      <c r="G11" s="20"/>
    </row>
    <row r="12" spans="1:9" ht="29.45" customHeight="1" x14ac:dyDescent="0.2">
      <c r="E12" s="21"/>
      <c r="F12" s="22"/>
      <c r="G12" s="23"/>
    </row>
    <row r="13" spans="1:9" x14ac:dyDescent="0.2">
      <c r="A13" s="7"/>
      <c r="F13" s="12"/>
    </row>
    <row r="14" spans="1:9" x14ac:dyDescent="0.2">
      <c r="A14" s="7"/>
    </row>
    <row r="15" spans="1:9" x14ac:dyDescent="0.2">
      <c r="A15" s="7"/>
    </row>
    <row r="16" spans="1:9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2">
    <mergeCell ref="A1:G1"/>
    <mergeCell ref="A2:F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简介</vt:lpstr>
      <vt:lpstr>LEFT</vt:lpstr>
      <vt:lpstr>RIGHT</vt:lpstr>
      <vt:lpstr>MID</vt:lpstr>
      <vt:lpstr>LEN</vt:lpstr>
      <vt:lpstr>LENB</vt:lpstr>
      <vt:lpstr>CONCATENATE</vt:lpstr>
      <vt:lpstr>TEXT</vt:lpstr>
      <vt:lpstr>TRIM</vt:lpstr>
      <vt:lpstr>REPLACE</vt:lpstr>
      <vt:lpstr>SUBSTITUTE</vt:lpstr>
      <vt:lpstr>FIND</vt:lpstr>
      <vt:lpstr>SEARCH</vt:lpstr>
      <vt:lpstr>TODAY</vt:lpstr>
      <vt:lpstr>DATE</vt:lpstr>
      <vt:lpstr>EOMONTH</vt:lpstr>
      <vt:lpstr>YEAR</vt:lpstr>
      <vt:lpstr>MONTH</vt:lpstr>
      <vt:lpstr>DAY</vt:lpstr>
      <vt:lpstr>WEEKDAY</vt:lpstr>
      <vt:lpstr>WEERNUM</vt:lpstr>
      <vt:lpstr>IF</vt:lpstr>
      <vt:lpstr>AND</vt:lpstr>
      <vt:lpstr>ISERROR</vt:lpstr>
      <vt:lpstr>IFERROR</vt:lpstr>
      <vt:lpstr>TRUE</vt:lpstr>
      <vt:lpstr>FALSE</vt:lpstr>
      <vt:lpstr>OR</vt:lpstr>
      <vt:lpstr>VLOOKUP</vt:lpstr>
      <vt:lpstr>HLOOKUP </vt:lpstr>
      <vt:lpstr>LOOKUP</vt:lpstr>
      <vt:lpstr>INDEX</vt:lpstr>
      <vt:lpstr>MATCH</vt:lpstr>
      <vt:lpstr>OFFSET</vt:lpstr>
      <vt:lpstr>ROW</vt:lpstr>
      <vt:lpstr>COLUMN</vt:lpstr>
      <vt:lpstr>COUNT</vt:lpstr>
      <vt:lpstr>COUNTA</vt:lpstr>
      <vt:lpstr>COUNTIF</vt:lpstr>
      <vt:lpstr>COUNTBLANK</vt:lpstr>
      <vt:lpstr>COUNTIFS</vt:lpstr>
      <vt:lpstr>SUM</vt:lpstr>
      <vt:lpstr>SUMIF</vt:lpstr>
      <vt:lpstr>SUMIFS</vt:lpstr>
      <vt:lpstr>SUMPRODUCT</vt:lpstr>
      <vt:lpstr>MAX</vt:lpstr>
      <vt:lpstr>MIN</vt:lpstr>
      <vt:lpstr>AVERAGE</vt:lpstr>
      <vt:lpstr>MOD</vt:lpstr>
      <vt:lpstr>RANK</vt:lpstr>
      <vt:lpstr>ROUND</vt:lpstr>
      <vt:lpstr>FLOOR</vt:lpstr>
      <vt:lpstr>RAND</vt:lpstr>
      <vt:lpstr>INT</vt:lpstr>
      <vt:lpstr>ROUNDBETWEEN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张国光</cp:lastModifiedBy>
  <dcterms:created xsi:type="dcterms:W3CDTF">2021-05-15T07:32:14Z</dcterms:created>
  <dcterms:modified xsi:type="dcterms:W3CDTF">2024-01-04T07:38:20Z</dcterms:modified>
</cp:coreProperties>
</file>