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583"/>
  </bookViews>
  <sheets>
    <sheet name="0309 Detail (2)" sheetId="19" r:id="rId1"/>
  </sheets>
  <calcPr calcId="152511"/>
</workbook>
</file>

<file path=xl/calcChain.xml><?xml version="1.0" encoding="utf-8"?>
<calcChain xmlns="http://schemas.openxmlformats.org/spreadsheetml/2006/main">
  <c r="X41" i="19" l="1"/>
  <c r="F36" i="19"/>
  <c r="X3" i="19"/>
  <c r="X31" i="19" s="1"/>
  <c r="X35" i="19" s="1"/>
  <c r="X40" i="19" s="1"/>
  <c r="V3" i="19"/>
  <c r="N33" i="19"/>
  <c r="L33" i="19"/>
  <c r="K33" i="19"/>
  <c r="G33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J33" i="19" s="1"/>
  <c r="Y28" i="19"/>
  <c r="X28" i="19"/>
  <c r="W28" i="19"/>
  <c r="V28" i="19"/>
  <c r="U28" i="19"/>
  <c r="S28" i="19"/>
  <c r="X27" i="19"/>
  <c r="V27" i="19"/>
  <c r="Y27" i="19" s="1"/>
  <c r="U27" i="19"/>
  <c r="W27" i="19" s="1"/>
  <c r="S27" i="19"/>
  <c r="Y26" i="19"/>
  <c r="X26" i="19"/>
  <c r="V26" i="19"/>
  <c r="S26" i="19"/>
  <c r="U26" i="19" s="1"/>
  <c r="W26" i="19" s="1"/>
  <c r="Y25" i="19"/>
  <c r="X25" i="19"/>
  <c r="V25" i="19"/>
  <c r="S25" i="19"/>
  <c r="U25" i="19" s="1"/>
  <c r="W25" i="19" s="1"/>
  <c r="X24" i="19"/>
  <c r="W24" i="19"/>
  <c r="V24" i="19"/>
  <c r="Y24" i="19" s="1"/>
  <c r="U24" i="19"/>
  <c r="S24" i="19"/>
  <c r="X23" i="19"/>
  <c r="V23" i="19"/>
  <c r="Y23" i="19" s="1"/>
  <c r="U23" i="19"/>
  <c r="W23" i="19" s="1"/>
  <c r="S23" i="19"/>
  <c r="Y22" i="19"/>
  <c r="X22" i="19"/>
  <c r="V22" i="19"/>
  <c r="S22" i="19"/>
  <c r="U22" i="19" s="1"/>
  <c r="W22" i="19" s="1"/>
  <c r="Y21" i="19"/>
  <c r="X21" i="19"/>
  <c r="V21" i="19"/>
  <c r="S21" i="19"/>
  <c r="U21" i="19" s="1"/>
  <c r="W21" i="19" s="1"/>
  <c r="X20" i="19"/>
  <c r="W20" i="19"/>
  <c r="V20" i="19"/>
  <c r="Y20" i="19" s="1"/>
  <c r="U20" i="19"/>
  <c r="S20" i="19"/>
  <c r="X19" i="19"/>
  <c r="V19" i="19"/>
  <c r="Y19" i="19" s="1"/>
  <c r="U19" i="19"/>
  <c r="W19" i="19" s="1"/>
  <c r="S19" i="19"/>
  <c r="X18" i="19"/>
  <c r="V18" i="19"/>
  <c r="Y18" i="19" s="1"/>
  <c r="S18" i="19"/>
  <c r="U18" i="19" s="1"/>
  <c r="W18" i="19" s="1"/>
  <c r="Y17" i="19"/>
  <c r="X17" i="19"/>
  <c r="V17" i="19"/>
  <c r="S17" i="19"/>
  <c r="U17" i="19" s="1"/>
  <c r="W17" i="19" s="1"/>
  <c r="X16" i="19"/>
  <c r="V16" i="19"/>
  <c r="Y16" i="19" s="1"/>
  <c r="S16" i="19"/>
  <c r="U16" i="19" s="1"/>
  <c r="W16" i="19" s="1"/>
  <c r="X15" i="19"/>
  <c r="V15" i="19"/>
  <c r="Y15" i="19" s="1"/>
  <c r="U15" i="19"/>
  <c r="W15" i="19" s="1"/>
  <c r="S15" i="19"/>
  <c r="X14" i="19"/>
  <c r="V14" i="19"/>
  <c r="Y14" i="19" s="1"/>
  <c r="S14" i="19"/>
  <c r="U14" i="19" s="1"/>
  <c r="W14" i="19" s="1"/>
  <c r="Y13" i="19"/>
  <c r="X13" i="19"/>
  <c r="V13" i="19"/>
  <c r="S13" i="19"/>
  <c r="U13" i="19" s="1"/>
  <c r="W13" i="19" s="1"/>
  <c r="X12" i="19"/>
  <c r="V12" i="19"/>
  <c r="Y12" i="19" s="1"/>
  <c r="S12" i="19"/>
  <c r="U12" i="19" s="1"/>
  <c r="W12" i="19" s="1"/>
  <c r="X11" i="19"/>
  <c r="V11" i="19"/>
  <c r="Y11" i="19" s="1"/>
  <c r="U11" i="19"/>
  <c r="W11" i="19" s="1"/>
  <c r="S11" i="19"/>
  <c r="X10" i="19"/>
  <c r="V10" i="19"/>
  <c r="Y10" i="19" s="1"/>
  <c r="S10" i="19"/>
  <c r="U10" i="19" s="1"/>
  <c r="W10" i="19" s="1"/>
  <c r="Y9" i="19"/>
  <c r="X9" i="19"/>
  <c r="V9" i="19"/>
  <c r="S9" i="19"/>
  <c r="U9" i="19" s="1"/>
  <c r="W9" i="19" s="1"/>
  <c r="X8" i="19"/>
  <c r="V8" i="19"/>
  <c r="Y8" i="19" s="1"/>
  <c r="S8" i="19"/>
  <c r="U8" i="19" s="1"/>
  <c r="W8" i="19" s="1"/>
  <c r="X7" i="19"/>
  <c r="V7" i="19"/>
  <c r="Y7" i="19" s="1"/>
  <c r="U7" i="19"/>
  <c r="W7" i="19" s="1"/>
  <c r="S7" i="19"/>
  <c r="X6" i="19"/>
  <c r="V6" i="19"/>
  <c r="Y6" i="19" s="1"/>
  <c r="S6" i="19"/>
  <c r="U6" i="19" s="1"/>
  <c r="W6" i="19" s="1"/>
  <c r="Y5" i="19"/>
  <c r="X5" i="19"/>
  <c r="V5" i="19"/>
  <c r="S5" i="19"/>
  <c r="U5" i="19" s="1"/>
  <c r="W5" i="19" s="1"/>
  <c r="X4" i="19"/>
  <c r="V4" i="19"/>
  <c r="Y4" i="19" s="1"/>
  <c r="S4" i="19"/>
  <c r="U4" i="19" s="1"/>
  <c r="W4" i="19" s="1"/>
  <c r="Y3" i="19"/>
  <c r="U3" i="19"/>
  <c r="W3" i="19" s="1"/>
  <c r="S3" i="19"/>
  <c r="W31" i="19" l="1"/>
  <c r="Y31" i="19"/>
  <c r="V31" i="19"/>
  <c r="P33" i="19"/>
  <c r="F34" i="19" s="1"/>
  <c r="Q33" i="19"/>
</calcChain>
</file>

<file path=xl/sharedStrings.xml><?xml version="1.0" encoding="utf-8"?>
<sst xmlns="http://schemas.openxmlformats.org/spreadsheetml/2006/main" count="85" uniqueCount="85">
  <si>
    <t>#</t>
  </si>
  <si>
    <t>Code</t>
  </si>
  <si>
    <t>Program</t>
  </si>
  <si>
    <t>M018 A01</t>
  </si>
  <si>
    <t>D.A.B. 1st</t>
  </si>
  <si>
    <t>M228 A01</t>
  </si>
  <si>
    <t>O.A.H.S 1st</t>
  </si>
  <si>
    <t>M802 A01</t>
  </si>
  <si>
    <t>HRM 1st</t>
  </si>
  <si>
    <t>M977 A01</t>
  </si>
  <si>
    <t>Business 1st</t>
  </si>
  <si>
    <t>M979 A01</t>
  </si>
  <si>
    <t>Networking 1st</t>
  </si>
  <si>
    <t>M995 A01</t>
  </si>
  <si>
    <t>SSW 1st</t>
  </si>
  <si>
    <t>M999 A01</t>
  </si>
  <si>
    <t>IBM 1ST</t>
  </si>
  <si>
    <t>Total FT</t>
  </si>
  <si>
    <t>M018 A02</t>
  </si>
  <si>
    <t>D.A.B. 2nd</t>
  </si>
  <si>
    <t>M228 A02</t>
  </si>
  <si>
    <t>O.A.H.S 2nd</t>
  </si>
  <si>
    <t>M228 A03</t>
  </si>
  <si>
    <t>O.A.H.S 3rd</t>
  </si>
  <si>
    <t>M228 A04</t>
  </si>
  <si>
    <t>O.A.H.S 4th</t>
  </si>
  <si>
    <t>M802 A02</t>
  </si>
  <si>
    <t>HRM 2nd</t>
  </si>
  <si>
    <t>M977 A02</t>
  </si>
  <si>
    <t>Business 2nd</t>
  </si>
  <si>
    <t>M977 A03</t>
  </si>
  <si>
    <t xml:space="preserve">Business 3rd </t>
  </si>
  <si>
    <t>M977 A04</t>
  </si>
  <si>
    <t xml:space="preserve">Business 4th </t>
  </si>
  <si>
    <t>M979 A02</t>
  </si>
  <si>
    <t>Networking 2nd</t>
  </si>
  <si>
    <t>M979 A03</t>
  </si>
  <si>
    <t>Networking 3rd</t>
  </si>
  <si>
    <t>M979 A04</t>
  </si>
  <si>
    <t>Networking 4th</t>
  </si>
  <si>
    <t>M995 A02</t>
  </si>
  <si>
    <t>SSW 2nd</t>
  </si>
  <si>
    <t>M995 A03</t>
  </si>
  <si>
    <t>SSW 3rd</t>
  </si>
  <si>
    <t>M995 A04</t>
  </si>
  <si>
    <t>SSW 4th</t>
  </si>
  <si>
    <t>M999 A02</t>
  </si>
  <si>
    <t>IBM 2nd</t>
  </si>
  <si>
    <t>M999 A03</t>
  </si>
  <si>
    <t>IBM 3rd</t>
  </si>
  <si>
    <t>M999 A04</t>
  </si>
  <si>
    <t>IBM 4th</t>
  </si>
  <si>
    <t>M018 A03</t>
  </si>
  <si>
    <t>D.A.B. 3rd</t>
  </si>
  <si>
    <t>M018 A04</t>
  </si>
  <si>
    <t>D.A.B. 4th</t>
  </si>
  <si>
    <t>Net
Tuition</t>
  </si>
  <si>
    <t>Sum in 
Net Tuition</t>
  </si>
  <si>
    <t>Registration Summary of FT Winter 2022</t>
  </si>
  <si>
    <t>SRC
Membership</t>
  </si>
  <si>
    <t>Alumni
Assoc</t>
  </si>
  <si>
    <t>Campus
Security</t>
  </si>
  <si>
    <t>Acad Support
St.Clair Col</t>
  </si>
  <si>
    <t>Acad Support
SRC</t>
  </si>
  <si>
    <t>Building
Operating</t>
  </si>
  <si>
    <t>Athletics
Operating</t>
  </si>
  <si>
    <t>Mat
Fee</t>
  </si>
  <si>
    <t>Grad</t>
  </si>
  <si>
    <t>Std.
Card</t>
  </si>
  <si>
    <t>Trans</t>
  </si>
  <si>
    <t>Career
Services</t>
  </si>
  <si>
    <t>Health &amp;
Counselling</t>
  </si>
  <si>
    <t>Hlth
Int'l</t>
  </si>
  <si>
    <t>Total
Ancillary</t>
  </si>
  <si>
    <t xml:space="preserve">Tuition
Total </t>
  </si>
  <si>
    <t xml:space="preserve">Sum in
Tuition Total </t>
  </si>
  <si>
    <t>Sum In 
Pay to Acumen</t>
  </si>
  <si>
    <t>28%</t>
  </si>
  <si>
    <t>Total #</t>
  </si>
  <si>
    <t>Sub-total Ancillary</t>
  </si>
  <si>
    <t>75% Feb 10:</t>
  </si>
  <si>
    <t>25% March 09</t>
  </si>
  <si>
    <t>Acumen</t>
  </si>
  <si>
    <t>SCC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</si>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</sst>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409]#,##0;\(#,##0\)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name val="Calibri"/>
      <family val="2"/>
    </font>
    <font>
      <b/>
      <sz val="14"/>
      <color indexed="12"/>
      <name val="Calibri"/>
      <family val="2"/>
      <scheme val="minor"/>
    </font>
    <font>
      <b/>
      <sz val="14"/>
      <color theme="1"/>
      <name val="Calibri"/>
      <family val="2"/>
    </font>
    <font>
      <b/>
      <sz val="16"/>
      <name val="Calibri"/>
      <family val="2"/>
    </font>
    <font>
      <b/>
      <sz val="16"/>
      <color indexed="12"/>
      <name val="Calibri"/>
      <family val="2"/>
      <scheme val="minor"/>
    </font>
    <font>
      <b/>
      <sz val="16"/>
      <color theme="1"/>
      <name val="Calibri"/>
      <family val="2"/>
    </font>
    <font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/>
    <xf numFmtId="44" fontId="4" fillId="0" borderId="0" applyFont="0" applyFill="0" applyBorder="0" applyAlignment="0" applyProtection="0"/>
    <xf numFmtId="0" fontId="9" fillId="2" borderId="0" applyNumberFormat="0" applyBorder="0" applyAlignment="0" applyProtection="0"/>
  </cellStyleXfs>
  <cellXfs count="55">
    <xf numFmtId="0" fontId="0" fillId="0" borderId="0" xfId="0"/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Font="1" applyFill="1" applyBorder="1" applyAlignment="1">
      <alignment horizontal="center" vertical="center"/>
    </xf>
    <xf numFmtId="164" fontId="2" fillId="0" borderId="0" xfId="1"/>
    <xf numFmtId="164" fontId="3" fillId="0" borderId="0" xfId="1" applyFont="1" applyFill="1" applyBorder="1" applyAlignment="1">
      <alignment horizontal="center" vertical="center"/>
    </xf>
    <xf numFmtId="44" fontId="5" fillId="0" borderId="1" xfId="2" applyFont="1" applyFill="1" applyBorder="1"/>
    <xf numFmtId="164" fontId="8" fillId="0" borderId="0" xfId="1" applyFont="1" applyAlignment="1"/>
    <xf numFmtId="164" fontId="2" fillId="0" borderId="0" xfId="1" applyFill="1" applyAlignment="1">
      <alignment horizontal="center" vertical="center"/>
    </xf>
    <xf numFmtId="44" fontId="6" fillId="0" borderId="1" xfId="2" applyFont="1" applyFill="1" applyBorder="1"/>
    <xf numFmtId="164" fontId="7" fillId="0" borderId="1" xfId="1" applyNumberFormat="1" applyFont="1" applyFill="1" applyBorder="1" applyAlignment="1">
      <alignment horizontal="center" vertical="center"/>
    </xf>
    <xf numFmtId="164" fontId="7" fillId="0" borderId="1" xfId="3" applyNumberFormat="1" applyFont="1" applyFill="1" applyBorder="1" applyAlignment="1">
      <alignment horizontal="center" vertical="center"/>
    </xf>
    <xf numFmtId="164" fontId="5" fillId="0" borderId="0" xfId="1" applyFont="1"/>
    <xf numFmtId="1" fontId="7" fillId="0" borderId="1" xfId="1" applyNumberFormat="1" applyFont="1" applyFill="1" applyBorder="1" applyAlignment="1">
      <alignment horizontal="center" vertical="center"/>
    </xf>
    <xf numFmtId="44" fontId="6" fillId="0" borderId="1" xfId="2" applyFont="1" applyFill="1" applyBorder="1" applyAlignment="1">
      <alignment horizontal="center"/>
    </xf>
    <xf numFmtId="44" fontId="7" fillId="0" borderId="1" xfId="2" applyFont="1" applyFill="1" applyBorder="1" applyAlignment="1" applyProtection="1">
      <alignment horizontal="center"/>
    </xf>
    <xf numFmtId="44" fontId="6" fillId="0" borderId="1" xfId="2" applyFont="1" applyFill="1" applyBorder="1" applyAlignment="1" applyProtection="1">
      <alignment horizontal="center"/>
    </xf>
    <xf numFmtId="44" fontId="7" fillId="0" borderId="1" xfId="2" applyFont="1" applyFill="1" applyBorder="1" applyAlignment="1" applyProtection="1">
      <alignment horizontal="center"/>
      <protection hidden="1"/>
    </xf>
    <xf numFmtId="44" fontId="6" fillId="0" borderId="1" xfId="2" applyFont="1" applyFill="1" applyBorder="1" applyProtection="1"/>
    <xf numFmtId="44" fontId="10" fillId="0" borderId="9" xfId="2" applyFont="1" applyFill="1" applyBorder="1"/>
    <xf numFmtId="44" fontId="10" fillId="0" borderId="4" xfId="2" applyFont="1" applyFill="1" applyBorder="1"/>
    <xf numFmtId="44" fontId="10" fillId="0" borderId="1" xfId="2" applyFont="1" applyFill="1" applyBorder="1"/>
    <xf numFmtId="44" fontId="5" fillId="0" borderId="2" xfId="2" applyFont="1" applyFill="1" applyBorder="1"/>
    <xf numFmtId="44" fontId="10" fillId="0" borderId="10" xfId="2" applyFont="1" applyFill="1" applyBorder="1"/>
    <xf numFmtId="44" fontId="10" fillId="0" borderId="2" xfId="2" applyFont="1" applyFill="1" applyBorder="1"/>
    <xf numFmtId="44" fontId="14" fillId="4" borderId="5" xfId="2" applyFont="1" applyFill="1" applyBorder="1" applyAlignment="1">
      <alignment horizontal="center" vertical="center"/>
    </xf>
    <xf numFmtId="44" fontId="15" fillId="5" borderId="5" xfId="2" applyFont="1" applyFill="1" applyBorder="1" applyAlignment="1">
      <alignment horizontal="center" vertical="center" wrapText="1"/>
    </xf>
    <xf numFmtId="44" fontId="15" fillId="3" borderId="5" xfId="2" applyFont="1" applyFill="1" applyBorder="1" applyAlignment="1">
      <alignment horizontal="center" vertical="center" wrapText="1"/>
    </xf>
    <xf numFmtId="44" fontId="15" fillId="5" borderId="5" xfId="2" applyFont="1" applyFill="1" applyBorder="1" applyAlignment="1">
      <alignment horizontal="center" vertical="center"/>
    </xf>
    <xf numFmtId="44" fontId="16" fillId="4" borderId="5" xfId="2" applyFont="1" applyFill="1" applyBorder="1" applyAlignment="1">
      <alignment horizontal="center" vertical="center" wrapText="1"/>
    </xf>
    <xf numFmtId="44" fontId="14" fillId="3" borderId="8" xfId="2" applyFont="1" applyFill="1" applyBorder="1" applyAlignment="1">
      <alignment horizontal="center" vertical="center" wrapText="1"/>
    </xf>
    <xf numFmtId="44" fontId="14" fillId="4" borderId="6" xfId="2" applyFont="1" applyFill="1" applyBorder="1" applyAlignment="1">
      <alignment horizontal="center" vertical="center"/>
    </xf>
    <xf numFmtId="1" fontId="11" fillId="0" borderId="3" xfId="1" applyNumberFormat="1" applyFont="1" applyFill="1" applyBorder="1" applyAlignment="1">
      <alignment horizontal="center" vertical="center"/>
    </xf>
    <xf numFmtId="164" fontId="11" fillId="0" borderId="4" xfId="1" applyFont="1" applyFill="1" applyBorder="1" applyAlignment="1">
      <alignment horizontal="center" vertical="center"/>
    </xf>
    <xf numFmtId="164" fontId="11" fillId="0" borderId="4" xfId="1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44" fontId="12" fillId="5" borderId="4" xfId="2" applyNumberFormat="1" applyFont="1" applyFill="1" applyBorder="1" applyAlignment="1">
      <alignment horizontal="center" vertical="center" wrapText="1"/>
    </xf>
    <xf numFmtId="164" fontId="13" fillId="4" borderId="4" xfId="1" applyNumberFormat="1" applyFont="1" applyFill="1" applyBorder="1" applyAlignment="1">
      <alignment horizontal="center" vertical="center" wrapText="1"/>
    </xf>
    <xf numFmtId="164" fontId="11" fillId="3" borderId="7" xfId="1" applyNumberFormat="1" applyFont="1" applyFill="1" applyBorder="1" applyAlignment="1">
      <alignment horizontal="center" vertical="center" wrapText="1"/>
    </xf>
    <xf numFmtId="44" fontId="11" fillId="4" borderId="7" xfId="2" applyNumberFormat="1" applyFont="1" applyFill="1" applyBorder="1" applyAlignment="1">
      <alignment horizontal="center" vertical="center"/>
    </xf>
    <xf numFmtId="164" fontId="17" fillId="0" borderId="0" xfId="1" applyFont="1" applyAlignment="1">
      <alignment horizontal="center" vertical="center"/>
    </xf>
    <xf numFmtId="44" fontId="17" fillId="0" borderId="0" xfId="2" applyFont="1"/>
    <xf numFmtId="164" fontId="18" fillId="0" borderId="0" xfId="1" applyFont="1" applyBorder="1" applyAlignment="1">
      <alignment horizontal="right"/>
    </xf>
    <xf numFmtId="44" fontId="19" fillId="0" borderId="0" xfId="2" applyFont="1"/>
    <xf numFmtId="44" fontId="18" fillId="0" borderId="0" xfId="2" applyFont="1"/>
    <xf numFmtId="164" fontId="19" fillId="0" borderId="0" xfId="1" applyFont="1"/>
    <xf numFmtId="164" fontId="18" fillId="0" borderId="0" xfId="1" applyFont="1"/>
    <xf numFmtId="1" fontId="20" fillId="0" borderId="0" xfId="1" applyNumberFormat="1" applyFont="1" applyFill="1" applyBorder="1" applyAlignment="1">
      <alignment horizontal="center" vertical="center"/>
    </xf>
    <xf numFmtId="164" fontId="20" fillId="0" borderId="0" xfId="1" applyFont="1" applyFill="1" applyBorder="1" applyAlignment="1">
      <alignment horizontal="center" vertical="center"/>
    </xf>
    <xf numFmtId="0" fontId="14" fillId="4" borderId="5" xfId="2" applyNumberFormat="1" applyFont="1" applyFill="1" applyBorder="1" applyAlignment="1">
      <alignment horizontal="center" vertical="center" wrapText="1"/>
    </xf>
    <xf numFmtId="164" fontId="19" fillId="0" borderId="0" xfId="1" applyFont="1" applyFill="1" applyAlignment="1">
      <alignment horizontal="center" vertical="center"/>
    </xf>
    <xf numFmtId="164" fontId="18" fillId="0" borderId="11" xfId="1" applyFont="1" applyBorder="1" applyAlignment="1">
      <alignment horizontal="right"/>
    </xf>
    <xf numFmtId="44" fontId="15" fillId="3" borderId="12" xfId="2" applyFont="1" applyFill="1" applyBorder="1" applyAlignment="1">
      <alignment horizontal="center" vertical="center" wrapText="1"/>
    </xf>
    <xf numFmtId="164" fontId="19" fillId="0" borderId="11" xfId="1" applyFont="1" applyBorder="1"/>
  </cellXfs>
  <cellStyles count="4">
    <cellStyle name="Currency" xfId="2" builtinId="4"/>
    <cellStyle name="Neutral" xfId="3" builtinId="28"/>
    <cellStyle name="Normal" xfId="0" builtinId="0"/>
    <cellStyle name="Normal 2" xfId="1"/>
  </cellStyles>
  <dxfs count="30">
    <dxf>
      <font>
        <b/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[$-10409]#,##0;\(#,##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[$-10409]#,##0;\(#,##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[$-10409]#,##0;\(#,##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rgb="FF000000"/>
          <bgColor auto="1"/>
        </patternFill>
      </fill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42346789101112131513161718192346785912131718467910111213141523" displayName="Table42346789101112131513161718192346785912131718467910111213141523" ref="A2:Y28" totalsRowShown="0" headerRowDxfId="29" dataDxfId="27" headerRowBorderDxfId="28" tableBorderDxfId="26" totalsRowBorderDxfId="25">
  <autoFilter ref="A2:Y28"/>
  <sortState ref="A3:G26">
    <sortCondition ref="A2:A26"/>
  </sortState>
  <tableColumns count="25">
    <tableColumn id="1" name="#" dataDxfId="24"/>
    <tableColumn id="2" name="Code" dataDxfId="23" dataCellStyle="Normal 2"/>
    <tableColumn id="3" name="Program" dataDxfId="22" dataCellStyle="Normal 2"/>
    <tableColumn id="5" name="Total FT" dataDxfId="21" dataCellStyle="Normal 2"/>
    <tableColumn id="4" name="SRC_x000a_Membership" dataDxfId="20" dataCellStyle="Currency"/>
    <tableColumn id="6" name="Alumni_x000a_Assoc" dataDxfId="19" dataCellStyle="Currency"/>
    <tableColumn id="7" name="Campus_x000a_Security" dataDxfId="18" dataCellStyle="Currency"/>
    <tableColumn id="8" name="Acad Support_x000a_St.Clair Col" dataDxfId="17" dataCellStyle="Currency"/>
    <tableColumn id="9" name="Acad Support_x000a_SRC" dataDxfId="16" dataCellStyle="Currency"/>
    <tableColumn id="10" name="Building_x000a_Operating" dataDxfId="15" dataCellStyle="Currency"/>
    <tableColumn id="11" name="Athletics_x000a_Operating" dataDxfId="14" dataCellStyle="Currency"/>
    <tableColumn id="12" name="Mat_x000a_Fee" dataDxfId="13" dataCellStyle="Currency"/>
    <tableColumn id="13" name="Grad" dataDxfId="12" dataCellStyle="Currency"/>
    <tableColumn id="14" name="Std._x000a_Card" dataDxfId="11" dataCellStyle="Currency"/>
    <tableColumn id="15" name="Trans" dataDxfId="10" dataCellStyle="Currency"/>
    <tableColumn id="16" name="Career_x000a_Services" dataDxfId="9" dataCellStyle="Currency"/>
    <tableColumn id="17" name="Health &amp;_x000a_Counselling" dataDxfId="8" dataCellStyle="Currency"/>
    <tableColumn id="18" name="Hlth_x000a_Int'l" dataDxfId="7" dataCellStyle="Currency"/>
    <tableColumn id="19" name="Total_x000a_Ancillary" dataDxfId="6" dataCellStyle="Currency">
      <calculatedColumnFormula>SUM(G3:R3)</calculatedColumnFormula>
    </tableColumn>
    <tableColumn id="20" name="Net_x000a_Tuition" dataDxfId="5" dataCellStyle="Currency"/>
    <tableColumn id="21" name="Tuition_x000a_Total " dataDxfId="4" dataCellStyle="Currency">
      <calculatedColumnFormula>SUM(S3:T3)</calculatedColumnFormula>
    </tableColumn>
    <tableColumn id="22" name="Sum in _x000a_Net Tuition" dataDxfId="3" dataCellStyle="Currency">
      <calculatedColumnFormula>Table42346789101112131513161718192346785912131718467910111213141523[[#This Row],[Net
Tuition]]*Table42346789101112131513161718192346785912131718467910111213141523[[#This Row],[Total FT]]</calculatedColumnFormula>
    </tableColumn>
    <tableColumn id="23" name="Sum in_x000a_Tuition Total " dataDxfId="2" dataCellStyle="Currency">
      <calculatedColumnFormula>Table42346789101112131513161718192346785912131718467910111213141523[[#This Row],[Tuition
Total ]]*Table42346789101112131513161718192346785912131718467910111213141523[[#This Row],[Total FT]]</calculatedColumnFormula>
    </tableColumn>
    <tableColumn id="24" name="Sum In _x000a_Pay to Acumen" dataDxfId="1" dataCellStyle="Currency">
      <calculatedColumnFormula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calculatedColumnFormula>
    </tableColumn>
    <tableColumn id="25" name="28%" dataDxfId="0" dataCellStyle="Currency">
      <calculatedColumnFormula>Table42346789101112131513161718192346785912131718467910111213141523[[#This Row],[Sum in 
Net Tuition]]*0.28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topLeftCell="K1" zoomScaleNormal="100" workbookViewId="0">
      <selection activeCell="P39" sqref="P39"/>
    </sheetView>
  </sheetViews>
  <sheetFormatPr defaultColWidth="9.140625" defaultRowHeight="15" x14ac:dyDescent="0.25"/>
  <cols>
    <col min="1" max="1" width="7.85546875" style="3" bestFit="1" customWidth="1"/>
    <col min="2" max="2" width="12.28515625" style="3" bestFit="1" customWidth="1"/>
    <col min="3" max="3" width="25.28515625" style="3" customWidth="1"/>
    <col min="4" max="4" width="15.7109375" style="7" bestFit="1" customWidth="1"/>
    <col min="5" max="5" width="21.28515625" style="3" bestFit="1" customWidth="1"/>
    <col min="6" max="6" width="23.5703125" style="3" bestFit="1" customWidth="1"/>
    <col min="7" max="7" width="17" style="3" bestFit="1" customWidth="1"/>
    <col min="8" max="9" width="22.5703125" style="3" bestFit="1" customWidth="1"/>
    <col min="10" max="12" width="18.7109375" style="3" bestFit="1" customWidth="1"/>
    <col min="13" max="13" width="13.7109375" style="3" bestFit="1" customWidth="1"/>
    <col min="14" max="14" width="17" style="3" bestFit="1" customWidth="1"/>
    <col min="15" max="15" width="13.7109375" style="3" bestFit="1" customWidth="1"/>
    <col min="16" max="16" width="17" style="3" bestFit="1" customWidth="1"/>
    <col min="17" max="17" width="20" style="3" bestFit="1" customWidth="1"/>
    <col min="18" max="18" width="15.42578125" style="3" bestFit="1" customWidth="1"/>
    <col min="19" max="19" width="16.5703125" style="3" bestFit="1" customWidth="1"/>
    <col min="20" max="21" width="14.7109375" style="3" bestFit="1" customWidth="1"/>
    <col min="22" max="23" width="22.7109375" style="3" bestFit="1" customWidth="1"/>
    <col min="24" max="24" width="24.42578125" style="3" bestFit="1" customWidth="1"/>
    <col min="25" max="25" width="21.7109375" style="3" bestFit="1" customWidth="1"/>
    <col min="26" max="16384" width="9.140625" style="3"/>
  </cols>
  <sheetData>
    <row r="1" spans="1:25" ht="26.25" x14ac:dyDescent="0.4">
      <c r="C1" s="6" t="s">
        <v>58</v>
      </c>
    </row>
    <row r="2" spans="1:25" s="41" customFormat="1" ht="37.5" x14ac:dyDescent="0.25">
      <c r="A2" s="31" t="s">
        <v>0</v>
      </c>
      <c r="B2" s="32" t="s">
        <v>1</v>
      </c>
      <c r="C2" s="32" t="s">
        <v>2</v>
      </c>
      <c r="D2" s="33" t="s">
        <v>17</v>
      </c>
      <c r="E2" s="34" t="s">
        <v>59</v>
      </c>
      <c r="F2" s="34" t="s">
        <v>60</v>
      </c>
      <c r="G2" s="35" t="s">
        <v>61</v>
      </c>
      <c r="H2" s="34" t="s">
        <v>62</v>
      </c>
      <c r="I2" s="34" t="s">
        <v>63</v>
      </c>
      <c r="J2" s="35" t="s">
        <v>64</v>
      </c>
      <c r="K2" s="35" t="s">
        <v>65</v>
      </c>
      <c r="L2" s="35" t="s">
        <v>66</v>
      </c>
      <c r="M2" s="36" t="s">
        <v>67</v>
      </c>
      <c r="N2" s="35" t="s">
        <v>68</v>
      </c>
      <c r="O2" s="36" t="s">
        <v>69</v>
      </c>
      <c r="P2" s="35" t="s">
        <v>70</v>
      </c>
      <c r="Q2" s="35" t="s">
        <v>71</v>
      </c>
      <c r="R2" s="34" t="s">
        <v>72</v>
      </c>
      <c r="S2" s="37" t="s">
        <v>73</v>
      </c>
      <c r="T2" s="35" t="s">
        <v>56</v>
      </c>
      <c r="U2" s="34" t="s">
        <v>74</v>
      </c>
      <c r="V2" s="38" t="s">
        <v>57</v>
      </c>
      <c r="W2" s="38" t="s">
        <v>75</v>
      </c>
      <c r="X2" s="39" t="s">
        <v>76</v>
      </c>
      <c r="Y2" s="40" t="s">
        <v>77</v>
      </c>
    </row>
    <row r="3" spans="1:25" s="11" customFormat="1" ht="15.75" x14ac:dyDescent="0.25">
      <c r="A3" s="12">
        <v>1</v>
      </c>
      <c r="B3" s="9" t="s">
        <v>3</v>
      </c>
      <c r="C3" s="9" t="s">
        <v>4</v>
      </c>
      <c r="D3" s="10">
        <v>106</v>
      </c>
      <c r="E3" s="13">
        <v>70</v>
      </c>
      <c r="F3" s="13">
        <v>50</v>
      </c>
      <c r="G3" s="14">
        <v>7.5</v>
      </c>
      <c r="H3" s="13">
        <v>26.25</v>
      </c>
      <c r="I3" s="14">
        <v>61.25</v>
      </c>
      <c r="J3" s="14">
        <v>80</v>
      </c>
      <c r="K3" s="14">
        <v>90</v>
      </c>
      <c r="L3" s="15"/>
      <c r="M3" s="15">
        <v>35</v>
      </c>
      <c r="N3" s="15">
        <v>20</v>
      </c>
      <c r="O3" s="13">
        <v>10</v>
      </c>
      <c r="P3" s="13">
        <v>5</v>
      </c>
      <c r="Q3" s="13">
        <v>17.5</v>
      </c>
      <c r="R3" s="16">
        <v>540</v>
      </c>
      <c r="S3" s="16">
        <f t="shared" ref="S3:S28" si="0">SUM(G3:R3)</f>
        <v>892.5</v>
      </c>
      <c r="T3" s="16">
        <v>6820.38</v>
      </c>
      <c r="U3" s="16">
        <f t="shared" ref="U3:U28" si="1">SUM(S3:T3)</f>
        <v>7712.88</v>
      </c>
      <c r="V3" s="5">
        <f>Table42346789101112131513161718192346785912131718467910111213141523[[#This Row],[Net
Tuition]]*Table42346789101112131513161718192346785912131718467910111213141523[[#This Row],[Total FT]]</f>
        <v>722960.28</v>
      </c>
      <c r="W3" s="5">
        <f>Table42346789101112131513161718192346785912131718467910111213141523[[#This Row],[Tuition
Total ]]*Table42346789101112131513161718192346785912131718467910111213141523[[#This Row],[Total FT]]</f>
        <v>817565.28</v>
      </c>
      <c r="X3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746280.28</v>
      </c>
      <c r="Y3" s="19">
        <f>Table42346789101112131513161718192346785912131718467910111213141523[[#This Row],[Sum in 
Net Tuition]]*0.28</f>
        <v>202428.87840000002</v>
      </c>
    </row>
    <row r="4" spans="1:25" s="11" customFormat="1" ht="15.75" x14ac:dyDescent="0.25">
      <c r="A4" s="12">
        <v>2</v>
      </c>
      <c r="B4" s="9" t="s">
        <v>18</v>
      </c>
      <c r="C4" s="9" t="s">
        <v>19</v>
      </c>
      <c r="D4" s="9">
        <v>44</v>
      </c>
      <c r="E4" s="13"/>
      <c r="F4" s="13"/>
      <c r="G4" s="14">
        <v>7.5</v>
      </c>
      <c r="H4" s="13">
        <v>26.25</v>
      </c>
      <c r="I4" s="14">
        <v>61.25</v>
      </c>
      <c r="J4" s="14">
        <v>80</v>
      </c>
      <c r="K4" s="14">
        <v>90</v>
      </c>
      <c r="L4" s="15"/>
      <c r="M4" s="15"/>
      <c r="N4" s="15"/>
      <c r="O4" s="13">
        <v>10</v>
      </c>
      <c r="P4" s="13">
        <v>5</v>
      </c>
      <c r="Q4" s="13">
        <v>17.5</v>
      </c>
      <c r="R4" s="16"/>
      <c r="S4" s="16">
        <f t="shared" si="0"/>
        <v>297.5</v>
      </c>
      <c r="T4" s="16">
        <v>6820.38</v>
      </c>
      <c r="U4" s="16">
        <f t="shared" si="1"/>
        <v>7117.88</v>
      </c>
      <c r="V4" s="5">
        <f>Table42346789101112131513161718192346785912131718467910111213141523[[#This Row],[Net
Tuition]]*Table42346789101112131513161718192346785912131718467910111213141523[[#This Row],[Total FT]]</f>
        <v>300096.72000000003</v>
      </c>
      <c r="W4" s="5">
        <f>Table42346789101112131513161718192346785912131718467910111213141523[[#This Row],[Tuition
Total ]]*Table42346789101112131513161718192346785912131718467910111213141523[[#This Row],[Total FT]]</f>
        <v>313186.72000000003</v>
      </c>
      <c r="X4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308896.72000000003</v>
      </c>
      <c r="Y4" s="20">
        <f>Table42346789101112131513161718192346785912131718467910111213141523[[#This Row],[Sum in 
Net Tuition]]*0.28</f>
        <v>84027.08160000002</v>
      </c>
    </row>
    <row r="5" spans="1:25" s="11" customFormat="1" ht="15.75" x14ac:dyDescent="0.25">
      <c r="A5" s="12">
        <v>3</v>
      </c>
      <c r="B5" s="9" t="s">
        <v>52</v>
      </c>
      <c r="C5" s="9" t="s">
        <v>53</v>
      </c>
      <c r="D5" s="9">
        <v>73</v>
      </c>
      <c r="E5" s="13"/>
      <c r="F5" s="13"/>
      <c r="G5" s="14">
        <v>7.5</v>
      </c>
      <c r="H5" s="13">
        <v>26.25</v>
      </c>
      <c r="I5" s="14">
        <v>61.25</v>
      </c>
      <c r="J5" s="14">
        <v>80</v>
      </c>
      <c r="K5" s="14">
        <v>90</v>
      </c>
      <c r="L5" s="15"/>
      <c r="M5" s="15"/>
      <c r="N5" s="15"/>
      <c r="O5" s="13">
        <v>10</v>
      </c>
      <c r="P5" s="13">
        <v>5</v>
      </c>
      <c r="Q5" s="13">
        <v>17.5</v>
      </c>
      <c r="R5" s="16"/>
      <c r="S5" s="16">
        <f t="shared" si="0"/>
        <v>297.5</v>
      </c>
      <c r="T5" s="8">
        <v>6227.31</v>
      </c>
      <c r="U5" s="16">
        <f t="shared" si="1"/>
        <v>6524.81</v>
      </c>
      <c r="V5" s="5">
        <f>Table42346789101112131513161718192346785912131718467910111213141523[[#This Row],[Net
Tuition]]*Table42346789101112131513161718192346785912131718467910111213141523[[#This Row],[Total FT]]</f>
        <v>454593.63</v>
      </c>
      <c r="W5" s="5">
        <f>Table42346789101112131513161718192346785912131718467910111213141523[[#This Row],[Tuition
Total ]]*Table42346789101112131513161718192346785912131718467910111213141523[[#This Row],[Total FT]]</f>
        <v>476311.13</v>
      </c>
      <c r="X5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469193.63</v>
      </c>
      <c r="Y5" s="20">
        <f>Table42346789101112131513161718192346785912131718467910111213141523[[#This Row],[Sum in 
Net Tuition]]*0.28</f>
        <v>127286.21640000002</v>
      </c>
    </row>
    <row r="6" spans="1:25" s="11" customFormat="1" ht="15.75" x14ac:dyDescent="0.25">
      <c r="A6" s="12">
        <v>4</v>
      </c>
      <c r="B6" s="9" t="s">
        <v>54</v>
      </c>
      <c r="C6" s="9" t="s">
        <v>55</v>
      </c>
      <c r="D6" s="9">
        <v>28</v>
      </c>
      <c r="E6" s="13"/>
      <c r="F6" s="13"/>
      <c r="G6" s="14">
        <v>7.5</v>
      </c>
      <c r="H6" s="13">
        <v>26.25</v>
      </c>
      <c r="I6" s="14">
        <v>61.25</v>
      </c>
      <c r="J6" s="14">
        <v>80</v>
      </c>
      <c r="K6" s="14">
        <v>90</v>
      </c>
      <c r="L6" s="15"/>
      <c r="M6" s="15"/>
      <c r="N6" s="15"/>
      <c r="O6" s="13">
        <v>10</v>
      </c>
      <c r="P6" s="13">
        <v>5</v>
      </c>
      <c r="Q6" s="13">
        <v>17.5</v>
      </c>
      <c r="R6" s="16"/>
      <c r="S6" s="16">
        <f t="shared" si="0"/>
        <v>297.5</v>
      </c>
      <c r="T6" s="8">
        <v>6227.31</v>
      </c>
      <c r="U6" s="16">
        <f t="shared" si="1"/>
        <v>6524.81</v>
      </c>
      <c r="V6" s="5">
        <f>Table42346789101112131513161718192346785912131718467910111213141523[[#This Row],[Net
Tuition]]*Table42346789101112131513161718192346785912131718467910111213141523[[#This Row],[Total FT]]</f>
        <v>174364.68000000002</v>
      </c>
      <c r="W6" s="5">
        <f>Table42346789101112131513161718192346785912131718467910111213141523[[#This Row],[Tuition
Total ]]*Table42346789101112131513161718192346785912131718467910111213141523[[#This Row],[Total FT]]</f>
        <v>182694.68000000002</v>
      </c>
      <c r="X6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179964.68000000002</v>
      </c>
      <c r="Y6" s="20">
        <f>Table42346789101112131513161718192346785912131718467910111213141523[[#This Row],[Sum in 
Net Tuition]]*0.28</f>
        <v>48822.110400000012</v>
      </c>
    </row>
    <row r="7" spans="1:25" s="11" customFormat="1" ht="15.75" x14ac:dyDescent="0.25">
      <c r="A7" s="12">
        <v>5</v>
      </c>
      <c r="B7" s="9" t="s">
        <v>5</v>
      </c>
      <c r="C7" s="9" t="s">
        <v>6</v>
      </c>
      <c r="D7" s="10">
        <v>187</v>
      </c>
      <c r="E7" s="13">
        <v>70</v>
      </c>
      <c r="F7" s="13">
        <v>50</v>
      </c>
      <c r="G7" s="14">
        <v>7.5</v>
      </c>
      <c r="H7" s="13">
        <v>26.25</v>
      </c>
      <c r="I7" s="14">
        <v>61.25</v>
      </c>
      <c r="J7" s="14">
        <v>80</v>
      </c>
      <c r="K7" s="14">
        <v>90</v>
      </c>
      <c r="L7" s="15"/>
      <c r="M7" s="15">
        <v>35</v>
      </c>
      <c r="N7" s="15">
        <v>20</v>
      </c>
      <c r="O7" s="13">
        <v>10</v>
      </c>
      <c r="P7" s="13">
        <v>5</v>
      </c>
      <c r="Q7" s="13">
        <v>17.5</v>
      </c>
      <c r="R7" s="16">
        <v>540</v>
      </c>
      <c r="S7" s="16">
        <f t="shared" si="0"/>
        <v>892.5</v>
      </c>
      <c r="T7" s="16">
        <v>6820.38</v>
      </c>
      <c r="U7" s="16">
        <f t="shared" si="1"/>
        <v>7712.88</v>
      </c>
      <c r="V7" s="5">
        <f>Table42346789101112131513161718192346785912131718467910111213141523[[#This Row],[Net
Tuition]]*Table42346789101112131513161718192346785912131718467910111213141523[[#This Row],[Total FT]]</f>
        <v>1275411.06</v>
      </c>
      <c r="W7" s="5">
        <f>Table42346789101112131513161718192346785912131718467910111213141523[[#This Row],[Tuition
Total ]]*Table42346789101112131513161718192346785912131718467910111213141523[[#This Row],[Total FT]]</f>
        <v>1442308.56</v>
      </c>
      <c r="X7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1316551.06</v>
      </c>
      <c r="Y7" s="20">
        <f>Table42346789101112131513161718192346785912131718467910111213141523[[#This Row],[Sum in 
Net Tuition]]*0.28</f>
        <v>357115.09680000006</v>
      </c>
    </row>
    <row r="8" spans="1:25" s="11" customFormat="1" ht="15.75" x14ac:dyDescent="0.25">
      <c r="A8" s="12">
        <v>6</v>
      </c>
      <c r="B8" s="9" t="s">
        <v>20</v>
      </c>
      <c r="C8" s="9" t="s">
        <v>21</v>
      </c>
      <c r="D8" s="9">
        <v>94</v>
      </c>
      <c r="E8" s="13"/>
      <c r="F8" s="13"/>
      <c r="G8" s="14">
        <v>7.5</v>
      </c>
      <c r="H8" s="13">
        <v>26.25</v>
      </c>
      <c r="I8" s="14">
        <v>61.25</v>
      </c>
      <c r="J8" s="14">
        <v>80</v>
      </c>
      <c r="K8" s="14">
        <v>90</v>
      </c>
      <c r="L8" s="15"/>
      <c r="M8" s="15"/>
      <c r="N8" s="15"/>
      <c r="O8" s="13">
        <v>10</v>
      </c>
      <c r="P8" s="13">
        <v>5</v>
      </c>
      <c r="Q8" s="13">
        <v>17.5</v>
      </c>
      <c r="R8" s="16"/>
      <c r="S8" s="16">
        <f t="shared" si="0"/>
        <v>297.5</v>
      </c>
      <c r="T8" s="16">
        <v>6820.38</v>
      </c>
      <c r="U8" s="16">
        <f t="shared" si="1"/>
        <v>7117.88</v>
      </c>
      <c r="V8" s="5">
        <f>Table42346789101112131513161718192346785912131718467910111213141523[[#This Row],[Net
Tuition]]*Table42346789101112131513161718192346785912131718467910111213141523[[#This Row],[Total FT]]</f>
        <v>641115.72</v>
      </c>
      <c r="W8" s="5">
        <f>Table42346789101112131513161718192346785912131718467910111213141523[[#This Row],[Tuition
Total ]]*Table42346789101112131513161718192346785912131718467910111213141523[[#This Row],[Total FT]]</f>
        <v>669080.72</v>
      </c>
      <c r="X8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659915.72</v>
      </c>
      <c r="Y8" s="20">
        <f>Table42346789101112131513161718192346785912131718467910111213141523[[#This Row],[Sum in 
Net Tuition]]*0.28</f>
        <v>179512.40160000001</v>
      </c>
    </row>
    <row r="9" spans="1:25" s="11" customFormat="1" ht="15.75" x14ac:dyDescent="0.25">
      <c r="A9" s="12">
        <v>7</v>
      </c>
      <c r="B9" s="9" t="s">
        <v>22</v>
      </c>
      <c r="C9" s="9" t="s">
        <v>23</v>
      </c>
      <c r="D9" s="9">
        <v>198</v>
      </c>
      <c r="E9" s="13"/>
      <c r="F9" s="13"/>
      <c r="G9" s="14">
        <v>7.5</v>
      </c>
      <c r="H9" s="13">
        <v>26.25</v>
      </c>
      <c r="I9" s="14">
        <v>61.25</v>
      </c>
      <c r="J9" s="14">
        <v>80</v>
      </c>
      <c r="K9" s="14">
        <v>90</v>
      </c>
      <c r="L9" s="15"/>
      <c r="M9" s="15"/>
      <c r="N9" s="15"/>
      <c r="O9" s="13">
        <v>10</v>
      </c>
      <c r="P9" s="13">
        <v>5</v>
      </c>
      <c r="Q9" s="13">
        <v>17.5</v>
      </c>
      <c r="R9" s="16"/>
      <c r="S9" s="16">
        <f t="shared" si="0"/>
        <v>297.5</v>
      </c>
      <c r="T9" s="8">
        <v>6227.31</v>
      </c>
      <c r="U9" s="16">
        <f t="shared" si="1"/>
        <v>6524.81</v>
      </c>
      <c r="V9" s="5">
        <f>Table42346789101112131513161718192346785912131718467910111213141523[[#This Row],[Net
Tuition]]*Table42346789101112131513161718192346785912131718467910111213141523[[#This Row],[Total FT]]</f>
        <v>1233007.3800000001</v>
      </c>
      <c r="W9" s="5">
        <f>Table42346789101112131513161718192346785912131718467910111213141523[[#This Row],[Tuition
Total ]]*Table42346789101112131513161718192346785912131718467910111213141523[[#This Row],[Total FT]]</f>
        <v>1291912.3800000001</v>
      </c>
      <c r="X9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1272607.3800000001</v>
      </c>
      <c r="Y9" s="20">
        <f>Table42346789101112131513161718192346785912131718467910111213141523[[#This Row],[Sum in 
Net Tuition]]*0.28</f>
        <v>345242.06640000007</v>
      </c>
    </row>
    <row r="10" spans="1:25" s="11" customFormat="1" ht="15.75" x14ac:dyDescent="0.25">
      <c r="A10" s="12">
        <v>8</v>
      </c>
      <c r="B10" s="9" t="s">
        <v>24</v>
      </c>
      <c r="C10" s="9" t="s">
        <v>25</v>
      </c>
      <c r="D10" s="9">
        <v>77</v>
      </c>
      <c r="E10" s="13"/>
      <c r="F10" s="13"/>
      <c r="G10" s="14">
        <v>7.5</v>
      </c>
      <c r="H10" s="13">
        <v>26.25</v>
      </c>
      <c r="I10" s="14">
        <v>61.25</v>
      </c>
      <c r="J10" s="14">
        <v>80</v>
      </c>
      <c r="K10" s="14">
        <v>90</v>
      </c>
      <c r="L10" s="15"/>
      <c r="M10" s="15"/>
      <c r="N10" s="15"/>
      <c r="O10" s="13">
        <v>10</v>
      </c>
      <c r="P10" s="13">
        <v>5</v>
      </c>
      <c r="Q10" s="13">
        <v>17.5</v>
      </c>
      <c r="R10" s="16"/>
      <c r="S10" s="16">
        <f t="shared" si="0"/>
        <v>297.5</v>
      </c>
      <c r="T10" s="8">
        <v>6227.31</v>
      </c>
      <c r="U10" s="16">
        <f t="shared" si="1"/>
        <v>6524.81</v>
      </c>
      <c r="V10" s="5">
        <f>Table42346789101112131513161718192346785912131718467910111213141523[[#This Row],[Net
Tuition]]*Table42346789101112131513161718192346785912131718467910111213141523[[#This Row],[Total FT]]</f>
        <v>479502.87000000005</v>
      </c>
      <c r="W10" s="5">
        <f>Table42346789101112131513161718192346785912131718467910111213141523[[#This Row],[Tuition
Total ]]*Table42346789101112131513161718192346785912131718467910111213141523[[#This Row],[Total FT]]</f>
        <v>502410.37000000005</v>
      </c>
      <c r="X10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494902.87000000005</v>
      </c>
      <c r="Y10" s="20">
        <f>Table42346789101112131513161718192346785912131718467910111213141523[[#This Row],[Sum in 
Net Tuition]]*0.28</f>
        <v>134260.80360000001</v>
      </c>
    </row>
    <row r="11" spans="1:25" s="11" customFormat="1" ht="15.75" x14ac:dyDescent="0.25">
      <c r="A11" s="12">
        <v>9</v>
      </c>
      <c r="B11" s="9" t="s">
        <v>7</v>
      </c>
      <c r="C11" s="9" t="s">
        <v>8</v>
      </c>
      <c r="D11" s="10">
        <v>59</v>
      </c>
      <c r="E11" s="13">
        <v>70</v>
      </c>
      <c r="F11" s="13">
        <v>50</v>
      </c>
      <c r="G11" s="14">
        <v>7.5</v>
      </c>
      <c r="H11" s="13">
        <v>26.25</v>
      </c>
      <c r="I11" s="14">
        <v>61.25</v>
      </c>
      <c r="J11" s="14">
        <v>80</v>
      </c>
      <c r="K11" s="14">
        <v>90</v>
      </c>
      <c r="L11" s="15"/>
      <c r="M11" s="15">
        <v>35</v>
      </c>
      <c r="N11" s="15">
        <v>20</v>
      </c>
      <c r="O11" s="13">
        <v>10</v>
      </c>
      <c r="P11" s="13">
        <v>5</v>
      </c>
      <c r="Q11" s="13">
        <v>17.5</v>
      </c>
      <c r="R11" s="16">
        <v>540</v>
      </c>
      <c r="S11" s="16">
        <f t="shared" si="0"/>
        <v>892.5</v>
      </c>
      <c r="T11" s="16">
        <v>6820.38</v>
      </c>
      <c r="U11" s="16">
        <f t="shared" si="1"/>
        <v>7712.88</v>
      </c>
      <c r="V11" s="5">
        <f>Table42346789101112131513161718192346785912131718467910111213141523[[#This Row],[Net
Tuition]]*Table42346789101112131513161718192346785912131718467910111213141523[[#This Row],[Total FT]]</f>
        <v>402402.42</v>
      </c>
      <c r="W11" s="5">
        <f>Table42346789101112131513161718192346785912131718467910111213141523[[#This Row],[Tuition
Total ]]*Table42346789101112131513161718192346785912131718467910111213141523[[#This Row],[Total FT]]</f>
        <v>455059.92</v>
      </c>
      <c r="X11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415382.42</v>
      </c>
      <c r="Y11" s="20">
        <f>Table42346789101112131513161718192346785912131718467910111213141523[[#This Row],[Sum in 
Net Tuition]]*0.28</f>
        <v>112672.67760000001</v>
      </c>
    </row>
    <row r="12" spans="1:25" s="11" customFormat="1" ht="15.75" x14ac:dyDescent="0.25">
      <c r="A12" s="12">
        <v>10</v>
      </c>
      <c r="B12" s="9" t="s">
        <v>26</v>
      </c>
      <c r="C12" s="9" t="s">
        <v>27</v>
      </c>
      <c r="D12" s="9">
        <v>15</v>
      </c>
      <c r="E12" s="13"/>
      <c r="F12" s="13"/>
      <c r="G12" s="14">
        <v>7.5</v>
      </c>
      <c r="H12" s="13">
        <v>26.25</v>
      </c>
      <c r="I12" s="14">
        <v>61.25</v>
      </c>
      <c r="J12" s="14">
        <v>80</v>
      </c>
      <c r="K12" s="14">
        <v>90</v>
      </c>
      <c r="L12" s="15"/>
      <c r="M12" s="15"/>
      <c r="N12" s="15"/>
      <c r="O12" s="13">
        <v>10</v>
      </c>
      <c r="P12" s="13">
        <v>5</v>
      </c>
      <c r="Q12" s="13">
        <v>17.5</v>
      </c>
      <c r="R12" s="16"/>
      <c r="S12" s="16">
        <f t="shared" si="0"/>
        <v>297.5</v>
      </c>
      <c r="T12" s="16">
        <v>6820.38</v>
      </c>
      <c r="U12" s="16">
        <f t="shared" si="1"/>
        <v>7117.88</v>
      </c>
      <c r="V12" s="5">
        <f>Table42346789101112131513161718192346785912131718467910111213141523[[#This Row],[Net
Tuition]]*Table42346789101112131513161718192346785912131718467910111213141523[[#This Row],[Total FT]]</f>
        <v>102305.7</v>
      </c>
      <c r="W12" s="5">
        <f>Table42346789101112131513161718192346785912131718467910111213141523[[#This Row],[Tuition
Total ]]*Table42346789101112131513161718192346785912131718467910111213141523[[#This Row],[Total FT]]</f>
        <v>106768.2</v>
      </c>
      <c r="X12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105305.7</v>
      </c>
      <c r="Y12" s="20">
        <f>Table42346789101112131513161718192346785912131718467910111213141523[[#This Row],[Sum in 
Net Tuition]]*0.28</f>
        <v>28645.596000000001</v>
      </c>
    </row>
    <row r="13" spans="1:25" s="11" customFormat="1" ht="15.75" x14ac:dyDescent="0.25">
      <c r="A13" s="12">
        <v>11</v>
      </c>
      <c r="B13" s="9" t="s">
        <v>9</v>
      </c>
      <c r="C13" s="9" t="s">
        <v>10</v>
      </c>
      <c r="D13" s="10">
        <v>172</v>
      </c>
      <c r="E13" s="13">
        <v>70</v>
      </c>
      <c r="F13" s="13">
        <v>50</v>
      </c>
      <c r="G13" s="14">
        <v>7.5</v>
      </c>
      <c r="H13" s="13">
        <v>26.25</v>
      </c>
      <c r="I13" s="14">
        <v>61.25</v>
      </c>
      <c r="J13" s="14">
        <v>80</v>
      </c>
      <c r="K13" s="14">
        <v>90</v>
      </c>
      <c r="L13" s="15"/>
      <c r="M13" s="15">
        <v>35</v>
      </c>
      <c r="N13" s="15">
        <v>20</v>
      </c>
      <c r="O13" s="13">
        <v>10</v>
      </c>
      <c r="P13" s="13">
        <v>5</v>
      </c>
      <c r="Q13" s="13">
        <v>17.5</v>
      </c>
      <c r="R13" s="16">
        <v>540</v>
      </c>
      <c r="S13" s="16">
        <f t="shared" si="0"/>
        <v>892.5</v>
      </c>
      <c r="T13" s="16">
        <v>6820.38</v>
      </c>
      <c r="U13" s="16">
        <f t="shared" si="1"/>
        <v>7712.88</v>
      </c>
      <c r="V13" s="5">
        <f>Table42346789101112131513161718192346785912131718467910111213141523[[#This Row],[Net
Tuition]]*Table42346789101112131513161718192346785912131718467910111213141523[[#This Row],[Total FT]]</f>
        <v>1173105.3600000001</v>
      </c>
      <c r="W13" s="5">
        <f>Table42346789101112131513161718192346785912131718467910111213141523[[#This Row],[Tuition
Total ]]*Table42346789101112131513161718192346785912131718467910111213141523[[#This Row],[Total FT]]</f>
        <v>1326615.3600000001</v>
      </c>
      <c r="X13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1210945.3600000001</v>
      </c>
      <c r="Y13" s="20">
        <f>Table42346789101112131513161718192346785912131718467910111213141523[[#This Row],[Sum in 
Net Tuition]]*0.28</f>
        <v>328469.50080000004</v>
      </c>
    </row>
    <row r="14" spans="1:25" s="11" customFormat="1" ht="15.75" x14ac:dyDescent="0.25">
      <c r="A14" s="12">
        <v>12</v>
      </c>
      <c r="B14" s="9" t="s">
        <v>28</v>
      </c>
      <c r="C14" s="9" t="s">
        <v>29</v>
      </c>
      <c r="D14" s="9">
        <v>134</v>
      </c>
      <c r="E14" s="13"/>
      <c r="F14" s="13"/>
      <c r="G14" s="14">
        <v>7.5</v>
      </c>
      <c r="H14" s="13">
        <v>26.25</v>
      </c>
      <c r="I14" s="14">
        <v>61.25</v>
      </c>
      <c r="J14" s="14">
        <v>80</v>
      </c>
      <c r="K14" s="14">
        <v>90</v>
      </c>
      <c r="L14" s="15"/>
      <c r="M14" s="15"/>
      <c r="N14" s="15"/>
      <c r="O14" s="13">
        <v>10</v>
      </c>
      <c r="P14" s="13">
        <v>5</v>
      </c>
      <c r="Q14" s="13">
        <v>17.5</v>
      </c>
      <c r="R14" s="16"/>
      <c r="S14" s="16">
        <f t="shared" si="0"/>
        <v>297.5</v>
      </c>
      <c r="T14" s="16">
        <v>6820.38</v>
      </c>
      <c r="U14" s="16">
        <f t="shared" si="1"/>
        <v>7117.88</v>
      </c>
      <c r="V14" s="5">
        <f>Table42346789101112131513161718192346785912131718467910111213141523[[#This Row],[Net
Tuition]]*Table42346789101112131513161718192346785912131718467910111213141523[[#This Row],[Total FT]]</f>
        <v>913930.92</v>
      </c>
      <c r="W14" s="5">
        <f>Table42346789101112131513161718192346785912131718467910111213141523[[#This Row],[Tuition
Total ]]*Table42346789101112131513161718192346785912131718467910111213141523[[#This Row],[Total FT]]</f>
        <v>953795.92</v>
      </c>
      <c r="X14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940730.92</v>
      </c>
      <c r="Y14" s="20">
        <f>Table42346789101112131513161718192346785912131718467910111213141523[[#This Row],[Sum in 
Net Tuition]]*0.28</f>
        <v>255900.65760000004</v>
      </c>
    </row>
    <row r="15" spans="1:25" s="11" customFormat="1" ht="15.75" x14ac:dyDescent="0.25">
      <c r="A15" s="12">
        <v>13</v>
      </c>
      <c r="B15" s="9" t="s">
        <v>30</v>
      </c>
      <c r="C15" s="9" t="s">
        <v>31</v>
      </c>
      <c r="D15" s="9">
        <v>254</v>
      </c>
      <c r="E15" s="13"/>
      <c r="F15" s="13"/>
      <c r="G15" s="14">
        <v>7.5</v>
      </c>
      <c r="H15" s="13">
        <v>26.25</v>
      </c>
      <c r="I15" s="14">
        <v>61.25</v>
      </c>
      <c r="J15" s="14">
        <v>80</v>
      </c>
      <c r="K15" s="14">
        <v>90</v>
      </c>
      <c r="L15" s="15"/>
      <c r="M15" s="15"/>
      <c r="N15" s="15"/>
      <c r="O15" s="13">
        <v>10</v>
      </c>
      <c r="P15" s="13">
        <v>5</v>
      </c>
      <c r="Q15" s="13">
        <v>17.5</v>
      </c>
      <c r="R15" s="16"/>
      <c r="S15" s="16">
        <f t="shared" si="0"/>
        <v>297.5</v>
      </c>
      <c r="T15" s="8">
        <v>6227.31</v>
      </c>
      <c r="U15" s="16">
        <f t="shared" si="1"/>
        <v>6524.81</v>
      </c>
      <c r="V15" s="5">
        <f>Table42346789101112131513161718192346785912131718467910111213141523[[#This Row],[Net
Tuition]]*Table42346789101112131513161718192346785912131718467910111213141523[[#This Row],[Total FT]]</f>
        <v>1581736.74</v>
      </c>
      <c r="W15" s="5">
        <f>Table42346789101112131513161718192346785912131718467910111213141523[[#This Row],[Tuition
Total ]]*Table42346789101112131513161718192346785912131718467910111213141523[[#This Row],[Total FT]]</f>
        <v>1657301.74</v>
      </c>
      <c r="X15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1632536.74</v>
      </c>
      <c r="Y15" s="20">
        <f>Table42346789101112131513161718192346785912131718467910111213141523[[#This Row],[Sum in 
Net Tuition]]*0.28</f>
        <v>442886.28720000002</v>
      </c>
    </row>
    <row r="16" spans="1:25" s="11" customFormat="1" ht="15.75" x14ac:dyDescent="0.25">
      <c r="A16" s="12">
        <v>14</v>
      </c>
      <c r="B16" s="9" t="s">
        <v>32</v>
      </c>
      <c r="C16" s="9" t="s">
        <v>33</v>
      </c>
      <c r="D16" s="9">
        <v>112</v>
      </c>
      <c r="E16" s="13"/>
      <c r="F16" s="13"/>
      <c r="G16" s="14">
        <v>7.5</v>
      </c>
      <c r="H16" s="13">
        <v>26.25</v>
      </c>
      <c r="I16" s="14">
        <v>61.25</v>
      </c>
      <c r="J16" s="14">
        <v>80</v>
      </c>
      <c r="K16" s="14">
        <v>90</v>
      </c>
      <c r="L16" s="15"/>
      <c r="M16" s="15"/>
      <c r="N16" s="15"/>
      <c r="O16" s="13">
        <v>10</v>
      </c>
      <c r="P16" s="13">
        <v>5</v>
      </c>
      <c r="Q16" s="13">
        <v>17.5</v>
      </c>
      <c r="R16" s="16"/>
      <c r="S16" s="16">
        <f t="shared" si="0"/>
        <v>297.5</v>
      </c>
      <c r="T16" s="8">
        <v>6227.31</v>
      </c>
      <c r="U16" s="16">
        <f t="shared" si="1"/>
        <v>6524.81</v>
      </c>
      <c r="V16" s="5">
        <f>Table42346789101112131513161718192346785912131718467910111213141523[[#This Row],[Net
Tuition]]*Table42346789101112131513161718192346785912131718467910111213141523[[#This Row],[Total FT]]</f>
        <v>697458.72000000009</v>
      </c>
      <c r="W16" s="5">
        <f>Table42346789101112131513161718192346785912131718467910111213141523[[#This Row],[Tuition
Total ]]*Table42346789101112131513161718192346785912131718467910111213141523[[#This Row],[Total FT]]</f>
        <v>730778.72000000009</v>
      </c>
      <c r="X16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719858.72000000009</v>
      </c>
      <c r="Y16" s="20">
        <f>Table42346789101112131513161718192346785912131718467910111213141523[[#This Row],[Sum in 
Net Tuition]]*0.28</f>
        <v>195288.44160000005</v>
      </c>
    </row>
    <row r="17" spans="1:25" s="11" customFormat="1" ht="15.75" x14ac:dyDescent="0.25">
      <c r="A17" s="12">
        <v>15</v>
      </c>
      <c r="B17" s="9" t="s">
        <v>11</v>
      </c>
      <c r="C17" s="9" t="s">
        <v>12</v>
      </c>
      <c r="D17" s="10">
        <v>139</v>
      </c>
      <c r="E17" s="13">
        <v>70</v>
      </c>
      <c r="F17" s="13">
        <v>50</v>
      </c>
      <c r="G17" s="14">
        <v>7.5</v>
      </c>
      <c r="H17" s="13">
        <v>26.25</v>
      </c>
      <c r="I17" s="14">
        <v>61.25</v>
      </c>
      <c r="J17" s="14">
        <v>80</v>
      </c>
      <c r="K17" s="14">
        <v>90</v>
      </c>
      <c r="L17" s="15"/>
      <c r="M17" s="15">
        <v>35</v>
      </c>
      <c r="N17" s="15">
        <v>20</v>
      </c>
      <c r="O17" s="13">
        <v>10</v>
      </c>
      <c r="P17" s="13">
        <v>5</v>
      </c>
      <c r="Q17" s="13">
        <v>17.5</v>
      </c>
      <c r="R17" s="16">
        <v>540</v>
      </c>
      <c r="S17" s="16">
        <f t="shared" si="0"/>
        <v>892.5</v>
      </c>
      <c r="T17" s="16">
        <v>6820.38</v>
      </c>
      <c r="U17" s="16">
        <f t="shared" si="1"/>
        <v>7712.88</v>
      </c>
      <c r="V17" s="5">
        <f>Table42346789101112131513161718192346785912131718467910111213141523[[#This Row],[Net
Tuition]]*Table42346789101112131513161718192346785912131718467910111213141523[[#This Row],[Total FT]]</f>
        <v>948032.82000000007</v>
      </c>
      <c r="W17" s="5">
        <f>Table42346789101112131513161718192346785912131718467910111213141523[[#This Row],[Tuition
Total ]]*Table42346789101112131513161718192346785912131718467910111213141523[[#This Row],[Total FT]]</f>
        <v>1072090.32</v>
      </c>
      <c r="X17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978612.82000000007</v>
      </c>
      <c r="Y17" s="20">
        <f>Table42346789101112131513161718192346785912131718467910111213141523[[#This Row],[Sum in 
Net Tuition]]*0.28</f>
        <v>265449.18960000004</v>
      </c>
    </row>
    <row r="18" spans="1:25" s="11" customFormat="1" ht="15.75" x14ac:dyDescent="0.25">
      <c r="A18" s="12">
        <v>16</v>
      </c>
      <c r="B18" s="9" t="s">
        <v>34</v>
      </c>
      <c r="C18" s="9" t="s">
        <v>35</v>
      </c>
      <c r="D18" s="9">
        <v>123</v>
      </c>
      <c r="E18" s="13"/>
      <c r="F18" s="13"/>
      <c r="G18" s="14">
        <v>7.5</v>
      </c>
      <c r="H18" s="13">
        <v>26.25</v>
      </c>
      <c r="I18" s="14">
        <v>61.25</v>
      </c>
      <c r="J18" s="14">
        <v>80</v>
      </c>
      <c r="K18" s="14">
        <v>90</v>
      </c>
      <c r="L18" s="15"/>
      <c r="M18" s="15"/>
      <c r="N18" s="15"/>
      <c r="O18" s="13">
        <v>10</v>
      </c>
      <c r="P18" s="13">
        <v>5</v>
      </c>
      <c r="Q18" s="13">
        <v>17.5</v>
      </c>
      <c r="R18" s="16"/>
      <c r="S18" s="16">
        <f t="shared" si="0"/>
        <v>297.5</v>
      </c>
      <c r="T18" s="16">
        <v>6820.38</v>
      </c>
      <c r="U18" s="16">
        <f t="shared" si="1"/>
        <v>7117.88</v>
      </c>
      <c r="V18" s="5">
        <f>Table42346789101112131513161718192346785912131718467910111213141523[[#This Row],[Net
Tuition]]*Table42346789101112131513161718192346785912131718467910111213141523[[#This Row],[Total FT]]</f>
        <v>838906.74</v>
      </c>
      <c r="W18" s="5">
        <f>Table42346789101112131513161718192346785912131718467910111213141523[[#This Row],[Tuition
Total ]]*Table42346789101112131513161718192346785912131718467910111213141523[[#This Row],[Total FT]]</f>
        <v>875499.24</v>
      </c>
      <c r="X18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863506.74</v>
      </c>
      <c r="Y18" s="20">
        <f>Table42346789101112131513161718192346785912131718467910111213141523[[#This Row],[Sum in 
Net Tuition]]*0.28</f>
        <v>234893.88720000003</v>
      </c>
    </row>
    <row r="19" spans="1:25" s="11" customFormat="1" ht="15.75" x14ac:dyDescent="0.25">
      <c r="A19" s="12">
        <v>17</v>
      </c>
      <c r="B19" s="9" t="s">
        <v>36</v>
      </c>
      <c r="C19" s="9" t="s">
        <v>37</v>
      </c>
      <c r="D19" s="9">
        <v>274</v>
      </c>
      <c r="E19" s="13"/>
      <c r="F19" s="13"/>
      <c r="G19" s="14">
        <v>7.5</v>
      </c>
      <c r="H19" s="13">
        <v>26.25</v>
      </c>
      <c r="I19" s="14">
        <v>61.25</v>
      </c>
      <c r="J19" s="14">
        <v>80</v>
      </c>
      <c r="K19" s="14">
        <v>90</v>
      </c>
      <c r="L19" s="15"/>
      <c r="M19" s="15"/>
      <c r="N19" s="15"/>
      <c r="O19" s="13">
        <v>10</v>
      </c>
      <c r="P19" s="13">
        <v>5</v>
      </c>
      <c r="Q19" s="13">
        <v>17.5</v>
      </c>
      <c r="R19" s="16"/>
      <c r="S19" s="16">
        <f t="shared" si="0"/>
        <v>297.5</v>
      </c>
      <c r="T19" s="8">
        <v>6227.31</v>
      </c>
      <c r="U19" s="16">
        <f t="shared" si="1"/>
        <v>6524.81</v>
      </c>
      <c r="V19" s="5">
        <f>Table42346789101112131513161718192346785912131718467910111213141523[[#This Row],[Net
Tuition]]*Table42346789101112131513161718192346785912131718467910111213141523[[#This Row],[Total FT]]</f>
        <v>1706282.9400000002</v>
      </c>
      <c r="W19" s="5">
        <f>Table42346789101112131513161718192346785912131718467910111213141523[[#This Row],[Tuition
Total ]]*Table42346789101112131513161718192346785912131718467910111213141523[[#This Row],[Total FT]]</f>
        <v>1787797.9400000002</v>
      </c>
      <c r="X19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1761082.9400000002</v>
      </c>
      <c r="Y19" s="20">
        <f>Table42346789101112131513161718192346785912131718467910111213141523[[#This Row],[Sum in 
Net Tuition]]*0.28</f>
        <v>477759.22320000012</v>
      </c>
    </row>
    <row r="20" spans="1:25" s="11" customFormat="1" ht="15.75" x14ac:dyDescent="0.25">
      <c r="A20" s="12">
        <v>18</v>
      </c>
      <c r="B20" s="9" t="s">
        <v>38</v>
      </c>
      <c r="C20" s="9" t="s">
        <v>39</v>
      </c>
      <c r="D20" s="9">
        <v>87</v>
      </c>
      <c r="E20" s="13"/>
      <c r="F20" s="13"/>
      <c r="G20" s="14">
        <v>7.5</v>
      </c>
      <c r="H20" s="13">
        <v>26.25</v>
      </c>
      <c r="I20" s="14">
        <v>61.25</v>
      </c>
      <c r="J20" s="14">
        <v>80</v>
      </c>
      <c r="K20" s="14">
        <v>90</v>
      </c>
      <c r="L20" s="15"/>
      <c r="M20" s="15"/>
      <c r="N20" s="15"/>
      <c r="O20" s="13">
        <v>10</v>
      </c>
      <c r="P20" s="13">
        <v>5</v>
      </c>
      <c r="Q20" s="13">
        <v>17.5</v>
      </c>
      <c r="R20" s="16"/>
      <c r="S20" s="16">
        <f t="shared" si="0"/>
        <v>297.5</v>
      </c>
      <c r="T20" s="8">
        <v>6227.31</v>
      </c>
      <c r="U20" s="16">
        <f t="shared" si="1"/>
        <v>6524.81</v>
      </c>
      <c r="V20" s="5">
        <f>Table42346789101112131513161718192346785912131718467910111213141523[[#This Row],[Net
Tuition]]*Table42346789101112131513161718192346785912131718467910111213141523[[#This Row],[Total FT]]</f>
        <v>541775.97000000009</v>
      </c>
      <c r="W20" s="5">
        <f>Table42346789101112131513161718192346785912131718467910111213141523[[#This Row],[Tuition
Total ]]*Table42346789101112131513161718192346785912131718467910111213141523[[#This Row],[Total FT]]</f>
        <v>567658.47000000009</v>
      </c>
      <c r="X20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559175.97000000009</v>
      </c>
      <c r="Y20" s="20">
        <f>Table42346789101112131513161718192346785912131718467910111213141523[[#This Row],[Sum in 
Net Tuition]]*0.28</f>
        <v>151697.27160000004</v>
      </c>
    </row>
    <row r="21" spans="1:25" s="11" customFormat="1" ht="15.75" x14ac:dyDescent="0.25">
      <c r="A21" s="12">
        <v>19</v>
      </c>
      <c r="B21" s="9" t="s">
        <v>13</v>
      </c>
      <c r="C21" s="9" t="s">
        <v>14</v>
      </c>
      <c r="D21" s="9">
        <v>103</v>
      </c>
      <c r="E21" s="13">
        <v>70</v>
      </c>
      <c r="F21" s="13">
        <v>50</v>
      </c>
      <c r="G21" s="14">
        <v>7.5</v>
      </c>
      <c r="H21" s="13">
        <v>26.25</v>
      </c>
      <c r="I21" s="14">
        <v>61.25</v>
      </c>
      <c r="J21" s="14">
        <v>80</v>
      </c>
      <c r="K21" s="14">
        <v>90</v>
      </c>
      <c r="L21" s="15"/>
      <c r="M21" s="15">
        <v>35</v>
      </c>
      <c r="N21" s="15">
        <v>20</v>
      </c>
      <c r="O21" s="13">
        <v>10</v>
      </c>
      <c r="P21" s="13">
        <v>5</v>
      </c>
      <c r="Q21" s="13">
        <v>17.5</v>
      </c>
      <c r="R21" s="16">
        <v>540</v>
      </c>
      <c r="S21" s="16">
        <f t="shared" si="0"/>
        <v>892.5</v>
      </c>
      <c r="T21" s="16">
        <v>6820.38</v>
      </c>
      <c r="U21" s="16">
        <f t="shared" si="1"/>
        <v>7712.88</v>
      </c>
      <c r="V21" s="5">
        <f>Table42346789101112131513161718192346785912131718467910111213141523[[#This Row],[Net
Tuition]]*Table42346789101112131513161718192346785912131718467910111213141523[[#This Row],[Total FT]]</f>
        <v>702499.14</v>
      </c>
      <c r="W21" s="5">
        <f>Table42346789101112131513161718192346785912131718467910111213141523[[#This Row],[Tuition
Total ]]*Table42346789101112131513161718192346785912131718467910111213141523[[#This Row],[Total FT]]</f>
        <v>794426.64</v>
      </c>
      <c r="X21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725159.14</v>
      </c>
      <c r="Y21" s="20">
        <f>Table42346789101112131513161718192346785912131718467910111213141523[[#This Row],[Sum in 
Net Tuition]]*0.28</f>
        <v>196699.75920000003</v>
      </c>
    </row>
    <row r="22" spans="1:25" s="11" customFormat="1" ht="15.75" x14ac:dyDescent="0.25">
      <c r="A22" s="12">
        <v>20</v>
      </c>
      <c r="B22" s="9" t="s">
        <v>40</v>
      </c>
      <c r="C22" s="9" t="s">
        <v>41</v>
      </c>
      <c r="D22" s="9">
        <v>58</v>
      </c>
      <c r="E22" s="13"/>
      <c r="F22" s="13"/>
      <c r="G22" s="14">
        <v>7.5</v>
      </c>
      <c r="H22" s="13">
        <v>26.25</v>
      </c>
      <c r="I22" s="14">
        <v>61.25</v>
      </c>
      <c r="J22" s="14">
        <v>80</v>
      </c>
      <c r="K22" s="14">
        <v>90</v>
      </c>
      <c r="L22" s="15"/>
      <c r="M22" s="15"/>
      <c r="N22" s="15"/>
      <c r="O22" s="13">
        <v>10</v>
      </c>
      <c r="P22" s="13">
        <v>5</v>
      </c>
      <c r="Q22" s="13">
        <v>17.5</v>
      </c>
      <c r="R22" s="16"/>
      <c r="S22" s="16">
        <f t="shared" si="0"/>
        <v>297.5</v>
      </c>
      <c r="T22" s="16">
        <v>6820.38</v>
      </c>
      <c r="U22" s="16">
        <f t="shared" si="1"/>
        <v>7117.88</v>
      </c>
      <c r="V22" s="5">
        <f>Table42346789101112131513161718192346785912131718467910111213141523[[#This Row],[Net
Tuition]]*Table42346789101112131513161718192346785912131718467910111213141523[[#This Row],[Total FT]]</f>
        <v>395582.04</v>
      </c>
      <c r="W22" s="5">
        <f>Table42346789101112131513161718192346785912131718467910111213141523[[#This Row],[Tuition
Total ]]*Table42346789101112131513161718192346785912131718467910111213141523[[#This Row],[Total FT]]</f>
        <v>412837.04</v>
      </c>
      <c r="X22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407182.04</v>
      </c>
      <c r="Y22" s="20">
        <f>Table42346789101112131513161718192346785912131718467910111213141523[[#This Row],[Sum in 
Net Tuition]]*0.28</f>
        <v>110762.9712</v>
      </c>
    </row>
    <row r="23" spans="1:25" s="11" customFormat="1" ht="15.75" x14ac:dyDescent="0.25">
      <c r="A23" s="12">
        <v>21</v>
      </c>
      <c r="B23" s="9" t="s">
        <v>42</v>
      </c>
      <c r="C23" s="9" t="s">
        <v>43</v>
      </c>
      <c r="D23" s="9">
        <v>160</v>
      </c>
      <c r="E23" s="13"/>
      <c r="F23" s="13"/>
      <c r="G23" s="14">
        <v>7.5</v>
      </c>
      <c r="H23" s="13">
        <v>26.25</v>
      </c>
      <c r="I23" s="14">
        <v>61.25</v>
      </c>
      <c r="J23" s="14">
        <v>80</v>
      </c>
      <c r="K23" s="14">
        <v>90</v>
      </c>
      <c r="L23" s="15"/>
      <c r="M23" s="15"/>
      <c r="N23" s="15"/>
      <c r="O23" s="13">
        <v>10</v>
      </c>
      <c r="P23" s="13">
        <v>5</v>
      </c>
      <c r="Q23" s="13">
        <v>17.5</v>
      </c>
      <c r="R23" s="16"/>
      <c r="S23" s="16">
        <f t="shared" si="0"/>
        <v>297.5</v>
      </c>
      <c r="T23" s="8">
        <v>6227.31</v>
      </c>
      <c r="U23" s="16">
        <f t="shared" si="1"/>
        <v>6524.81</v>
      </c>
      <c r="V23" s="5">
        <f>Table42346789101112131513161718192346785912131718467910111213141523[[#This Row],[Net
Tuition]]*Table42346789101112131513161718192346785912131718467910111213141523[[#This Row],[Total FT]]</f>
        <v>996369.60000000009</v>
      </c>
      <c r="W23" s="5">
        <f>Table42346789101112131513161718192346785912131718467910111213141523[[#This Row],[Tuition
Total ]]*Table42346789101112131513161718192346785912131718467910111213141523[[#This Row],[Total FT]]</f>
        <v>1043969.6000000001</v>
      </c>
      <c r="X23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1028369.6000000001</v>
      </c>
      <c r="Y23" s="20">
        <f>Table42346789101112131513161718192346785912131718467910111213141523[[#This Row],[Sum in 
Net Tuition]]*0.28</f>
        <v>278983.48800000007</v>
      </c>
    </row>
    <row r="24" spans="1:25" s="11" customFormat="1" ht="15.75" x14ac:dyDescent="0.25">
      <c r="A24" s="12">
        <v>22</v>
      </c>
      <c r="B24" s="9" t="s">
        <v>44</v>
      </c>
      <c r="C24" s="9" t="s">
        <v>45</v>
      </c>
      <c r="D24" s="9">
        <v>70</v>
      </c>
      <c r="E24" s="13"/>
      <c r="F24" s="13"/>
      <c r="G24" s="14">
        <v>7.5</v>
      </c>
      <c r="H24" s="13">
        <v>26.25</v>
      </c>
      <c r="I24" s="14">
        <v>61.25</v>
      </c>
      <c r="J24" s="14">
        <v>80</v>
      </c>
      <c r="K24" s="14">
        <v>90</v>
      </c>
      <c r="L24" s="15"/>
      <c r="M24" s="15"/>
      <c r="N24" s="15"/>
      <c r="O24" s="13">
        <v>10</v>
      </c>
      <c r="P24" s="13">
        <v>5</v>
      </c>
      <c r="Q24" s="13">
        <v>17.5</v>
      </c>
      <c r="R24" s="16"/>
      <c r="S24" s="16">
        <f t="shared" si="0"/>
        <v>297.5</v>
      </c>
      <c r="T24" s="8">
        <v>6227.31</v>
      </c>
      <c r="U24" s="16">
        <f t="shared" si="1"/>
        <v>6524.81</v>
      </c>
      <c r="V24" s="5">
        <f>Table42346789101112131513161718192346785912131718467910111213141523[[#This Row],[Net
Tuition]]*Table42346789101112131513161718192346785912131718467910111213141523[[#This Row],[Total FT]]</f>
        <v>435911.7</v>
      </c>
      <c r="W24" s="5">
        <f>Table42346789101112131513161718192346785912131718467910111213141523[[#This Row],[Tuition
Total ]]*Table42346789101112131513161718192346785912131718467910111213141523[[#This Row],[Total FT]]</f>
        <v>456736.7</v>
      </c>
      <c r="X24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449911.7</v>
      </c>
      <c r="Y24" s="20">
        <f>Table42346789101112131513161718192346785912131718467910111213141523[[#This Row],[Sum in 
Net Tuition]]*0.28</f>
        <v>122055.27600000001</v>
      </c>
    </row>
    <row r="25" spans="1:25" s="11" customFormat="1" ht="15.75" x14ac:dyDescent="0.25">
      <c r="A25" s="12">
        <v>23</v>
      </c>
      <c r="B25" s="9" t="s">
        <v>15</v>
      </c>
      <c r="C25" s="9" t="s">
        <v>16</v>
      </c>
      <c r="D25" s="10">
        <v>170</v>
      </c>
      <c r="E25" s="13">
        <v>70</v>
      </c>
      <c r="F25" s="13">
        <v>50</v>
      </c>
      <c r="G25" s="14">
        <v>7.5</v>
      </c>
      <c r="H25" s="13">
        <v>26.25</v>
      </c>
      <c r="I25" s="14">
        <v>61.25</v>
      </c>
      <c r="J25" s="14">
        <v>80</v>
      </c>
      <c r="K25" s="14">
        <v>90</v>
      </c>
      <c r="L25" s="15">
        <v>500</v>
      </c>
      <c r="M25" s="15">
        <v>35</v>
      </c>
      <c r="N25" s="15">
        <v>20</v>
      </c>
      <c r="O25" s="13">
        <v>10</v>
      </c>
      <c r="P25" s="13">
        <v>5</v>
      </c>
      <c r="Q25" s="13">
        <v>17.5</v>
      </c>
      <c r="R25" s="16">
        <v>540</v>
      </c>
      <c r="S25" s="16">
        <f t="shared" si="0"/>
        <v>1392.5</v>
      </c>
      <c r="T25" s="16">
        <v>6820.38</v>
      </c>
      <c r="U25" s="16">
        <f t="shared" si="1"/>
        <v>8212.880000000001</v>
      </c>
      <c r="V25" s="5">
        <f>Table42346789101112131513161718192346785912131718467910111213141523[[#This Row],[Net
Tuition]]*Table42346789101112131513161718192346785912131718467910111213141523[[#This Row],[Total FT]]</f>
        <v>1159464.6000000001</v>
      </c>
      <c r="W25" s="5">
        <f>Table42346789101112131513161718192346785912131718467910111213141523[[#This Row],[Tuition
Total ]]*Table42346789101112131513161718192346785912131718467910111213141523[[#This Row],[Total FT]]</f>
        <v>1396189.6</v>
      </c>
      <c r="X25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1281864.6000000001</v>
      </c>
      <c r="Y25" s="20">
        <f>Table42346789101112131513161718192346785912131718467910111213141523[[#This Row],[Sum in 
Net Tuition]]*0.28</f>
        <v>324650.08800000005</v>
      </c>
    </row>
    <row r="26" spans="1:25" s="11" customFormat="1" ht="15.75" x14ac:dyDescent="0.25">
      <c r="A26" s="12">
        <v>24</v>
      </c>
      <c r="B26" s="9" t="s">
        <v>46</v>
      </c>
      <c r="C26" s="9" t="s">
        <v>47</v>
      </c>
      <c r="D26" s="9">
        <v>79</v>
      </c>
      <c r="E26" s="13"/>
      <c r="F26" s="13"/>
      <c r="G26" s="14">
        <v>7.5</v>
      </c>
      <c r="H26" s="13">
        <v>26.25</v>
      </c>
      <c r="I26" s="14">
        <v>61.25</v>
      </c>
      <c r="J26" s="14">
        <v>80</v>
      </c>
      <c r="K26" s="14">
        <v>90</v>
      </c>
      <c r="L26" s="15"/>
      <c r="M26" s="15"/>
      <c r="N26" s="15"/>
      <c r="O26" s="13">
        <v>10</v>
      </c>
      <c r="P26" s="13">
        <v>5</v>
      </c>
      <c r="Q26" s="13">
        <v>17.5</v>
      </c>
      <c r="R26" s="16"/>
      <c r="S26" s="16">
        <f t="shared" si="0"/>
        <v>297.5</v>
      </c>
      <c r="T26" s="16">
        <v>6820.38</v>
      </c>
      <c r="U26" s="16">
        <f t="shared" si="1"/>
        <v>7117.88</v>
      </c>
      <c r="V26" s="5">
        <f>Table42346789101112131513161718192346785912131718467910111213141523[[#This Row],[Net
Tuition]]*Table42346789101112131513161718192346785912131718467910111213141523[[#This Row],[Total FT]]</f>
        <v>538810.02</v>
      </c>
      <c r="W26" s="5">
        <f>Table42346789101112131513161718192346785912131718467910111213141523[[#This Row],[Tuition
Total ]]*Table42346789101112131513161718192346785912131718467910111213141523[[#This Row],[Total FT]]</f>
        <v>562312.52</v>
      </c>
      <c r="X26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554610.02</v>
      </c>
      <c r="Y26" s="20">
        <f>Table42346789101112131513161718192346785912131718467910111213141523[[#This Row],[Sum in 
Net Tuition]]*0.28</f>
        <v>150866.80560000002</v>
      </c>
    </row>
    <row r="27" spans="1:25" s="11" customFormat="1" ht="15.75" x14ac:dyDescent="0.25">
      <c r="A27" s="12">
        <v>25</v>
      </c>
      <c r="B27" s="9" t="s">
        <v>48</v>
      </c>
      <c r="C27" s="9" t="s">
        <v>49</v>
      </c>
      <c r="D27" s="9">
        <v>176</v>
      </c>
      <c r="E27" s="13"/>
      <c r="F27" s="13"/>
      <c r="G27" s="14">
        <v>7.5</v>
      </c>
      <c r="H27" s="13">
        <v>26.25</v>
      </c>
      <c r="I27" s="14">
        <v>61.25</v>
      </c>
      <c r="J27" s="14">
        <v>80</v>
      </c>
      <c r="K27" s="14">
        <v>90</v>
      </c>
      <c r="L27" s="17">
        <v>250</v>
      </c>
      <c r="M27" s="15"/>
      <c r="N27" s="15"/>
      <c r="O27" s="13">
        <v>10</v>
      </c>
      <c r="P27" s="13">
        <v>5</v>
      </c>
      <c r="Q27" s="13">
        <v>17.5</v>
      </c>
      <c r="R27" s="16"/>
      <c r="S27" s="16">
        <f t="shared" si="0"/>
        <v>547.5</v>
      </c>
      <c r="T27" s="8">
        <v>6227.31</v>
      </c>
      <c r="U27" s="16">
        <f t="shared" si="1"/>
        <v>6774.81</v>
      </c>
      <c r="V27" s="5">
        <f>Table42346789101112131513161718192346785912131718467910111213141523[[#This Row],[Net
Tuition]]*Table42346789101112131513161718192346785912131718467910111213141523[[#This Row],[Total FT]]</f>
        <v>1096006.56</v>
      </c>
      <c r="W27" s="5">
        <f>Table42346789101112131513161718192346785912131718467910111213141523[[#This Row],[Tuition
Total ]]*Table42346789101112131513161718192346785912131718467910111213141523[[#This Row],[Total FT]]</f>
        <v>1192366.56</v>
      </c>
      <c r="X27" s="18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1175206.56</v>
      </c>
      <c r="Y27" s="20">
        <f>Table42346789101112131513161718192346785912131718467910111213141523[[#This Row],[Sum in 
Net Tuition]]*0.28</f>
        <v>306881.83680000005</v>
      </c>
    </row>
    <row r="28" spans="1:25" s="11" customFormat="1" ht="15.75" x14ac:dyDescent="0.25">
      <c r="A28" s="12">
        <v>26</v>
      </c>
      <c r="B28" s="9" t="s">
        <v>50</v>
      </c>
      <c r="C28" s="9" t="s">
        <v>51</v>
      </c>
      <c r="D28" s="9">
        <v>77</v>
      </c>
      <c r="E28" s="13"/>
      <c r="F28" s="13"/>
      <c r="G28" s="14">
        <v>7.5</v>
      </c>
      <c r="H28" s="13">
        <v>26.25</v>
      </c>
      <c r="I28" s="14">
        <v>61.25</v>
      </c>
      <c r="J28" s="14">
        <v>80</v>
      </c>
      <c r="K28" s="14">
        <v>90</v>
      </c>
      <c r="L28" s="17">
        <v>35</v>
      </c>
      <c r="M28" s="15"/>
      <c r="N28" s="15"/>
      <c r="O28" s="13">
        <v>10</v>
      </c>
      <c r="P28" s="13">
        <v>5</v>
      </c>
      <c r="Q28" s="13">
        <v>17.5</v>
      </c>
      <c r="R28" s="16"/>
      <c r="S28" s="16">
        <f t="shared" si="0"/>
        <v>332.5</v>
      </c>
      <c r="T28" s="8">
        <v>6227.31</v>
      </c>
      <c r="U28" s="16">
        <f t="shared" si="1"/>
        <v>6559.81</v>
      </c>
      <c r="V28" s="21">
        <f>Table42346789101112131513161718192346785912131718467910111213141523[[#This Row],[Net
Tuition]]*Table42346789101112131513161718192346785912131718467910111213141523[[#This Row],[Total FT]]</f>
        <v>479502.87000000005</v>
      </c>
      <c r="W28" s="21">
        <f>Table42346789101112131513161718192346785912131718467910111213141523[[#This Row],[Tuition
Total ]]*Table42346789101112131513161718192346785912131718467910111213141523[[#This Row],[Total FT]]</f>
        <v>505105.37000000005</v>
      </c>
      <c r="X28" s="22">
        <f>(Table42346789101112131513161718192346785912131718467910111213141523[[#This Row],[Campus
Security]]+Table42346789101112131513161718192346785912131718467910111213141523[[#This Row],[Building
Operating]]+Table42346789101112131513161718192346785912131718467910111213141523[[#This Row],[Athletics
Operating]]+Table42346789101112131513161718192346785912131718467910111213141523[[#This Row],[Mat
Fee]]+Table42346789101112131513161718192346785912131718467910111213141523[[#This Row],[Std.
Card]]+Table42346789101112131513161718192346785912131718467910111213141523[[#This Row],[Career
Services]]+Table42346789101112131513161718192346785912131718467910111213141523[[#This Row],[Health &amp;
Counselling]]+Table42346789101112131513161718192346785912131718467910111213141523[[#This Row],[Net
Tuition]])*Table42346789101112131513161718192346785912131718467910111213141523[[#This Row],[Total FT]]</f>
        <v>497597.87000000005</v>
      </c>
      <c r="Y28" s="23">
        <f>Table42346789101112131513161718192346785912131718467910111213141523[[#This Row],[Sum in 
Net Tuition]]*0.28</f>
        <v>134260.80360000001</v>
      </c>
    </row>
    <row r="29" spans="1:25" x14ac:dyDescent="0.25">
      <c r="A29" s="1"/>
      <c r="B29" s="2"/>
      <c r="C29" s="4"/>
      <c r="D29" s="2"/>
    </row>
    <row r="30" spans="1:25" s="47" customFormat="1" ht="21" x14ac:dyDescent="0.35">
      <c r="A30" s="48"/>
      <c r="B30" s="49"/>
      <c r="C30" s="49"/>
      <c r="D30" s="49"/>
      <c r="F30" s="45"/>
    </row>
    <row r="31" spans="1:25" s="47" customFormat="1" ht="21" x14ac:dyDescent="0.35">
      <c r="A31" s="48"/>
      <c r="B31" s="49"/>
      <c r="C31" s="24" t="s">
        <v>78</v>
      </c>
      <c r="D31" s="50">
        <f>SUM(D3:D30)</f>
        <v>3069</v>
      </c>
      <c r="E31" s="25">
        <f>SUM(E3:E30)</f>
        <v>490</v>
      </c>
      <c r="F31" s="25">
        <f t="shared" ref="F31:W31" si="2">SUM(F3:F30)</f>
        <v>350</v>
      </c>
      <c r="G31" s="26">
        <f>SUM(G3:G30)</f>
        <v>195</v>
      </c>
      <c r="H31" s="25">
        <f t="shared" si="2"/>
        <v>682.5</v>
      </c>
      <c r="I31" s="25">
        <f t="shared" si="2"/>
        <v>1592.5</v>
      </c>
      <c r="J31" s="26">
        <f t="shared" si="2"/>
        <v>2080</v>
      </c>
      <c r="K31" s="26">
        <f t="shared" si="2"/>
        <v>2340</v>
      </c>
      <c r="L31" s="26">
        <f t="shared" si="2"/>
        <v>785</v>
      </c>
      <c r="M31" s="27">
        <f t="shared" si="2"/>
        <v>245</v>
      </c>
      <c r="N31" s="26">
        <f t="shared" si="2"/>
        <v>140</v>
      </c>
      <c r="O31" s="27">
        <f t="shared" si="2"/>
        <v>260</v>
      </c>
      <c r="P31" s="26">
        <f t="shared" si="2"/>
        <v>130</v>
      </c>
      <c r="Q31" s="26">
        <f t="shared" si="2"/>
        <v>455</v>
      </c>
      <c r="R31" s="25">
        <f t="shared" si="2"/>
        <v>3780</v>
      </c>
      <c r="V31" s="28">
        <f t="shared" si="2"/>
        <v>19991137.199999999</v>
      </c>
      <c r="W31" s="28">
        <f t="shared" si="2"/>
        <v>21592779.700000003</v>
      </c>
      <c r="X31" s="29">
        <f>SUM(X3:X30)</f>
        <v>20755352.200000003</v>
      </c>
      <c r="Y31" s="30">
        <f>SUM(Y3:Y30)</f>
        <v>5597518.4160000002</v>
      </c>
    </row>
    <row r="32" spans="1:25" s="46" customFormat="1" ht="21" x14ac:dyDescent="0.35">
      <c r="D32" s="51"/>
      <c r="S32" s="47"/>
      <c r="T32" s="47"/>
      <c r="U32" s="47"/>
    </row>
    <row r="33" spans="4:24" s="46" customFormat="1" ht="21.75" thickBot="1" x14ac:dyDescent="0.4">
      <c r="D33" s="51"/>
      <c r="F33" s="52" t="s">
        <v>79</v>
      </c>
      <c r="G33" s="53">
        <f>G3*D31</f>
        <v>23017.5</v>
      </c>
      <c r="H33" s="54"/>
      <c r="I33" s="54"/>
      <c r="J33" s="53">
        <f>J3*D31</f>
        <v>245520</v>
      </c>
      <c r="K33" s="53">
        <f>K3*D31</f>
        <v>276210</v>
      </c>
      <c r="L33" s="53">
        <f>L25*D25+L27*D27+L28*D28</f>
        <v>131695</v>
      </c>
      <c r="M33" s="54"/>
      <c r="N33" s="53">
        <f>(D3+D7+D11+D13+D17+D21+D25)*N3</f>
        <v>18720</v>
      </c>
      <c r="O33" s="54"/>
      <c r="P33" s="53">
        <f>P3*D31</f>
        <v>15345</v>
      </c>
      <c r="Q33" s="53">
        <f>Q3*D31</f>
        <v>53707.5</v>
      </c>
      <c r="R33" s="54"/>
      <c r="S33" s="47"/>
      <c r="T33" s="47"/>
      <c r="U33" s="47"/>
      <c r="W33" s="43" t="s">
        <v>80</v>
      </c>
      <c r="X33" s="45">
        <v>15069423.68</v>
      </c>
    </row>
    <row r="34" spans="4:24" s="46" customFormat="1" ht="21.75" customHeight="1" x14ac:dyDescent="0.35">
      <c r="D34" s="51"/>
      <c r="F34" s="26">
        <f>SUM(G33:Q33)</f>
        <v>764215</v>
      </c>
      <c r="S34" s="47"/>
      <c r="T34" s="47"/>
      <c r="U34" s="47"/>
    </row>
    <row r="35" spans="4:24" s="46" customFormat="1" ht="21.75" customHeight="1" x14ac:dyDescent="0.35">
      <c r="D35" s="51"/>
      <c r="V35" s="43" t="s">
        <v>82</v>
      </c>
      <c r="W35" s="43" t="s">
        <v>81</v>
      </c>
      <c r="X35" s="45">
        <f>X31-X33</f>
        <v>5685928.5200000033</v>
      </c>
    </row>
    <row r="36" spans="4:24" s="46" customFormat="1" ht="21.75" customHeight="1" x14ac:dyDescent="0.35">
      <c r="D36" s="51"/>
      <c r="F36" s="44">
        <f>220*3000</f>
        <v>660000</v>
      </c>
    </row>
    <row r="37" spans="4:24" s="46" customFormat="1" ht="21.75" customHeight="1" x14ac:dyDescent="0.35">
      <c r="D37" s="51"/>
    </row>
    <row r="38" spans="4:24" s="46" customFormat="1" ht="21.75" customHeight="1" x14ac:dyDescent="0.35">
      <c r="D38" s="51"/>
      <c r="V38" s="43" t="s">
        <v>83</v>
      </c>
      <c r="X38" s="45">
        <v>4773061.2300000004</v>
      </c>
    </row>
    <row r="39" spans="4:24" ht="21.75" customHeight="1" x14ac:dyDescent="0.25"/>
    <row r="40" spans="4:24" ht="21.75" customHeight="1" x14ac:dyDescent="0.35">
      <c r="V40" s="43" t="s">
        <v>84</v>
      </c>
      <c r="X40" s="45">
        <f>X35-X38</f>
        <v>912867.29000000283</v>
      </c>
    </row>
    <row r="41" spans="4:24" ht="21.75" customHeight="1" x14ac:dyDescent="0.3">
      <c r="X41" s="42">
        <f>X40-500000</f>
        <v>412867.29000000283</v>
      </c>
    </row>
  </sheetData>
  <pageMargins left="0.7" right="0.7" top="0.75" bottom="0.75" header="0.3" footer="0.3"/>
  <pageSetup paperSize="9" scale="96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0309 Detail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2022-03-11T22:27:10Z</dcterms:modified>
</cp:coreProperties>
</file>