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583"/>
  </bookViews>
  <sheets>
    <sheet name="0727" sheetId="17" r:id="rId1"/>
  </sheets>
  <calcPr calcId="152511"/>
</workbook>
</file>

<file path=xl/calcChain.xml><?xml version="1.0" encoding="utf-8"?>
<calcChain xmlns="http://schemas.openxmlformats.org/spreadsheetml/2006/main">
  <c r="Y3" i="17" l="1"/>
  <c r="W3" i="17" l="1"/>
  <c r="Z3" i="17" s="1"/>
  <c r="S30" i="17" l="1"/>
  <c r="T3" i="17"/>
  <c r="V3" i="17" s="1"/>
  <c r="M30" i="17"/>
  <c r="T14" i="17" l="1"/>
  <c r="V14" i="17" s="1"/>
  <c r="T24" i="17"/>
  <c r="V24" i="17" s="1"/>
  <c r="T23" i="17"/>
  <c r="V23" i="17" s="1"/>
  <c r="T22" i="17"/>
  <c r="V22" i="17" s="1"/>
  <c r="T21" i="17"/>
  <c r="V21" i="17" s="1"/>
  <c r="T10" i="17"/>
  <c r="V10" i="17" s="1"/>
  <c r="T9" i="17"/>
  <c r="V9" i="17" s="1"/>
  <c r="T8" i="17"/>
  <c r="V8" i="17" s="1"/>
  <c r="T7" i="17"/>
  <c r="V7" i="17" s="1"/>
  <c r="T28" i="17"/>
  <c r="V28" i="17" s="1"/>
  <c r="T27" i="17"/>
  <c r="V27" i="17" s="1"/>
  <c r="T26" i="17"/>
  <c r="V26" i="17" s="1"/>
  <c r="T25" i="17"/>
  <c r="V25" i="17" s="1"/>
  <c r="T16" i="17"/>
  <c r="V16" i="17" s="1"/>
  <c r="T15" i="17"/>
  <c r="V15" i="17" s="1"/>
  <c r="T13" i="17"/>
  <c r="V13" i="17" s="1"/>
  <c r="T20" i="17"/>
  <c r="V20" i="17" s="1"/>
  <c r="T19" i="17"/>
  <c r="V19" i="17" s="1"/>
  <c r="T18" i="17"/>
  <c r="V18" i="17" s="1"/>
  <c r="T17" i="17"/>
  <c r="V17" i="17" s="1"/>
  <c r="T12" i="17"/>
  <c r="V12" i="17" s="1"/>
  <c r="T11" i="17"/>
  <c r="V11" i="17" s="1"/>
  <c r="T6" i="17"/>
  <c r="V6" i="17" s="1"/>
  <c r="T5" i="17"/>
  <c r="V5" i="17" s="1"/>
  <c r="T4" i="17"/>
  <c r="V4" i="17" s="1"/>
  <c r="Y6" i="17" l="1"/>
  <c r="W6" i="17"/>
  <c r="Z6" i="17" s="1"/>
  <c r="X6" i="17" l="1"/>
  <c r="Y4" i="17" l="1"/>
  <c r="Y5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W4" i="17"/>
  <c r="Z4" i="17" s="1"/>
  <c r="W5" i="17"/>
  <c r="Z5" i="17" s="1"/>
  <c r="W7" i="17"/>
  <c r="Z7" i="17" s="1"/>
  <c r="W8" i="17"/>
  <c r="Z8" i="17" s="1"/>
  <c r="W9" i="17"/>
  <c r="Z9" i="17" s="1"/>
  <c r="W10" i="17"/>
  <c r="Z10" i="17" s="1"/>
  <c r="W11" i="17"/>
  <c r="Z11" i="17" s="1"/>
  <c r="W12" i="17"/>
  <c r="Z12" i="17" s="1"/>
  <c r="W13" i="17"/>
  <c r="Z13" i="17" s="1"/>
  <c r="W14" i="17"/>
  <c r="Z14" i="17" s="1"/>
  <c r="W15" i="17"/>
  <c r="Z15" i="17" s="1"/>
  <c r="W16" i="17"/>
  <c r="Z16" i="17" s="1"/>
  <c r="W17" i="17"/>
  <c r="Z17" i="17" s="1"/>
  <c r="W18" i="17"/>
  <c r="Z18" i="17" s="1"/>
  <c r="W19" i="17"/>
  <c r="Z19" i="17" s="1"/>
  <c r="W20" i="17"/>
  <c r="Z20" i="17" s="1"/>
  <c r="W21" i="17"/>
  <c r="Z21" i="17" s="1"/>
  <c r="W22" i="17"/>
  <c r="Z22" i="17" s="1"/>
  <c r="W23" i="17"/>
  <c r="Z23" i="17" s="1"/>
  <c r="W24" i="17"/>
  <c r="Z24" i="17" s="1"/>
  <c r="W25" i="17"/>
  <c r="Z25" i="17" s="1"/>
  <c r="W26" i="17"/>
  <c r="Z26" i="17" s="1"/>
  <c r="W27" i="17"/>
  <c r="Z27" i="17" s="1"/>
  <c r="W28" i="17"/>
  <c r="Z28" i="17" s="1"/>
  <c r="D30" i="17"/>
  <c r="Z30" i="17" l="1"/>
  <c r="Y30" i="17"/>
  <c r="G30" i="17"/>
  <c r="H30" i="17"/>
  <c r="F30" i="17"/>
  <c r="R30" i="17"/>
  <c r="Q30" i="17"/>
  <c r="P30" i="17"/>
  <c r="O30" i="17"/>
  <c r="N30" i="17"/>
  <c r="I30" i="17"/>
  <c r="L30" i="17"/>
  <c r="K30" i="17"/>
  <c r="J30" i="17"/>
  <c r="W30" i="17"/>
  <c r="X28" i="17"/>
  <c r="X13" i="17"/>
  <c r="X24" i="17"/>
  <c r="X11" i="17"/>
  <c r="X20" i="17"/>
  <c r="X17" i="17"/>
  <c r="X25" i="17"/>
  <c r="X7" i="17"/>
  <c r="X21" i="17"/>
  <c r="X16" i="17"/>
  <c r="X10" i="17"/>
  <c r="X19" i="17" l="1"/>
  <c r="X27" i="17"/>
  <c r="X15" i="17"/>
  <c r="X5" i="17"/>
  <c r="X9" i="17"/>
  <c r="X23" i="17"/>
  <c r="X3" i="17"/>
  <c r="X4" i="17"/>
  <c r="X22" i="17" l="1"/>
  <c r="X14" i="17"/>
  <c r="X26" i="17"/>
  <c r="X8" i="17"/>
  <c r="X18" i="17"/>
  <c r="X12" i="17"/>
</calcChain>
</file>

<file path=xl/sharedStrings.xml><?xml version="1.0" encoding="utf-8"?>
<sst xmlns="http://schemas.openxmlformats.org/spreadsheetml/2006/main" count="106" uniqueCount="82">
  <si>
    <t>#</t>
  </si>
  <si>
    <t>Code</t>
  </si>
  <si>
    <t>Program</t>
  </si>
  <si>
    <t>Campuses</t>
  </si>
  <si>
    <t>M018 A01</t>
  </si>
  <si>
    <t>D.A.B. 1st</t>
  </si>
  <si>
    <t>Mississauga</t>
  </si>
  <si>
    <t>M228 A01</t>
  </si>
  <si>
    <t>O.A.H.S 1st</t>
  </si>
  <si>
    <t>M802 A01</t>
  </si>
  <si>
    <t>HRM 1st</t>
  </si>
  <si>
    <t>Toronto</t>
  </si>
  <si>
    <t>M977 A01</t>
  </si>
  <si>
    <t>Business 1st</t>
  </si>
  <si>
    <t>M979 A01</t>
  </si>
  <si>
    <t>Networking 1st</t>
  </si>
  <si>
    <t>M995 A01</t>
  </si>
  <si>
    <t>SSW 1st</t>
  </si>
  <si>
    <t>M999 A01</t>
  </si>
  <si>
    <t>IBM 1ST</t>
  </si>
  <si>
    <t>Total FT</t>
  </si>
  <si>
    <t>M018 A02</t>
  </si>
  <si>
    <t>D.A.B. 2nd</t>
  </si>
  <si>
    <t>M228 A02</t>
  </si>
  <si>
    <t>O.A.H.S 2nd</t>
  </si>
  <si>
    <t>M228 A03</t>
  </si>
  <si>
    <t>O.A.H.S 3rd</t>
  </si>
  <si>
    <t>M228 A04</t>
  </si>
  <si>
    <t>O.A.H.S 4th</t>
  </si>
  <si>
    <t>M802 A02</t>
  </si>
  <si>
    <t>HRM 2nd</t>
  </si>
  <si>
    <t>M977 A02</t>
  </si>
  <si>
    <t>Business 2nd</t>
  </si>
  <si>
    <t>M977 A03</t>
  </si>
  <si>
    <t xml:space="preserve">Business 3rd </t>
  </si>
  <si>
    <t>M977 A04</t>
  </si>
  <si>
    <t xml:space="preserve">Business 4th </t>
  </si>
  <si>
    <t>M979 A02</t>
  </si>
  <si>
    <t>Networking 2nd</t>
  </si>
  <si>
    <t>M979 A03</t>
  </si>
  <si>
    <t>Networking 3rd</t>
  </si>
  <si>
    <t>M979 A04</t>
  </si>
  <si>
    <t>Networking 4th</t>
  </si>
  <si>
    <t>M995 A02</t>
  </si>
  <si>
    <t>SSW 2nd</t>
  </si>
  <si>
    <t>M995 A03</t>
  </si>
  <si>
    <t>SSW 3rd</t>
  </si>
  <si>
    <t>M995 A04</t>
  </si>
  <si>
    <t>SSW 4th</t>
  </si>
  <si>
    <t>M999 A02</t>
  </si>
  <si>
    <t>IBM 2nd</t>
  </si>
  <si>
    <t>M999 A03</t>
  </si>
  <si>
    <t>IBM 3rd</t>
  </si>
  <si>
    <t>M999 A04</t>
  </si>
  <si>
    <t>IBM 4th</t>
  </si>
  <si>
    <t>M018 A03</t>
  </si>
  <si>
    <t>D.A.B. 3rd</t>
  </si>
  <si>
    <t>Total</t>
  </si>
  <si>
    <t>Grad</t>
  </si>
  <si>
    <t>Trans</t>
  </si>
  <si>
    <t>SRC
Membership</t>
  </si>
  <si>
    <t>Alumni
Assoc</t>
  </si>
  <si>
    <t>Campus
Security</t>
  </si>
  <si>
    <t>Acad Support
St.Clair Col</t>
  </si>
  <si>
    <t>Acad Support
SRC</t>
  </si>
  <si>
    <t>Building
Operating</t>
  </si>
  <si>
    <t>Mat
Fee</t>
  </si>
  <si>
    <t>Std.
Card</t>
  </si>
  <si>
    <t>Career
Services</t>
  </si>
  <si>
    <t>Health &amp;
Counselling</t>
  </si>
  <si>
    <t>Hlth
Int'l</t>
  </si>
  <si>
    <t>Total
Ancillary</t>
  </si>
  <si>
    <t xml:space="preserve">Tuition
Total </t>
  </si>
  <si>
    <t xml:space="preserve">Sum in
Tuition Total </t>
  </si>
  <si>
    <t>Athletics
Operating</t>
  </si>
  <si>
    <t>Sum In 
Pay to Acumen</t>
  </si>
  <si>
    <t>Registration Summary of Fall 2021 (1380)
- Listed on 1006</t>
  </si>
  <si>
    <t>M018 A04</t>
  </si>
  <si>
    <t>D.A.B. 4th</t>
  </si>
  <si>
    <t>Net
Tuition</t>
  </si>
  <si>
    <t>Sum in 
Net Tuition</t>
  </si>
  <si>
    <t>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</si>
</sst>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409]#,##0;\(#,##0\)"/>
  </numFmts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2"/>
      <name val="Calibri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family val="2"/>
    </font>
    <font>
      <sz val="12"/>
      <name val="Calibri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2" fillId="0" borderId="0"/>
    <xf numFmtId="44" fontId="5" fillId="0" borderId="0" applyFont="0" applyFill="0" applyBorder="0" applyAlignment="0" applyProtection="0"/>
    <xf numFmtId="0" fontId="20" fillId="4" borderId="0" applyNumberFormat="0" applyBorder="0" applyAlignment="0" applyProtection="0"/>
  </cellStyleXfs>
  <cellXfs count="69">
    <xf numFmtId="0" fontId="0" fillId="0" borderId="0" xfId="0"/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Font="1" applyFill="1" applyBorder="1" applyAlignment="1">
      <alignment horizontal="center" vertical="center"/>
    </xf>
    <xf numFmtId="164" fontId="2" fillId="0" borderId="0" xfId="1"/>
    <xf numFmtId="164" fontId="4" fillId="0" borderId="0" xfId="1" applyFont="1" applyFill="1" applyBorder="1" applyAlignment="1">
      <alignment horizontal="center" vertical="center"/>
    </xf>
    <xf numFmtId="164" fontId="2" fillId="0" borderId="0" xfId="1" applyAlignment="1">
      <alignment horizontal="center" vertical="center"/>
    </xf>
    <xf numFmtId="164" fontId="2" fillId="0" borderId="0" xfId="1" applyFont="1"/>
    <xf numFmtId="44" fontId="7" fillId="0" borderId="1" xfId="2" applyFont="1" applyFill="1" applyBorder="1"/>
    <xf numFmtId="44" fontId="8" fillId="0" borderId="1" xfId="2" applyFont="1" applyFill="1" applyBorder="1" applyAlignment="1" applyProtection="1">
      <alignment horizontal="center"/>
    </xf>
    <xf numFmtId="44" fontId="9" fillId="0" borderId="1" xfId="2" applyFont="1" applyFill="1" applyBorder="1" applyAlignment="1" applyProtection="1">
      <alignment horizontal="center"/>
    </xf>
    <xf numFmtId="44" fontId="9" fillId="0" borderId="1" xfId="2" applyFont="1" applyFill="1" applyBorder="1" applyAlignment="1" applyProtection="1">
      <alignment horizontal="center"/>
      <protection hidden="1"/>
    </xf>
    <xf numFmtId="44" fontId="8" fillId="0" borderId="1" xfId="2" applyFont="1" applyFill="1" applyBorder="1" applyAlignment="1">
      <alignment horizontal="center"/>
    </xf>
    <xf numFmtId="44" fontId="8" fillId="0" borderId="1" xfId="2" applyFont="1" applyFill="1" applyBorder="1"/>
    <xf numFmtId="164" fontId="12" fillId="0" borderId="0" xfId="1" applyFont="1" applyAlignment="1"/>
    <xf numFmtId="1" fontId="14" fillId="0" borderId="1" xfId="1" applyNumberFormat="1" applyFont="1" applyFill="1" applyBorder="1" applyAlignment="1">
      <alignment horizontal="center" vertical="center"/>
    </xf>
    <xf numFmtId="164" fontId="14" fillId="0" borderId="1" xfId="1" applyFont="1" applyFill="1" applyBorder="1" applyAlignment="1">
      <alignment horizontal="center" vertical="center"/>
    </xf>
    <xf numFmtId="44" fontId="14" fillId="0" borderId="1" xfId="2" applyFont="1" applyFill="1" applyBorder="1" applyAlignment="1" applyProtection="1">
      <alignment horizontal="center"/>
      <protection hidden="1"/>
    </xf>
    <xf numFmtId="44" fontId="15" fillId="0" borderId="1" xfId="2" applyFont="1" applyFill="1" applyBorder="1"/>
    <xf numFmtId="164" fontId="11" fillId="0" borderId="0" xfId="1" applyFont="1"/>
    <xf numFmtId="44" fontId="11" fillId="3" borderId="1" xfId="2" applyFont="1" applyFill="1" applyBorder="1"/>
    <xf numFmtId="1" fontId="14" fillId="0" borderId="0" xfId="1" applyNumberFormat="1" applyFont="1" applyFill="1" applyBorder="1" applyAlignment="1">
      <alignment horizontal="center" vertical="center"/>
    </xf>
    <xf numFmtId="164" fontId="14" fillId="0" borderId="0" xfId="1" applyFont="1" applyFill="1" applyBorder="1" applyAlignment="1">
      <alignment horizontal="center" vertical="center"/>
    </xf>
    <xf numFmtId="44" fontId="15" fillId="0" borderId="0" xfId="2" applyFont="1" applyFill="1" applyBorder="1" applyAlignment="1">
      <alignment horizontal="center"/>
    </xf>
    <xf numFmtId="44" fontId="14" fillId="0" borderId="0" xfId="2" applyFont="1" applyFill="1" applyBorder="1" applyAlignment="1" applyProtection="1">
      <alignment horizontal="center"/>
    </xf>
    <xf numFmtId="44" fontId="15" fillId="0" borderId="0" xfId="2" applyFont="1" applyFill="1" applyBorder="1" applyAlignment="1" applyProtection="1">
      <alignment horizontal="center"/>
    </xf>
    <xf numFmtId="44" fontId="14" fillId="0" borderId="0" xfId="2" applyFont="1" applyFill="1" applyBorder="1" applyAlignment="1" applyProtection="1">
      <alignment horizontal="center"/>
      <protection hidden="1"/>
    </xf>
    <xf numFmtId="44" fontId="15" fillId="0" borderId="0" xfId="2" applyFont="1" applyFill="1" applyBorder="1"/>
    <xf numFmtId="44" fontId="16" fillId="0" borderId="0" xfId="2" applyFont="1" applyFill="1" applyBorder="1"/>
    <xf numFmtId="44" fontId="15" fillId="2" borderId="1" xfId="2" applyFont="1" applyFill="1" applyBorder="1" applyAlignment="1">
      <alignment horizontal="center"/>
    </xf>
    <xf numFmtId="44" fontId="11" fillId="0" borderId="0" xfId="2" applyFont="1" applyFill="1" applyBorder="1"/>
    <xf numFmtId="44" fontId="8" fillId="0" borderId="1" xfId="2" applyFont="1" applyFill="1" applyBorder="1" applyProtection="1"/>
    <xf numFmtId="44" fontId="2" fillId="0" borderId="0" xfId="2" applyFont="1"/>
    <xf numFmtId="44" fontId="2" fillId="0" borderId="0" xfId="2" applyFont="1" applyAlignment="1">
      <alignment horizontal="center" vertical="center"/>
    </xf>
    <xf numFmtId="44" fontId="11" fillId="0" borderId="0" xfId="2" applyFont="1"/>
    <xf numFmtId="164" fontId="2" fillId="0" borderId="0" xfId="1" applyFill="1" applyAlignment="1">
      <alignment horizontal="center" vertical="center"/>
    </xf>
    <xf numFmtId="1" fontId="3" fillId="0" borderId="6" xfId="1" applyNumberFormat="1" applyFont="1" applyBorder="1" applyAlignment="1">
      <alignment horizontal="center" vertical="center"/>
    </xf>
    <xf numFmtId="164" fontId="3" fillId="0" borderId="7" xfId="1" applyFont="1" applyBorder="1" applyAlignment="1">
      <alignment horizontal="center" vertical="center"/>
    </xf>
    <xf numFmtId="164" fontId="3" fillId="0" borderId="7" xfId="1" applyFont="1" applyFill="1" applyBorder="1" applyAlignment="1">
      <alignment horizontal="center" vertical="center" wrapText="1"/>
    </xf>
    <xf numFmtId="0" fontId="6" fillId="2" borderId="7" xfId="0" applyFont="1" applyFill="1" applyBorder="1" applyAlignment="1" applyProtection="1">
      <alignment horizontal="center" vertical="center" wrapText="1"/>
      <protection hidden="1"/>
    </xf>
    <xf numFmtId="0" fontId="6" fillId="3" borderId="7" xfId="0" applyFont="1" applyFill="1" applyBorder="1" applyAlignment="1" applyProtection="1">
      <alignment horizontal="center" vertical="center" wrapText="1"/>
      <protection hidden="1"/>
    </xf>
    <xf numFmtId="0" fontId="6" fillId="2" borderId="7" xfId="0" applyFont="1" applyFill="1" applyBorder="1" applyAlignment="1" applyProtection="1">
      <alignment horizontal="center" vertical="center"/>
      <protection hidden="1"/>
    </xf>
    <xf numFmtId="44" fontId="6" fillId="2" borderId="7" xfId="2" applyFont="1" applyFill="1" applyBorder="1" applyAlignment="1" applyProtection="1">
      <alignment horizontal="center" vertical="center" wrapText="1"/>
      <protection hidden="1"/>
    </xf>
    <xf numFmtId="164" fontId="13" fillId="3" borderId="8" xfId="1" applyFont="1" applyFill="1" applyBorder="1" applyAlignment="1">
      <alignment horizontal="center" vertical="center" wrapText="1"/>
    </xf>
    <xf numFmtId="1" fontId="9" fillId="0" borderId="5" xfId="1" applyNumberFormat="1" applyFont="1" applyFill="1" applyBorder="1" applyAlignment="1">
      <alignment horizontal="center" vertical="center"/>
    </xf>
    <xf numFmtId="164" fontId="2" fillId="0" borderId="1" xfId="1" applyBorder="1"/>
    <xf numFmtId="44" fontId="10" fillId="0" borderId="4" xfId="2" applyFont="1" applyFill="1" applyBorder="1"/>
    <xf numFmtId="1" fontId="17" fillId="0" borderId="5" xfId="1" applyNumberFormat="1" applyFont="1" applyFill="1" applyBorder="1" applyAlignment="1">
      <alignment horizontal="center" vertical="center"/>
    </xf>
    <xf numFmtId="1" fontId="9" fillId="0" borderId="9" xfId="1" applyNumberFormat="1" applyFont="1" applyFill="1" applyBorder="1" applyAlignment="1">
      <alignment horizontal="center" vertical="center"/>
    </xf>
    <xf numFmtId="164" fontId="2" fillId="0" borderId="2" xfId="1" applyBorder="1"/>
    <xf numFmtId="44" fontId="8" fillId="0" borderId="2" xfId="2" applyFont="1" applyFill="1" applyBorder="1" applyAlignment="1">
      <alignment horizontal="center"/>
    </xf>
    <xf numFmtId="44" fontId="9" fillId="0" borderId="2" xfId="2" applyFont="1" applyFill="1" applyBorder="1" applyAlignment="1" applyProtection="1">
      <alignment horizontal="center"/>
    </xf>
    <xf numFmtId="44" fontId="8" fillId="0" borderId="2" xfId="2" applyFont="1" applyFill="1" applyBorder="1" applyAlignment="1" applyProtection="1">
      <alignment horizontal="center"/>
    </xf>
    <xf numFmtId="44" fontId="9" fillId="0" borderId="2" xfId="2" applyFont="1" applyFill="1" applyBorder="1" applyAlignment="1" applyProtection="1">
      <alignment horizontal="center"/>
      <protection hidden="1"/>
    </xf>
    <xf numFmtId="44" fontId="8" fillId="0" borderId="2" xfId="2" applyFont="1" applyFill="1" applyBorder="1"/>
    <xf numFmtId="44" fontId="7" fillId="0" borderId="2" xfId="2" applyFont="1" applyFill="1" applyBorder="1"/>
    <xf numFmtId="44" fontId="10" fillId="0" borderId="3" xfId="2" applyFont="1" applyFill="1" applyBorder="1"/>
    <xf numFmtId="44" fontId="14" fillId="2" borderId="1" xfId="2" applyFont="1" applyFill="1" applyBorder="1" applyAlignment="1" applyProtection="1">
      <alignment horizontal="center"/>
    </xf>
    <xf numFmtId="44" fontId="15" fillId="2" borderId="1" xfId="2" applyFont="1" applyFill="1" applyBorder="1" applyAlignment="1" applyProtection="1">
      <alignment horizontal="center"/>
    </xf>
    <xf numFmtId="44" fontId="14" fillId="2" borderId="1" xfId="2" applyFont="1" applyFill="1" applyBorder="1" applyAlignment="1" applyProtection="1">
      <alignment horizontal="center"/>
      <protection hidden="1"/>
    </xf>
    <xf numFmtId="44" fontId="15" fillId="3" borderId="1" xfId="2" applyFont="1" applyFill="1" applyBorder="1" applyAlignment="1">
      <alignment horizontal="center"/>
    </xf>
    <xf numFmtId="44" fontId="15" fillId="3" borderId="1" xfId="2" applyFont="1" applyFill="1" applyBorder="1" applyAlignment="1" applyProtection="1">
      <alignment horizontal="center"/>
    </xf>
    <xf numFmtId="44" fontId="14" fillId="3" borderId="1" xfId="2" applyFont="1" applyFill="1" applyBorder="1" applyAlignment="1" applyProtection="1">
      <alignment horizontal="center"/>
    </xf>
    <xf numFmtId="164" fontId="18" fillId="0" borderId="7" xfId="1" applyFont="1" applyBorder="1" applyAlignment="1">
      <alignment horizontal="center" vertical="center" wrapText="1"/>
    </xf>
    <xf numFmtId="44" fontId="19" fillId="0" borderId="7" xfId="2" applyFont="1" applyBorder="1" applyAlignment="1">
      <alignment horizontal="center" vertical="center"/>
    </xf>
    <xf numFmtId="44" fontId="10" fillId="0" borderId="7" xfId="2" applyFont="1" applyFill="1" applyBorder="1"/>
    <xf numFmtId="44" fontId="10" fillId="0" borderId="1" xfId="2" applyFont="1" applyFill="1" applyBorder="1"/>
    <xf numFmtId="44" fontId="10" fillId="0" borderId="2" xfId="2" applyFont="1" applyFill="1" applyBorder="1"/>
    <xf numFmtId="164" fontId="21" fillId="0" borderId="3" xfId="3" applyNumberFormat="1" applyFont="1" applyFill="1" applyBorder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</cellXfs>
  <cellStyles count="4">
    <cellStyle name="Currency" xfId="2" builtinId="4"/>
    <cellStyle name="Neutral" xfId="3" builtinId="28"/>
    <cellStyle name="Normal" xfId="0" builtinId="0"/>
    <cellStyle name="Normal 2" xfId="1"/>
  </cellStyles>
  <dxfs count="31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64" formatCode="[$-10409]#,##0;\(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Table423467891011121315131617181923467859121317184679101112131415" displayName="Table423467891011121315131617181923467859121317184679101112131415" ref="A2:Z28" totalsRowShown="0" headerRowDxfId="30" dataDxfId="28" headerRowBorderDxfId="29" tableBorderDxfId="27" totalsRowBorderDxfId="26">
  <autoFilter ref="A2:Z28"/>
  <sortState ref="A3:G26">
    <sortCondition ref="A2:A26"/>
  </sortState>
  <tableColumns count="26">
    <tableColumn id="1" name="#" dataDxfId="25"/>
    <tableColumn id="2" name="Code" dataDxfId="24" dataCellStyle="Normal 2"/>
    <tableColumn id="3" name="Program" dataDxfId="23" dataCellStyle="Normal 2"/>
    <tableColumn id="5" name="Total FT" dataDxfId="22" dataCellStyle="Normal 2"/>
    <tableColumn id="7" name="Campuses" dataDxfId="21" dataCellStyle="Normal 2"/>
    <tableColumn id="4" name="SRC_x000a_Membership" dataDxfId="20" dataCellStyle="Currency"/>
    <tableColumn id="6" name="Alumni_x000a_Assoc" dataDxfId="19" dataCellStyle="Currency"/>
    <tableColumn id="8" name="Campus_x000a_Security" dataDxfId="18" dataCellStyle="Currency"/>
    <tableColumn id="9" name="Acad Support_x000a_St.Clair Col" dataDxfId="17" dataCellStyle="Currency"/>
    <tableColumn id="10" name="Acad Support_x000a_SRC" dataDxfId="16" dataCellStyle="Currency"/>
    <tableColumn id="11" name="Building_x000a_Operating" dataDxfId="15" dataCellStyle="Currency"/>
    <tableColumn id="12" name="Athletics_x000a_Operating" dataDxfId="14" dataCellStyle="Currency"/>
    <tableColumn id="13" name="Mat_x000a_Fee" dataDxfId="13" dataCellStyle="Currency"/>
    <tableColumn id="14" name="Grad" dataDxfId="12" dataCellStyle="Currency"/>
    <tableColumn id="15" name="Std._x000a_Card" dataDxfId="11" dataCellStyle="Currency"/>
    <tableColumn id="16" name="Trans" dataDxfId="10" dataCellStyle="Currency"/>
    <tableColumn id="17" name="Career_x000a_Services" dataDxfId="9" dataCellStyle="Currency"/>
    <tableColumn id="18" name="Health &amp;_x000a_Counselling" dataDxfId="8" dataCellStyle="Currency"/>
    <tableColumn id="19" name="Hlth_x000a_Int'l" dataDxfId="7" dataCellStyle="Currency"/>
    <tableColumn id="20" name="Total_x000a_Ancillary" dataDxfId="6" dataCellStyle="Currency">
      <calculatedColumnFormula>SUM(H3:S3)</calculatedColumnFormula>
    </tableColumn>
    <tableColumn id="21" name="Net_x000a_Tuition" dataDxfId="5" dataCellStyle="Currency"/>
    <tableColumn id="22" name="Tuition_x000a_Total " dataDxfId="4" dataCellStyle="Currency">
      <calculatedColumnFormula>SUM(T3:U3)</calculatedColumnFormula>
    </tableColumn>
    <tableColumn id="24" name="Sum in _x000a_Net Tuition" dataDxfId="3" dataCellStyle="Currency">
      <calculatedColumnFormula>Table423467891011121315131617181923467859121317184679101112131415[[#This Row],[Net
Tuition]]*Table423467891011121315131617181923467859121317184679101112131415[[#This Row],[Total FT]]</calculatedColumnFormula>
    </tableColumn>
    <tableColumn id="25" name="Sum in_x000a_Tuition Total " dataDxfId="2" dataCellStyle="Currency">
      <calculatedColumnFormula>Table423467891011121315131617181923467859121317184679101112131415[[#This Row],[Tuition
Total ]]*Table423467891011121315131617181923467859121317184679101112131415[[#This Row],[Total FT]]</calculatedColumnFormula>
    </tableColumn>
    <tableColumn id="26" name="Sum In _x000a_Pay to Acumen" dataDxfId="1" dataCellStyle="Currency">
      <calculatedColumnFormula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calculatedColumnFormula>
    </tableColumn>
    <tableColumn id="23" name="28%" dataDxfId="0" dataCellStyle="Currency">
      <calculatedColumnFormula>Table423467891011121315131617181923467859121317184679101112131415[[#This Row],[Sum in 
Net Tuition]]*0.28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zoomScaleNormal="100" workbookViewId="0">
      <selection activeCell="H19" sqref="H19"/>
    </sheetView>
  </sheetViews>
  <sheetFormatPr defaultColWidth="9.140625" defaultRowHeight="15" x14ac:dyDescent="0.25"/>
  <cols>
    <col min="1" max="1" width="6.7109375" style="3" bestFit="1" customWidth="1"/>
    <col min="2" max="2" width="10.42578125" style="3" bestFit="1" customWidth="1"/>
    <col min="3" max="3" width="16.7109375" style="3" customWidth="1"/>
    <col min="4" max="4" width="13.28515625" style="34" bestFit="1" customWidth="1"/>
    <col min="5" max="5" width="15.140625" style="3" bestFit="1" customWidth="1"/>
    <col min="6" max="6" width="18" style="3" bestFit="1" customWidth="1"/>
    <col min="7" max="7" width="17.5703125" style="3" bestFit="1" customWidth="1"/>
    <col min="8" max="8" width="16" style="3" bestFit="1" customWidth="1"/>
    <col min="9" max="10" width="19.140625" style="3" bestFit="1" customWidth="1"/>
    <col min="11" max="12" width="17.5703125" style="3" bestFit="1" customWidth="1"/>
    <col min="13" max="13" width="16" style="3" bestFit="1" customWidth="1"/>
    <col min="14" max="14" width="17.5703125" style="3" bestFit="1" customWidth="1"/>
    <col min="15" max="17" width="16" style="3" bestFit="1" customWidth="1"/>
    <col min="18" max="18" width="16.7109375" style="3" bestFit="1" customWidth="1"/>
    <col min="19" max="19" width="19.7109375" style="3" bestFit="1" customWidth="1"/>
    <col min="20" max="20" width="14.140625" style="3" bestFit="1" customWidth="1"/>
    <col min="21" max="22" width="12.5703125" style="3" bestFit="1" customWidth="1"/>
    <col min="23" max="23" width="21.140625" style="3" bestFit="1" customWidth="1"/>
    <col min="24" max="24" width="18.28515625" style="3" bestFit="1" customWidth="1"/>
    <col min="25" max="25" width="21.140625" style="3" bestFit="1" customWidth="1"/>
    <col min="26" max="26" width="19.7109375" style="31" customWidth="1"/>
    <col min="27" max="27" width="9.28515625" style="3" customWidth="1"/>
    <col min="28" max="28" width="21.140625" style="31" bestFit="1" customWidth="1"/>
    <col min="29" max="16384" width="9.140625" style="3"/>
  </cols>
  <sheetData>
    <row r="1" spans="1:28" ht="54" customHeight="1" x14ac:dyDescent="0.4">
      <c r="C1" s="13" t="s">
        <v>76</v>
      </c>
    </row>
    <row r="2" spans="1:28" s="5" customFormat="1" ht="31.5" x14ac:dyDescent="0.25">
      <c r="A2" s="35" t="s">
        <v>0</v>
      </c>
      <c r="B2" s="36" t="s">
        <v>1</v>
      </c>
      <c r="C2" s="36" t="s">
        <v>2</v>
      </c>
      <c r="D2" s="37" t="s">
        <v>20</v>
      </c>
      <c r="E2" s="36" t="s">
        <v>3</v>
      </c>
      <c r="F2" s="38" t="s">
        <v>60</v>
      </c>
      <c r="G2" s="38" t="s">
        <v>61</v>
      </c>
      <c r="H2" s="39" t="s">
        <v>62</v>
      </c>
      <c r="I2" s="38" t="s">
        <v>63</v>
      </c>
      <c r="J2" s="38" t="s">
        <v>64</v>
      </c>
      <c r="K2" s="39" t="s">
        <v>65</v>
      </c>
      <c r="L2" s="39" t="s">
        <v>74</v>
      </c>
      <c r="M2" s="39" t="s">
        <v>66</v>
      </c>
      <c r="N2" s="40" t="s">
        <v>58</v>
      </c>
      <c r="O2" s="39" t="s">
        <v>67</v>
      </c>
      <c r="P2" s="40" t="s">
        <v>59</v>
      </c>
      <c r="Q2" s="39" t="s">
        <v>68</v>
      </c>
      <c r="R2" s="39" t="s">
        <v>69</v>
      </c>
      <c r="S2" s="38" t="s">
        <v>70</v>
      </c>
      <c r="T2" s="41" t="s">
        <v>71</v>
      </c>
      <c r="U2" s="39" t="s">
        <v>79</v>
      </c>
      <c r="V2" s="38" t="s">
        <v>72</v>
      </c>
      <c r="W2" s="62" t="s">
        <v>80</v>
      </c>
      <c r="X2" s="62" t="s">
        <v>73</v>
      </c>
      <c r="Y2" s="42" t="s">
        <v>75</v>
      </c>
      <c r="Z2" s="63" t="s">
        <v>81</v>
      </c>
      <c r="AB2" s="32"/>
    </row>
    <row r="3" spans="1:28" ht="15.75" x14ac:dyDescent="0.25">
      <c r="A3" s="43">
        <v>1</v>
      </c>
      <c r="B3" s="44" t="s">
        <v>4</v>
      </c>
      <c r="C3" s="44" t="s">
        <v>5</v>
      </c>
      <c r="D3" s="67">
        <v>48</v>
      </c>
      <c r="E3" s="44" t="s">
        <v>6</v>
      </c>
      <c r="F3" s="11">
        <v>70</v>
      </c>
      <c r="G3" s="11">
        <v>50</v>
      </c>
      <c r="H3" s="9">
        <v>7.5</v>
      </c>
      <c r="I3" s="11">
        <v>26.25</v>
      </c>
      <c r="J3" s="9">
        <v>61.25</v>
      </c>
      <c r="K3" s="9">
        <v>80</v>
      </c>
      <c r="L3" s="9">
        <v>90</v>
      </c>
      <c r="M3" s="8"/>
      <c r="N3" s="8">
        <v>35</v>
      </c>
      <c r="O3" s="8">
        <v>20</v>
      </c>
      <c r="P3" s="11">
        <v>10</v>
      </c>
      <c r="Q3" s="11">
        <v>5</v>
      </c>
      <c r="R3" s="11">
        <v>17.5</v>
      </c>
      <c r="S3" s="10">
        <v>750</v>
      </c>
      <c r="T3" s="10">
        <f>SUM(F3:S3)</f>
        <v>1222.5</v>
      </c>
      <c r="U3" s="10">
        <v>6820.38</v>
      </c>
      <c r="V3" s="10">
        <f>SUM(T3:U3)</f>
        <v>8042.88</v>
      </c>
      <c r="W3" s="7">
        <f>Table423467891011121315131617181923467859121317184679101112131415[[#This Row],[Net
Tuition]]*Table423467891011121315131617181923467859121317184679101112131415[[#This Row],[Total FT]]</f>
        <v>327378.24</v>
      </c>
      <c r="X3" s="7">
        <f>Table423467891011121315131617181923467859121317184679101112131415[[#This Row],[Tuition
Total ]]*Table423467891011121315131617181923467859121317184679101112131415[[#This Row],[Total FT]]</f>
        <v>386058.23999999999</v>
      </c>
      <c r="Y3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337938.24</v>
      </c>
      <c r="Z3" s="64">
        <f>Table423467891011121315131617181923467859121317184679101112131415[[#This Row],[Sum in 
Net Tuition]]*0.28</f>
        <v>91665.907200000001</v>
      </c>
    </row>
    <row r="4" spans="1:28" ht="15.75" x14ac:dyDescent="0.25">
      <c r="A4" s="43">
        <v>2</v>
      </c>
      <c r="B4" s="44" t="s">
        <v>21</v>
      </c>
      <c r="C4" s="44" t="s">
        <v>22</v>
      </c>
      <c r="D4" s="68">
        <v>78</v>
      </c>
      <c r="E4" s="44" t="s">
        <v>6</v>
      </c>
      <c r="F4" s="11">
        <v>70</v>
      </c>
      <c r="G4" s="11">
        <v>50</v>
      </c>
      <c r="H4" s="9">
        <v>7.5</v>
      </c>
      <c r="I4" s="11">
        <v>26.25</v>
      </c>
      <c r="J4" s="9">
        <v>61.25</v>
      </c>
      <c r="K4" s="9">
        <v>80</v>
      </c>
      <c r="L4" s="9">
        <v>90</v>
      </c>
      <c r="M4" s="8"/>
      <c r="N4" s="8">
        <v>35</v>
      </c>
      <c r="O4" s="8">
        <v>20</v>
      </c>
      <c r="P4" s="11">
        <v>10</v>
      </c>
      <c r="Q4" s="11">
        <v>5</v>
      </c>
      <c r="R4" s="11">
        <v>17.5</v>
      </c>
      <c r="S4" s="10">
        <v>750</v>
      </c>
      <c r="T4" s="10">
        <f t="shared" ref="T4:T28" si="0">SUM(F4:S4)</f>
        <v>1222.5</v>
      </c>
      <c r="U4" s="12">
        <v>6227.31</v>
      </c>
      <c r="V4" s="10">
        <f t="shared" ref="V4:V28" si="1">SUM(T4:U4)</f>
        <v>7449.81</v>
      </c>
      <c r="W4" s="7">
        <f>Table423467891011121315131617181923467859121317184679101112131415[[#This Row],[Net
Tuition]]*Table423467891011121315131617181923467859121317184679101112131415[[#This Row],[Total FT]]</f>
        <v>485730.18000000005</v>
      </c>
      <c r="X4" s="7">
        <f>Table423467891011121315131617181923467859121317184679101112131415[[#This Row],[Tuition
Total ]]*Table423467891011121315131617181923467859121317184679101112131415[[#This Row],[Total FT]]</f>
        <v>581085.18000000005</v>
      </c>
      <c r="Y4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502890.18000000005</v>
      </c>
      <c r="Z4" s="65">
        <f>Table423467891011121315131617181923467859121317184679101112131415[[#This Row],[Sum in 
Net Tuition]]*0.28</f>
        <v>136004.45040000003</v>
      </c>
    </row>
    <row r="5" spans="1:28" ht="15.75" x14ac:dyDescent="0.25">
      <c r="A5" s="43">
        <v>3</v>
      </c>
      <c r="B5" s="44" t="s">
        <v>55</v>
      </c>
      <c r="C5" s="44" t="s">
        <v>56</v>
      </c>
      <c r="D5" s="68">
        <v>28</v>
      </c>
      <c r="E5" s="44" t="s">
        <v>6</v>
      </c>
      <c r="F5" s="11">
        <v>70</v>
      </c>
      <c r="G5" s="11">
        <v>50</v>
      </c>
      <c r="H5" s="9">
        <v>7.5</v>
      </c>
      <c r="I5" s="11">
        <v>26.25</v>
      </c>
      <c r="J5" s="9">
        <v>61.25</v>
      </c>
      <c r="K5" s="9">
        <v>80</v>
      </c>
      <c r="L5" s="9">
        <v>90</v>
      </c>
      <c r="M5" s="8"/>
      <c r="N5" s="8">
        <v>35</v>
      </c>
      <c r="O5" s="8">
        <v>20</v>
      </c>
      <c r="P5" s="11">
        <v>10</v>
      </c>
      <c r="Q5" s="11">
        <v>5</v>
      </c>
      <c r="R5" s="11">
        <v>17.5</v>
      </c>
      <c r="S5" s="10">
        <v>750</v>
      </c>
      <c r="T5" s="10">
        <f t="shared" si="0"/>
        <v>1222.5</v>
      </c>
      <c r="U5" s="12">
        <v>6227.31</v>
      </c>
      <c r="V5" s="10">
        <f t="shared" si="1"/>
        <v>7449.81</v>
      </c>
      <c r="W5" s="7">
        <f>Table423467891011121315131617181923467859121317184679101112131415[[#This Row],[Net
Tuition]]*Table423467891011121315131617181923467859121317184679101112131415[[#This Row],[Total FT]]</f>
        <v>174364.68000000002</v>
      </c>
      <c r="X5" s="7">
        <f>Table423467891011121315131617181923467859121317184679101112131415[[#This Row],[Tuition
Total ]]*Table423467891011121315131617181923467859121317184679101112131415[[#This Row],[Total FT]]</f>
        <v>208594.68000000002</v>
      </c>
      <c r="Y5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180524.68000000002</v>
      </c>
      <c r="Z5" s="65">
        <f>Table423467891011121315131617181923467859121317184679101112131415[[#This Row],[Sum in 
Net Tuition]]*0.28</f>
        <v>48822.110400000012</v>
      </c>
    </row>
    <row r="6" spans="1:28" ht="15.75" x14ac:dyDescent="0.25">
      <c r="A6" s="46"/>
      <c r="B6" s="44" t="s">
        <v>77</v>
      </c>
      <c r="C6" s="44" t="s">
        <v>78</v>
      </c>
      <c r="D6" s="68">
        <v>48</v>
      </c>
      <c r="E6" s="44" t="s">
        <v>6</v>
      </c>
      <c r="F6" s="11">
        <v>70</v>
      </c>
      <c r="G6" s="11">
        <v>50</v>
      </c>
      <c r="H6" s="9">
        <v>7.5</v>
      </c>
      <c r="I6" s="11">
        <v>26.25</v>
      </c>
      <c r="J6" s="9">
        <v>61.25</v>
      </c>
      <c r="K6" s="9">
        <v>80</v>
      </c>
      <c r="L6" s="9">
        <v>90</v>
      </c>
      <c r="M6" s="8"/>
      <c r="N6" s="8">
        <v>35</v>
      </c>
      <c r="O6" s="8">
        <v>20</v>
      </c>
      <c r="P6" s="11">
        <v>10</v>
      </c>
      <c r="Q6" s="11">
        <v>5</v>
      </c>
      <c r="R6" s="11">
        <v>17.5</v>
      </c>
      <c r="S6" s="10">
        <v>340</v>
      </c>
      <c r="T6" s="10">
        <f t="shared" si="0"/>
        <v>812.5</v>
      </c>
      <c r="U6" s="12">
        <v>6227.31</v>
      </c>
      <c r="V6" s="10">
        <f t="shared" si="1"/>
        <v>7039.81</v>
      </c>
      <c r="W6" s="7">
        <f>Table423467891011121315131617181923467859121317184679101112131415[[#This Row],[Net
Tuition]]*Table423467891011121315131617181923467859121317184679101112131415[[#This Row],[Total FT]]</f>
        <v>298910.88</v>
      </c>
      <c r="X6" s="7">
        <f>Table423467891011121315131617181923467859121317184679101112131415[[#This Row],[Tuition
Total ]]*Table423467891011121315131617181923467859121317184679101112131415[[#This Row],[Total FT]]</f>
        <v>337910.88</v>
      </c>
      <c r="Y6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309470.88</v>
      </c>
      <c r="Z6" s="65">
        <f>Table423467891011121315131617181923467859121317184679101112131415[[#This Row],[Sum in 
Net Tuition]]*0.28</f>
        <v>83695.046400000007</v>
      </c>
    </row>
    <row r="7" spans="1:28" ht="15.75" x14ac:dyDescent="0.25">
      <c r="A7" s="43">
        <v>4</v>
      </c>
      <c r="B7" s="44" t="s">
        <v>7</v>
      </c>
      <c r="C7" s="44" t="s">
        <v>8</v>
      </c>
      <c r="D7" s="67">
        <v>97</v>
      </c>
      <c r="E7" s="44" t="s">
        <v>6</v>
      </c>
      <c r="F7" s="11">
        <v>70</v>
      </c>
      <c r="G7" s="11">
        <v>50</v>
      </c>
      <c r="H7" s="9">
        <v>7.5</v>
      </c>
      <c r="I7" s="11">
        <v>26.25</v>
      </c>
      <c r="J7" s="9">
        <v>61.25</v>
      </c>
      <c r="K7" s="9">
        <v>80</v>
      </c>
      <c r="L7" s="9">
        <v>90</v>
      </c>
      <c r="M7" s="8"/>
      <c r="N7" s="8">
        <v>35</v>
      </c>
      <c r="O7" s="8">
        <v>20</v>
      </c>
      <c r="P7" s="11">
        <v>10</v>
      </c>
      <c r="Q7" s="11">
        <v>5</v>
      </c>
      <c r="R7" s="11">
        <v>17.5</v>
      </c>
      <c r="S7" s="10">
        <v>750</v>
      </c>
      <c r="T7" s="10">
        <f t="shared" si="0"/>
        <v>1222.5</v>
      </c>
      <c r="U7" s="10">
        <v>6820.38</v>
      </c>
      <c r="V7" s="10">
        <f t="shared" si="1"/>
        <v>8042.88</v>
      </c>
      <c r="W7" s="7">
        <f>Table423467891011121315131617181923467859121317184679101112131415[[#This Row],[Net
Tuition]]*Table423467891011121315131617181923467859121317184679101112131415[[#This Row],[Total FT]]</f>
        <v>661576.86</v>
      </c>
      <c r="X7" s="7">
        <f>Table423467891011121315131617181923467859121317184679101112131415[[#This Row],[Tuition
Total ]]*Table423467891011121315131617181923467859121317184679101112131415[[#This Row],[Total FT]]</f>
        <v>780159.36</v>
      </c>
      <c r="Y7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682916.86</v>
      </c>
      <c r="Z7" s="65">
        <f>Table423467891011121315131617181923467859121317184679101112131415[[#This Row],[Sum in 
Net Tuition]]*0.28</f>
        <v>185241.52080000003</v>
      </c>
    </row>
    <row r="8" spans="1:28" ht="15.75" x14ac:dyDescent="0.25">
      <c r="A8" s="43">
        <v>5</v>
      </c>
      <c r="B8" s="44" t="s">
        <v>23</v>
      </c>
      <c r="C8" s="44" t="s">
        <v>24</v>
      </c>
      <c r="D8" s="68">
        <v>208</v>
      </c>
      <c r="E8" s="44" t="s">
        <v>6</v>
      </c>
      <c r="F8" s="11">
        <v>70</v>
      </c>
      <c r="G8" s="11">
        <v>50</v>
      </c>
      <c r="H8" s="9">
        <v>7.5</v>
      </c>
      <c r="I8" s="11">
        <v>26.25</v>
      </c>
      <c r="J8" s="9">
        <v>61.25</v>
      </c>
      <c r="K8" s="9">
        <v>80</v>
      </c>
      <c r="L8" s="9">
        <v>90</v>
      </c>
      <c r="M8" s="8"/>
      <c r="N8" s="8">
        <v>35</v>
      </c>
      <c r="O8" s="8">
        <v>20</v>
      </c>
      <c r="P8" s="11">
        <v>10</v>
      </c>
      <c r="Q8" s="11">
        <v>5</v>
      </c>
      <c r="R8" s="11">
        <v>17.5</v>
      </c>
      <c r="S8" s="10">
        <v>750</v>
      </c>
      <c r="T8" s="10">
        <f t="shared" si="0"/>
        <v>1222.5</v>
      </c>
      <c r="U8" s="12">
        <v>6227.31</v>
      </c>
      <c r="V8" s="10">
        <f t="shared" si="1"/>
        <v>7449.81</v>
      </c>
      <c r="W8" s="7">
        <f>Table423467891011121315131617181923467859121317184679101112131415[[#This Row],[Net
Tuition]]*Table423467891011121315131617181923467859121317184679101112131415[[#This Row],[Total FT]]</f>
        <v>1295280.48</v>
      </c>
      <c r="X8" s="7">
        <f>Table423467891011121315131617181923467859121317184679101112131415[[#This Row],[Tuition
Total ]]*Table423467891011121315131617181923467859121317184679101112131415[[#This Row],[Total FT]]</f>
        <v>1549560.48</v>
      </c>
      <c r="Y8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1341040.48</v>
      </c>
      <c r="Z8" s="65">
        <f>Table423467891011121315131617181923467859121317184679101112131415[[#This Row],[Sum in 
Net Tuition]]*0.28</f>
        <v>362678.5344</v>
      </c>
    </row>
    <row r="9" spans="1:28" ht="15.75" x14ac:dyDescent="0.25">
      <c r="A9" s="43">
        <v>6</v>
      </c>
      <c r="B9" s="44" t="s">
        <v>25</v>
      </c>
      <c r="C9" s="44" t="s">
        <v>26</v>
      </c>
      <c r="D9" s="68">
        <v>77</v>
      </c>
      <c r="E9" s="44" t="s">
        <v>6</v>
      </c>
      <c r="F9" s="11">
        <v>70</v>
      </c>
      <c r="G9" s="11">
        <v>50</v>
      </c>
      <c r="H9" s="9">
        <v>7.5</v>
      </c>
      <c r="I9" s="11">
        <v>26.25</v>
      </c>
      <c r="J9" s="9">
        <v>61.25</v>
      </c>
      <c r="K9" s="9">
        <v>80</v>
      </c>
      <c r="L9" s="9">
        <v>90</v>
      </c>
      <c r="M9" s="8"/>
      <c r="N9" s="8">
        <v>35</v>
      </c>
      <c r="O9" s="8">
        <v>20</v>
      </c>
      <c r="P9" s="11">
        <v>10</v>
      </c>
      <c r="Q9" s="11">
        <v>5</v>
      </c>
      <c r="R9" s="11">
        <v>17.5</v>
      </c>
      <c r="S9" s="10">
        <v>750</v>
      </c>
      <c r="T9" s="10">
        <f t="shared" si="0"/>
        <v>1222.5</v>
      </c>
      <c r="U9" s="12">
        <v>6227.31</v>
      </c>
      <c r="V9" s="10">
        <f t="shared" si="1"/>
        <v>7449.81</v>
      </c>
      <c r="W9" s="7">
        <f>Table423467891011121315131617181923467859121317184679101112131415[[#This Row],[Net
Tuition]]*Table423467891011121315131617181923467859121317184679101112131415[[#This Row],[Total FT]]</f>
        <v>479502.87000000005</v>
      </c>
      <c r="X9" s="7">
        <f>Table423467891011121315131617181923467859121317184679101112131415[[#This Row],[Tuition
Total ]]*Table423467891011121315131617181923467859121317184679101112131415[[#This Row],[Total FT]]</f>
        <v>573635.37</v>
      </c>
      <c r="Y9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496442.87000000005</v>
      </c>
      <c r="Z9" s="65">
        <f>Table423467891011121315131617181923467859121317184679101112131415[[#This Row],[Sum in 
Net Tuition]]*0.28</f>
        <v>134260.80360000001</v>
      </c>
    </row>
    <row r="10" spans="1:28" ht="15.75" x14ac:dyDescent="0.25">
      <c r="A10" s="43">
        <v>7</v>
      </c>
      <c r="B10" s="44" t="s">
        <v>27</v>
      </c>
      <c r="C10" s="44" t="s">
        <v>28</v>
      </c>
      <c r="D10" s="68">
        <v>127</v>
      </c>
      <c r="E10" s="44" t="s">
        <v>6</v>
      </c>
      <c r="F10" s="11">
        <v>70</v>
      </c>
      <c r="G10" s="11">
        <v>50</v>
      </c>
      <c r="H10" s="9">
        <v>7.5</v>
      </c>
      <c r="I10" s="11">
        <v>26.25</v>
      </c>
      <c r="J10" s="9">
        <v>61.25</v>
      </c>
      <c r="K10" s="9">
        <v>80</v>
      </c>
      <c r="L10" s="9">
        <v>90</v>
      </c>
      <c r="M10" s="8"/>
      <c r="N10" s="8">
        <v>35</v>
      </c>
      <c r="O10" s="8">
        <v>20</v>
      </c>
      <c r="P10" s="11">
        <v>10</v>
      </c>
      <c r="Q10" s="11">
        <v>5</v>
      </c>
      <c r="R10" s="11">
        <v>17.5</v>
      </c>
      <c r="S10" s="10">
        <v>340</v>
      </c>
      <c r="T10" s="10">
        <f t="shared" si="0"/>
        <v>812.5</v>
      </c>
      <c r="U10" s="12">
        <v>6227.31</v>
      </c>
      <c r="V10" s="10">
        <f t="shared" si="1"/>
        <v>7039.81</v>
      </c>
      <c r="W10" s="7">
        <f>Table423467891011121315131617181923467859121317184679101112131415[[#This Row],[Net
Tuition]]*Table423467891011121315131617181923467859121317184679101112131415[[#This Row],[Total FT]]</f>
        <v>790868.37</v>
      </c>
      <c r="X10" s="7">
        <f>Table423467891011121315131617181923467859121317184679101112131415[[#This Row],[Tuition
Total ]]*Table423467891011121315131617181923467859121317184679101112131415[[#This Row],[Total FT]]</f>
        <v>894055.87</v>
      </c>
      <c r="Y10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818808.37</v>
      </c>
      <c r="Z10" s="65">
        <f>Table423467891011121315131617181923467859121317184679101112131415[[#This Row],[Sum in 
Net Tuition]]*0.28</f>
        <v>221443.14360000001</v>
      </c>
    </row>
    <row r="11" spans="1:28" ht="15.75" x14ac:dyDescent="0.25">
      <c r="A11" s="43">
        <v>8</v>
      </c>
      <c r="B11" s="44" t="s">
        <v>9</v>
      </c>
      <c r="C11" s="44" t="s">
        <v>10</v>
      </c>
      <c r="D11" s="67">
        <v>13</v>
      </c>
      <c r="E11" s="44" t="s">
        <v>11</v>
      </c>
      <c r="F11" s="11">
        <v>70</v>
      </c>
      <c r="G11" s="11">
        <v>50</v>
      </c>
      <c r="H11" s="9">
        <v>7.5</v>
      </c>
      <c r="I11" s="11">
        <v>26.25</v>
      </c>
      <c r="J11" s="9">
        <v>61.25</v>
      </c>
      <c r="K11" s="9">
        <v>80</v>
      </c>
      <c r="L11" s="9">
        <v>90</v>
      </c>
      <c r="M11" s="8"/>
      <c r="N11" s="8">
        <v>35</v>
      </c>
      <c r="O11" s="8">
        <v>20</v>
      </c>
      <c r="P11" s="11">
        <v>10</v>
      </c>
      <c r="Q11" s="11">
        <v>5</v>
      </c>
      <c r="R11" s="11">
        <v>17.5</v>
      </c>
      <c r="S11" s="10">
        <v>750</v>
      </c>
      <c r="T11" s="10">
        <f t="shared" si="0"/>
        <v>1222.5</v>
      </c>
      <c r="U11" s="10">
        <v>6820.38</v>
      </c>
      <c r="V11" s="10">
        <f t="shared" si="1"/>
        <v>8042.88</v>
      </c>
      <c r="W11" s="7">
        <f>Table423467891011121315131617181923467859121317184679101112131415[[#This Row],[Net
Tuition]]*Table423467891011121315131617181923467859121317184679101112131415[[#This Row],[Total FT]]</f>
        <v>88664.94</v>
      </c>
      <c r="X11" s="7">
        <f>Table423467891011121315131617181923467859121317184679101112131415[[#This Row],[Tuition
Total ]]*Table423467891011121315131617181923467859121317184679101112131415[[#This Row],[Total FT]]</f>
        <v>104557.44</v>
      </c>
      <c r="Y11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91524.94</v>
      </c>
      <c r="Z11" s="65">
        <f>Table423467891011121315131617181923467859121317184679101112131415[[#This Row],[Sum in 
Net Tuition]]*0.28</f>
        <v>24826.183200000003</v>
      </c>
    </row>
    <row r="12" spans="1:28" ht="15.75" x14ac:dyDescent="0.25">
      <c r="A12" s="43">
        <v>9</v>
      </c>
      <c r="B12" s="44" t="s">
        <v>29</v>
      </c>
      <c r="C12" s="44" t="s">
        <v>30</v>
      </c>
      <c r="D12" s="68">
        <v>19</v>
      </c>
      <c r="E12" s="44" t="s">
        <v>11</v>
      </c>
      <c r="F12" s="11">
        <v>70</v>
      </c>
      <c r="G12" s="11">
        <v>50</v>
      </c>
      <c r="H12" s="9">
        <v>7.5</v>
      </c>
      <c r="I12" s="11">
        <v>26.25</v>
      </c>
      <c r="J12" s="9">
        <v>61.25</v>
      </c>
      <c r="K12" s="9">
        <v>80</v>
      </c>
      <c r="L12" s="9">
        <v>90</v>
      </c>
      <c r="M12" s="8"/>
      <c r="N12" s="8">
        <v>35</v>
      </c>
      <c r="O12" s="8">
        <v>20</v>
      </c>
      <c r="P12" s="11">
        <v>10</v>
      </c>
      <c r="Q12" s="11">
        <v>5</v>
      </c>
      <c r="R12" s="11">
        <v>17.5</v>
      </c>
      <c r="S12" s="10">
        <v>340</v>
      </c>
      <c r="T12" s="10">
        <f t="shared" si="0"/>
        <v>812.5</v>
      </c>
      <c r="U12" s="10">
        <v>6820.38</v>
      </c>
      <c r="V12" s="10">
        <f t="shared" si="1"/>
        <v>7632.88</v>
      </c>
      <c r="W12" s="7">
        <f>Table423467891011121315131617181923467859121317184679101112131415[[#This Row],[Net
Tuition]]*Table423467891011121315131617181923467859121317184679101112131415[[#This Row],[Total FT]]</f>
        <v>129587.22</v>
      </c>
      <c r="X12" s="7">
        <f>Table423467891011121315131617181923467859121317184679101112131415[[#This Row],[Tuition
Total ]]*Table423467891011121315131617181923467859121317184679101112131415[[#This Row],[Total FT]]</f>
        <v>145024.72</v>
      </c>
      <c r="Y12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133767.22</v>
      </c>
      <c r="Z12" s="65">
        <f>Table423467891011121315131617181923467859121317184679101112131415[[#This Row],[Sum in 
Net Tuition]]*0.28</f>
        <v>36284.421600000001</v>
      </c>
    </row>
    <row r="13" spans="1:28" ht="15.75" x14ac:dyDescent="0.25">
      <c r="A13" s="43">
        <v>10</v>
      </c>
      <c r="B13" s="44" t="s">
        <v>12</v>
      </c>
      <c r="C13" s="44" t="s">
        <v>13</v>
      </c>
      <c r="D13" s="67">
        <v>148</v>
      </c>
      <c r="E13" s="44" t="s">
        <v>11</v>
      </c>
      <c r="F13" s="11">
        <v>70</v>
      </c>
      <c r="G13" s="11">
        <v>50</v>
      </c>
      <c r="H13" s="9">
        <v>7.5</v>
      </c>
      <c r="I13" s="11">
        <v>26.25</v>
      </c>
      <c r="J13" s="9">
        <v>61.25</v>
      </c>
      <c r="K13" s="9">
        <v>80</v>
      </c>
      <c r="L13" s="9">
        <v>90</v>
      </c>
      <c r="M13" s="8"/>
      <c r="N13" s="8">
        <v>35</v>
      </c>
      <c r="O13" s="8">
        <v>20</v>
      </c>
      <c r="P13" s="11">
        <v>10</v>
      </c>
      <c r="Q13" s="11">
        <v>5</v>
      </c>
      <c r="R13" s="11">
        <v>17.5</v>
      </c>
      <c r="S13" s="10">
        <v>750</v>
      </c>
      <c r="T13" s="10">
        <f t="shared" si="0"/>
        <v>1222.5</v>
      </c>
      <c r="U13" s="10">
        <v>6820.38</v>
      </c>
      <c r="V13" s="10">
        <f t="shared" si="1"/>
        <v>8042.88</v>
      </c>
      <c r="W13" s="7">
        <f>Table423467891011121315131617181923467859121317184679101112131415[[#This Row],[Net
Tuition]]*Table423467891011121315131617181923467859121317184679101112131415[[#This Row],[Total FT]]</f>
        <v>1009416.24</v>
      </c>
      <c r="X13" s="7">
        <f>Table423467891011121315131617181923467859121317184679101112131415[[#This Row],[Tuition
Total ]]*Table423467891011121315131617181923467859121317184679101112131415[[#This Row],[Total FT]]</f>
        <v>1190346.24</v>
      </c>
      <c r="Y13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1041976.24</v>
      </c>
      <c r="Z13" s="65">
        <f>Table423467891011121315131617181923467859121317184679101112131415[[#This Row],[Sum in 
Net Tuition]]*0.28</f>
        <v>282636.54720000003</v>
      </c>
    </row>
    <row r="14" spans="1:28" ht="15.75" x14ac:dyDescent="0.25">
      <c r="A14" s="43">
        <v>11</v>
      </c>
      <c r="B14" s="44" t="s">
        <v>31</v>
      </c>
      <c r="C14" s="44" t="s">
        <v>32</v>
      </c>
      <c r="D14" s="68">
        <v>270</v>
      </c>
      <c r="E14" s="44" t="s">
        <v>11</v>
      </c>
      <c r="F14" s="11">
        <v>70</v>
      </c>
      <c r="G14" s="11">
        <v>50</v>
      </c>
      <c r="H14" s="9">
        <v>7.5</v>
      </c>
      <c r="I14" s="11">
        <v>26.25</v>
      </c>
      <c r="J14" s="9">
        <v>61.25</v>
      </c>
      <c r="K14" s="9">
        <v>80</v>
      </c>
      <c r="L14" s="9">
        <v>90</v>
      </c>
      <c r="M14" s="8"/>
      <c r="N14" s="8">
        <v>35</v>
      </c>
      <c r="O14" s="8">
        <v>20</v>
      </c>
      <c r="P14" s="11">
        <v>10</v>
      </c>
      <c r="Q14" s="11">
        <v>5</v>
      </c>
      <c r="R14" s="11">
        <v>17.5</v>
      </c>
      <c r="S14" s="10">
        <v>750</v>
      </c>
      <c r="T14" s="10">
        <f t="shared" si="0"/>
        <v>1222.5</v>
      </c>
      <c r="U14" s="12">
        <v>6227.31</v>
      </c>
      <c r="V14" s="10">
        <f t="shared" si="1"/>
        <v>7449.81</v>
      </c>
      <c r="W14" s="7">
        <f>Table423467891011121315131617181923467859121317184679101112131415[[#This Row],[Net
Tuition]]*Table423467891011121315131617181923467859121317184679101112131415[[#This Row],[Total FT]]</f>
        <v>1681373.7000000002</v>
      </c>
      <c r="X14" s="7">
        <f>Table423467891011121315131617181923467859121317184679101112131415[[#This Row],[Tuition
Total ]]*Table423467891011121315131617181923467859121317184679101112131415[[#This Row],[Total FT]]</f>
        <v>2011448.7000000002</v>
      </c>
      <c r="Y14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1740773.7000000002</v>
      </c>
      <c r="Z14" s="65">
        <f>Table423467891011121315131617181923467859121317184679101112131415[[#This Row],[Sum in 
Net Tuition]]*0.28</f>
        <v>470784.63600000012</v>
      </c>
    </row>
    <row r="15" spans="1:28" ht="15.75" x14ac:dyDescent="0.25">
      <c r="A15" s="43">
        <v>12</v>
      </c>
      <c r="B15" s="44" t="s">
        <v>33</v>
      </c>
      <c r="C15" s="44" t="s">
        <v>34</v>
      </c>
      <c r="D15" s="68">
        <v>102</v>
      </c>
      <c r="E15" s="44" t="s">
        <v>11</v>
      </c>
      <c r="F15" s="11">
        <v>70</v>
      </c>
      <c r="G15" s="11">
        <v>50</v>
      </c>
      <c r="H15" s="9">
        <v>7.5</v>
      </c>
      <c r="I15" s="11">
        <v>26.25</v>
      </c>
      <c r="J15" s="9">
        <v>61.25</v>
      </c>
      <c r="K15" s="9">
        <v>80</v>
      </c>
      <c r="L15" s="9">
        <v>90</v>
      </c>
      <c r="M15" s="8"/>
      <c r="N15" s="8">
        <v>35</v>
      </c>
      <c r="O15" s="8">
        <v>20</v>
      </c>
      <c r="P15" s="11">
        <v>10</v>
      </c>
      <c r="Q15" s="11">
        <v>5</v>
      </c>
      <c r="R15" s="11">
        <v>17.5</v>
      </c>
      <c r="S15" s="10">
        <v>750</v>
      </c>
      <c r="T15" s="10">
        <f t="shared" si="0"/>
        <v>1222.5</v>
      </c>
      <c r="U15" s="12">
        <v>6227.31</v>
      </c>
      <c r="V15" s="10">
        <f t="shared" si="1"/>
        <v>7449.81</v>
      </c>
      <c r="W15" s="7">
        <f>Table423467891011121315131617181923467859121317184679101112131415[[#This Row],[Net
Tuition]]*Table423467891011121315131617181923467859121317184679101112131415[[#This Row],[Total FT]]</f>
        <v>635185.62</v>
      </c>
      <c r="X15" s="7">
        <f>Table423467891011121315131617181923467859121317184679101112131415[[#This Row],[Tuition
Total ]]*Table423467891011121315131617181923467859121317184679101112131415[[#This Row],[Total FT]]</f>
        <v>759880.62</v>
      </c>
      <c r="Y15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657625.62</v>
      </c>
      <c r="Z15" s="65">
        <f>Table423467891011121315131617181923467859121317184679101112131415[[#This Row],[Sum in 
Net Tuition]]*0.28</f>
        <v>177851.97360000003</v>
      </c>
    </row>
    <row r="16" spans="1:28" ht="15.75" x14ac:dyDescent="0.25">
      <c r="A16" s="43">
        <v>13</v>
      </c>
      <c r="B16" s="44" t="s">
        <v>35</v>
      </c>
      <c r="C16" s="44" t="s">
        <v>36</v>
      </c>
      <c r="D16" s="68">
        <v>241</v>
      </c>
      <c r="E16" s="44" t="s">
        <v>11</v>
      </c>
      <c r="F16" s="11">
        <v>70</v>
      </c>
      <c r="G16" s="11">
        <v>50</v>
      </c>
      <c r="H16" s="9">
        <v>7.5</v>
      </c>
      <c r="I16" s="11">
        <v>26.25</v>
      </c>
      <c r="J16" s="9">
        <v>61.25</v>
      </c>
      <c r="K16" s="9">
        <v>80</v>
      </c>
      <c r="L16" s="9">
        <v>90</v>
      </c>
      <c r="M16" s="8"/>
      <c r="N16" s="8">
        <v>35</v>
      </c>
      <c r="O16" s="8">
        <v>20</v>
      </c>
      <c r="P16" s="11">
        <v>10</v>
      </c>
      <c r="Q16" s="11">
        <v>5</v>
      </c>
      <c r="R16" s="11">
        <v>17.5</v>
      </c>
      <c r="S16" s="10">
        <v>340</v>
      </c>
      <c r="T16" s="10">
        <f t="shared" si="0"/>
        <v>812.5</v>
      </c>
      <c r="U16" s="12">
        <v>6227.31</v>
      </c>
      <c r="V16" s="10">
        <f t="shared" si="1"/>
        <v>7039.81</v>
      </c>
      <c r="W16" s="7">
        <f>Table423467891011121315131617181923467859121317184679101112131415[[#This Row],[Net
Tuition]]*Table423467891011121315131617181923467859121317184679101112131415[[#This Row],[Total FT]]</f>
        <v>1500781.7100000002</v>
      </c>
      <c r="X16" s="7">
        <f>Table423467891011121315131617181923467859121317184679101112131415[[#This Row],[Tuition
Total ]]*Table423467891011121315131617181923467859121317184679101112131415[[#This Row],[Total FT]]</f>
        <v>1696594.2100000002</v>
      </c>
      <c r="Y16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1553801.7100000002</v>
      </c>
      <c r="Z16" s="65">
        <f>Table423467891011121315131617181923467859121317184679101112131415[[#This Row],[Sum in 
Net Tuition]]*0.28</f>
        <v>420218.87880000012</v>
      </c>
    </row>
    <row r="17" spans="1:28" ht="15.75" x14ac:dyDescent="0.25">
      <c r="A17" s="43">
        <v>14</v>
      </c>
      <c r="B17" s="44" t="s">
        <v>14</v>
      </c>
      <c r="C17" s="44" t="s">
        <v>15</v>
      </c>
      <c r="D17" s="67">
        <v>129</v>
      </c>
      <c r="E17" s="44" t="s">
        <v>6</v>
      </c>
      <c r="F17" s="11">
        <v>70</v>
      </c>
      <c r="G17" s="11">
        <v>50</v>
      </c>
      <c r="H17" s="9">
        <v>7.5</v>
      </c>
      <c r="I17" s="11">
        <v>26.25</v>
      </c>
      <c r="J17" s="9">
        <v>61.25</v>
      </c>
      <c r="K17" s="9">
        <v>80</v>
      </c>
      <c r="L17" s="9">
        <v>90</v>
      </c>
      <c r="M17" s="8"/>
      <c r="N17" s="8">
        <v>35</v>
      </c>
      <c r="O17" s="8">
        <v>20</v>
      </c>
      <c r="P17" s="11">
        <v>10</v>
      </c>
      <c r="Q17" s="11">
        <v>5</v>
      </c>
      <c r="R17" s="11">
        <v>17.5</v>
      </c>
      <c r="S17" s="10">
        <v>750</v>
      </c>
      <c r="T17" s="10">
        <f t="shared" si="0"/>
        <v>1222.5</v>
      </c>
      <c r="U17" s="10">
        <v>6820.38</v>
      </c>
      <c r="V17" s="10">
        <f t="shared" si="1"/>
        <v>8042.88</v>
      </c>
      <c r="W17" s="7">
        <f>Table423467891011121315131617181923467859121317184679101112131415[[#This Row],[Net
Tuition]]*Table423467891011121315131617181923467859121317184679101112131415[[#This Row],[Total FT]]</f>
        <v>879829.02</v>
      </c>
      <c r="X17" s="7">
        <f>Table423467891011121315131617181923467859121317184679101112131415[[#This Row],[Tuition
Total ]]*Table423467891011121315131617181923467859121317184679101112131415[[#This Row],[Total FT]]</f>
        <v>1037531.52</v>
      </c>
      <c r="Y17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908209.02</v>
      </c>
      <c r="Z17" s="65">
        <f>Table423467891011121315131617181923467859121317184679101112131415[[#This Row],[Sum in 
Net Tuition]]*0.28</f>
        <v>246352.12560000003</v>
      </c>
    </row>
    <row r="18" spans="1:28" ht="15.75" x14ac:dyDescent="0.25">
      <c r="A18" s="43">
        <v>15</v>
      </c>
      <c r="B18" s="44" t="s">
        <v>37</v>
      </c>
      <c r="C18" s="44" t="s">
        <v>38</v>
      </c>
      <c r="D18" s="68">
        <v>278</v>
      </c>
      <c r="E18" s="44" t="s">
        <v>6</v>
      </c>
      <c r="F18" s="11">
        <v>70</v>
      </c>
      <c r="G18" s="11">
        <v>50</v>
      </c>
      <c r="H18" s="9">
        <v>7.5</v>
      </c>
      <c r="I18" s="11">
        <v>26.25</v>
      </c>
      <c r="J18" s="9">
        <v>61.25</v>
      </c>
      <c r="K18" s="9">
        <v>80</v>
      </c>
      <c r="L18" s="9">
        <v>90</v>
      </c>
      <c r="M18" s="8"/>
      <c r="N18" s="8">
        <v>35</v>
      </c>
      <c r="O18" s="8">
        <v>20</v>
      </c>
      <c r="P18" s="11">
        <v>10</v>
      </c>
      <c r="Q18" s="11">
        <v>5</v>
      </c>
      <c r="R18" s="11">
        <v>17.5</v>
      </c>
      <c r="S18" s="10">
        <v>750</v>
      </c>
      <c r="T18" s="10">
        <f t="shared" si="0"/>
        <v>1222.5</v>
      </c>
      <c r="U18" s="12">
        <v>6227.31</v>
      </c>
      <c r="V18" s="10">
        <f t="shared" si="1"/>
        <v>7449.81</v>
      </c>
      <c r="W18" s="7">
        <f>Table423467891011121315131617181923467859121317184679101112131415[[#This Row],[Net
Tuition]]*Table423467891011121315131617181923467859121317184679101112131415[[#This Row],[Total FT]]</f>
        <v>1731192.1800000002</v>
      </c>
      <c r="X18" s="7">
        <f>Table423467891011121315131617181923467859121317184679101112131415[[#This Row],[Tuition
Total ]]*Table423467891011121315131617181923467859121317184679101112131415[[#This Row],[Total FT]]</f>
        <v>2071047.1800000002</v>
      </c>
      <c r="Y18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1792352.1800000002</v>
      </c>
      <c r="Z18" s="65">
        <f>Table423467891011121315131617181923467859121317184679101112131415[[#This Row],[Sum in 
Net Tuition]]*0.28</f>
        <v>484733.81040000007</v>
      </c>
    </row>
    <row r="19" spans="1:28" ht="15.75" x14ac:dyDescent="0.25">
      <c r="A19" s="43">
        <v>16</v>
      </c>
      <c r="B19" s="44" t="s">
        <v>39</v>
      </c>
      <c r="C19" s="44" t="s">
        <v>40</v>
      </c>
      <c r="D19" s="68">
        <v>86</v>
      </c>
      <c r="E19" s="44" t="s">
        <v>6</v>
      </c>
      <c r="F19" s="11">
        <v>70</v>
      </c>
      <c r="G19" s="11">
        <v>50</v>
      </c>
      <c r="H19" s="9">
        <v>7.5</v>
      </c>
      <c r="I19" s="11">
        <v>26.25</v>
      </c>
      <c r="J19" s="9">
        <v>61.25</v>
      </c>
      <c r="K19" s="9">
        <v>80</v>
      </c>
      <c r="L19" s="9">
        <v>90</v>
      </c>
      <c r="M19" s="8"/>
      <c r="N19" s="8">
        <v>35</v>
      </c>
      <c r="O19" s="8">
        <v>20</v>
      </c>
      <c r="P19" s="11">
        <v>10</v>
      </c>
      <c r="Q19" s="11">
        <v>5</v>
      </c>
      <c r="R19" s="11">
        <v>17.5</v>
      </c>
      <c r="S19" s="10">
        <v>750</v>
      </c>
      <c r="T19" s="10">
        <f t="shared" si="0"/>
        <v>1222.5</v>
      </c>
      <c r="U19" s="12">
        <v>6227.31</v>
      </c>
      <c r="V19" s="10">
        <f t="shared" si="1"/>
        <v>7449.81</v>
      </c>
      <c r="W19" s="7">
        <f>Table423467891011121315131617181923467859121317184679101112131415[[#This Row],[Net
Tuition]]*Table423467891011121315131617181923467859121317184679101112131415[[#This Row],[Total FT]]</f>
        <v>535548.66</v>
      </c>
      <c r="X19" s="7">
        <f>Table423467891011121315131617181923467859121317184679101112131415[[#This Row],[Tuition
Total ]]*Table423467891011121315131617181923467859121317184679101112131415[[#This Row],[Total FT]]</f>
        <v>640683.66</v>
      </c>
      <c r="Y19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554468.66</v>
      </c>
      <c r="Z19" s="65">
        <f>Table423467891011121315131617181923467859121317184679101112131415[[#This Row],[Sum in 
Net Tuition]]*0.28</f>
        <v>149953.62480000002</v>
      </c>
    </row>
    <row r="20" spans="1:28" ht="15.75" x14ac:dyDescent="0.25">
      <c r="A20" s="43">
        <v>17</v>
      </c>
      <c r="B20" s="44" t="s">
        <v>41</v>
      </c>
      <c r="C20" s="44" t="s">
        <v>42</v>
      </c>
      <c r="D20" s="68">
        <v>96</v>
      </c>
      <c r="E20" s="44" t="s">
        <v>6</v>
      </c>
      <c r="F20" s="11">
        <v>70</v>
      </c>
      <c r="G20" s="11">
        <v>50</v>
      </c>
      <c r="H20" s="9">
        <v>7.5</v>
      </c>
      <c r="I20" s="11">
        <v>26.25</v>
      </c>
      <c r="J20" s="9">
        <v>61.25</v>
      </c>
      <c r="K20" s="9">
        <v>80</v>
      </c>
      <c r="L20" s="9">
        <v>90</v>
      </c>
      <c r="M20" s="8"/>
      <c r="N20" s="8">
        <v>35</v>
      </c>
      <c r="O20" s="8">
        <v>20</v>
      </c>
      <c r="P20" s="11">
        <v>10</v>
      </c>
      <c r="Q20" s="11">
        <v>5</v>
      </c>
      <c r="R20" s="11">
        <v>17.5</v>
      </c>
      <c r="S20" s="10">
        <v>340</v>
      </c>
      <c r="T20" s="10">
        <f t="shared" si="0"/>
        <v>812.5</v>
      </c>
      <c r="U20" s="12">
        <v>6227.31</v>
      </c>
      <c r="V20" s="10">
        <f t="shared" si="1"/>
        <v>7039.81</v>
      </c>
      <c r="W20" s="7">
        <f>Table423467891011121315131617181923467859121317184679101112131415[[#This Row],[Net
Tuition]]*Table423467891011121315131617181923467859121317184679101112131415[[#This Row],[Total FT]]</f>
        <v>597821.76</v>
      </c>
      <c r="X20" s="7">
        <f>Table423467891011121315131617181923467859121317184679101112131415[[#This Row],[Tuition
Total ]]*Table423467891011121315131617181923467859121317184679101112131415[[#This Row],[Total FT]]</f>
        <v>675821.76</v>
      </c>
      <c r="Y20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618941.76</v>
      </c>
      <c r="Z20" s="65">
        <f>Table423467891011121315131617181923467859121317184679101112131415[[#This Row],[Sum in 
Net Tuition]]*0.28</f>
        <v>167390.09280000001</v>
      </c>
    </row>
    <row r="21" spans="1:28" ht="15.75" x14ac:dyDescent="0.25">
      <c r="A21" s="43">
        <v>18</v>
      </c>
      <c r="B21" s="44" t="s">
        <v>16</v>
      </c>
      <c r="C21" s="44" t="s">
        <v>17</v>
      </c>
      <c r="D21" s="68">
        <v>59</v>
      </c>
      <c r="E21" s="44" t="s">
        <v>6</v>
      </c>
      <c r="F21" s="11">
        <v>70</v>
      </c>
      <c r="G21" s="11">
        <v>50</v>
      </c>
      <c r="H21" s="9">
        <v>7.5</v>
      </c>
      <c r="I21" s="11">
        <v>26.25</v>
      </c>
      <c r="J21" s="9">
        <v>61.25</v>
      </c>
      <c r="K21" s="9">
        <v>80</v>
      </c>
      <c r="L21" s="9">
        <v>90</v>
      </c>
      <c r="M21" s="8"/>
      <c r="N21" s="8">
        <v>35</v>
      </c>
      <c r="O21" s="8">
        <v>20</v>
      </c>
      <c r="P21" s="11">
        <v>10</v>
      </c>
      <c r="Q21" s="11">
        <v>5</v>
      </c>
      <c r="R21" s="11">
        <v>17.5</v>
      </c>
      <c r="S21" s="10">
        <v>750</v>
      </c>
      <c r="T21" s="10">
        <f t="shared" si="0"/>
        <v>1222.5</v>
      </c>
      <c r="U21" s="10">
        <v>6820.38</v>
      </c>
      <c r="V21" s="10">
        <f t="shared" si="1"/>
        <v>8042.88</v>
      </c>
      <c r="W21" s="7">
        <f>Table423467891011121315131617181923467859121317184679101112131415[[#This Row],[Net
Tuition]]*Table423467891011121315131617181923467859121317184679101112131415[[#This Row],[Total FT]]</f>
        <v>402402.42</v>
      </c>
      <c r="X21" s="7">
        <f>Table423467891011121315131617181923467859121317184679101112131415[[#This Row],[Tuition
Total ]]*Table423467891011121315131617181923467859121317184679101112131415[[#This Row],[Total FT]]</f>
        <v>474529.92</v>
      </c>
      <c r="Y21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415382.42</v>
      </c>
      <c r="Z21" s="65">
        <f>Table423467891011121315131617181923467859121317184679101112131415[[#This Row],[Sum in 
Net Tuition]]*0.28</f>
        <v>112672.67760000001</v>
      </c>
    </row>
    <row r="22" spans="1:28" ht="15.75" x14ac:dyDescent="0.25">
      <c r="A22" s="43">
        <v>19</v>
      </c>
      <c r="B22" s="44" t="s">
        <v>43</v>
      </c>
      <c r="C22" s="44" t="s">
        <v>44</v>
      </c>
      <c r="D22" s="68">
        <v>164</v>
      </c>
      <c r="E22" s="44" t="s">
        <v>6</v>
      </c>
      <c r="F22" s="11">
        <v>70</v>
      </c>
      <c r="G22" s="11">
        <v>50</v>
      </c>
      <c r="H22" s="9">
        <v>7.5</v>
      </c>
      <c r="I22" s="11">
        <v>26.25</v>
      </c>
      <c r="J22" s="9">
        <v>61.25</v>
      </c>
      <c r="K22" s="9">
        <v>80</v>
      </c>
      <c r="L22" s="9">
        <v>90</v>
      </c>
      <c r="M22" s="8"/>
      <c r="N22" s="8">
        <v>35</v>
      </c>
      <c r="O22" s="8">
        <v>20</v>
      </c>
      <c r="P22" s="11">
        <v>10</v>
      </c>
      <c r="Q22" s="11">
        <v>5</v>
      </c>
      <c r="R22" s="11">
        <v>17.5</v>
      </c>
      <c r="S22" s="10">
        <v>750</v>
      </c>
      <c r="T22" s="10">
        <f t="shared" si="0"/>
        <v>1222.5</v>
      </c>
      <c r="U22" s="12">
        <v>6227.31</v>
      </c>
      <c r="V22" s="10">
        <f t="shared" si="1"/>
        <v>7449.81</v>
      </c>
      <c r="W22" s="7">
        <f>Table423467891011121315131617181923467859121317184679101112131415[[#This Row],[Net
Tuition]]*Table423467891011121315131617181923467859121317184679101112131415[[#This Row],[Total FT]]</f>
        <v>1021278.8400000001</v>
      </c>
      <c r="X22" s="7">
        <f>Table423467891011121315131617181923467859121317184679101112131415[[#This Row],[Tuition
Total ]]*Table423467891011121315131617181923467859121317184679101112131415[[#This Row],[Total FT]]</f>
        <v>1221768.8400000001</v>
      </c>
      <c r="Y22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1057358.8400000001</v>
      </c>
      <c r="Z22" s="65">
        <f>Table423467891011121315131617181923467859121317184679101112131415[[#This Row],[Sum in 
Net Tuition]]*0.28</f>
        <v>285958.07520000008</v>
      </c>
    </row>
    <row r="23" spans="1:28" ht="15.75" x14ac:dyDescent="0.25">
      <c r="A23" s="43">
        <v>20</v>
      </c>
      <c r="B23" s="44" t="s">
        <v>45</v>
      </c>
      <c r="C23" s="44" t="s">
        <v>46</v>
      </c>
      <c r="D23" s="68">
        <v>72</v>
      </c>
      <c r="E23" s="44" t="s">
        <v>6</v>
      </c>
      <c r="F23" s="11">
        <v>70</v>
      </c>
      <c r="G23" s="11">
        <v>50</v>
      </c>
      <c r="H23" s="9">
        <v>7.5</v>
      </c>
      <c r="I23" s="11">
        <v>26.25</v>
      </c>
      <c r="J23" s="9">
        <v>61.25</v>
      </c>
      <c r="K23" s="9">
        <v>80</v>
      </c>
      <c r="L23" s="9">
        <v>90</v>
      </c>
      <c r="M23" s="8"/>
      <c r="N23" s="8">
        <v>35</v>
      </c>
      <c r="O23" s="8">
        <v>20</v>
      </c>
      <c r="P23" s="11">
        <v>10</v>
      </c>
      <c r="Q23" s="11">
        <v>5</v>
      </c>
      <c r="R23" s="11">
        <v>17.5</v>
      </c>
      <c r="S23" s="10">
        <v>750</v>
      </c>
      <c r="T23" s="10">
        <f t="shared" si="0"/>
        <v>1222.5</v>
      </c>
      <c r="U23" s="12">
        <v>6227.31</v>
      </c>
      <c r="V23" s="10">
        <f t="shared" si="1"/>
        <v>7449.81</v>
      </c>
      <c r="W23" s="7">
        <f>Table423467891011121315131617181923467859121317184679101112131415[[#This Row],[Net
Tuition]]*Table423467891011121315131617181923467859121317184679101112131415[[#This Row],[Total FT]]</f>
        <v>448366.32</v>
      </c>
      <c r="X23" s="7">
        <f>Table423467891011121315131617181923467859121317184679101112131415[[#This Row],[Tuition
Total ]]*Table423467891011121315131617181923467859121317184679101112131415[[#This Row],[Total FT]]</f>
        <v>536386.32000000007</v>
      </c>
      <c r="Y23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464206.32</v>
      </c>
      <c r="Z23" s="65">
        <f>Table423467891011121315131617181923467859121317184679101112131415[[#This Row],[Sum in 
Net Tuition]]*0.28</f>
        <v>125542.56960000002</v>
      </c>
    </row>
    <row r="24" spans="1:28" ht="15.75" x14ac:dyDescent="0.25">
      <c r="A24" s="43">
        <v>21</v>
      </c>
      <c r="B24" s="44" t="s">
        <v>47</v>
      </c>
      <c r="C24" s="44" t="s">
        <v>48</v>
      </c>
      <c r="D24" s="68">
        <v>106</v>
      </c>
      <c r="E24" s="44" t="s">
        <v>6</v>
      </c>
      <c r="F24" s="11">
        <v>70</v>
      </c>
      <c r="G24" s="11">
        <v>50</v>
      </c>
      <c r="H24" s="9">
        <v>7.5</v>
      </c>
      <c r="I24" s="11">
        <v>26.25</v>
      </c>
      <c r="J24" s="9">
        <v>61.25</v>
      </c>
      <c r="K24" s="9">
        <v>80</v>
      </c>
      <c r="L24" s="9">
        <v>90</v>
      </c>
      <c r="M24" s="8"/>
      <c r="N24" s="8">
        <v>35</v>
      </c>
      <c r="O24" s="8">
        <v>20</v>
      </c>
      <c r="P24" s="11">
        <v>10</v>
      </c>
      <c r="Q24" s="11">
        <v>5</v>
      </c>
      <c r="R24" s="11">
        <v>17.5</v>
      </c>
      <c r="S24" s="10">
        <v>340</v>
      </c>
      <c r="T24" s="10">
        <f t="shared" si="0"/>
        <v>812.5</v>
      </c>
      <c r="U24" s="12">
        <v>6227.31</v>
      </c>
      <c r="V24" s="10">
        <f t="shared" si="1"/>
        <v>7039.81</v>
      </c>
      <c r="W24" s="7">
        <f>Table423467891011121315131617181923467859121317184679101112131415[[#This Row],[Net
Tuition]]*Table423467891011121315131617181923467859121317184679101112131415[[#This Row],[Total FT]]</f>
        <v>660094.86</v>
      </c>
      <c r="X24" s="7">
        <f>Table423467891011121315131617181923467859121317184679101112131415[[#This Row],[Tuition
Total ]]*Table423467891011121315131617181923467859121317184679101112131415[[#This Row],[Total FT]]</f>
        <v>746219.86</v>
      </c>
      <c r="Y24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683414.86</v>
      </c>
      <c r="Z24" s="65">
        <f>Table423467891011121315131617181923467859121317184679101112131415[[#This Row],[Sum in 
Net Tuition]]*0.28</f>
        <v>184826.56080000001</v>
      </c>
    </row>
    <row r="25" spans="1:28" ht="15.75" x14ac:dyDescent="0.25">
      <c r="A25" s="43">
        <v>22</v>
      </c>
      <c r="B25" s="44" t="s">
        <v>18</v>
      </c>
      <c r="C25" s="44" t="s">
        <v>19</v>
      </c>
      <c r="D25" s="67">
        <v>88</v>
      </c>
      <c r="E25" s="44" t="s">
        <v>11</v>
      </c>
      <c r="F25" s="11">
        <v>70</v>
      </c>
      <c r="G25" s="11">
        <v>50</v>
      </c>
      <c r="H25" s="9">
        <v>7.5</v>
      </c>
      <c r="I25" s="11">
        <v>26.25</v>
      </c>
      <c r="J25" s="9">
        <v>61.25</v>
      </c>
      <c r="K25" s="9">
        <v>80</v>
      </c>
      <c r="L25" s="9">
        <v>90</v>
      </c>
      <c r="M25" s="8">
        <v>500</v>
      </c>
      <c r="N25" s="8">
        <v>35</v>
      </c>
      <c r="O25" s="8">
        <v>20</v>
      </c>
      <c r="P25" s="11">
        <v>10</v>
      </c>
      <c r="Q25" s="11">
        <v>5</v>
      </c>
      <c r="R25" s="11">
        <v>17.5</v>
      </c>
      <c r="S25" s="10">
        <v>750</v>
      </c>
      <c r="T25" s="10">
        <f t="shared" si="0"/>
        <v>1722.5</v>
      </c>
      <c r="U25" s="10">
        <v>6820.38</v>
      </c>
      <c r="V25" s="10">
        <f t="shared" si="1"/>
        <v>8542.880000000001</v>
      </c>
      <c r="W25" s="7">
        <f>Table423467891011121315131617181923467859121317184679101112131415[[#This Row],[Net
Tuition]]*Table423467891011121315131617181923467859121317184679101112131415[[#This Row],[Total FT]]</f>
        <v>600193.44000000006</v>
      </c>
      <c r="X25" s="7">
        <f>Table423467891011121315131617181923467859121317184679101112131415[[#This Row],[Tuition
Total ]]*Table423467891011121315131617181923467859121317184679101112131415[[#This Row],[Total FT]]</f>
        <v>751773.44000000006</v>
      </c>
      <c r="Y25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663553.44000000006</v>
      </c>
      <c r="Z25" s="65">
        <f>Table423467891011121315131617181923467859121317184679101112131415[[#This Row],[Sum in 
Net Tuition]]*0.28</f>
        <v>168054.16320000004</v>
      </c>
    </row>
    <row r="26" spans="1:28" ht="15.75" x14ac:dyDescent="0.25">
      <c r="A26" s="43">
        <v>23</v>
      </c>
      <c r="B26" s="44" t="s">
        <v>49</v>
      </c>
      <c r="C26" s="44" t="s">
        <v>50</v>
      </c>
      <c r="D26" s="68">
        <v>179</v>
      </c>
      <c r="E26" s="44" t="s">
        <v>11</v>
      </c>
      <c r="F26" s="11">
        <v>70</v>
      </c>
      <c r="G26" s="11">
        <v>50</v>
      </c>
      <c r="H26" s="9">
        <v>7.5</v>
      </c>
      <c r="I26" s="11">
        <v>26.25</v>
      </c>
      <c r="J26" s="9">
        <v>61.25</v>
      </c>
      <c r="K26" s="9">
        <v>80</v>
      </c>
      <c r="L26" s="9">
        <v>90</v>
      </c>
      <c r="M26" s="8"/>
      <c r="N26" s="8">
        <v>35</v>
      </c>
      <c r="O26" s="8">
        <v>20</v>
      </c>
      <c r="P26" s="11">
        <v>10</v>
      </c>
      <c r="Q26" s="11">
        <v>5</v>
      </c>
      <c r="R26" s="11">
        <v>17.5</v>
      </c>
      <c r="S26" s="10">
        <v>750</v>
      </c>
      <c r="T26" s="10">
        <f t="shared" si="0"/>
        <v>1222.5</v>
      </c>
      <c r="U26" s="12">
        <v>6227.31</v>
      </c>
      <c r="V26" s="10">
        <f t="shared" si="1"/>
        <v>7449.81</v>
      </c>
      <c r="W26" s="7">
        <f>Table423467891011121315131617181923467859121317184679101112131415[[#This Row],[Net
Tuition]]*Table423467891011121315131617181923467859121317184679101112131415[[#This Row],[Total FT]]</f>
        <v>1114688.49</v>
      </c>
      <c r="X26" s="7">
        <f>Table423467891011121315131617181923467859121317184679101112131415[[#This Row],[Tuition
Total ]]*Table423467891011121315131617181923467859121317184679101112131415[[#This Row],[Total FT]]</f>
        <v>1333515.99</v>
      </c>
      <c r="Y26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1154068.49</v>
      </c>
      <c r="Z26" s="65">
        <f>Table423467891011121315131617181923467859121317184679101112131415[[#This Row],[Sum in 
Net Tuition]]*0.28</f>
        <v>312112.77720000001</v>
      </c>
    </row>
    <row r="27" spans="1:28" ht="15.75" x14ac:dyDescent="0.25">
      <c r="A27" s="43">
        <v>24</v>
      </c>
      <c r="B27" s="44" t="s">
        <v>51</v>
      </c>
      <c r="C27" s="44" t="s">
        <v>52</v>
      </c>
      <c r="D27" s="68">
        <v>75</v>
      </c>
      <c r="E27" s="44" t="s">
        <v>11</v>
      </c>
      <c r="F27" s="11">
        <v>70</v>
      </c>
      <c r="G27" s="11">
        <v>50</v>
      </c>
      <c r="H27" s="9">
        <v>7.5</v>
      </c>
      <c r="I27" s="11">
        <v>26.25</v>
      </c>
      <c r="J27" s="9">
        <v>61.25</v>
      </c>
      <c r="K27" s="9">
        <v>80</v>
      </c>
      <c r="L27" s="9">
        <v>90</v>
      </c>
      <c r="M27" s="30">
        <v>250</v>
      </c>
      <c r="N27" s="8">
        <v>35</v>
      </c>
      <c r="O27" s="8">
        <v>20</v>
      </c>
      <c r="P27" s="11">
        <v>10</v>
      </c>
      <c r="Q27" s="11">
        <v>5</v>
      </c>
      <c r="R27" s="11">
        <v>17.5</v>
      </c>
      <c r="S27" s="10">
        <v>750</v>
      </c>
      <c r="T27" s="10">
        <f t="shared" si="0"/>
        <v>1472.5</v>
      </c>
      <c r="U27" s="12">
        <v>6227.31</v>
      </c>
      <c r="V27" s="10">
        <f t="shared" si="1"/>
        <v>7699.81</v>
      </c>
      <c r="W27" s="7">
        <f>Table423467891011121315131617181923467859121317184679101112131415[[#This Row],[Net
Tuition]]*Table423467891011121315131617181923467859121317184679101112131415[[#This Row],[Total FT]]</f>
        <v>467048.25000000006</v>
      </c>
      <c r="X27" s="7">
        <f>Table423467891011121315131617181923467859121317184679101112131415[[#This Row],[Tuition
Total ]]*Table423467891011121315131617181923467859121317184679101112131415[[#This Row],[Total FT]]</f>
        <v>577485.75</v>
      </c>
      <c r="Y27" s="4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502298.25000000006</v>
      </c>
      <c r="Z27" s="65">
        <f>Table423467891011121315131617181923467859121317184679101112131415[[#This Row],[Sum in 
Net Tuition]]*0.28</f>
        <v>130773.51000000002</v>
      </c>
    </row>
    <row r="28" spans="1:28" ht="15.75" x14ac:dyDescent="0.25">
      <c r="A28" s="47">
        <v>25</v>
      </c>
      <c r="B28" s="48" t="s">
        <v>53</v>
      </c>
      <c r="C28" s="48" t="s">
        <v>54</v>
      </c>
      <c r="D28" s="68">
        <v>125</v>
      </c>
      <c r="E28" s="48" t="s">
        <v>11</v>
      </c>
      <c r="F28" s="49">
        <v>70</v>
      </c>
      <c r="G28" s="49">
        <v>50</v>
      </c>
      <c r="H28" s="50">
        <v>7.5</v>
      </c>
      <c r="I28" s="49">
        <v>26.25</v>
      </c>
      <c r="J28" s="50">
        <v>61.25</v>
      </c>
      <c r="K28" s="50">
        <v>80</v>
      </c>
      <c r="L28" s="50">
        <v>90</v>
      </c>
      <c r="M28" s="51">
        <v>35</v>
      </c>
      <c r="N28" s="51">
        <v>35</v>
      </c>
      <c r="O28" s="51">
        <v>20</v>
      </c>
      <c r="P28" s="49">
        <v>10</v>
      </c>
      <c r="Q28" s="49">
        <v>5</v>
      </c>
      <c r="R28" s="49">
        <v>17.5</v>
      </c>
      <c r="S28" s="52">
        <v>340</v>
      </c>
      <c r="T28" s="52">
        <f t="shared" si="0"/>
        <v>847.5</v>
      </c>
      <c r="U28" s="53">
        <v>6227.31</v>
      </c>
      <c r="V28" s="10">
        <f t="shared" si="1"/>
        <v>7074.81</v>
      </c>
      <c r="W28" s="54">
        <f>Table423467891011121315131617181923467859121317184679101112131415[[#This Row],[Net
Tuition]]*Table423467891011121315131617181923467859121317184679101112131415[[#This Row],[Total FT]]</f>
        <v>778413.75</v>
      </c>
      <c r="X28" s="54">
        <f>Table423467891011121315131617181923467859121317184679101112131415[[#This Row],[Tuition
Total ]]*Table423467891011121315131617181923467859121317184679101112131415[[#This Row],[Total FT]]</f>
        <v>884351.25</v>
      </c>
      <c r="Y28" s="55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Row],[Net
Tuition]])*Table423467891011121315131617181923467859121317184679101112131415[[#This Row],[Total FT]]</f>
        <v>810288.75</v>
      </c>
      <c r="Z28" s="66">
        <f>Table423467891011121315131617181923467859121317184679101112131415[[#This Row],[Sum in 
Net Tuition]]*0.28</f>
        <v>217955.85000000003</v>
      </c>
    </row>
    <row r="29" spans="1:28" x14ac:dyDescent="0.25">
      <c r="A29" s="1"/>
      <c r="B29" s="2"/>
      <c r="C29" s="4"/>
      <c r="D29" s="2"/>
      <c r="E29" s="2"/>
      <c r="W29" s="6"/>
    </row>
    <row r="30" spans="1:28" s="18" customFormat="1" ht="18.75" x14ac:dyDescent="0.3">
      <c r="A30" s="14"/>
      <c r="B30" s="15"/>
      <c r="C30" s="15" t="s">
        <v>57</v>
      </c>
      <c r="D30" s="15">
        <f>SUM(D3:D29)</f>
        <v>2961</v>
      </c>
      <c r="E30" s="15"/>
      <c r="F30" s="56">
        <f>D30*70</f>
        <v>207270</v>
      </c>
      <c r="G30" s="56">
        <f>D30*50</f>
        <v>148050</v>
      </c>
      <c r="H30" s="61">
        <f>D30*7.5</f>
        <v>22207.5</v>
      </c>
      <c r="I30" s="28">
        <f>D30*26.25</f>
        <v>77726.25</v>
      </c>
      <c r="J30" s="56">
        <f>D30*61.25</f>
        <v>181361.25</v>
      </c>
      <c r="K30" s="61">
        <f>D30*80</f>
        <v>236880</v>
      </c>
      <c r="L30" s="61">
        <f>D30*90</f>
        <v>266490</v>
      </c>
      <c r="M30" s="60">
        <f>(M25*D25)+(M27*D27)+(M28*D28)</f>
        <v>67125</v>
      </c>
      <c r="N30" s="57">
        <f>D30*35</f>
        <v>103635</v>
      </c>
      <c r="O30" s="60">
        <f>D30*20</f>
        <v>59220</v>
      </c>
      <c r="P30" s="28">
        <f>D30*10</f>
        <v>29610</v>
      </c>
      <c r="Q30" s="59">
        <f>D30*5</f>
        <v>14805</v>
      </c>
      <c r="R30" s="59">
        <f>D30*17.5</f>
        <v>51817.5</v>
      </c>
      <c r="S30" s="58">
        <f>S3*D3+S4*D4+S5*D5+S6*D6+S7*D7+S8*D8+S9*D9+S10*D10+S11*D11+S12*D12+S13*D13+S14*D14+S15*D15+S16*D16+S17*D17+S18*D18+S19*D19+S20*D20+S21*D21+S22*D22+S23*D23+S24*D24+S25*D25+S26*D26+S27*D27+S28*D28</f>
        <v>1908330</v>
      </c>
      <c r="T30" s="17"/>
      <c r="U30" s="17"/>
      <c r="V30" s="16"/>
      <c r="W30" s="17">
        <f>SUM(W3:W29)</f>
        <v>18795499.979999997</v>
      </c>
      <c r="X30" s="16"/>
      <c r="Y30" s="19">
        <f>SUM(Y3:Y29)</f>
        <v>19514044.979999997</v>
      </c>
      <c r="Z30" s="33">
        <f>SUM(Z3:Z29)</f>
        <v>5262739.9944000002</v>
      </c>
      <c r="AB30" s="33"/>
    </row>
    <row r="31" spans="1:28" s="18" customFormat="1" ht="18.75" x14ac:dyDescent="0.3">
      <c r="A31" s="20"/>
      <c r="B31" s="21"/>
      <c r="C31" s="21"/>
      <c r="D31" s="21"/>
      <c r="E31" s="21"/>
      <c r="F31" s="22"/>
      <c r="G31" s="22"/>
      <c r="H31" s="23"/>
      <c r="I31" s="22"/>
      <c r="J31" s="23"/>
      <c r="K31" s="23"/>
      <c r="L31" s="23"/>
      <c r="M31" s="24"/>
      <c r="N31" s="24"/>
      <c r="O31" s="24"/>
      <c r="P31" s="22"/>
      <c r="Q31" s="22"/>
      <c r="R31" s="22"/>
      <c r="S31" s="25"/>
      <c r="T31" s="25"/>
      <c r="U31" s="26"/>
      <c r="V31" s="25"/>
      <c r="W31" s="27"/>
      <c r="X31" s="25"/>
      <c r="Y31" s="29"/>
      <c r="Z31" s="33"/>
      <c r="AB31" s="33"/>
    </row>
    <row r="32" spans="1:28" s="18" customFormat="1" ht="18.75" x14ac:dyDescent="0.3">
      <c r="A32" s="20"/>
      <c r="B32" s="21"/>
      <c r="C32" s="21"/>
      <c r="D32" s="21"/>
      <c r="E32" s="21"/>
      <c r="F32" s="22"/>
      <c r="G32" s="22"/>
      <c r="H32" s="23"/>
      <c r="I32" s="22"/>
      <c r="J32" s="23"/>
      <c r="K32" s="23"/>
      <c r="L32" s="23"/>
      <c r="M32" s="24"/>
      <c r="N32" s="24"/>
      <c r="O32" s="24"/>
      <c r="P32" s="22"/>
      <c r="Q32" s="22"/>
      <c r="R32" s="22"/>
      <c r="S32" s="25"/>
      <c r="T32" s="25"/>
      <c r="U32" s="26"/>
      <c r="V32" s="25"/>
      <c r="W32" s="27"/>
      <c r="X32" s="25"/>
      <c r="Y32" s="29"/>
      <c r="Z32" s="33"/>
      <c r="AB32" s="33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2022-03-11T22:26:26Z</dcterms:modified>
</cp:coreProperties>
</file>