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ach\Documents\GitHub\Software-Defined-Radio\Hardware\"/>
    </mc:Choice>
  </mc:AlternateContent>
  <xr:revisionPtr revIDLastSave="0" documentId="13_ncr:1_{BE97A163-6A64-4B67-868D-5877998BDEBF}" xr6:coauthVersionLast="47" xr6:coauthVersionMax="47" xr10:uidLastSave="{00000000-0000-0000-0000-000000000000}"/>
  <bookViews>
    <workbookView xWindow="-103" yWindow="-103" windowWidth="33120" windowHeight="18720" xr2:uid="{786CED1E-5EB4-4F14-9698-11A9AD270134}"/>
  </bookViews>
  <sheets>
    <sheet name="BOM" sheetId="3" r:id="rId1"/>
    <sheet name="Power" sheetId="4" r:id="rId2"/>
    <sheet name="Power (2)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0" i="3" l="1"/>
  <c r="H50" i="3"/>
  <c r="H46" i="3"/>
  <c r="H31" i="3"/>
  <c r="H39" i="3"/>
  <c r="H54" i="3"/>
  <c r="H58" i="3"/>
  <c r="H59" i="3"/>
  <c r="H75" i="3"/>
  <c r="H74" i="3"/>
  <c r="H45" i="3"/>
  <c r="H76" i="3"/>
  <c r="H64" i="3"/>
  <c r="H38" i="3"/>
  <c r="H67" i="3"/>
  <c r="H48" i="3"/>
  <c r="F7" i="5"/>
  <c r="F25" i="5"/>
  <c r="I16" i="5"/>
  <c r="I17" i="5"/>
  <c r="I18" i="5"/>
  <c r="H16" i="5"/>
  <c r="H17" i="5"/>
  <c r="H18" i="5"/>
  <c r="G16" i="5"/>
  <c r="G13" i="5"/>
  <c r="G15" i="5"/>
  <c r="G17" i="5"/>
  <c r="G18" i="5"/>
  <c r="G7" i="5"/>
  <c r="F15" i="5"/>
  <c r="I15" i="5" s="1"/>
  <c r="E15" i="5"/>
  <c r="H15" i="5" s="1"/>
  <c r="F14" i="5"/>
  <c r="I14" i="5" s="1"/>
  <c r="E14" i="5"/>
  <c r="H14" i="5" s="1"/>
  <c r="D14" i="5"/>
  <c r="G14" i="5" s="1"/>
  <c r="I13" i="5"/>
  <c r="H13" i="5"/>
  <c r="F12" i="5"/>
  <c r="I12" i="5" s="1"/>
  <c r="D12" i="5"/>
  <c r="E12" i="5" s="1"/>
  <c r="H12" i="5" s="1"/>
  <c r="F11" i="5"/>
  <c r="I11" i="5" s="1"/>
  <c r="D11" i="5"/>
  <c r="G11" i="5" s="1"/>
  <c r="G10" i="5"/>
  <c r="F10" i="5"/>
  <c r="I10" i="5" s="1"/>
  <c r="E10" i="5"/>
  <c r="H10" i="5" s="1"/>
  <c r="I9" i="5"/>
  <c r="H9" i="5"/>
  <c r="G9" i="5"/>
  <c r="I8" i="5"/>
  <c r="H8" i="5"/>
  <c r="G8" i="5"/>
  <c r="I7" i="5"/>
  <c r="G6" i="5"/>
  <c r="F6" i="5"/>
  <c r="F23" i="5" s="1"/>
  <c r="H34" i="5" s="1"/>
  <c r="I34" i="5" s="1"/>
  <c r="E34" i="5" s="1"/>
  <c r="D34" i="5" s="1"/>
  <c r="K34" i="5" s="1"/>
  <c r="E6" i="5"/>
  <c r="H6" i="5" s="1"/>
  <c r="I5" i="5"/>
  <c r="G5" i="5"/>
  <c r="E5" i="5"/>
  <c r="H5" i="5" s="1"/>
  <c r="F4" i="5"/>
  <c r="E4" i="5"/>
  <c r="E7" i="5" s="1"/>
  <c r="D4" i="5"/>
  <c r="I3" i="5"/>
  <c r="H3" i="5"/>
  <c r="G3" i="5"/>
  <c r="I2" i="5"/>
  <c r="H2" i="5"/>
  <c r="D2" i="5"/>
  <c r="H32" i="3"/>
  <c r="H30" i="3"/>
  <c r="M16" i="3"/>
  <c r="M18" i="3" s="1"/>
  <c r="M19" i="3" s="1"/>
  <c r="L16" i="3"/>
  <c r="L18" i="3" s="1"/>
  <c r="L19" i="3" s="1"/>
  <c r="H13" i="3"/>
  <c r="H47" i="3"/>
  <c r="H36" i="3"/>
  <c r="H28" i="3"/>
  <c r="H11" i="3"/>
  <c r="H79" i="3"/>
  <c r="H69" i="3"/>
  <c r="H68" i="3"/>
  <c r="E85" i="3"/>
  <c r="H23" i="3"/>
  <c r="H20" i="3"/>
  <c r="H26" i="3"/>
  <c r="H25" i="3"/>
  <c r="H19" i="3"/>
  <c r="H27" i="3"/>
  <c r="H29" i="3"/>
  <c r="H33" i="3"/>
  <c r="H34" i="3"/>
  <c r="H35" i="3"/>
  <c r="H40" i="3"/>
  <c r="H41" i="3"/>
  <c r="H42" i="3"/>
  <c r="H43" i="3"/>
  <c r="H44" i="3"/>
  <c r="H51" i="3"/>
  <c r="H52" i="3"/>
  <c r="H53" i="3"/>
  <c r="H55" i="3"/>
  <c r="H56" i="3"/>
  <c r="H57" i="3"/>
  <c r="H60" i="3"/>
  <c r="H61" i="3"/>
  <c r="H62" i="3"/>
  <c r="H65" i="3"/>
  <c r="H66" i="3"/>
  <c r="H70" i="3"/>
  <c r="H71" i="3"/>
  <c r="H77" i="3"/>
  <c r="H9" i="3"/>
  <c r="F85" i="3"/>
  <c r="H24" i="3"/>
  <c r="H18" i="3"/>
  <c r="H17" i="3"/>
  <c r="H29" i="4"/>
  <c r="I29" i="4" s="1"/>
  <c r="E29" i="4" s="1"/>
  <c r="D29" i="4" s="1"/>
  <c r="K29" i="4" s="1"/>
  <c r="E5" i="4"/>
  <c r="E6" i="4"/>
  <c r="H15" i="3"/>
  <c r="F14" i="4"/>
  <c r="I14" i="4" s="1"/>
  <c r="E14" i="4"/>
  <c r="H14" i="4" s="1"/>
  <c r="D14" i="4"/>
  <c r="G14" i="4" s="1"/>
  <c r="D2" i="4"/>
  <c r="G6" i="4"/>
  <c r="H6" i="4"/>
  <c r="I6" i="4"/>
  <c r="F6" i="4"/>
  <c r="I18" i="4"/>
  <c r="H18" i="4"/>
  <c r="G18" i="4"/>
  <c r="G15" i="4"/>
  <c r="H15" i="4"/>
  <c r="I15" i="4"/>
  <c r="H16" i="4"/>
  <c r="I16" i="4"/>
  <c r="G13" i="4"/>
  <c r="H13" i="4"/>
  <c r="I13" i="4"/>
  <c r="D16" i="4"/>
  <c r="G16" i="4" s="1"/>
  <c r="D15" i="4"/>
  <c r="F12" i="4"/>
  <c r="I12" i="4" s="1"/>
  <c r="F11" i="4"/>
  <c r="I11" i="4" s="1"/>
  <c r="D12" i="4"/>
  <c r="G12" i="4" s="1"/>
  <c r="D11" i="4"/>
  <c r="G11" i="4" s="1"/>
  <c r="E10" i="4"/>
  <c r="F10" i="4"/>
  <c r="I10" i="4" s="1"/>
  <c r="H10" i="4"/>
  <c r="G10" i="4"/>
  <c r="I8" i="4"/>
  <c r="H8" i="4"/>
  <c r="G8" i="4"/>
  <c r="I7" i="4"/>
  <c r="H7" i="4"/>
  <c r="G7" i="4"/>
  <c r="I5" i="4"/>
  <c r="G5" i="4"/>
  <c r="H5" i="4"/>
  <c r="D4" i="4"/>
  <c r="H2" i="4"/>
  <c r="I2" i="4"/>
  <c r="G3" i="4"/>
  <c r="H3" i="4"/>
  <c r="I3" i="4"/>
  <c r="F4" i="4"/>
  <c r="E4" i="4"/>
  <c r="H10" i="3"/>
  <c r="H21" i="3"/>
  <c r="H14" i="3"/>
  <c r="H12" i="3"/>
  <c r="H7" i="3"/>
  <c r="H8" i="3"/>
  <c r="H4" i="3"/>
  <c r="H6" i="3"/>
  <c r="H84" i="3" l="1"/>
  <c r="E25" i="5"/>
  <c r="H7" i="5"/>
  <c r="D37" i="5"/>
  <c r="F21" i="5"/>
  <c r="G12" i="5"/>
  <c r="D21" i="5"/>
  <c r="I6" i="5"/>
  <c r="E11" i="5"/>
  <c r="H11" i="5" s="1"/>
  <c r="D22" i="4"/>
  <c r="F22" i="4"/>
  <c r="H25" i="4" s="1"/>
  <c r="I25" i="4" s="1"/>
  <c r="E25" i="4" s="1"/>
  <c r="D25" i="4" s="1"/>
  <c r="K25" i="4" s="1"/>
  <c r="E11" i="4"/>
  <c r="H11" i="4" s="1"/>
  <c r="E12" i="4"/>
  <c r="H12" i="4" s="1"/>
  <c r="F20" i="4"/>
  <c r="D20" i="4"/>
  <c r="E23" i="5" l="1"/>
  <c r="H28" i="5" s="1"/>
  <c r="I28" i="5" s="1"/>
  <c r="E28" i="5" s="1"/>
  <c r="D28" i="5" s="1"/>
  <c r="D31" i="5"/>
  <c r="K28" i="5"/>
  <c r="E21" i="5"/>
  <c r="H29" i="5"/>
  <c r="I29" i="5" s="1"/>
  <c r="E29" i="5" s="1"/>
  <c r="H35" i="5" s="1"/>
  <c r="I35" i="5" s="1"/>
  <c r="E35" i="5" s="1"/>
  <c r="D35" i="5" s="1"/>
  <c r="K35" i="5" s="1"/>
  <c r="E22" i="4"/>
  <c r="H26" i="4" s="1"/>
  <c r="I26" i="4" s="1"/>
  <c r="E26" i="4" s="1"/>
  <c r="E20" i="4"/>
  <c r="D26" i="4" l="1"/>
  <c r="K26" i="4" s="1"/>
  <c r="H30" i="4"/>
  <c r="I30" i="4" s="1"/>
  <c r="E30" i="4" s="1"/>
  <c r="D30" i="4" s="1"/>
  <c r="K30" i="4" s="1"/>
  <c r="D29" i="5"/>
  <c r="K29" i="5" s="1"/>
</calcChain>
</file>

<file path=xl/sharedStrings.xml><?xml version="1.0" encoding="utf-8"?>
<sst xmlns="http://schemas.openxmlformats.org/spreadsheetml/2006/main" count="409" uniqueCount="265">
  <si>
    <t>Part #</t>
  </si>
  <si>
    <t>ADL5387ACPZ-R7</t>
  </si>
  <si>
    <t>Link</t>
  </si>
  <si>
    <t>ADL5385ACPZ-R7</t>
  </si>
  <si>
    <t>Description</t>
  </si>
  <si>
    <t>Qty</t>
  </si>
  <si>
    <t>Qty Purchase</t>
  </si>
  <si>
    <t>Price</t>
  </si>
  <si>
    <t>Purchase Price</t>
  </si>
  <si>
    <t>Differential ADC</t>
  </si>
  <si>
    <t>ADC10D020CIVS/NOPB</t>
  </si>
  <si>
    <t>Demodulator</t>
  </si>
  <si>
    <t>Modulator</t>
  </si>
  <si>
    <t>Differential DAC</t>
  </si>
  <si>
    <t>Mouser Search</t>
  </si>
  <si>
    <t>LCMXO2-640HC-4SG48I</t>
  </si>
  <si>
    <t>MAX5185BEEI</t>
  </si>
  <si>
    <t>FPGA</t>
  </si>
  <si>
    <t>ETC1-1-13TR</t>
  </si>
  <si>
    <t>Audio Transformers / Signal Transformers 
4.5-3000MHz</t>
  </si>
  <si>
    <t>C0603C101G1HACTU</t>
  </si>
  <si>
    <t>100V 100pF X8R 0603 2%</t>
  </si>
  <si>
    <t>16V 0.1uF X7R 0603 5%</t>
  </si>
  <si>
    <t>C0603C104J4RACTU</t>
  </si>
  <si>
    <t>25V 1000pF C0G 0603 5% (NP0)</t>
  </si>
  <si>
    <t>C0603C102J3GACTU</t>
  </si>
  <si>
    <t>ERJ-3GEY0R00V</t>
  </si>
  <si>
    <t>SMD 0603 Zero Ohms</t>
  </si>
  <si>
    <t>TLV2365DR</t>
  </si>
  <si>
    <t>Op Amps 50-MHz single-supply rail-to-rail</t>
  </si>
  <si>
    <t>MIC5365-3.3YD5-TR</t>
  </si>
  <si>
    <t>3V3  LDO</t>
  </si>
  <si>
    <t>ANT500</t>
  </si>
  <si>
    <t>SAMPLES</t>
  </si>
  <si>
    <t>Right Angle SMA</t>
  </si>
  <si>
    <t>ATSAME70Q21B-AN</t>
  </si>
  <si>
    <t>SMA-J-P-H-RA-TH1</t>
  </si>
  <si>
    <t>4257-52</t>
  </si>
  <si>
    <t>RF Switch (General)</t>
  </si>
  <si>
    <t>SKY13453-385LF</t>
  </si>
  <si>
    <t>TLV1117LV33DCYR</t>
  </si>
  <si>
    <t>RefDes</t>
  </si>
  <si>
    <t>IHLP1616BZER1R0M01</t>
  </si>
  <si>
    <t>L3</t>
  </si>
  <si>
    <t>Power Inductors - SMD 1uH 20%</t>
  </si>
  <si>
    <t>75 MHz to 1 Ghz Antenna</t>
  </si>
  <si>
    <t>RM Microcontrollers - MCU CM7,300Mhz,
2048kB Flash,384kB SRAM,LQFP</t>
  </si>
  <si>
    <t>Total</t>
  </si>
  <si>
    <t>IC1</t>
  </si>
  <si>
    <t>IC2</t>
  </si>
  <si>
    <t>IC3</t>
  </si>
  <si>
    <t>IC4</t>
  </si>
  <si>
    <t>IC6</t>
  </si>
  <si>
    <t>IC5</t>
  </si>
  <si>
    <t>PS2, PS3</t>
  </si>
  <si>
    <t>PS1</t>
  </si>
  <si>
    <t>IC13</t>
  </si>
  <si>
    <t>RF Switch ICs Green 20 lead 4x4 QFN (ADC switch)</t>
  </si>
  <si>
    <t>FTDI FT232H, USB to JTAG programmer</t>
  </si>
  <si>
    <t>B82496C3121J</t>
  </si>
  <si>
    <t>RF Inductors - SMD SMT-INDUCTOR 0603 120NH 5%</t>
  </si>
  <si>
    <t>L1, L2</t>
  </si>
  <si>
    <t>ERJ-3EKF2490V</t>
  </si>
  <si>
    <t>0603 249ohms 1%</t>
  </si>
  <si>
    <t>ERJ-PA3F4021V</t>
  </si>
  <si>
    <t>0603 4.02Kohm 1%</t>
  </si>
  <si>
    <t>C7- C10</t>
  </si>
  <si>
    <t>T491A106K010AT</t>
  </si>
  <si>
    <t>Tantalum Capacitors - Solid SMD 10V 10uF 1206 
10% ESR=4Ohms</t>
  </si>
  <si>
    <t>C12, C15, C16, C28, C30, 
C32-C36, C38, C40, C42</t>
  </si>
  <si>
    <t>TMCP1A475MTRF</t>
  </si>
  <si>
    <t>Tantalum Capacitors - Solid SMD 10volts 
4.7uF 20% Molded Case, 0805</t>
  </si>
  <si>
    <t>C11,C19, C20, C21,
 C22, C40, C42</t>
  </si>
  <si>
    <t>T1</t>
  </si>
  <si>
    <t>LM4041DFTA</t>
  </si>
  <si>
    <t>Voltage References Prec Micro Shunt 1.225V 60uA to 12mA</t>
  </si>
  <si>
    <t>** Cheaper to buy from TI?</t>
  </si>
  <si>
    <t>0603 470ohms 1% AEC-Q200</t>
  </si>
  <si>
    <t>ERJ-3EKF4700V</t>
  </si>
  <si>
    <t>GRM21BR71A106KA73L</t>
  </si>
  <si>
    <t>10 uF 10 VDC 10% 0805 X7R</t>
  </si>
  <si>
    <t>C46, C47, C51, C52</t>
  </si>
  <si>
    <t>R10</t>
  </si>
  <si>
    <t>Device</t>
  </si>
  <si>
    <t>ZL30260</t>
  </si>
  <si>
    <t>Voltage (V)</t>
  </si>
  <si>
    <t>OR</t>
  </si>
  <si>
    <t>Typical Current (mA)</t>
  </si>
  <si>
    <t>Max Current (mA)</t>
  </si>
  <si>
    <t>Sleep Current (mA)</t>
  </si>
  <si>
    <t>MIC5365-3.3YD5-TR (ADC VA/VD)</t>
  </si>
  <si>
    <t>MIC5365-3.3YD5-TR (ADC VDR)</t>
  </si>
  <si>
    <t>Sleep Power (mW)</t>
  </si>
  <si>
    <t>Typical Power (mW)</t>
  </si>
  <si>
    <t>Max Power (mW)</t>
  </si>
  <si>
    <t xml:space="preserve">*** 3V3 is being used as voltage because power would be dissapated across a resistor divider </t>
  </si>
  <si>
    <t>TLV2365DR (I)</t>
  </si>
  <si>
    <t>TLV2365DR (Q)</t>
  </si>
  <si>
    <t xml:space="preserve">ATSAME70Q21B-AN </t>
  </si>
  <si>
    <t>4257-52 (qty 4)</t>
  </si>
  <si>
    <t>Total Current</t>
  </si>
  <si>
    <t>Operational Amplifiers - Op Amps Dual, 30MHz Op Amp, E Temp</t>
  </si>
  <si>
    <t>MCP6497-E/SN</t>
  </si>
  <si>
    <t>S1-S4</t>
  </si>
  <si>
    <t>IC7, IC8</t>
  </si>
  <si>
    <t>IC9, IC10</t>
  </si>
  <si>
    <t>eff</t>
  </si>
  <si>
    <t>Output Current</t>
  </si>
  <si>
    <t>Output voltage</t>
  </si>
  <si>
    <t>Voltage</t>
  </si>
  <si>
    <t>Current</t>
  </si>
  <si>
    <t>Power In</t>
  </si>
  <si>
    <t>Power Out</t>
  </si>
  <si>
    <t>R-78K3.3-1.0</t>
  </si>
  <si>
    <t>RT0603FRE131KL</t>
  </si>
  <si>
    <t>SMD 1/10W 1K ohm 1% </t>
  </si>
  <si>
    <t>Four channel unidirectional level shifter</t>
  </si>
  <si>
    <t>ADF4351BCPZ-RL7</t>
  </si>
  <si>
    <t>PhaWideband Synthesizer with Integrated VCO - PLL 34-4400MHz PLL with Integrated VCO</t>
  </si>
  <si>
    <t>SG-210STF 10.0000ML5</t>
  </si>
  <si>
    <t>Standard Clock Oscillators 10MHz 50ppm Crystal Oscillator SPXO</t>
  </si>
  <si>
    <t>0603N272J250CT</t>
  </si>
  <si>
    <t>0603 MLCC NPO 2700 pF, +/- 5% 25 V T&amp;R GP</t>
  </si>
  <si>
    <t>Non-Isolated DC/DC Converters 4.5-36Vin 3.3Vout 1A</t>
  </si>
  <si>
    <t>Components</t>
  </si>
  <si>
    <t>Componets 
per board</t>
  </si>
  <si>
    <t>LDO Voltage Regulators LDO SOT-23R 1.8V/150MA</t>
  </si>
  <si>
    <t>AP7313-18SRG-7</t>
  </si>
  <si>
    <t>PS4</t>
  </si>
  <si>
    <t>TXU0304PWR</t>
  </si>
  <si>
    <t>IC11</t>
  </si>
  <si>
    <t>IC12</t>
  </si>
  <si>
    <t>SMD 178 Ohms 100 mW 0603 1%</t>
  </si>
  <si>
    <t>RC0603FR-07178RL</t>
  </si>
  <si>
    <t>530Ohm,0603,1%,25ppm</t>
  </si>
  <si>
    <t>RN73H1JTTD5300F25</t>
  </si>
  <si>
    <t>3.32kOhms 1/10W 0603 1%</t>
  </si>
  <si>
    <t>RC0603FR-103K32L</t>
  </si>
  <si>
    <t>50V 68pF C A 581-KGM15ACG1H680GT</t>
  </si>
  <si>
    <t>06035A680GAT2A</t>
  </si>
  <si>
    <t>0603N911J250CT</t>
  </si>
  <si>
    <t>603 MLCC NPO 910 pF, +/- 5% 25 V </t>
  </si>
  <si>
    <t>C53, C54</t>
  </si>
  <si>
    <t>C39, C52</t>
  </si>
  <si>
    <t>C51</t>
  </si>
  <si>
    <t>CL10C100CB8NNNC</t>
  </si>
  <si>
    <t>10pF+/-0.25pF 50V C0 0603</t>
  </si>
  <si>
    <t>RC0603FR-105K1L</t>
  </si>
  <si>
    <t> 5.1kOhms 1/10W 0603 1%</t>
  </si>
  <si>
    <t>C55, C57, C59</t>
  </si>
  <si>
    <t>C2, C4, C6, C17, C18, C56,
 C58, C60</t>
  </si>
  <si>
    <t>R25-R28</t>
  </si>
  <si>
    <t>D1</t>
  </si>
  <si>
    <t>R1, R2</t>
  </si>
  <si>
    <t>R3-R6</t>
  </si>
  <si>
    <t>R9</t>
  </si>
  <si>
    <t>R7, R8</t>
  </si>
  <si>
    <t>R11</t>
  </si>
  <si>
    <t>R12</t>
  </si>
  <si>
    <t>R13</t>
  </si>
  <si>
    <t>L3, L4, L5-L10, L13, L11</t>
  </si>
  <si>
    <t>L5, L6, L11, L12</t>
  </si>
  <si>
    <t>C1, C3, C5, C51-C54</t>
  </si>
  <si>
    <t>C13, C14, C25, C26</t>
  </si>
  <si>
    <t>C27, C29, C36, C37</t>
  </si>
  <si>
    <t>Clock Generators &amp; Support Products I2C programmable, any-frequency, any-output, Xtal reference, 4-output LVCMOS clock generator</t>
  </si>
  <si>
    <t>SI5351A-B-GM1</t>
  </si>
  <si>
    <t>X2</t>
  </si>
  <si>
    <t>X1</t>
  </si>
  <si>
    <t>Crystals 12.000 MHz 12pF +/-20/50 ppm</t>
  </si>
  <si>
    <t>ECS-120-12-33B2Q-JES-TR3</t>
  </si>
  <si>
    <t>X3</t>
  </si>
  <si>
    <t>ECS-250-6-37B2-AGY-TR</t>
  </si>
  <si>
    <t xml:space="preserve">Crystals 25.000 MHz 6 pF ECX-1637B2 +/-25/30ppm </t>
  </si>
  <si>
    <t>IC14, IC15</t>
  </si>
  <si>
    <t>AD8353ACPZ-REEL7</t>
  </si>
  <si>
    <t>S6</t>
  </si>
  <si>
    <t>S5</t>
  </si>
  <si>
    <t>RF Switch ICs 20MHz-6GHz SP4T </t>
  </si>
  <si>
    <t>SKY13322-375LF</t>
  </si>
  <si>
    <t>C0603C473J3RACTU</t>
  </si>
  <si>
    <t> 25V 0.047uF X7R 0603 5%</t>
  </si>
  <si>
    <t>CL10C101JC8NNWC</t>
  </si>
  <si>
    <t>100p C0G +/-5% 100v 0 0603</t>
  </si>
  <si>
    <t>LCMXO2-1200HC-4TG100C</t>
  </si>
  <si>
    <t>UJ2-MIBH-G-SMT-TR</t>
  </si>
  <si>
    <t>USB Connectors USB jack, 2.0, micro B type,
 5 pin, horizontal, gold flash, SMT, TR</t>
  </si>
  <si>
    <t>J1</t>
  </si>
  <si>
    <t>J2</t>
  </si>
  <si>
    <t>Q1,Q2,Q3,Q4</t>
  </si>
  <si>
    <t>PJA3433_R1_00001</t>
  </si>
  <si>
    <t>MOSFETs 30V P-Channel Enhancement Mode MOSFET-ESD Protected</t>
  </si>
  <si>
    <t>Q5, Q6,Q7</t>
  </si>
  <si>
    <t>BSS84-7-F</t>
  </si>
  <si>
    <t xml:space="preserve">N-channel enhancement mode Field-Effect Transistor (FET) </t>
  </si>
  <si>
    <t>0603 22hm 1%</t>
  </si>
  <si>
    <t>CR0603-FX-22R0ELF</t>
  </si>
  <si>
    <t>AF0603FR-072K2L</t>
  </si>
  <si>
    <t>SMD 2.2 kOhms 100mW 0603 1% AEC-Q200</t>
  </si>
  <si>
    <t>0603 10K 1% 1/10W</t>
  </si>
  <si>
    <t>CR0603-FX-1002ELF</t>
  </si>
  <si>
    <t>BLM21PG121SN1D</t>
  </si>
  <si>
    <t>Ferrite Beads 120 OHM 25%</t>
  </si>
  <si>
    <t>LNA</t>
  </si>
  <si>
    <t>LTST-C193KRKT-5A</t>
  </si>
  <si>
    <t>Single Color LEDs Red 631nm 14mcd 5mA</t>
  </si>
  <si>
    <t>Forward Voltage</t>
  </si>
  <si>
    <t>diff</t>
  </si>
  <si>
    <t>forward current</t>
  </si>
  <si>
    <t>resistor</t>
  </si>
  <si>
    <t>power</t>
  </si>
  <si>
    <t>CRCW0603200RFKEBC</t>
  </si>
  <si>
    <t>1/10Watt 200ohms 1% 0603</t>
  </si>
  <si>
    <t>RC0603FR-07536RL</t>
  </si>
  <si>
    <t>536 Ohms 100 mW 0603 1%</t>
  </si>
  <si>
    <t>ADF4351</t>
  </si>
  <si>
    <t>SI5351A</t>
  </si>
  <si>
    <t>AD8353 (RX)</t>
  </si>
  <si>
    <t>AD8353 (TX)</t>
  </si>
  <si>
    <t>3V3</t>
  </si>
  <si>
    <t>MAX</t>
  </si>
  <si>
    <t>Typ</t>
  </si>
  <si>
    <t>5V</t>
  </si>
  <si>
    <t>Total 5V:</t>
  </si>
  <si>
    <t>.</t>
  </si>
  <si>
    <t>BLM21BD601SN1D</t>
  </si>
  <si>
    <t>Ferrite Beads 600 OHM</t>
  </si>
  <si>
    <t>C0603C103J3RACTU</t>
  </si>
  <si>
    <t> 25V 0.01uF X7R 0603 5%</t>
  </si>
  <si>
    <t>RC0603FR-134K7L</t>
  </si>
  <si>
    <t>4.7 kOhms 100-200mW 0603 1%</t>
  </si>
  <si>
    <t>10V 1uF X7R 0805 5%</t>
  </si>
  <si>
    <t>BLM18PG471SN1D</t>
  </si>
  <si>
    <t>Ferrite Beads 470 OHM </t>
  </si>
  <si>
    <t>GRM21BR71C475KE51K</t>
  </si>
  <si>
    <t>4.7 uF 16 VDC 10% 0805 X7R</t>
  </si>
  <si>
    <t>NLV32T-100J-EF</t>
  </si>
  <si>
    <t>RF Inductors - SMD 10uH 2.1ohms 150mA Wound Ferrite</t>
  </si>
  <si>
    <t>RF Inductors - SMD SMT-INDUCTOR 0805 3.3 UH 5%</t>
  </si>
  <si>
    <t>B82498F1332J</t>
  </si>
  <si>
    <t>AISC-0805F-2R2G-T</t>
  </si>
  <si>
    <t>RF Inductors - SMD FIXED IND 2.2UH 100MA 2.5 OHM</t>
  </si>
  <si>
    <t>Thin Film Resistors - SMD 1/10W 50 Ohm 75V .1%</t>
  </si>
  <si>
    <t>RT0603BRE0750RL</t>
  </si>
  <si>
    <t>RC0805FR-070RL</t>
  </si>
  <si>
    <t>0 ohm 1% 0805</t>
  </si>
  <si>
    <t>B82498F1562J</t>
  </si>
  <si>
    <t>B82498F1682J</t>
  </si>
  <si>
    <t>RF Inductors - SMD SMT-INDUCTOR 0805 5.6UH 5%</t>
  </si>
  <si>
    <t>C0805C180J5GACTU</t>
  </si>
  <si>
    <t>GRM1885C2A510JA01D</t>
  </si>
  <si>
    <t>51 pF 100 VDC 5% 0603 C0G</t>
  </si>
  <si>
    <t>50V 18pF C0G 0805 5%</t>
  </si>
  <si>
    <t>0805B105J250CT</t>
  </si>
  <si>
    <t>GQM2195C2E140JB12D</t>
  </si>
  <si>
    <t>14 pF 250 VDC 5% 0805 C0G (NP0)</t>
  </si>
  <si>
    <t>AC0603FR-131K5L</t>
  </si>
  <si>
    <t>1.5 kOhms 100mW 0603 1% AEC-Q200</t>
  </si>
  <si>
    <t>CRCW080550R0FKTA</t>
  </si>
  <si>
    <t>D 1/8watt 50ohms 1% Non Std</t>
  </si>
  <si>
    <t>RC0603FR-0751RL</t>
  </si>
  <si>
    <t>51 Ohms 100mW 0603 1%</t>
  </si>
  <si>
    <t>BBPY00160808471Y00</t>
  </si>
  <si>
    <t>0805N6R0C500CT</t>
  </si>
  <si>
    <t>0805 MLCC NPO 6 pF, +/- 0.25pF 50 V T&amp;R 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</si>
</sst>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 x14ac:knownFonts="1">
    <font>
      <sz val="11"/>
      <color theme="1"/>
      <name val="Aptos Narrow"/>
      <family val="2"/>
      <scheme val="minor"/>
    </font>
    <font>
      <sz val="10"/>
      <color rgb="FF333333"/>
      <name val="Arial"/>
      <family val="2"/>
    </font>
    <font>
      <u/>
      <sz val="11"/>
      <color theme="10"/>
      <name val="Aptos Narrow"/>
      <family val="2"/>
      <scheme val="minor"/>
    </font>
    <font>
      <sz val="10"/>
      <name val="Arial"/>
      <family val="2"/>
    </font>
    <font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10" xfId="0" applyBorder="1"/>
    <xf numFmtId="0" fontId="0" fillId="0" borderId="11" xfId="0" applyBorder="1"/>
    <xf numFmtId="0" fontId="0" fillId="0" borderId="2" xfId="0" applyBorder="1"/>
    <xf numFmtId="0" fontId="0" fillId="0" borderId="5" xfId="0" applyBorder="1"/>
    <xf numFmtId="0" fontId="0" fillId="0" borderId="12" xfId="0" applyBorder="1"/>
    <xf numFmtId="0" fontId="0" fillId="0" borderId="3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2" borderId="11" xfId="0" applyFill="1" applyBorder="1"/>
    <xf numFmtId="0" fontId="0" fillId="2" borderId="1" xfId="0" applyFill="1" applyBorder="1"/>
    <xf numFmtId="0" fontId="0" fillId="0" borderId="0" xfId="0" applyAlignment="1">
      <alignment horizontal="right"/>
    </xf>
    <xf numFmtId="0" fontId="0" fillId="2" borderId="0" xfId="0" applyFill="1"/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0" xfId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17" xfId="0" applyBorder="1"/>
    <xf numFmtId="0" fontId="0" fillId="4" borderId="1" xfId="0" applyFill="1" applyBorder="1" applyAlignment="1">
      <alignment horizontal="center" vertical="center"/>
    </xf>
    <xf numFmtId="0" fontId="2" fillId="4" borderId="1" xfId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2" fillId="3" borderId="16" xfId="1" applyFill="1" applyBorder="1" applyAlignment="1">
      <alignment horizontal="center" vertical="center"/>
    </xf>
    <xf numFmtId="8" fontId="0" fillId="3" borderId="1" xfId="0" applyNumberForma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2" fillId="5" borderId="1" xfId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2" fillId="3" borderId="9" xfId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wrapText="1"/>
    </xf>
    <xf numFmtId="0" fontId="0" fillId="4" borderId="13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mouser.com/ProductDetail/Panasonic/ERJ-PA3F4021V?qs=sGAEpiMZZMvdGkrng054t25PfMltgQCiT457qZveXq0SXmw7wzLZFA%3D%3D" TargetMode="External"/><Relationship Id="rId21" Type="http://schemas.openxmlformats.org/officeDocument/2006/relationships/hyperlink" Target="https://www.mouser.com/ProductDetail/Microchip-Technology/MIC5365-3.3YD5-TR?qs=U6T8BxXiZAXzRinbbfZRrg%3D%3D" TargetMode="External"/><Relationship Id="rId42" Type="http://schemas.openxmlformats.org/officeDocument/2006/relationships/hyperlink" Target="https://www.mouser.com/ProductDetail/YAGEO/RC0603FR-103K32L?qs=sGAEpiMZZMtlubZbdhIBIHvQf5egq9lv75kTgR%2FKHSY%3D" TargetMode="External"/><Relationship Id="rId47" Type="http://schemas.openxmlformats.org/officeDocument/2006/relationships/hyperlink" Target="https://www.mouser.com/ProductDetail/YAGEO/RT0603BRE0750RL?qs=sGAEpiMZZMtlubZbdhIBINSnPd898yDPudX1JlFp2aw%3D" TargetMode="External"/><Relationship Id="rId63" Type="http://schemas.openxmlformats.org/officeDocument/2006/relationships/hyperlink" Target="https://www.mouser.com/ProductDetail/Vishay-Dale/CRCW0603200RFKEBC?qs=sGAEpiMZZMtlubZbdhIBIEVnJA25NYWZrh85DW8KIk8%3D" TargetMode="External"/><Relationship Id="rId68" Type="http://schemas.openxmlformats.org/officeDocument/2006/relationships/hyperlink" Target="https://www.mouser.com/ProductDetail/Murata-Electronics/BLM18PG471SN1D?qs=EYzdjubb4S%2FN1Ip39GrHyg%3D%3D" TargetMode="External"/><Relationship Id="rId16" Type="http://schemas.openxmlformats.org/officeDocument/2006/relationships/hyperlink" Target="https://www.mouser.com/ProductDetail/Vishay-Sprague/TMCP1A475MTRF?qs=sGAEpiMZZMsh%252B1woXyUXj%252Bp8lp8l%2FqQ2L%2FKoOH24mBI%3D" TargetMode="External"/><Relationship Id="rId11" Type="http://schemas.openxmlformats.org/officeDocument/2006/relationships/hyperlink" Target="https://www.mouser.com/ProductDetail/KEMET/C0603C102J3GACTU?qs=ySbWAL2GOzNE3xmtRtySiQ%3D%3D" TargetMode="External"/><Relationship Id="rId32" Type="http://schemas.openxmlformats.org/officeDocument/2006/relationships/hyperlink" Target="https://www.mouser.com/ProductDetail/Microchip-Technology/MCP6497-E-SN?qs=rQFj71Wb1eWnltuwi8YrPA%3D%3D" TargetMode="External"/><Relationship Id="rId37" Type="http://schemas.openxmlformats.org/officeDocument/2006/relationships/hyperlink" Target="https://www.mouser.com/ProductDetail/Walsin/0603N272J250CT?qs=ZrPdAQfJ6DPVNqmpjmpWDQ%3D%3D" TargetMode="External"/><Relationship Id="rId53" Type="http://schemas.openxmlformats.org/officeDocument/2006/relationships/hyperlink" Target="https://www.mouser.com/ProductDetail/Skyworks-Solutions-Inc/SKY13322-375LF?qs=WMHGlxXAKT9bvJt5%252BqKKKg%3D%3D" TargetMode="External"/><Relationship Id="rId58" Type="http://schemas.openxmlformats.org/officeDocument/2006/relationships/hyperlink" Target="https://www.mouser.com/ProductDetail/Bourns/CR0603-FX-1002ELF?qs=sGAEpiMZZMtlubZbdhIBIB2E0CzLGwMI9GXOCnit%2Fjs%3D" TargetMode="External"/><Relationship Id="rId74" Type="http://schemas.openxmlformats.org/officeDocument/2006/relationships/hyperlink" Target="https://www.mouser.com/ProductDetail/Murata-Electronics/GRM1885C2A510JA01D?qs=buahJja4tP5TG5GFqd%252BDGQ%3D%3D" TargetMode="External"/><Relationship Id="rId79" Type="http://schemas.openxmlformats.org/officeDocument/2006/relationships/hyperlink" Target="https://www.mouser.com/ProductDetail/Vishay-Dale/CRCW080550R0FKTA?qs=aRXG1QX2Yl9J6LSLM7CpJQ%3D%3D" TargetMode="External"/><Relationship Id="rId5" Type="http://schemas.openxmlformats.org/officeDocument/2006/relationships/hyperlink" Target="https://www.mouser.com/c/semiconductors/data-converter-ics/digital-to-analog-converters-dac/?interface%20type=Parallel&amp;mounting%20style=SMD%2FSMT&amp;number%20of%20channels=2%20Channel&amp;sampling%20rate=10%20MS%2Fs~~-&amp;instock=y&amp;active=y&amp;sort=pricing&amp;rp=semiconductors%2Fdata-converter-ics%2Fdigital-to-analog-converters-dac%7C~Sampling%20Rate" TargetMode="External"/><Relationship Id="rId61" Type="http://schemas.openxmlformats.org/officeDocument/2006/relationships/hyperlink" Target="https://www.mouser.com/ProductDetail/Murata-Electronics/BLM21PG121SN1D?qs=MY6wChARw2zaR3kESBLGTQ%3D%3D" TargetMode="External"/><Relationship Id="rId82" Type="http://schemas.openxmlformats.org/officeDocument/2006/relationships/hyperlink" Target="https://www.mouser.com/ProductDetail/Walsin/0805N6R0C500CT?qs=sGAEpiMZZMvsSlwiRhF8qiCWdSglASQOF%2FHs5pjRD%252BdhPInGXs5uew%3D%3D" TargetMode="External"/><Relationship Id="rId19" Type="http://schemas.openxmlformats.org/officeDocument/2006/relationships/hyperlink" Target="https://www.mouser.com/ProductDetail/pSemi/4257-52?qs=iw0hurA%2FaD2MeCeinxrOjw%3D%3D" TargetMode="External"/><Relationship Id="rId14" Type="http://schemas.openxmlformats.org/officeDocument/2006/relationships/hyperlink" Target="https://www.mouser.com/ProductDetail/Samsung-Electro-Mechanics/CL10B104KA8NNNC?qs=349EhDEZ59rmu3pGeZXx0A%3D%3D" TargetMode="External"/><Relationship Id="rId22" Type="http://schemas.openxmlformats.org/officeDocument/2006/relationships/hyperlink" Target="https://www.mouser.com/ProductDetail/Vishay-Dale/IHLP1616BZER1R0M01?qs=gMuw6kkpPFijXBvRfmfrmw%3D%3D" TargetMode="External"/><Relationship Id="rId27" Type="http://schemas.openxmlformats.org/officeDocument/2006/relationships/hyperlink" Target="https://www.mouser.com/ProductDetail/KEMET/T491A106K010AT?qs=sGAEpiMZZMsh%252B1woXyUXj6yYuFZlGrukqdgSW8%2FOUq0%3D" TargetMode="External"/><Relationship Id="rId30" Type="http://schemas.openxmlformats.org/officeDocument/2006/relationships/hyperlink" Target="https://www.mouser.com/ProductDetail/Diodes-Incorporated/BSS84-7-F?qs=7h%252BLin1yaw0vxJLRgtEgKA%3D%3D" TargetMode="External"/><Relationship Id="rId35" Type="http://schemas.openxmlformats.org/officeDocument/2006/relationships/hyperlink" Target="https://www.mouser.com/ProductDetail/Analog-Devices/ADF4351BCPZ-RL7?qs=BpaRKvA4VqGpsaYrVKmugA%3D%3D" TargetMode="External"/><Relationship Id="rId43" Type="http://schemas.openxmlformats.org/officeDocument/2006/relationships/hyperlink" Target="https://www.mouser.com/ProductDetail/Walsin/0603N911J250CT?qs=ZrPdAQfJ6DPjtiUGNGZlog%3D%3D" TargetMode="External"/><Relationship Id="rId48" Type="http://schemas.openxmlformats.org/officeDocument/2006/relationships/hyperlink" Target="https://www.mouser.com/ProductDetail/Panasonic/ERJ-3GEY0R00V?qs=sGAEpiMZZMtlubZbdhIBINgtzHusu9q%252BP7kcANZAd7E%3D" TargetMode="External"/><Relationship Id="rId56" Type="http://schemas.openxmlformats.org/officeDocument/2006/relationships/hyperlink" Target="https://www.mouser.com/ProductDetail/Same-Sky/UJ2-MIBH-G-SMT-TR?qs=IS%252B4QmGtzzpvS1XQusp0iA%3D%3D" TargetMode="External"/><Relationship Id="rId64" Type="http://schemas.openxmlformats.org/officeDocument/2006/relationships/hyperlink" Target="https://www.mouser.com/ProductDetail/YAGEO/RC0603FR-07536RL?qs=sGAEpiMZZMtlubZbdhIBIO%2Fb8IwmxyMeQk3bJZxUdrs%3D" TargetMode="External"/><Relationship Id="rId69" Type="http://schemas.openxmlformats.org/officeDocument/2006/relationships/hyperlink" Target="https://www.mouser.com/ProductDetail/Murata-Electronics/GRM21BR71C475KE51K?qs=GtmDRopnxzr%2F5bkS0ZUcHw%3D%3D" TargetMode="External"/><Relationship Id="rId77" Type="http://schemas.openxmlformats.org/officeDocument/2006/relationships/hyperlink" Target="https://www.mouser.com/ProductDetail/Murata-Electronics/GQM2195C2E140JB12D?qs=QzBtWTOodeUKIlYJ0exLSg%3D%3D" TargetMode="External"/><Relationship Id="rId8" Type="http://schemas.openxmlformats.org/officeDocument/2006/relationships/hyperlink" Target="https://www.mouser.com/ProductDetail/MACOM/ETC1-1-13TR?qs=3Wmz%2FrCSAaERPMP6steZ6g%3D%3D" TargetMode="External"/><Relationship Id="rId51" Type="http://schemas.openxmlformats.org/officeDocument/2006/relationships/hyperlink" Target="https://www.mouser.com/ProductDetail/ECS/ECS-250-6-37B2-AGY-TR?qs=P%2FxahI%252BVehlAAQiBk2CyQQ%3D%3D" TargetMode="External"/><Relationship Id="rId72" Type="http://schemas.openxmlformats.org/officeDocument/2006/relationships/hyperlink" Target="https://www.mouser.com/ProductDetail/EPCOS-TDK/B82498F1562J?qs=iux7VCIsw51pu3IqhGmSIQ%3D%3D" TargetMode="External"/><Relationship Id="rId80" Type="http://schemas.openxmlformats.org/officeDocument/2006/relationships/hyperlink" Target="https://www.mouser.com/ProductDetail/YAGEO/RC0603FR-0751RL?qs=gt6vzsuosg1RTZRkAWWx9A%3D%3D" TargetMode="External"/><Relationship Id="rId3" Type="http://schemas.openxmlformats.org/officeDocument/2006/relationships/hyperlink" Target="https://www.mouser.com/ProductDetail/Analog-Devices/ADL5385ACPZ-R7?qs=BpaRKvA4VqG4OwtCMETyCw%3D%3D" TargetMode="External"/><Relationship Id="rId12" Type="http://schemas.openxmlformats.org/officeDocument/2006/relationships/hyperlink" Target="https://www.mouser.com/ProductDetail/EPCOS-TDK/B82496C3121J?qs=iux7VCIsw50KBlP4OXWozQ%3D%3D" TargetMode="External"/><Relationship Id="rId17" Type="http://schemas.openxmlformats.org/officeDocument/2006/relationships/hyperlink" Target="https://www.mouser.com/ProductDetail/Microchip-Technology/ATSAME70Q21B-AN?qs=rrS6PyfT74dn71PUtDy5xw%3D%3D" TargetMode="External"/><Relationship Id="rId25" Type="http://schemas.openxmlformats.org/officeDocument/2006/relationships/hyperlink" Target="https://www.mouser.com/ProductDetail/Panasonic/ERJ-3EKF2490V?qs=sGAEpiMZZMvdGkrng054t219Tlw6YGVD2k%2FlVdfklw4%3D" TargetMode="External"/><Relationship Id="rId33" Type="http://schemas.openxmlformats.org/officeDocument/2006/relationships/hyperlink" Target="https://www.mouser.com/ProductDetail/YAGEO/RT0603FRE131KL?qs=sGAEpiMZZMtG0KNrPCHnjTg0x5DoQJ5PMn3DQyhv4bU%3D" TargetMode="External"/><Relationship Id="rId38" Type="http://schemas.openxmlformats.org/officeDocument/2006/relationships/hyperlink" Target="https://www.mouser.com/ProductDetail/RECOM-Power/R-78K3.3-1.0?qs=Jm2GQyTW%2FbgHKVxUJQMQlQ%3D%3D" TargetMode="External"/><Relationship Id="rId46" Type="http://schemas.openxmlformats.org/officeDocument/2006/relationships/hyperlink" Target="https://www.mouser.com/ProductDetail/YAGEO/RC0603FR-105K1L?qs=qpJ%252B%252B%252Bdg6p362H%2FoHYJ5dQ%3D%3D" TargetMode="External"/><Relationship Id="rId59" Type="http://schemas.openxmlformats.org/officeDocument/2006/relationships/hyperlink" Target="https://www.mouser.com/ProductDetail/YAGEO/AC0603FR-072K2L?qs=yhV1fb9g%2FKYPF4qSQDrZBw%3D%3D" TargetMode="External"/><Relationship Id="rId67" Type="http://schemas.openxmlformats.org/officeDocument/2006/relationships/hyperlink" Target="https://www.mouser.com/ProductDetail/YAGEO/RC0603FR-134K7L?qs=sGAEpiMZZMtlubZbdhIBIFOweZSLBx1NKl%252By6q4tzho%3D" TargetMode="External"/><Relationship Id="rId20" Type="http://schemas.openxmlformats.org/officeDocument/2006/relationships/hyperlink" Target="https://www.mouser.com/ProductDetail/Skyworks-Solutions-Inc/SKY13453-385LF?qs=yY2CsyLqCOEmsrQn3jVPZQ%3D%3D" TargetMode="External"/><Relationship Id="rId41" Type="http://schemas.openxmlformats.org/officeDocument/2006/relationships/hyperlink" Target="https://www.mouser.com/ProductDetail/KOA-Speer/RN73H1JTTD5300F25?qs=sGAEpiMZZMtlubZbdhIBIK0%2FU7HatbkZaGxiVJWA6zo%3D" TargetMode="External"/><Relationship Id="rId54" Type="http://schemas.openxmlformats.org/officeDocument/2006/relationships/hyperlink" Target="https://www.mouser.com/ProductDetail/KEMET/C0603C473J3RACTU?qs=TyH2ubYgCqSkwASLliRQYw%3D%3D" TargetMode="External"/><Relationship Id="rId62" Type="http://schemas.openxmlformats.org/officeDocument/2006/relationships/hyperlink" Target="https://www.mouser.com/ProductDetail/Lite-On/LTST-C193KRKT-5A?qs=xIkB7y1OTor17kZSHyF5tQ%3D%3D" TargetMode="External"/><Relationship Id="rId70" Type="http://schemas.openxmlformats.org/officeDocument/2006/relationships/hyperlink" Target="https://www.mouser.com/ProductDetail/TDK/NLV32T-100J-EF?qs=sGAEpiMZZMv126LJFLh8y5lwrxezZJ613td5iS0Rb9o%3D" TargetMode="External"/><Relationship Id="rId75" Type="http://schemas.openxmlformats.org/officeDocument/2006/relationships/hyperlink" Target="https://www.mouser.com/ProductDetail/KEMET/C0805C180J5GAC?qs=IeZyO0LKtX6FveChdXpCVw%3D%3D" TargetMode="External"/><Relationship Id="rId83" Type="http://schemas.openxmlformats.org/officeDocument/2006/relationships/printerSettings" Target="../printerSettings/printerSettings1.bin"/><Relationship Id="rId1" Type="http://schemas.openxmlformats.org/officeDocument/2006/relationships/hyperlink" Target="https://www.mouser.com/ProductDetail/Texas-Instruments/ADC10D020CIVS-NOPB?qs=7X5t%252BdzoRHAHJ2BeNOl5wg%3D%3D" TargetMode="External"/><Relationship Id="rId6" Type="http://schemas.openxmlformats.org/officeDocument/2006/relationships/hyperlink" Target="https://www.mouser.com/ProductDetail/Lattice/LCMXO2-1200HC-4TG100C?qs=O0MBHUYBjj1HTrW%252BXg%252BVUQ%3D%3D" TargetMode="External"/><Relationship Id="rId15" Type="http://schemas.openxmlformats.org/officeDocument/2006/relationships/hyperlink" Target="https://www.mouser.com/ProductDetail/Texas-Instruments/TLV2365DR?qs=ST9lo4GX8V3%252BbxPij3uVoQ%3D%3D" TargetMode="External"/><Relationship Id="rId23" Type="http://schemas.openxmlformats.org/officeDocument/2006/relationships/hyperlink" Target="https://www.aliexpress.us/item/3256806798606664.html?spm=a2g0o.order_list.order_list_main.5.73e21802aEk3L9&amp;gatewayAdapt=glo2usa" TargetMode="External"/><Relationship Id="rId28" Type="http://schemas.openxmlformats.org/officeDocument/2006/relationships/hyperlink" Target="https://www.mouser.com/ProductDetail/EPCOS-TDK/B82498F1332J?qs=iux7VCIsw52a5CYJ%2FywrDw%3D%3D" TargetMode="External"/><Relationship Id="rId36" Type="http://schemas.openxmlformats.org/officeDocument/2006/relationships/hyperlink" Target="https://www.mouser.com/ProductDetail/Epson-Timing/SG-210STF-10.0000ML5?qs=Li%252BoUPsLEnvfUupXC344cA%3D%3D" TargetMode="External"/><Relationship Id="rId49" Type="http://schemas.openxmlformats.org/officeDocument/2006/relationships/hyperlink" Target="https://www.mouser.com/ProductDetail/Skyworks-Solutions-Inc/SI5351A-B-GTR?qs=p9T7GgSe1IEYql%252BRMAlVcw%3D%3D" TargetMode="External"/><Relationship Id="rId57" Type="http://schemas.openxmlformats.org/officeDocument/2006/relationships/hyperlink" Target="https://www.mouser.com/ProductDetail/Panjit/PJA3433_R1_00001?qs=sPbYRqrBIVlZmWOpAMZdEQ%3D%3D" TargetMode="External"/><Relationship Id="rId10" Type="http://schemas.openxmlformats.org/officeDocument/2006/relationships/hyperlink" Target="https://www.mouser.com/ProductDetail/KEMET/C0603C104J4RACTU?qs=kWB%252BwhWP5%2Ff1r72Va246xA%3D%3D" TargetMode="External"/><Relationship Id="rId31" Type="http://schemas.openxmlformats.org/officeDocument/2006/relationships/hyperlink" Target="https://www.mouser.com/ProductDetail/Panasonic/ERJ-3EKF4700V?qs=sGAEpiMZZMtlubZbdhIBILWcrV%252BWBYJC%252Bx1Om7bvClc%3D" TargetMode="External"/><Relationship Id="rId44" Type="http://schemas.openxmlformats.org/officeDocument/2006/relationships/hyperlink" Target="https://www.mouser.com/ProductDetail/Walsin/0603N911J250CT?qs=ZrPdAQfJ6DPjtiUGNGZlog%3D%3D" TargetMode="External"/><Relationship Id="rId52" Type="http://schemas.openxmlformats.org/officeDocument/2006/relationships/hyperlink" Target="https://www.mouser.com/ProductDetail/Analog-Devices/AD8353ACPZ-REEL7?qs=sGAEpiMZZMug9GoBKXZ7508hBQc%252Bnw%2FSOHEB%2FesnnXXstIdxRC2dxQ%3D%3D" TargetMode="External"/><Relationship Id="rId60" Type="http://schemas.openxmlformats.org/officeDocument/2006/relationships/hyperlink" Target="https://www.mouser.com/ProductDetail/Bourns/CR0603-FX-22R0ELF?qs=sGAEpiMZZMtlubZbdhIBIH9Gi%2FydmsaGd27fzlSD1ZA%3D" TargetMode="External"/><Relationship Id="rId65" Type="http://schemas.openxmlformats.org/officeDocument/2006/relationships/hyperlink" Target="https://www.mouser.com/ProductDetail/Murata-Electronics/BLM21BD601SN1D?qs=VZwdlfxE7jWlRogbZxac7g%3D%3D" TargetMode="External"/><Relationship Id="rId73" Type="http://schemas.openxmlformats.org/officeDocument/2006/relationships/hyperlink" Target="https://www.mouser.com/ProductDetail/EPCOS-TDK/B82498F1682J?qs=iux7VCIsw53cW%252B5YPQ89KQ%3D%3D" TargetMode="External"/><Relationship Id="rId78" Type="http://schemas.openxmlformats.org/officeDocument/2006/relationships/hyperlink" Target="https://www.mouser.com/ProductDetail/YAGEO/AC0603FR-131K5L?qs=sGAEpiMZZMvdGkrng054tz1y1XEHv7sN8VHvB8n3PpY5K%2FRk4ZBElA%3D%3D" TargetMode="External"/><Relationship Id="rId81" Type="http://schemas.openxmlformats.org/officeDocument/2006/relationships/hyperlink" Target="https://www.mouser.com/ProductDetail/Pulse-Electronics/BBPY00160808471Y00?qs=DRkmTr78QAQjKcFeYFg7ng%3D%3D" TargetMode="External"/><Relationship Id="rId4" Type="http://schemas.openxmlformats.org/officeDocument/2006/relationships/hyperlink" Target="https://www.mouser.com/ProductDetail/Analog-Devices-Maxim-Integrated/MAX5185BEEI%2b?qs=wTZ%2FFzl837YfMlGR%2FVanfQ%3D%3D" TargetMode="External"/><Relationship Id="rId9" Type="http://schemas.openxmlformats.org/officeDocument/2006/relationships/hyperlink" Target="https://www.mouser.com/ProductDetail/KEMET/C0603C101G1HACTU?qs=sGAEpiMZZMuMW9TJLBQkXvqpoCCiVPPiz%252BorH8SwncA%3D" TargetMode="External"/><Relationship Id="rId13" Type="http://schemas.openxmlformats.org/officeDocument/2006/relationships/hyperlink" Target="https://www.mouser.com/ProductDetail/Diodes-Incorporated/LM4041DFTA?qs=sGAEpiMZZMvAX9OfPh%252B2NVHHNqwB7iepvghh8XMeU2Q%3D" TargetMode="External"/><Relationship Id="rId18" Type="http://schemas.openxmlformats.org/officeDocument/2006/relationships/hyperlink" Target="https://www.mouser.com/ProductDetail/Samtec/SMA-J-P-H-RA-TH1?qs=IAPfasySNH9bBmPI%2F132gw%3D%3D" TargetMode="External"/><Relationship Id="rId39" Type="http://schemas.openxmlformats.org/officeDocument/2006/relationships/hyperlink" Target="https://www.mouser.com/ProductDetail/Diodes-Incorporated/AP7313-18SRG-7?qs=vIZ3oKQCLxrbxTl%2F%252B0X1CQ%3D%3D" TargetMode="External"/><Relationship Id="rId34" Type="http://schemas.openxmlformats.org/officeDocument/2006/relationships/hyperlink" Target="https://www.mouser.com/ProductDetail/Texas-Instruments/TXU0304QPWRQ1?qs=QNEnbhJQKvZXfjMNvwmKIA%3D%3D" TargetMode="External"/><Relationship Id="rId50" Type="http://schemas.openxmlformats.org/officeDocument/2006/relationships/hyperlink" Target="https://www.mouser.com/ProductDetail/ECS/ECS-120-12-33B2Q-JES-TR3?qs=dbcCsuKDzFXQh%2F42MtNTzQ%3D%3D" TargetMode="External"/><Relationship Id="rId55" Type="http://schemas.openxmlformats.org/officeDocument/2006/relationships/hyperlink" Target="https://www.mouser.com/ProductDetail/Samsung-Electro-Mechanics/CL10C101JC8NNWC?qs=sGAEpiMZZMsh%252B1woXyUXj5QDy6Sgcu1FxzB6QIgW95c%3D" TargetMode="External"/><Relationship Id="rId76" Type="http://schemas.openxmlformats.org/officeDocument/2006/relationships/hyperlink" Target="https://www.mouser.com/ProductDetail/Walsin/0805B105J250CT?qs=fIkAfuXiAQInwtoPwtp3Vg%3D%3D" TargetMode="External"/><Relationship Id="rId7" Type="http://schemas.openxmlformats.org/officeDocument/2006/relationships/hyperlink" Target="https://www.mouser.com/c/semiconductors/programmable-logic-ics/fpga-field-programmable-gate-array/?m=Lattice&amp;package%20%2F%20case=QFN-32~~TQFP-144&amp;series=LCMXO2&amp;instock=y&amp;rp=semiconductors%2Fprogrammable-logic-ics%2Ffpga-field-programmable-gate-array%7C~Package%20%2F%20Case&amp;sort=pricing" TargetMode="External"/><Relationship Id="rId71" Type="http://schemas.openxmlformats.org/officeDocument/2006/relationships/hyperlink" Target="https://www.mouser.com/ProductDetail/YAGEO/AC0805FR-070RL?qs=ygRr%2FtkhteskusLKLf%2FBRw%3D%3D" TargetMode="External"/><Relationship Id="rId2" Type="http://schemas.openxmlformats.org/officeDocument/2006/relationships/hyperlink" Target="https://www.mouser.com/ProductDetail/Analog-Devices/ADL5387ACPZ-R7?qs=BpaRKvA4VqGQ7woK15iRbg%3D%3D" TargetMode="External"/><Relationship Id="rId29" Type="http://schemas.openxmlformats.org/officeDocument/2006/relationships/hyperlink" Target="https://www.mouser.com/ProductDetail/ABRACON/AISC-0805F-2R2G-T?qs=bWAYEm3xoCZIt%2FbDvF5L5Q%3D%3D" TargetMode="External"/><Relationship Id="rId24" Type="http://schemas.openxmlformats.org/officeDocument/2006/relationships/hyperlink" Target="https://www.aliexpress.us/item/3256806804824716.html?spm=a2g0o.order_list.order_list_main.17.73e21802aEk3L9&amp;gatewayAdapt=glo2usa" TargetMode="External"/><Relationship Id="rId40" Type="http://schemas.openxmlformats.org/officeDocument/2006/relationships/hyperlink" Target="https://www.mouser.com/ProductDetail/YAGEO/RC0603FR-07178RL?qs=sGAEpiMZZMtlubZbdhIBIPpBVm91En7nhPKp6KWgHJQ%3D" TargetMode="External"/><Relationship Id="rId45" Type="http://schemas.openxmlformats.org/officeDocument/2006/relationships/hyperlink" Target="https://www.mouser.com/ProductDetail/Samsung-Electro-Mechanics/CL10C100CB8NNNC?qs=sGAEpiMZZMsh%252B1woXyUXj9g54gsRQVPny9wFZngfahY%3D" TargetMode="External"/><Relationship Id="rId66" Type="http://schemas.openxmlformats.org/officeDocument/2006/relationships/hyperlink" Target="https://www.mouser.com/ProductDetail/KEMET/C0603C103J3RACTU?qs=wYSbUYtToZ5FOKdP%252BElgYg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ED2C6-F9F7-47A7-9324-D6A18CD290AD}">
  <dimension ref="B1:M86"/>
  <sheetViews>
    <sheetView tabSelected="1" zoomScale="145" zoomScaleNormal="145" workbookViewId="0">
      <selection activeCell="F15" sqref="F15"/>
    </sheetView>
  </sheetViews>
  <sheetFormatPr defaultColWidth="9.15234375" defaultRowHeight="14.6" x14ac:dyDescent="0.4"/>
  <cols>
    <col min="1" max="1" width="1.69140625" style="1" customWidth="1"/>
    <col min="2" max="2" width="24.07421875" style="1" bestFit="1" customWidth="1"/>
    <col min="3" max="3" width="54.53515625" style="1" customWidth="1"/>
    <col min="4" max="4" width="25.3828125" style="1" customWidth="1"/>
    <col min="5" max="5" width="10.3828125" style="1" customWidth="1"/>
    <col min="6" max="6" width="12.53515625" style="1" bestFit="1" customWidth="1"/>
    <col min="7" max="7" width="9.15234375" style="1"/>
    <col min="8" max="8" width="14.3046875" style="1" bestFit="1" customWidth="1"/>
    <col min="9" max="10" width="9.15234375" style="1"/>
    <col min="11" max="11" width="14.3046875" style="1" bestFit="1" customWidth="1"/>
    <col min="12" max="16384" width="9.15234375" style="1"/>
  </cols>
  <sheetData>
    <row r="1" spans="2:13" ht="15" thickBot="1" x14ac:dyDescent="0.45">
      <c r="B1" s="3" t="s">
        <v>0</v>
      </c>
      <c r="C1" s="3" t="s">
        <v>4</v>
      </c>
      <c r="D1" s="3" t="s">
        <v>41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2</v>
      </c>
    </row>
    <row r="2" spans="2:13" ht="15" thickBot="1" x14ac:dyDescent="0.45">
      <c r="B2" s="25" t="s">
        <v>1</v>
      </c>
      <c r="C2" s="3" t="s">
        <v>11</v>
      </c>
      <c r="D2" s="3" t="s">
        <v>53</v>
      </c>
      <c r="E2" s="3">
        <v>1</v>
      </c>
      <c r="F2" s="3">
        <v>3</v>
      </c>
      <c r="G2" s="3">
        <v>12.1</v>
      </c>
      <c r="H2" s="3" t="s">
        <v>33</v>
      </c>
      <c r="I2" s="4" t="s">
        <v>2</v>
      </c>
    </row>
    <row r="3" spans="2:13" ht="15" thickBot="1" x14ac:dyDescent="0.45">
      <c r="B3" s="3" t="s">
        <v>3</v>
      </c>
      <c r="C3" s="3" t="s">
        <v>12</v>
      </c>
      <c r="D3" s="3" t="s">
        <v>52</v>
      </c>
      <c r="E3" s="3">
        <v>1</v>
      </c>
      <c r="F3" s="3">
        <v>3</v>
      </c>
      <c r="G3" s="3">
        <v>13.84</v>
      </c>
      <c r="H3" s="3" t="s">
        <v>33</v>
      </c>
      <c r="I3" s="4" t="s">
        <v>2</v>
      </c>
    </row>
    <row r="4" spans="2:13" ht="15" thickBot="1" x14ac:dyDescent="0.45">
      <c r="B4" s="50" t="s">
        <v>10</v>
      </c>
      <c r="C4" s="32" t="s">
        <v>9</v>
      </c>
      <c r="D4" s="32" t="s">
        <v>50</v>
      </c>
      <c r="E4" s="32">
        <v>1</v>
      </c>
      <c r="F4" s="32">
        <v>3</v>
      </c>
      <c r="G4" s="32">
        <v>15.52</v>
      </c>
      <c r="H4" s="32">
        <f>F4*G4</f>
        <v>46.56</v>
      </c>
      <c r="I4" s="35" t="s">
        <v>2</v>
      </c>
      <c r="M4" s="1" t="s">
        <v>76</v>
      </c>
    </row>
    <row r="5" spans="2:13" ht="15" thickBot="1" x14ac:dyDescent="0.45">
      <c r="B5" s="3" t="s">
        <v>16</v>
      </c>
      <c r="C5" s="3" t="s">
        <v>13</v>
      </c>
      <c r="D5" s="3" t="s">
        <v>51</v>
      </c>
      <c r="E5" s="3">
        <v>1</v>
      </c>
      <c r="F5" s="3">
        <v>3</v>
      </c>
      <c r="G5" s="3">
        <v>15.14</v>
      </c>
      <c r="H5" s="3" t="s">
        <v>33</v>
      </c>
      <c r="I5" s="4" t="s">
        <v>2</v>
      </c>
      <c r="K5" s="2" t="s">
        <v>14</v>
      </c>
    </row>
    <row r="6" spans="2:13" ht="15" thickBot="1" x14ac:dyDescent="0.35">
      <c r="B6" s="49" t="s">
        <v>184</v>
      </c>
      <c r="C6" s="32" t="s">
        <v>17</v>
      </c>
      <c r="D6" s="32" t="s">
        <v>49</v>
      </c>
      <c r="E6" s="32">
        <v>1</v>
      </c>
      <c r="F6" s="32">
        <v>2</v>
      </c>
      <c r="G6" s="32">
        <v>11.76</v>
      </c>
      <c r="H6" s="32">
        <f>G6*F6</f>
        <v>23.52</v>
      </c>
      <c r="I6" s="35" t="s">
        <v>2</v>
      </c>
      <c r="K6" s="2" t="s">
        <v>14</v>
      </c>
    </row>
    <row r="7" spans="2:13" ht="15" thickBot="1" x14ac:dyDescent="0.35">
      <c r="B7" s="49" t="s">
        <v>30</v>
      </c>
      <c r="C7" s="32" t="s">
        <v>31</v>
      </c>
      <c r="D7" s="32" t="s">
        <v>54</v>
      </c>
      <c r="E7" s="32">
        <v>2</v>
      </c>
      <c r="F7" s="32">
        <v>6</v>
      </c>
      <c r="G7" s="32">
        <v>0.17</v>
      </c>
      <c r="H7" s="32">
        <f t="shared" ref="H7:H26" si="0">G7*F7</f>
        <v>1.02</v>
      </c>
      <c r="I7" s="35" t="s">
        <v>2</v>
      </c>
      <c r="K7" s="2"/>
    </row>
    <row r="8" spans="2:13" ht="15" thickBot="1" x14ac:dyDescent="0.35">
      <c r="B8" s="52" t="s">
        <v>113</v>
      </c>
      <c r="C8" s="32" t="s">
        <v>123</v>
      </c>
      <c r="D8" s="32" t="s">
        <v>55</v>
      </c>
      <c r="E8" s="32">
        <v>1</v>
      </c>
      <c r="F8" s="32">
        <v>2</v>
      </c>
      <c r="G8" s="32">
        <v>3.47</v>
      </c>
      <c r="H8" s="32">
        <f t="shared" si="0"/>
        <v>6.94</v>
      </c>
      <c r="I8" s="35" t="s">
        <v>2</v>
      </c>
      <c r="K8" s="2"/>
    </row>
    <row r="9" spans="2:13" ht="15" thickBot="1" x14ac:dyDescent="0.35">
      <c r="B9" s="52" t="s">
        <v>127</v>
      </c>
      <c r="C9" s="32" t="s">
        <v>126</v>
      </c>
      <c r="D9" s="32" t="s">
        <v>128</v>
      </c>
      <c r="E9" s="32">
        <v>1</v>
      </c>
      <c r="F9" s="32">
        <v>10</v>
      </c>
      <c r="G9" s="32">
        <v>0.317</v>
      </c>
      <c r="H9" s="32">
        <f>G9*F9</f>
        <v>3.17</v>
      </c>
      <c r="I9" s="35" t="s">
        <v>2</v>
      </c>
      <c r="K9" s="2"/>
    </row>
    <row r="10" spans="2:13" s="26" customFormat="1" ht="15" thickBot="1" x14ac:dyDescent="0.45">
      <c r="B10" s="41" t="s">
        <v>193</v>
      </c>
      <c r="C10" s="42" t="s">
        <v>194</v>
      </c>
      <c r="D10" s="40" t="s">
        <v>189</v>
      </c>
      <c r="E10" s="32">
        <v>4</v>
      </c>
      <c r="F10" s="32">
        <v>10</v>
      </c>
      <c r="G10" s="32">
        <v>9.0999999999999998E-2</v>
      </c>
      <c r="H10" s="32">
        <f t="shared" si="0"/>
        <v>0.90999999999999992</v>
      </c>
      <c r="I10" s="35" t="s">
        <v>2</v>
      </c>
      <c r="K10" s="27"/>
    </row>
    <row r="11" spans="2:13" s="26" customFormat="1" ht="29.6" thickBot="1" x14ac:dyDescent="0.45">
      <c r="B11" s="41" t="s">
        <v>190</v>
      </c>
      <c r="C11" s="42" t="s">
        <v>191</v>
      </c>
      <c r="D11" s="40" t="s">
        <v>192</v>
      </c>
      <c r="E11" s="32">
        <v>3</v>
      </c>
      <c r="F11" s="32">
        <v>10</v>
      </c>
      <c r="G11" s="32">
        <v>0.16300000000000001</v>
      </c>
      <c r="H11" s="32">
        <f t="shared" si="0"/>
        <v>1.6300000000000001</v>
      </c>
      <c r="I11" s="35" t="s">
        <v>2</v>
      </c>
      <c r="K11" s="27"/>
    </row>
    <row r="12" spans="2:13" ht="15" thickBot="1" x14ac:dyDescent="0.45">
      <c r="B12" s="40" t="s">
        <v>74</v>
      </c>
      <c r="C12" s="40" t="s">
        <v>75</v>
      </c>
      <c r="D12" s="40" t="s">
        <v>152</v>
      </c>
      <c r="E12" s="32">
        <v>1</v>
      </c>
      <c r="F12" s="32">
        <v>4</v>
      </c>
      <c r="G12" s="32">
        <v>1.07</v>
      </c>
      <c r="H12" s="32">
        <f t="shared" si="0"/>
        <v>4.28</v>
      </c>
      <c r="I12" s="35" t="s">
        <v>2</v>
      </c>
    </row>
    <row r="13" spans="2:13" ht="15" thickBot="1" x14ac:dyDescent="0.45">
      <c r="B13" s="40" t="s">
        <v>204</v>
      </c>
      <c r="C13" s="40" t="s">
        <v>205</v>
      </c>
      <c r="D13" s="40"/>
      <c r="E13" s="32">
        <v>5</v>
      </c>
      <c r="F13" s="32">
        <v>20</v>
      </c>
      <c r="G13" s="32">
        <v>0.157</v>
      </c>
      <c r="H13" s="32">
        <f t="shared" si="0"/>
        <v>3.14</v>
      </c>
      <c r="I13" s="35" t="s">
        <v>2</v>
      </c>
    </row>
    <row r="14" spans="2:13" ht="15" thickBot="1" x14ac:dyDescent="0.45">
      <c r="B14" s="40" t="s">
        <v>28</v>
      </c>
      <c r="C14" s="40" t="s">
        <v>29</v>
      </c>
      <c r="D14" s="40" t="s">
        <v>104</v>
      </c>
      <c r="E14" s="32">
        <v>2</v>
      </c>
      <c r="F14" s="32">
        <v>10</v>
      </c>
      <c r="G14" s="32">
        <v>1.24</v>
      </c>
      <c r="H14" s="32">
        <f t="shared" si="0"/>
        <v>12.4</v>
      </c>
      <c r="I14" s="35" t="s">
        <v>2</v>
      </c>
      <c r="K14" s="1" t="s">
        <v>109</v>
      </c>
      <c r="L14" s="1">
        <v>5</v>
      </c>
      <c r="M14" s="1">
        <v>3.3</v>
      </c>
    </row>
    <row r="15" spans="2:13" ht="15" thickBot="1" x14ac:dyDescent="0.45">
      <c r="B15" s="40" t="s">
        <v>102</v>
      </c>
      <c r="C15" s="40" t="s">
        <v>101</v>
      </c>
      <c r="D15" s="40" t="s">
        <v>105</v>
      </c>
      <c r="E15" s="32">
        <v>2</v>
      </c>
      <c r="F15" s="32">
        <v>6</v>
      </c>
      <c r="G15" s="47">
        <v>0.76</v>
      </c>
      <c r="H15" s="47">
        <f t="shared" si="0"/>
        <v>4.5600000000000005</v>
      </c>
      <c r="I15" s="48" t="s">
        <v>2</v>
      </c>
      <c r="K15" s="1" t="s">
        <v>206</v>
      </c>
      <c r="L15" s="1">
        <v>2.2999999999999998</v>
      </c>
      <c r="M15" s="1">
        <v>2.2999999999999998</v>
      </c>
    </row>
    <row r="16" spans="2:13" ht="29.6" thickBot="1" x14ac:dyDescent="0.45">
      <c r="B16" s="23" t="s">
        <v>35</v>
      </c>
      <c r="C16" s="24" t="s">
        <v>46</v>
      </c>
      <c r="D16" s="23" t="s">
        <v>48</v>
      </c>
      <c r="E16" s="3">
        <v>1</v>
      </c>
      <c r="F16" s="21">
        <v>3</v>
      </c>
      <c r="G16" s="3">
        <v>18.899999999999999</v>
      </c>
      <c r="H16" s="3" t="s">
        <v>33</v>
      </c>
      <c r="I16" s="4" t="s">
        <v>2</v>
      </c>
      <c r="K16" s="1" t="s">
        <v>207</v>
      </c>
      <c r="L16" s="1">
        <f>L14-L15</f>
        <v>2.7</v>
      </c>
      <c r="M16" s="1">
        <f>M14-M15</f>
        <v>1</v>
      </c>
    </row>
    <row r="17" spans="2:13" ht="15" thickBot="1" x14ac:dyDescent="0.45">
      <c r="B17" s="40" t="s">
        <v>129</v>
      </c>
      <c r="C17" s="51" t="s">
        <v>116</v>
      </c>
      <c r="D17" s="40" t="s">
        <v>130</v>
      </c>
      <c r="E17" s="32">
        <v>1</v>
      </c>
      <c r="F17" s="34">
        <v>3</v>
      </c>
      <c r="G17" s="32">
        <v>0.89</v>
      </c>
      <c r="H17" s="47">
        <f t="shared" si="0"/>
        <v>2.67</v>
      </c>
      <c r="I17" s="35" t="s">
        <v>2</v>
      </c>
      <c r="K17" s="1" t="s">
        <v>208</v>
      </c>
      <c r="L17" s="1">
        <v>5.0000000000000001E-3</v>
      </c>
      <c r="M17" s="1">
        <v>5.0000000000000001E-3</v>
      </c>
    </row>
    <row r="18" spans="2:13" ht="29.6" thickBot="1" x14ac:dyDescent="0.45">
      <c r="B18" s="40" t="s">
        <v>117</v>
      </c>
      <c r="C18" s="42" t="s">
        <v>118</v>
      </c>
      <c r="D18" s="40" t="s">
        <v>131</v>
      </c>
      <c r="E18" s="32">
        <v>1</v>
      </c>
      <c r="F18" s="34">
        <v>2</v>
      </c>
      <c r="G18" s="32">
        <v>20.89</v>
      </c>
      <c r="H18" s="32">
        <f t="shared" si="0"/>
        <v>41.78</v>
      </c>
      <c r="I18" s="35" t="s">
        <v>2</v>
      </c>
      <c r="K18" s="1" t="s">
        <v>209</v>
      </c>
      <c r="L18" s="26">
        <f>L16/L17</f>
        <v>540</v>
      </c>
      <c r="M18" s="26">
        <f>M16/M17</f>
        <v>200</v>
      </c>
    </row>
    <row r="19" spans="2:13" ht="44.15" thickBot="1" x14ac:dyDescent="0.45">
      <c r="B19" s="40" t="s">
        <v>166</v>
      </c>
      <c r="C19" s="42" t="s">
        <v>165</v>
      </c>
      <c r="D19" s="40" t="s">
        <v>56</v>
      </c>
      <c r="E19" s="32">
        <v>1</v>
      </c>
      <c r="F19" s="34">
        <v>3</v>
      </c>
      <c r="G19" s="32">
        <v>3.08</v>
      </c>
      <c r="H19" s="32">
        <f t="shared" si="0"/>
        <v>9.24</v>
      </c>
      <c r="I19" s="35" t="s">
        <v>2</v>
      </c>
      <c r="K19" s="1" t="s">
        <v>210</v>
      </c>
      <c r="L19" s="1">
        <f>L17^2*L18</f>
        <v>1.35E-2</v>
      </c>
      <c r="M19" s="1">
        <f>M17^2*M18</f>
        <v>5.0000000000000001E-3</v>
      </c>
    </row>
    <row r="20" spans="2:13" ht="15" thickBot="1" x14ac:dyDescent="0.45">
      <c r="B20" s="42" t="s">
        <v>175</v>
      </c>
      <c r="C20" s="42" t="s">
        <v>203</v>
      </c>
      <c r="D20" s="40" t="s">
        <v>174</v>
      </c>
      <c r="E20" s="32">
        <v>2</v>
      </c>
      <c r="F20" s="34">
        <v>10</v>
      </c>
      <c r="G20" s="32">
        <v>1.69</v>
      </c>
      <c r="H20" s="32">
        <f t="shared" si="0"/>
        <v>16.899999999999999</v>
      </c>
      <c r="I20" s="35" t="s">
        <v>2</v>
      </c>
    </row>
    <row r="21" spans="2:13" ht="14.15" customHeight="1" thickBot="1" x14ac:dyDescent="0.45">
      <c r="B21" s="40" t="s">
        <v>37</v>
      </c>
      <c r="C21" s="40" t="s">
        <v>57</v>
      </c>
      <c r="D21" s="40" t="s">
        <v>103</v>
      </c>
      <c r="E21" s="32">
        <v>4</v>
      </c>
      <c r="F21" s="34">
        <v>10</v>
      </c>
      <c r="G21" s="32">
        <v>1.1599999999999999</v>
      </c>
      <c r="H21" s="32">
        <f t="shared" si="0"/>
        <v>11.6</v>
      </c>
      <c r="I21" s="35" t="s">
        <v>2</v>
      </c>
    </row>
    <row r="22" spans="2:13" ht="15" thickBot="1" x14ac:dyDescent="0.45">
      <c r="B22" s="30" t="s">
        <v>39</v>
      </c>
      <c r="C22" s="30" t="s">
        <v>38</v>
      </c>
      <c r="D22" s="30" t="s">
        <v>176</v>
      </c>
      <c r="E22" s="30">
        <v>1</v>
      </c>
      <c r="F22" s="53">
        <v>4</v>
      </c>
      <c r="G22" s="30">
        <v>0.69</v>
      </c>
      <c r="H22" s="30"/>
      <c r="I22" s="31" t="s">
        <v>2</v>
      </c>
    </row>
    <row r="23" spans="2:13" ht="15" thickBot="1" x14ac:dyDescent="0.45">
      <c r="B23" s="32" t="s">
        <v>179</v>
      </c>
      <c r="C23" s="32" t="s">
        <v>178</v>
      </c>
      <c r="D23" s="32" t="s">
        <v>177</v>
      </c>
      <c r="E23" s="32">
        <v>1</v>
      </c>
      <c r="F23" s="34">
        <v>4</v>
      </c>
      <c r="G23" s="32">
        <v>2.67</v>
      </c>
      <c r="H23" s="32">
        <f t="shared" si="0"/>
        <v>10.68</v>
      </c>
      <c r="I23" s="35" t="s">
        <v>2</v>
      </c>
    </row>
    <row r="24" spans="2:13" ht="15" thickBot="1" x14ac:dyDescent="0.45">
      <c r="B24" s="32" t="s">
        <v>119</v>
      </c>
      <c r="C24" s="32" t="s">
        <v>120</v>
      </c>
      <c r="D24" s="32" t="s">
        <v>171</v>
      </c>
      <c r="E24" s="32">
        <v>1</v>
      </c>
      <c r="F24" s="34">
        <v>3</v>
      </c>
      <c r="G24" s="32">
        <v>0.79</v>
      </c>
      <c r="H24" s="32">
        <f t="shared" si="0"/>
        <v>2.37</v>
      </c>
      <c r="I24" s="35" t="s">
        <v>2</v>
      </c>
    </row>
    <row r="25" spans="2:13" ht="15" thickBot="1" x14ac:dyDescent="0.45">
      <c r="B25" s="32" t="s">
        <v>170</v>
      </c>
      <c r="C25" s="32" t="s">
        <v>169</v>
      </c>
      <c r="D25" s="32" t="s">
        <v>168</v>
      </c>
      <c r="E25" s="32">
        <v>1</v>
      </c>
      <c r="F25" s="34">
        <v>3</v>
      </c>
      <c r="G25" s="32">
        <v>0.28999999999999998</v>
      </c>
      <c r="H25" s="32">
        <f t="shared" si="0"/>
        <v>0.86999999999999988</v>
      </c>
      <c r="I25" s="35" t="s">
        <v>2</v>
      </c>
    </row>
    <row r="26" spans="2:13" ht="15" thickBot="1" x14ac:dyDescent="0.45">
      <c r="B26" s="32" t="s">
        <v>172</v>
      </c>
      <c r="C26" s="32" t="s">
        <v>173</v>
      </c>
      <c r="D26" s="32" t="s">
        <v>167</v>
      </c>
      <c r="E26" s="32">
        <v>1</v>
      </c>
      <c r="F26" s="34">
        <v>3</v>
      </c>
      <c r="G26" s="32">
        <v>0.28999999999999998</v>
      </c>
      <c r="H26" s="32">
        <f t="shared" si="0"/>
        <v>0.86999999999999988</v>
      </c>
      <c r="I26" s="35" t="s">
        <v>2</v>
      </c>
    </row>
    <row r="27" spans="2:13" ht="15" thickBot="1" x14ac:dyDescent="0.45">
      <c r="B27" s="32" t="s">
        <v>26</v>
      </c>
      <c r="C27" s="32" t="s">
        <v>27</v>
      </c>
      <c r="D27" s="32"/>
      <c r="E27" s="32">
        <v>3</v>
      </c>
      <c r="F27" s="34">
        <v>30</v>
      </c>
      <c r="G27" s="32">
        <v>1.4999999999999999E-2</v>
      </c>
      <c r="H27" s="32">
        <f t="shared" ref="H27:H79" si="1">G27*F27</f>
        <v>0.44999999999999996</v>
      </c>
      <c r="I27" s="35" t="s">
        <v>2</v>
      </c>
    </row>
    <row r="28" spans="2:13" s="26" customFormat="1" ht="15" thickBot="1" x14ac:dyDescent="0.45">
      <c r="B28" s="32" t="s">
        <v>196</v>
      </c>
      <c r="C28" s="32" t="s">
        <v>195</v>
      </c>
      <c r="D28" s="32"/>
      <c r="E28" s="32">
        <v>4</v>
      </c>
      <c r="F28" s="34">
        <v>20</v>
      </c>
      <c r="G28" s="32">
        <v>0.01</v>
      </c>
      <c r="H28" s="32">
        <f t="shared" si="1"/>
        <v>0.2</v>
      </c>
      <c r="I28" s="35" t="s">
        <v>2</v>
      </c>
    </row>
    <row r="29" spans="2:13" ht="15" thickBot="1" x14ac:dyDescent="0.45">
      <c r="B29" s="32" t="s">
        <v>243</v>
      </c>
      <c r="C29" s="32" t="s">
        <v>242</v>
      </c>
      <c r="D29" s="32" t="s">
        <v>151</v>
      </c>
      <c r="E29" s="32">
        <v>4</v>
      </c>
      <c r="F29" s="34">
        <v>10</v>
      </c>
      <c r="G29" s="32">
        <v>0.13700000000000001</v>
      </c>
      <c r="H29" s="32">
        <f t="shared" si="1"/>
        <v>1.37</v>
      </c>
      <c r="I29" s="35" t="s">
        <v>2</v>
      </c>
    </row>
    <row r="30" spans="2:13" ht="15" thickBot="1" x14ac:dyDescent="0.45">
      <c r="B30" s="32" t="s">
        <v>211</v>
      </c>
      <c r="C30" s="32" t="s">
        <v>212</v>
      </c>
      <c r="D30" s="32"/>
      <c r="E30" s="32">
        <v>4</v>
      </c>
      <c r="F30" s="34">
        <v>20</v>
      </c>
      <c r="G30" s="32">
        <v>1.6E-2</v>
      </c>
      <c r="H30" s="32">
        <f t="shared" si="1"/>
        <v>0.32</v>
      </c>
      <c r="I30" s="35" t="s">
        <v>2</v>
      </c>
    </row>
    <row r="31" spans="2:13" ht="15" thickBot="1" x14ac:dyDescent="0.45">
      <c r="B31" s="32" t="s">
        <v>258</v>
      </c>
      <c r="C31" s="32" t="s">
        <v>259</v>
      </c>
      <c r="D31" s="32"/>
      <c r="E31" s="32">
        <v>2</v>
      </c>
      <c r="F31" s="34">
        <v>10</v>
      </c>
      <c r="G31" s="32">
        <v>8.2000000000000003E-2</v>
      </c>
      <c r="H31" s="32">
        <f t="shared" si="1"/>
        <v>0.82000000000000006</v>
      </c>
      <c r="I31" s="35" t="s">
        <v>2</v>
      </c>
    </row>
    <row r="32" spans="2:13" ht="15" thickBot="1" x14ac:dyDescent="0.45">
      <c r="B32" s="32" t="s">
        <v>213</v>
      </c>
      <c r="C32" s="32" t="s">
        <v>214</v>
      </c>
      <c r="D32" s="32"/>
      <c r="E32" s="32">
        <v>1</v>
      </c>
      <c r="F32" s="34">
        <v>10</v>
      </c>
      <c r="G32" s="32">
        <v>8.0000000000000002E-3</v>
      </c>
      <c r="H32" s="32">
        <f t="shared" si="1"/>
        <v>0.08</v>
      </c>
      <c r="I32" s="35" t="s">
        <v>2</v>
      </c>
    </row>
    <row r="33" spans="2:9" ht="15" thickBot="1" x14ac:dyDescent="0.45">
      <c r="B33" s="33" t="s">
        <v>62</v>
      </c>
      <c r="C33" s="32" t="s">
        <v>63</v>
      </c>
      <c r="D33" s="32" t="s">
        <v>154</v>
      </c>
      <c r="E33" s="32">
        <v>4</v>
      </c>
      <c r="F33" s="34">
        <v>20</v>
      </c>
      <c r="G33" s="32">
        <v>3.4000000000000002E-2</v>
      </c>
      <c r="H33" s="32">
        <f t="shared" si="1"/>
        <v>0.68</v>
      </c>
      <c r="I33" s="35" t="s">
        <v>2</v>
      </c>
    </row>
    <row r="34" spans="2:9" ht="15" thickBot="1" x14ac:dyDescent="0.45">
      <c r="B34" s="33" t="s">
        <v>78</v>
      </c>
      <c r="C34" s="32" t="s">
        <v>77</v>
      </c>
      <c r="D34" s="32" t="s">
        <v>155</v>
      </c>
      <c r="E34" s="32">
        <v>1</v>
      </c>
      <c r="F34" s="34">
        <v>10</v>
      </c>
      <c r="G34" s="32">
        <v>1.9E-2</v>
      </c>
      <c r="H34" s="32">
        <f t="shared" si="1"/>
        <v>0.19</v>
      </c>
      <c r="I34" s="35" t="s">
        <v>2</v>
      </c>
    </row>
    <row r="35" spans="2:9" ht="15" thickBot="1" x14ac:dyDescent="0.45">
      <c r="B35" s="33" t="s">
        <v>114</v>
      </c>
      <c r="C35" s="32" t="s">
        <v>115</v>
      </c>
      <c r="D35" s="32" t="s">
        <v>156</v>
      </c>
      <c r="E35" s="32">
        <v>10</v>
      </c>
      <c r="F35" s="34">
        <v>30</v>
      </c>
      <c r="G35" s="32">
        <v>1.4999999999999999E-2</v>
      </c>
      <c r="H35" s="32">
        <f t="shared" si="1"/>
        <v>0.44999999999999996</v>
      </c>
      <c r="I35" s="35" t="s">
        <v>2</v>
      </c>
    </row>
    <row r="36" spans="2:9" s="26" customFormat="1" ht="15" thickBot="1" x14ac:dyDescent="0.45">
      <c r="B36" s="33" t="s">
        <v>197</v>
      </c>
      <c r="C36" s="32" t="s">
        <v>198</v>
      </c>
      <c r="D36" s="32"/>
      <c r="E36" s="32"/>
      <c r="F36" s="34">
        <v>20</v>
      </c>
      <c r="G36" s="32">
        <v>8.9999999999999993E-3</v>
      </c>
      <c r="H36" s="32">
        <f t="shared" si="1"/>
        <v>0.18</v>
      </c>
      <c r="I36" s="35" t="s">
        <v>2</v>
      </c>
    </row>
    <row r="37" spans="2:9" s="26" customFormat="1" ht="15" thickBot="1" x14ac:dyDescent="0.45">
      <c r="B37" s="33" t="s">
        <v>200</v>
      </c>
      <c r="C37" s="32" t="s">
        <v>199</v>
      </c>
      <c r="D37" s="32"/>
      <c r="E37" s="32">
        <v>9</v>
      </c>
      <c r="F37" s="34">
        <v>30</v>
      </c>
      <c r="G37" s="32">
        <v>8.9999999999999993E-3</v>
      </c>
      <c r="H37" s="32">
        <v>1.2E-2</v>
      </c>
      <c r="I37" s="35" t="s">
        <v>2</v>
      </c>
    </row>
    <row r="38" spans="2:9" s="26" customFormat="1" ht="15" thickBot="1" x14ac:dyDescent="0.45">
      <c r="B38" s="33" t="s">
        <v>229</v>
      </c>
      <c r="C38" s="32" t="s">
        <v>230</v>
      </c>
      <c r="D38" s="32"/>
      <c r="E38" s="32">
        <v>6</v>
      </c>
      <c r="F38" s="34">
        <v>20</v>
      </c>
      <c r="G38" s="32">
        <v>8.0000000000000002E-3</v>
      </c>
      <c r="H38" s="32">
        <f t="shared" si="1"/>
        <v>0.16</v>
      </c>
      <c r="I38" s="35" t="s">
        <v>2</v>
      </c>
    </row>
    <row r="39" spans="2:9" ht="15" thickBot="1" x14ac:dyDescent="0.45">
      <c r="B39" s="33" t="s">
        <v>256</v>
      </c>
      <c r="C39" s="32" t="s">
        <v>257</v>
      </c>
      <c r="D39" s="32"/>
      <c r="E39" s="32">
        <v>4</v>
      </c>
      <c r="F39" s="34">
        <v>10</v>
      </c>
      <c r="G39" s="32">
        <v>1.2E-2</v>
      </c>
      <c r="H39" s="32">
        <f t="shared" si="1"/>
        <v>0.12</v>
      </c>
      <c r="I39" s="35" t="s">
        <v>2</v>
      </c>
    </row>
    <row r="40" spans="2:9" ht="15" thickBot="1" x14ac:dyDescent="0.45">
      <c r="B40" s="33" t="s">
        <v>133</v>
      </c>
      <c r="C40" s="32" t="s">
        <v>132</v>
      </c>
      <c r="D40" s="32" t="s">
        <v>157</v>
      </c>
      <c r="E40" s="32">
        <v>1</v>
      </c>
      <c r="F40" s="34">
        <v>10</v>
      </c>
      <c r="G40" s="32">
        <v>8.9999999999999993E-3</v>
      </c>
      <c r="H40" s="32">
        <f t="shared" si="1"/>
        <v>0.09</v>
      </c>
      <c r="I40" s="35" t="s">
        <v>2</v>
      </c>
    </row>
    <row r="41" spans="2:9" ht="15" thickBot="1" x14ac:dyDescent="0.45">
      <c r="B41" s="33" t="s">
        <v>64</v>
      </c>
      <c r="C41" s="32" t="s">
        <v>65</v>
      </c>
      <c r="D41" s="32" t="s">
        <v>153</v>
      </c>
      <c r="E41" s="32">
        <v>1</v>
      </c>
      <c r="F41" s="34">
        <v>10</v>
      </c>
      <c r="G41" s="32">
        <v>4.7E-2</v>
      </c>
      <c r="H41" s="32">
        <f t="shared" si="1"/>
        <v>0.47</v>
      </c>
      <c r="I41" s="35" t="s">
        <v>2</v>
      </c>
    </row>
    <row r="42" spans="2:9" ht="15" thickBot="1" x14ac:dyDescent="0.45">
      <c r="B42" s="33" t="s">
        <v>135</v>
      </c>
      <c r="C42" s="32" t="s">
        <v>134</v>
      </c>
      <c r="D42" s="32" t="s">
        <v>158</v>
      </c>
      <c r="E42" s="32">
        <v>1</v>
      </c>
      <c r="F42" s="34">
        <v>10</v>
      </c>
      <c r="G42" s="32">
        <v>0.109</v>
      </c>
      <c r="H42" s="32">
        <f t="shared" si="1"/>
        <v>1.0900000000000001</v>
      </c>
      <c r="I42" s="35" t="s">
        <v>2</v>
      </c>
    </row>
    <row r="43" spans="2:9" ht="15" thickBot="1" x14ac:dyDescent="0.45">
      <c r="B43" s="33" t="s">
        <v>137</v>
      </c>
      <c r="C43" s="32" t="s">
        <v>136</v>
      </c>
      <c r="D43" s="32" t="s">
        <v>82</v>
      </c>
      <c r="E43" s="32">
        <v>1</v>
      </c>
      <c r="F43" s="34">
        <v>10</v>
      </c>
      <c r="G43" s="32">
        <v>8.9999999999999993E-3</v>
      </c>
      <c r="H43" s="32">
        <f t="shared" si="1"/>
        <v>0.09</v>
      </c>
      <c r="I43" s="35" t="s">
        <v>2</v>
      </c>
    </row>
    <row r="44" spans="2:9" ht="15" thickBot="1" x14ac:dyDescent="0.45">
      <c r="B44" s="33" t="s">
        <v>147</v>
      </c>
      <c r="C44" s="32" t="s">
        <v>148</v>
      </c>
      <c r="D44" s="32" t="s">
        <v>159</v>
      </c>
      <c r="E44" s="32">
        <v>1</v>
      </c>
      <c r="F44" s="34">
        <v>20</v>
      </c>
      <c r="G44" s="32">
        <v>8.0000000000000002E-3</v>
      </c>
      <c r="H44" s="32">
        <f t="shared" si="1"/>
        <v>0.16</v>
      </c>
      <c r="I44" s="35" t="s">
        <v>2</v>
      </c>
    </row>
    <row r="45" spans="2:9" ht="15" thickBot="1" x14ac:dyDescent="0.45">
      <c r="B45" s="33" t="s">
        <v>244</v>
      </c>
      <c r="C45" s="32" t="s">
        <v>245</v>
      </c>
      <c r="D45" s="32"/>
      <c r="E45" s="32">
        <v>1</v>
      </c>
      <c r="F45" s="34">
        <v>30</v>
      </c>
      <c r="G45" s="32">
        <v>1.6E-2</v>
      </c>
      <c r="H45" s="32">
        <f t="shared" si="1"/>
        <v>0.48</v>
      </c>
      <c r="I45" s="35" t="s">
        <v>2</v>
      </c>
    </row>
    <row r="46" spans="2:9" ht="15" thickBot="1" x14ac:dyDescent="0.45">
      <c r="B46" s="33" t="s">
        <v>260</v>
      </c>
      <c r="C46" s="32" t="s">
        <v>261</v>
      </c>
      <c r="D46" s="32"/>
      <c r="E46" s="32">
        <v>1</v>
      </c>
      <c r="F46" s="34">
        <v>10</v>
      </c>
      <c r="G46" s="32">
        <v>8.9999999999999993E-3</v>
      </c>
      <c r="H46" s="32">
        <f t="shared" si="1"/>
        <v>0.09</v>
      </c>
      <c r="I46" s="35" t="s">
        <v>2</v>
      </c>
    </row>
    <row r="47" spans="2:9" s="26" customFormat="1" ht="15" thickBot="1" x14ac:dyDescent="0.45">
      <c r="B47" s="33" t="s">
        <v>201</v>
      </c>
      <c r="C47" s="32" t="s">
        <v>202</v>
      </c>
      <c r="D47" s="32"/>
      <c r="E47" s="32"/>
      <c r="F47" s="34">
        <v>15</v>
      </c>
      <c r="G47" s="32">
        <v>6.2E-2</v>
      </c>
      <c r="H47" s="32">
        <f t="shared" si="1"/>
        <v>0.92999999999999994</v>
      </c>
      <c r="I47" s="35" t="s">
        <v>2</v>
      </c>
    </row>
    <row r="48" spans="2:9" s="26" customFormat="1" ht="15" thickBot="1" x14ac:dyDescent="0.45">
      <c r="B48" s="33" t="s">
        <v>225</v>
      </c>
      <c r="C48" s="32" t="s">
        <v>226</v>
      </c>
      <c r="D48" s="32"/>
      <c r="E48" s="32"/>
      <c r="F48" s="34">
        <v>10</v>
      </c>
      <c r="G48" s="32">
        <v>8.2000000000000003E-2</v>
      </c>
      <c r="H48" s="32">
        <f t="shared" si="1"/>
        <v>0.82000000000000006</v>
      </c>
      <c r="I48" s="35" t="s">
        <v>2</v>
      </c>
    </row>
    <row r="49" spans="2:9" s="26" customFormat="1" ht="15" thickBot="1" x14ac:dyDescent="0.45">
      <c r="B49" s="43" t="s">
        <v>232</v>
      </c>
      <c r="C49" s="44" t="s">
        <v>233</v>
      </c>
      <c r="D49" s="44"/>
      <c r="E49" s="44"/>
      <c r="F49" s="45">
        <v>10</v>
      </c>
      <c r="G49" s="44">
        <v>4.5999999999999999E-2</v>
      </c>
      <c r="H49" s="44"/>
      <c r="I49" s="46" t="s">
        <v>2</v>
      </c>
    </row>
    <row r="50" spans="2:9" s="26" customFormat="1" ht="15" thickBot="1" x14ac:dyDescent="0.45">
      <c r="B50" s="33" t="s">
        <v>262</v>
      </c>
      <c r="C50" s="32" t="s">
        <v>233</v>
      </c>
      <c r="D50" s="32"/>
      <c r="E50" s="32"/>
      <c r="F50" s="34">
        <v>10</v>
      </c>
      <c r="G50" s="32">
        <v>3.1E-2</v>
      </c>
      <c r="H50" s="32">
        <f t="shared" si="1"/>
        <v>0.31</v>
      </c>
      <c r="I50" s="35" t="s">
        <v>2</v>
      </c>
    </row>
    <row r="51" spans="2:9" ht="15" thickBot="1" x14ac:dyDescent="0.45">
      <c r="B51" s="33" t="s">
        <v>139</v>
      </c>
      <c r="C51" s="32" t="s">
        <v>138</v>
      </c>
      <c r="D51" s="32" t="s">
        <v>142</v>
      </c>
      <c r="E51" s="32">
        <v>2</v>
      </c>
      <c r="F51" s="34">
        <v>10</v>
      </c>
      <c r="G51" s="32">
        <v>4.9000000000000002E-2</v>
      </c>
      <c r="H51" s="32">
        <f t="shared" si="1"/>
        <v>0.49</v>
      </c>
      <c r="I51" s="35" t="s">
        <v>2</v>
      </c>
    </row>
    <row r="52" spans="2:9" ht="15" thickBot="1" x14ac:dyDescent="0.45">
      <c r="B52" s="33" t="s">
        <v>140</v>
      </c>
      <c r="C52" s="32" t="s">
        <v>141</v>
      </c>
      <c r="D52" s="32" t="s">
        <v>143</v>
      </c>
      <c r="E52" s="32">
        <v>2</v>
      </c>
      <c r="F52" s="34">
        <v>10</v>
      </c>
      <c r="G52" s="32">
        <v>4.9000000000000002E-2</v>
      </c>
      <c r="H52" s="32">
        <f t="shared" si="1"/>
        <v>0.49</v>
      </c>
      <c r="I52" s="35" t="s">
        <v>2</v>
      </c>
    </row>
    <row r="53" spans="2:9" ht="15" thickBot="1" x14ac:dyDescent="0.45">
      <c r="B53" s="33" t="s">
        <v>145</v>
      </c>
      <c r="C53" s="32" t="s">
        <v>146</v>
      </c>
      <c r="D53" s="32" t="s">
        <v>149</v>
      </c>
      <c r="E53" s="32">
        <v>9</v>
      </c>
      <c r="F53" s="34">
        <v>30</v>
      </c>
      <c r="G53" s="32">
        <v>2.1999999999999999E-2</v>
      </c>
      <c r="H53" s="32">
        <f t="shared" si="1"/>
        <v>0.65999999999999992</v>
      </c>
      <c r="I53" s="35" t="s">
        <v>2</v>
      </c>
    </row>
    <row r="54" spans="2:9" ht="15" thickBot="1" x14ac:dyDescent="0.45">
      <c r="B54" s="33" t="s">
        <v>254</v>
      </c>
      <c r="C54" s="32" t="s">
        <v>255</v>
      </c>
      <c r="D54" s="32"/>
      <c r="E54" s="32">
        <v>2</v>
      </c>
      <c r="F54" s="34">
        <v>10</v>
      </c>
      <c r="G54" s="32">
        <v>0.27900000000000003</v>
      </c>
      <c r="H54" s="32">
        <f t="shared" si="1"/>
        <v>2.79</v>
      </c>
      <c r="I54" s="35" t="s">
        <v>2</v>
      </c>
    </row>
    <row r="55" spans="2:9" ht="15" thickBot="1" x14ac:dyDescent="0.45">
      <c r="B55" s="33" t="s">
        <v>121</v>
      </c>
      <c r="C55" s="32" t="s">
        <v>122</v>
      </c>
      <c r="D55" s="32" t="s">
        <v>144</v>
      </c>
      <c r="E55" s="32">
        <v>1</v>
      </c>
      <c r="F55" s="34">
        <v>10</v>
      </c>
      <c r="G55" s="32">
        <v>3.5999999999999997E-2</v>
      </c>
      <c r="H55" s="32">
        <f t="shared" si="1"/>
        <v>0.36</v>
      </c>
      <c r="I55" s="35" t="s">
        <v>2</v>
      </c>
    </row>
    <row r="56" spans="2:9" ht="15" thickBot="1" x14ac:dyDescent="0.45">
      <c r="B56" s="32" t="s">
        <v>20</v>
      </c>
      <c r="C56" s="32" t="s">
        <v>21</v>
      </c>
      <c r="D56" s="32" t="s">
        <v>162</v>
      </c>
      <c r="E56" s="32">
        <v>7</v>
      </c>
      <c r="F56" s="34">
        <v>20</v>
      </c>
      <c r="G56" s="32">
        <v>4.1000000000000002E-2</v>
      </c>
      <c r="H56" s="32">
        <f t="shared" si="1"/>
        <v>0.82000000000000006</v>
      </c>
      <c r="I56" s="35" t="s">
        <v>2</v>
      </c>
    </row>
    <row r="57" spans="2:9" ht="29.6" thickBot="1" x14ac:dyDescent="0.45">
      <c r="B57" s="32" t="s">
        <v>23</v>
      </c>
      <c r="C57" s="32" t="s">
        <v>22</v>
      </c>
      <c r="D57" s="33" t="s">
        <v>150</v>
      </c>
      <c r="E57" s="32">
        <v>54</v>
      </c>
      <c r="F57" s="34">
        <v>120</v>
      </c>
      <c r="G57" s="32">
        <v>0.03</v>
      </c>
      <c r="H57" s="32">
        <f t="shared" si="1"/>
        <v>3.5999999999999996</v>
      </c>
      <c r="I57" s="35" t="s">
        <v>2</v>
      </c>
    </row>
    <row r="58" spans="2:9" ht="15" thickBot="1" x14ac:dyDescent="0.45">
      <c r="B58" s="32" t="s">
        <v>249</v>
      </c>
      <c r="C58" s="32" t="s">
        <v>252</v>
      </c>
      <c r="D58" s="33"/>
      <c r="E58" s="32">
        <v>2</v>
      </c>
      <c r="F58" s="34">
        <v>10</v>
      </c>
      <c r="G58" s="32">
        <v>5.2999999999999999E-2</v>
      </c>
      <c r="H58" s="32">
        <f t="shared" si="1"/>
        <v>0.53</v>
      </c>
      <c r="I58" s="35" t="s">
        <v>2</v>
      </c>
    </row>
    <row r="59" spans="2:9" ht="15.9" customHeight="1" thickBot="1" x14ac:dyDescent="0.45">
      <c r="B59" s="32" t="s">
        <v>250</v>
      </c>
      <c r="C59" s="32" t="s">
        <v>251</v>
      </c>
      <c r="D59" s="33"/>
      <c r="E59" s="32">
        <v>2</v>
      </c>
      <c r="F59" s="34">
        <v>10</v>
      </c>
      <c r="G59" s="32">
        <v>7.3999999999999996E-2</v>
      </c>
      <c r="H59" s="32">
        <f>F59*G59</f>
        <v>0.74</v>
      </c>
      <c r="I59" s="35" t="s">
        <v>2</v>
      </c>
    </row>
    <row r="60" spans="2:9" ht="15" thickBot="1" x14ac:dyDescent="0.45">
      <c r="B60" s="32" t="s">
        <v>25</v>
      </c>
      <c r="C60" s="32" t="s">
        <v>24</v>
      </c>
      <c r="D60" s="32" t="s">
        <v>66</v>
      </c>
      <c r="E60" s="32">
        <v>16</v>
      </c>
      <c r="F60" s="34">
        <v>40</v>
      </c>
      <c r="G60" s="32">
        <v>4.2000000000000003E-2</v>
      </c>
      <c r="H60" s="32">
        <f>G60*F60</f>
        <v>1.6800000000000002</v>
      </c>
      <c r="I60" s="35" t="s">
        <v>2</v>
      </c>
    </row>
    <row r="61" spans="2:9" ht="15" thickBot="1" x14ac:dyDescent="0.45">
      <c r="B61" s="32" t="s">
        <v>79</v>
      </c>
      <c r="C61" s="32" t="s">
        <v>80</v>
      </c>
      <c r="D61" s="32" t="s">
        <v>81</v>
      </c>
      <c r="E61" s="32">
        <v>4</v>
      </c>
      <c r="F61" s="32">
        <v>20</v>
      </c>
      <c r="G61" s="37">
        <v>9.0999999999999998E-2</v>
      </c>
      <c r="H61" s="32">
        <f t="shared" si="1"/>
        <v>1.8199999999999998</v>
      </c>
      <c r="I61" s="38" t="s">
        <v>2</v>
      </c>
    </row>
    <row r="62" spans="2:9" ht="29.6" thickBot="1" x14ac:dyDescent="0.45">
      <c r="B62" s="32" t="s">
        <v>253</v>
      </c>
      <c r="C62" s="32" t="s">
        <v>231</v>
      </c>
      <c r="D62" s="33" t="s">
        <v>72</v>
      </c>
      <c r="E62" s="32">
        <v>12</v>
      </c>
      <c r="F62" s="32">
        <v>40</v>
      </c>
      <c r="G62" s="32">
        <v>6.2E-2</v>
      </c>
      <c r="H62" s="32">
        <f t="shared" si="1"/>
        <v>2.48</v>
      </c>
      <c r="I62" s="35" t="s">
        <v>2</v>
      </c>
    </row>
    <row r="63" spans="2:9" ht="29.6" thickBot="1" x14ac:dyDescent="0.45">
      <c r="B63" s="3" t="s">
        <v>23</v>
      </c>
      <c r="C63" s="3" t="s">
        <v>22</v>
      </c>
      <c r="D63" s="5" t="s">
        <v>69</v>
      </c>
      <c r="E63" s="3">
        <v>13</v>
      </c>
      <c r="F63" s="3">
        <v>100</v>
      </c>
      <c r="G63" s="3">
        <v>5.0000000000000001E-3</v>
      </c>
      <c r="H63" s="3"/>
      <c r="I63" s="4" t="s">
        <v>2</v>
      </c>
    </row>
    <row r="64" spans="2:9" ht="15" thickBot="1" x14ac:dyDescent="0.45">
      <c r="B64" s="32" t="s">
        <v>234</v>
      </c>
      <c r="C64" s="32" t="s">
        <v>235</v>
      </c>
      <c r="D64" s="33"/>
      <c r="E64" s="32"/>
      <c r="F64" s="32">
        <v>10</v>
      </c>
      <c r="G64" s="32">
        <v>0.06</v>
      </c>
      <c r="H64" s="32">
        <f t="shared" si="1"/>
        <v>0.6</v>
      </c>
      <c r="I64" s="35" t="s">
        <v>2</v>
      </c>
    </row>
    <row r="65" spans="2:9" ht="29.6" thickBot="1" x14ac:dyDescent="0.45">
      <c r="B65" s="32" t="s">
        <v>67</v>
      </c>
      <c r="C65" s="33" t="s">
        <v>68</v>
      </c>
      <c r="D65" s="32" t="s">
        <v>164</v>
      </c>
      <c r="E65" s="32">
        <v>11</v>
      </c>
      <c r="F65" s="32">
        <v>24</v>
      </c>
      <c r="G65" s="32">
        <v>0.13300000000000001</v>
      </c>
      <c r="H65" s="32">
        <f t="shared" si="1"/>
        <v>3.1920000000000002</v>
      </c>
      <c r="I65" s="35" t="s">
        <v>2</v>
      </c>
    </row>
    <row r="66" spans="2:9" ht="29.6" thickBot="1" x14ac:dyDescent="0.45">
      <c r="B66" s="36" t="s">
        <v>70</v>
      </c>
      <c r="C66" s="33" t="s">
        <v>71</v>
      </c>
      <c r="D66" s="32" t="s">
        <v>163</v>
      </c>
      <c r="E66" s="32">
        <v>4</v>
      </c>
      <c r="F66" s="32">
        <v>10</v>
      </c>
      <c r="G66" s="32">
        <v>0.14299999999999999</v>
      </c>
      <c r="H66" s="32">
        <f t="shared" si="1"/>
        <v>1.43</v>
      </c>
      <c r="I66" s="35" t="s">
        <v>2</v>
      </c>
    </row>
    <row r="67" spans="2:9" ht="15" thickBot="1" x14ac:dyDescent="0.45">
      <c r="B67" s="36" t="s">
        <v>227</v>
      </c>
      <c r="C67" s="33" t="s">
        <v>228</v>
      </c>
      <c r="D67" s="32"/>
      <c r="E67" s="32">
        <v>1</v>
      </c>
      <c r="F67" s="32">
        <v>30</v>
      </c>
      <c r="G67" s="32">
        <v>8.4000000000000005E-2</v>
      </c>
      <c r="H67" s="32">
        <f t="shared" si="1"/>
        <v>2.52</v>
      </c>
      <c r="I67" s="35" t="s">
        <v>2</v>
      </c>
    </row>
    <row r="68" spans="2:9" ht="15" thickBot="1" x14ac:dyDescent="0.45">
      <c r="B68" s="36" t="s">
        <v>182</v>
      </c>
      <c r="C68" s="33" t="s">
        <v>183</v>
      </c>
      <c r="D68" s="32"/>
      <c r="E68" s="32">
        <v>2</v>
      </c>
      <c r="F68" s="32">
        <v>21</v>
      </c>
      <c r="G68" s="32">
        <v>3.5000000000000003E-2</v>
      </c>
      <c r="H68" s="32">
        <f t="shared" si="1"/>
        <v>0.7350000000000001</v>
      </c>
      <c r="I68" s="35" t="s">
        <v>2</v>
      </c>
    </row>
    <row r="69" spans="2:9" ht="15" thickBot="1" x14ac:dyDescent="0.45">
      <c r="B69" s="36" t="s">
        <v>180</v>
      </c>
      <c r="C69" s="33" t="s">
        <v>181</v>
      </c>
      <c r="D69" s="32"/>
      <c r="E69" s="32">
        <v>2</v>
      </c>
      <c r="F69" s="32">
        <v>10</v>
      </c>
      <c r="G69" s="32">
        <v>5.1999999999999998E-2</v>
      </c>
      <c r="H69" s="32">
        <f t="shared" si="1"/>
        <v>0.52</v>
      </c>
      <c r="I69" s="35" t="s">
        <v>2</v>
      </c>
    </row>
    <row r="70" spans="2:9" ht="29.6" thickBot="1" x14ac:dyDescent="0.45">
      <c r="B70" s="32" t="s">
        <v>18</v>
      </c>
      <c r="C70" s="33" t="s">
        <v>19</v>
      </c>
      <c r="D70" s="33" t="s">
        <v>73</v>
      </c>
      <c r="E70" s="32">
        <v>1</v>
      </c>
      <c r="F70" s="32">
        <v>3</v>
      </c>
      <c r="G70" s="32">
        <v>3.25</v>
      </c>
      <c r="H70" s="32">
        <f t="shared" si="1"/>
        <v>9.75</v>
      </c>
      <c r="I70" s="35" t="s">
        <v>2</v>
      </c>
    </row>
    <row r="71" spans="2:9" ht="15" thickBot="1" x14ac:dyDescent="0.45">
      <c r="B71" s="33" t="s">
        <v>59</v>
      </c>
      <c r="C71" s="32" t="s">
        <v>60</v>
      </c>
      <c r="D71" s="32" t="s">
        <v>61</v>
      </c>
      <c r="E71" s="32">
        <v>2</v>
      </c>
      <c r="F71" s="32">
        <v>10</v>
      </c>
      <c r="G71" s="32">
        <v>0.22700000000000001</v>
      </c>
      <c r="H71" s="32">
        <f t="shared" si="1"/>
        <v>2.27</v>
      </c>
      <c r="I71" s="35" t="s">
        <v>2</v>
      </c>
    </row>
    <row r="72" spans="2:9" ht="15" thickBot="1" x14ac:dyDescent="0.45">
      <c r="B72" s="30" t="s">
        <v>239</v>
      </c>
      <c r="C72" s="30" t="s">
        <v>238</v>
      </c>
      <c r="D72" s="30" t="s">
        <v>160</v>
      </c>
      <c r="E72" s="30">
        <v>8</v>
      </c>
      <c r="F72" s="30">
        <v>20</v>
      </c>
      <c r="G72" s="30">
        <v>0.36799999999999999</v>
      </c>
      <c r="H72" s="30"/>
      <c r="I72" s="31" t="s">
        <v>2</v>
      </c>
    </row>
    <row r="73" spans="2:9" ht="15" thickBot="1" x14ac:dyDescent="0.45">
      <c r="B73" s="30" t="s">
        <v>240</v>
      </c>
      <c r="C73" s="30" t="s">
        <v>241</v>
      </c>
      <c r="D73" s="30" t="s">
        <v>161</v>
      </c>
      <c r="E73" s="30">
        <v>4</v>
      </c>
      <c r="F73" s="30">
        <v>10</v>
      </c>
      <c r="G73" s="30">
        <v>0.22800000000000001</v>
      </c>
      <c r="H73" s="30"/>
      <c r="I73" s="31" t="s">
        <v>2</v>
      </c>
    </row>
    <row r="74" spans="2:9" ht="15" thickBot="1" x14ac:dyDescent="0.45">
      <c r="B74" s="32" t="s">
        <v>246</v>
      </c>
      <c r="C74" s="32" t="s">
        <v>248</v>
      </c>
      <c r="D74" s="32" t="s">
        <v>160</v>
      </c>
      <c r="E74" s="32">
        <v>8</v>
      </c>
      <c r="F74" s="32">
        <v>20</v>
      </c>
      <c r="G74" s="39">
        <v>0.40400000000000003</v>
      </c>
      <c r="H74" s="39">
        <f>F74*G74</f>
        <v>8.08</v>
      </c>
      <c r="I74" s="35" t="s">
        <v>2</v>
      </c>
    </row>
    <row r="75" spans="2:9" ht="15" thickBot="1" x14ac:dyDescent="0.45">
      <c r="B75" s="32" t="s">
        <v>247</v>
      </c>
      <c r="C75" s="32"/>
      <c r="D75" s="32" t="s">
        <v>161</v>
      </c>
      <c r="E75" s="32">
        <v>4</v>
      </c>
      <c r="F75" s="32">
        <v>10</v>
      </c>
      <c r="G75" s="32">
        <v>0.40400000000000003</v>
      </c>
      <c r="H75" s="39">
        <f>F75*G75</f>
        <v>4.04</v>
      </c>
      <c r="I75" s="35" t="s">
        <v>2</v>
      </c>
    </row>
    <row r="76" spans="2:9" ht="15" thickBot="1" x14ac:dyDescent="0.45">
      <c r="B76" s="32" t="s">
        <v>236</v>
      </c>
      <c r="C76" s="32" t="s">
        <v>237</v>
      </c>
      <c r="D76" s="32"/>
      <c r="E76" s="32">
        <v>1</v>
      </c>
      <c r="F76" s="32">
        <v>4</v>
      </c>
      <c r="G76" s="32">
        <v>0.18</v>
      </c>
      <c r="H76" s="32">
        <f t="shared" si="1"/>
        <v>0.72</v>
      </c>
      <c r="I76" s="35" t="s">
        <v>2</v>
      </c>
    </row>
    <row r="77" spans="2:9" ht="16" customHeight="1" thickBot="1" x14ac:dyDescent="0.45">
      <c r="B77" s="32" t="s">
        <v>42</v>
      </c>
      <c r="C77" s="32" t="s">
        <v>44</v>
      </c>
      <c r="D77" s="32" t="s">
        <v>43</v>
      </c>
      <c r="E77" s="32">
        <v>1</v>
      </c>
      <c r="F77" s="32">
        <v>10</v>
      </c>
      <c r="G77" s="32">
        <v>6.7599999999999993E-2</v>
      </c>
      <c r="H77" s="32">
        <f t="shared" si="1"/>
        <v>0.67599999999999993</v>
      </c>
      <c r="I77" s="35" t="s">
        <v>2</v>
      </c>
    </row>
    <row r="78" spans="2:9" ht="15" thickBot="1" x14ac:dyDescent="0.45">
      <c r="B78" s="5" t="s">
        <v>36</v>
      </c>
      <c r="C78" s="3" t="s">
        <v>34</v>
      </c>
      <c r="D78" s="3" t="s">
        <v>187</v>
      </c>
      <c r="E78" s="3">
        <v>1</v>
      </c>
      <c r="F78" s="3">
        <v>4</v>
      </c>
      <c r="G78" s="3">
        <v>8.1199999999999992</v>
      </c>
      <c r="H78" s="3" t="s">
        <v>33</v>
      </c>
      <c r="I78" s="4" t="s">
        <v>2</v>
      </c>
    </row>
    <row r="79" spans="2:9" ht="29.6" thickBot="1" x14ac:dyDescent="0.45">
      <c r="B79" s="32" t="s">
        <v>185</v>
      </c>
      <c r="C79" s="33" t="s">
        <v>186</v>
      </c>
      <c r="D79" s="32" t="s">
        <v>188</v>
      </c>
      <c r="E79" s="32">
        <v>1</v>
      </c>
      <c r="F79" s="32">
        <v>10</v>
      </c>
      <c r="G79" s="32">
        <v>0.26600000000000001</v>
      </c>
      <c r="H79" s="32">
        <f t="shared" si="1"/>
        <v>2.66</v>
      </c>
      <c r="I79" s="35" t="s">
        <v>2</v>
      </c>
    </row>
    <row r="80" spans="2:9" ht="15" thickBot="1" x14ac:dyDescent="0.45">
      <c r="B80" s="32" t="s">
        <v>263</v>
      </c>
      <c r="C80" s="32" t="s">
        <v>264</v>
      </c>
      <c r="D80" s="32"/>
      <c r="E80" s="32">
        <v>0</v>
      </c>
      <c r="F80" s="32">
        <v>10</v>
      </c>
      <c r="G80" s="32">
        <v>4.3999999999999997E-2</v>
      </c>
      <c r="H80" s="32">
        <f>G80*F80</f>
        <v>0.43999999999999995</v>
      </c>
      <c r="I80" s="35" t="s">
        <v>2</v>
      </c>
    </row>
    <row r="81" spans="2:9" ht="15" thickBot="1" x14ac:dyDescent="0.45">
      <c r="B81" s="3"/>
      <c r="C81" s="3" t="s">
        <v>58</v>
      </c>
      <c r="D81" s="3"/>
      <c r="E81" s="3">
        <v>1</v>
      </c>
      <c r="F81" s="3">
        <v>1</v>
      </c>
      <c r="G81" s="3">
        <v>5.69</v>
      </c>
      <c r="H81" s="3">
        <v>5.69</v>
      </c>
      <c r="I81" s="4" t="s">
        <v>2</v>
      </c>
    </row>
    <row r="82" spans="2:9" ht="15" thickBot="1" x14ac:dyDescent="0.45">
      <c r="B82" s="3" t="s">
        <v>32</v>
      </c>
      <c r="C82" s="3" t="s">
        <v>45</v>
      </c>
      <c r="D82" s="3"/>
      <c r="E82" s="3">
        <v>1</v>
      </c>
      <c r="F82" s="3">
        <v>1</v>
      </c>
      <c r="G82" s="3">
        <v>34.950000000000003</v>
      </c>
      <c r="H82" s="3">
        <v>12.22</v>
      </c>
      <c r="I82" s="4" t="s">
        <v>2</v>
      </c>
    </row>
    <row r="84" spans="2:9" ht="29.15" x14ac:dyDescent="0.4">
      <c r="E84" s="22" t="s">
        <v>125</v>
      </c>
      <c r="F84" s="1" t="s">
        <v>124</v>
      </c>
      <c r="G84" s="1" t="s">
        <v>47</v>
      </c>
      <c r="H84" s="28">
        <f>SUM(H2:H80)</f>
        <v>268.7650000000001</v>
      </c>
    </row>
    <row r="85" spans="2:9" x14ac:dyDescent="0.4">
      <c r="D85" s="1" t="s">
        <v>47</v>
      </c>
      <c r="E85" s="1">
        <f>SUM(E2:E78)</f>
        <v>276</v>
      </c>
      <c r="F85" s="1">
        <f>SUM(F2:F78)</f>
        <v>1151</v>
      </c>
    </row>
    <row r="86" spans="2:9" x14ac:dyDescent="0.4">
      <c r="C86" s="2"/>
      <c r="D86" s="2"/>
    </row>
  </sheetData>
  <hyperlinks>
    <hyperlink ref="I4" r:id="rId1" xr:uid="{1971A49F-5D18-46B3-A922-0244CE73C734}"/>
    <hyperlink ref="I2" r:id="rId2" xr:uid="{AF60C6DA-1F6B-4CE8-AFE3-B6D0D48B678A}"/>
    <hyperlink ref="I3" r:id="rId3" xr:uid="{B0357180-7BE7-4E23-BB5D-0C89C877CCFC}"/>
    <hyperlink ref="I5" r:id="rId4" xr:uid="{67583BDB-E4AD-4B31-98C1-567FFF18FAFD}"/>
    <hyperlink ref="K5" r:id="rId5" xr:uid="{9C00E262-24A2-4B44-BFA2-DE67B9ABD48C}"/>
    <hyperlink ref="I6" r:id="rId6" xr:uid="{EF892B7B-545D-4659-85B4-D6C5DF463219}"/>
    <hyperlink ref="K6" r:id="rId7" xr:uid="{6C1E5171-9131-4CAD-89A5-F606CC329DFE}"/>
    <hyperlink ref="I70" r:id="rId8" xr:uid="{6F596788-E6E6-4983-B23A-AE9E5EC4D031}"/>
    <hyperlink ref="I56" r:id="rId9" xr:uid="{CAC2AA24-D251-4527-9A6D-321769B390E4}"/>
    <hyperlink ref="I57" r:id="rId10" xr:uid="{783CC79A-C832-4261-A460-6B597597AF34}"/>
    <hyperlink ref="I60" r:id="rId11" xr:uid="{941ACFEF-F8EA-4543-9D4E-9DF40DC5E8E1}"/>
    <hyperlink ref="I71" r:id="rId12" xr:uid="{645B4F49-838C-4A02-AAC5-5D697ACEEC1D}"/>
    <hyperlink ref="I12" r:id="rId13" xr:uid="{F5C5BF41-25C8-4288-B67C-50AEC66072C0}"/>
    <hyperlink ref="I63" r:id="rId14" xr:uid="{CBFD4B35-1027-4EC2-88A8-642B4F0F7660}"/>
    <hyperlink ref="I14" r:id="rId15" xr:uid="{23C96C6E-2486-4E9B-90DB-947BD9EFEC3D}"/>
    <hyperlink ref="I66" r:id="rId16" xr:uid="{797B485D-F9CC-4914-BE86-744332C640BE}"/>
    <hyperlink ref="I16" r:id="rId17" xr:uid="{C60944D0-2448-4CB3-9622-090632C84FC8}"/>
    <hyperlink ref="I78" r:id="rId18" xr:uid="{0E426B24-A275-4BFF-B1FA-01E81FE8AA52}"/>
    <hyperlink ref="I21" r:id="rId19" xr:uid="{9F803F5E-C6CD-4800-A70B-E5C374BF802F}"/>
    <hyperlink ref="I22" r:id="rId20" xr:uid="{C87250B7-DB7F-48E5-8697-63EF87A2FBE4}"/>
    <hyperlink ref="I7" r:id="rId21" xr:uid="{424D525F-402F-42DE-AD2E-4D12989D0C88}"/>
    <hyperlink ref="I77" r:id="rId22" xr:uid="{474EA286-D5FC-4044-B250-A3E5BF3C618C}"/>
    <hyperlink ref="I81" r:id="rId23" xr:uid="{04F76ACA-6B89-479C-A423-EF6B6E4A7892}"/>
    <hyperlink ref="I82" r:id="rId24" xr:uid="{4F899988-F264-4D62-803A-A5CCF06C9C7A}"/>
    <hyperlink ref="I33" r:id="rId25" xr:uid="{9E453B73-2824-496D-B47E-CF6C7F8A78BB}"/>
    <hyperlink ref="I41" r:id="rId26" xr:uid="{5B3011CE-7026-4256-8C2D-7D2448B4E601}"/>
    <hyperlink ref="I65" r:id="rId27" xr:uid="{F64E565C-A43B-4E2E-9179-81B62280E9F2}"/>
    <hyperlink ref="I72" r:id="rId28" xr:uid="{6EB0D4BD-0FB5-4F54-B029-8A46A18CE63B}"/>
    <hyperlink ref="I73" r:id="rId29" xr:uid="{A75C3AE9-2A6E-4EF9-8509-D646E7DE17E5}"/>
    <hyperlink ref="I10" r:id="rId30" xr:uid="{B831CD75-4629-4E42-B6A3-EF702DDE74C7}"/>
    <hyperlink ref="I34" r:id="rId31" xr:uid="{67CA8DF2-31B9-49A9-8D83-965EEF71C89C}"/>
    <hyperlink ref="I15" r:id="rId32" xr:uid="{A9D0CFF8-0CE7-4CA2-BC8E-039129CC7B09}"/>
    <hyperlink ref="I35" r:id="rId33" xr:uid="{B2D58083-FFB5-4777-814B-C208DD0B5C4B}"/>
    <hyperlink ref="I17" r:id="rId34" xr:uid="{61B86F14-3F89-4D08-86FE-633AC940583A}"/>
    <hyperlink ref="I18" r:id="rId35" xr:uid="{896D3956-7554-4896-B512-929802837EA2}"/>
    <hyperlink ref="I24" r:id="rId36" xr:uid="{2BC2DC67-58C1-43CA-9E02-C4152445AA4F}"/>
    <hyperlink ref="I55" r:id="rId37" xr:uid="{9AB45EEA-7B7E-44F2-9D7D-DD7A7DD339F6}"/>
    <hyperlink ref="I8" r:id="rId38" xr:uid="{26527CB1-7EB5-4219-B502-35D5B003B1BA}"/>
    <hyperlink ref="I9" r:id="rId39" xr:uid="{C0D35319-6B0F-4B51-8204-701316FC27CF}"/>
    <hyperlink ref="I40" r:id="rId40" xr:uid="{BBC04898-C23F-4F53-BB9E-048D29039C94}"/>
    <hyperlink ref="I42" r:id="rId41" xr:uid="{36CC8AE0-EAFD-4F45-ABD2-9D7180FF9533}"/>
    <hyperlink ref="I43" r:id="rId42" xr:uid="{F47A5689-6103-43A7-A972-9171C5ADC968}"/>
    <hyperlink ref="I51" r:id="rId43" xr:uid="{2A4D223E-AFDB-4ED5-A78C-9A516808A528}"/>
    <hyperlink ref="I52" r:id="rId44" xr:uid="{5B60A55A-25FD-4424-9E72-E4156FDAF5DE}"/>
    <hyperlink ref="I53" r:id="rId45" xr:uid="{6B1B7A10-EA3E-43BF-A630-0D91A4C92696}"/>
    <hyperlink ref="I44" r:id="rId46" xr:uid="{14D4415B-57E7-4E65-A56E-1F439213292B}"/>
    <hyperlink ref="I29" r:id="rId47" xr:uid="{2B54CC4D-5E28-40A3-96C0-2BF93B9E9044}"/>
    <hyperlink ref="I27" r:id="rId48" xr:uid="{09A8B5A7-D836-46C7-BC53-E8FF7F7F682C}"/>
    <hyperlink ref="I19" r:id="rId49" xr:uid="{38FBECC4-D4F6-48CE-8420-C0E1C4DF8F0A}"/>
    <hyperlink ref="I25" r:id="rId50" xr:uid="{50AE46B9-AF04-442D-86A9-8FDA24012583}"/>
    <hyperlink ref="I26" r:id="rId51" xr:uid="{2F044D3E-0157-4C7F-8531-8CC5FCD2CBAA}"/>
    <hyperlink ref="I20" r:id="rId52" xr:uid="{3B891210-A851-490B-975D-8C3DAD63EA53}"/>
    <hyperlink ref="I23" r:id="rId53" xr:uid="{8B1191C0-E0AE-454C-BC77-F05ADDF697BB}"/>
    <hyperlink ref="I69" r:id="rId54" xr:uid="{98C666BA-E92C-4E95-8374-C0A58FCAA866}"/>
    <hyperlink ref="I68" r:id="rId55" xr:uid="{28DD56AA-84F3-4AF8-95D0-A7C9C3155AB8}"/>
    <hyperlink ref="I79" r:id="rId56" xr:uid="{B9A5CEEB-0894-4CDF-A37D-0A1E305BF5D5}"/>
    <hyperlink ref="I11" r:id="rId57" xr:uid="{19CF7A81-904E-4DAF-8786-8EB59A1AFF7E}"/>
    <hyperlink ref="I37" r:id="rId58" xr:uid="{904A38EA-374D-4552-BD89-300FFC4EDC61}"/>
    <hyperlink ref="I36" r:id="rId59" xr:uid="{E7243E97-C39A-412C-912B-BA4A8E76EF95}"/>
    <hyperlink ref="I28" r:id="rId60" xr:uid="{887ABE4F-0B17-4948-B680-4CFCD8666631}"/>
    <hyperlink ref="I47" r:id="rId61" xr:uid="{39425B44-2C50-4136-A976-816FA0B66E66}"/>
    <hyperlink ref="I13" r:id="rId62" xr:uid="{F1331D8E-36DF-45C2-9FF6-F82E2D6CF9E1}"/>
    <hyperlink ref="I30" r:id="rId63" xr:uid="{F1228F6B-D8A3-4555-AE05-B2B60D48A135}"/>
    <hyperlink ref="I32" r:id="rId64" xr:uid="{0E7BD335-9CF5-40A7-A7F6-C47E1B16A77C}"/>
    <hyperlink ref="I48" r:id="rId65" xr:uid="{6AA47DFC-A8FE-4F4B-ACBA-2CA59525E7AF}"/>
    <hyperlink ref="I67" r:id="rId66" xr:uid="{6B2A64A7-1708-42DC-B5A5-86405D7CB3AA}"/>
    <hyperlink ref="I38" r:id="rId67" xr:uid="{6FF5F5FA-063C-4BA8-A9B0-7AA985CD723B}"/>
    <hyperlink ref="I49" r:id="rId68" xr:uid="{E2803B26-C541-47DB-A6B8-D258126CDE48}"/>
    <hyperlink ref="I64" r:id="rId69" xr:uid="{B107A4B1-764D-43D7-A4C0-B2A7EE6C4A31}"/>
    <hyperlink ref="I76" r:id="rId70" xr:uid="{78B8FDDF-051A-41A8-A10A-FDEE00CC0949}"/>
    <hyperlink ref="I45" r:id="rId71" xr:uid="{F308BDE9-4280-4035-ADFF-32D0128E9208}"/>
    <hyperlink ref="I74" r:id="rId72" xr:uid="{89024F71-0682-4411-BD0E-48570278B57E}"/>
    <hyperlink ref="I75" r:id="rId73" xr:uid="{94FDBC9B-04A5-401F-AE6F-C240AFAB96D2}"/>
    <hyperlink ref="I59" r:id="rId74" xr:uid="{FB0A5A4F-EC94-4B98-8331-000614994940}"/>
    <hyperlink ref="I58" r:id="rId75" xr:uid="{DF2C8A58-9975-4794-A39A-9B82C249863B}"/>
    <hyperlink ref="I62" r:id="rId76" xr:uid="{E12B4CB0-C97C-45ED-B153-933190B08771}"/>
    <hyperlink ref="I54" r:id="rId77" xr:uid="{B8B7723F-448F-4253-BF5F-85832CE1A6ED}"/>
    <hyperlink ref="I39" r:id="rId78" xr:uid="{BF6364EE-F850-4040-BB13-AFDCCAE40354}"/>
    <hyperlink ref="I31" r:id="rId79" xr:uid="{5D057FCB-9A49-42AB-B17A-DC634FF3DF13}"/>
    <hyperlink ref="I46" r:id="rId80" xr:uid="{5053685B-B055-4801-9AEA-10B4B5871F76}"/>
    <hyperlink ref="I50" r:id="rId81" xr:uid="{A80AC678-5BA2-42D9-A6CC-868F7E9000A4}"/>
    <hyperlink ref="I80" r:id="rId82" xr:uid="{D9156D0F-A972-47AC-A410-D42783AA6F11}"/>
  </hyperlinks>
  <pageMargins left="0.7" right="0.7" top="0.75" bottom="0.75" header="0.3" footer="0.3"/>
  <pageSetup orientation="portrait" r:id="rId8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C5DA5-BD8D-41C7-8A09-9E4086CD009B}">
  <dimension ref="B1:K30"/>
  <sheetViews>
    <sheetView zoomScale="145" zoomScaleNormal="145" workbookViewId="0">
      <selection activeCell="B10" sqref="B10"/>
    </sheetView>
  </sheetViews>
  <sheetFormatPr defaultRowHeight="14.6" x14ac:dyDescent="0.4"/>
  <cols>
    <col min="2" max="2" width="27.84375" bestFit="1" customWidth="1"/>
    <col min="4" max="4" width="19.921875" customWidth="1"/>
    <col min="5" max="5" width="17.23046875" bestFit="1" customWidth="1"/>
    <col min="6" max="6" width="14.921875" bestFit="1" customWidth="1"/>
    <col min="7" max="7" width="14.921875" customWidth="1"/>
    <col min="8" max="8" width="16.61328125" bestFit="1" customWidth="1"/>
    <col min="9" max="9" width="14.3828125" bestFit="1" customWidth="1"/>
  </cols>
  <sheetData>
    <row r="1" spans="2:10" ht="15.45" thickTop="1" thickBot="1" x14ac:dyDescent="0.45">
      <c r="B1" s="7" t="s">
        <v>83</v>
      </c>
      <c r="C1" s="8" t="s">
        <v>85</v>
      </c>
      <c r="D1" s="8" t="s">
        <v>89</v>
      </c>
      <c r="E1" s="8" t="s">
        <v>87</v>
      </c>
      <c r="F1" s="8" t="s">
        <v>88</v>
      </c>
      <c r="G1" s="8" t="s">
        <v>92</v>
      </c>
      <c r="H1" s="8" t="s">
        <v>93</v>
      </c>
      <c r="I1" s="11" t="s">
        <v>94</v>
      </c>
    </row>
    <row r="2" spans="2:10" ht="15" thickBot="1" x14ac:dyDescent="0.45">
      <c r="B2" s="9" t="s">
        <v>1</v>
      </c>
      <c r="C2" s="6">
        <v>5</v>
      </c>
      <c r="D2" s="6">
        <f>G2/C2</f>
        <v>0.2</v>
      </c>
      <c r="E2" s="6">
        <v>150</v>
      </c>
      <c r="F2" s="6">
        <v>160</v>
      </c>
      <c r="G2" s="6">
        <v>1</v>
      </c>
      <c r="H2" s="6">
        <f t="shared" ref="H2:I2" si="0">$C2*E2</f>
        <v>750</v>
      </c>
      <c r="I2" s="12">
        <f t="shared" si="0"/>
        <v>800</v>
      </c>
    </row>
    <row r="3" spans="2:10" ht="15" thickBot="1" x14ac:dyDescent="0.45">
      <c r="B3" s="9" t="s">
        <v>3</v>
      </c>
      <c r="C3" s="6">
        <v>5</v>
      </c>
      <c r="D3" s="6">
        <v>0.8</v>
      </c>
      <c r="E3" s="6">
        <v>215</v>
      </c>
      <c r="F3" s="6">
        <v>240</v>
      </c>
      <c r="G3" s="6">
        <f>$C3*D3</f>
        <v>4</v>
      </c>
      <c r="H3" s="6">
        <f t="shared" ref="H3" si="1">$C3*E3</f>
        <v>1075</v>
      </c>
      <c r="I3" s="12">
        <f t="shared" ref="I3" si="2">$C3*F3</f>
        <v>1200</v>
      </c>
    </row>
    <row r="4" spans="2:10" ht="15" thickBot="1" x14ac:dyDescent="0.45">
      <c r="B4" s="9" t="s">
        <v>10</v>
      </c>
      <c r="C4" s="6">
        <v>3.3</v>
      </c>
      <c r="D4" s="6">
        <f>G4/C4</f>
        <v>0.30303030303030304</v>
      </c>
      <c r="E4" s="6">
        <f>H4/C4</f>
        <v>45.45454545454546</v>
      </c>
      <c r="F4" s="6">
        <f>I4/C4</f>
        <v>51.515151515151516</v>
      </c>
      <c r="G4" s="6">
        <v>1</v>
      </c>
      <c r="H4" s="6">
        <v>150</v>
      </c>
      <c r="I4" s="12">
        <v>170</v>
      </c>
    </row>
    <row r="5" spans="2:10" ht="15" thickBot="1" x14ac:dyDescent="0.45">
      <c r="B5" s="9" t="s">
        <v>16</v>
      </c>
      <c r="C5" s="6">
        <v>3.3</v>
      </c>
      <c r="D5" s="6">
        <v>1</v>
      </c>
      <c r="E5" s="6">
        <f>4.2+2.7</f>
        <v>6.9</v>
      </c>
      <c r="F5" s="6">
        <v>10</v>
      </c>
      <c r="G5" s="6">
        <f t="shared" ref="G5:G13" si="3">$C5*D5</f>
        <v>3.3</v>
      </c>
      <c r="H5" s="6">
        <f t="shared" ref="H5:H6" si="4">$C5*E5</f>
        <v>22.77</v>
      </c>
      <c r="I5" s="12">
        <f t="shared" ref="I5:I6" si="5">$C5*F5</f>
        <v>33</v>
      </c>
    </row>
    <row r="6" spans="2:10" ht="15" thickBot="1" x14ac:dyDescent="0.45">
      <c r="B6" s="9" t="s">
        <v>15</v>
      </c>
      <c r="C6" s="6">
        <v>3.3</v>
      </c>
      <c r="D6" s="6">
        <v>5.6000000000000001E-2</v>
      </c>
      <c r="E6" s="6">
        <f>0.305*40</f>
        <v>12.2</v>
      </c>
      <c r="F6" s="6">
        <f>0.305*40</f>
        <v>12.2</v>
      </c>
      <c r="G6" s="6">
        <f t="shared" si="3"/>
        <v>0.18479999999999999</v>
      </c>
      <c r="H6" s="6">
        <f t="shared" si="4"/>
        <v>40.26</v>
      </c>
      <c r="I6" s="12">
        <f t="shared" si="5"/>
        <v>40.26</v>
      </c>
    </row>
    <row r="7" spans="2:10" ht="15" thickBot="1" x14ac:dyDescent="0.45">
      <c r="B7" s="9" t="s">
        <v>90</v>
      </c>
      <c r="C7" s="6">
        <v>5</v>
      </c>
      <c r="D7" s="6">
        <v>0</v>
      </c>
      <c r="E7" s="6">
        <v>2.9000000000000001E-2</v>
      </c>
      <c r="F7" s="6">
        <v>2.9000000000000001E-2</v>
      </c>
      <c r="G7" s="6">
        <f t="shared" si="3"/>
        <v>0</v>
      </c>
      <c r="H7" s="6">
        <f t="shared" ref="H7:H8" si="6">$C7*E7</f>
        <v>0.14500000000000002</v>
      </c>
      <c r="I7" s="12">
        <f t="shared" ref="I7:I8" si="7">$C7*F7</f>
        <v>0.14500000000000002</v>
      </c>
    </row>
    <row r="8" spans="2:10" ht="15" thickBot="1" x14ac:dyDescent="0.45">
      <c r="B8" s="9" t="s">
        <v>91</v>
      </c>
      <c r="C8" s="6">
        <v>5</v>
      </c>
      <c r="D8" s="6">
        <v>0</v>
      </c>
      <c r="E8" s="6">
        <v>2.9000000000000001E-2</v>
      </c>
      <c r="F8" s="6">
        <v>2.9000000000000001E-2</v>
      </c>
      <c r="G8" s="6">
        <f t="shared" si="3"/>
        <v>0</v>
      </c>
      <c r="H8" s="6">
        <f t="shared" si="6"/>
        <v>0.14500000000000002</v>
      </c>
      <c r="I8" s="12">
        <f t="shared" si="7"/>
        <v>0.14500000000000002</v>
      </c>
    </row>
    <row r="9" spans="2:10" ht="15" thickBot="1" x14ac:dyDescent="0.45">
      <c r="B9" s="9"/>
      <c r="C9" s="6"/>
      <c r="D9" s="6"/>
      <c r="E9" s="6"/>
      <c r="F9" s="6"/>
      <c r="G9" s="6"/>
      <c r="H9" s="6"/>
      <c r="I9" s="12"/>
    </row>
    <row r="10" spans="2:10" ht="15" thickBot="1" x14ac:dyDescent="0.45">
      <c r="B10" s="9" t="s">
        <v>74</v>
      </c>
      <c r="C10" s="6">
        <v>3.3</v>
      </c>
      <c r="D10" s="6">
        <v>0</v>
      </c>
      <c r="E10" s="6">
        <f>(3.3/470)*1000</f>
        <v>7.0212765957446797</v>
      </c>
      <c r="F10" s="6">
        <f>(3.3/470)*1000</f>
        <v>7.0212765957446797</v>
      </c>
      <c r="G10" s="6">
        <f t="shared" si="3"/>
        <v>0</v>
      </c>
      <c r="H10" s="6">
        <f>E10*C10</f>
        <v>23.170212765957441</v>
      </c>
      <c r="I10" s="12">
        <f>F10*C10</f>
        <v>23.170212765957441</v>
      </c>
      <c r="J10" t="s">
        <v>95</v>
      </c>
    </row>
    <row r="11" spans="2:10" ht="15" thickBot="1" x14ac:dyDescent="0.45">
      <c r="B11" s="9" t="s">
        <v>96</v>
      </c>
      <c r="C11" s="6">
        <v>3.3</v>
      </c>
      <c r="D11" s="6">
        <f>4.6*2</f>
        <v>9.1999999999999993</v>
      </c>
      <c r="E11" s="6">
        <f>D11</f>
        <v>9.1999999999999993</v>
      </c>
      <c r="F11" s="6">
        <f>10.8*2</f>
        <v>21.6</v>
      </c>
      <c r="G11" s="6">
        <f t="shared" si="3"/>
        <v>30.359999999999996</v>
      </c>
      <c r="H11" s="6">
        <f>E11*C11</f>
        <v>30.359999999999996</v>
      </c>
      <c r="I11" s="12">
        <f>F11*C11</f>
        <v>71.28</v>
      </c>
    </row>
    <row r="12" spans="2:10" ht="15" thickBot="1" x14ac:dyDescent="0.45">
      <c r="B12" s="9" t="s">
        <v>97</v>
      </c>
      <c r="C12" s="6">
        <v>3.3</v>
      </c>
      <c r="D12" s="6">
        <f>4.6*2</f>
        <v>9.1999999999999993</v>
      </c>
      <c r="E12" s="6">
        <f>D12</f>
        <v>9.1999999999999993</v>
      </c>
      <c r="F12" s="6">
        <f>10.8*2</f>
        <v>21.6</v>
      </c>
      <c r="G12" s="6">
        <f t="shared" si="3"/>
        <v>30.359999999999996</v>
      </c>
      <c r="H12" s="6">
        <f>E12*C12</f>
        <v>30.359999999999996</v>
      </c>
      <c r="I12" s="12">
        <f>F12*C12</f>
        <v>71.28</v>
      </c>
    </row>
    <row r="13" spans="2:10" ht="15" thickBot="1" x14ac:dyDescent="0.45">
      <c r="B13" s="9" t="s">
        <v>98</v>
      </c>
      <c r="C13" s="6">
        <v>3.3</v>
      </c>
      <c r="D13" s="6">
        <v>90</v>
      </c>
      <c r="E13" s="6">
        <v>90</v>
      </c>
      <c r="F13" s="6">
        <v>140</v>
      </c>
      <c r="G13" s="6">
        <f t="shared" si="3"/>
        <v>297</v>
      </c>
      <c r="H13" s="6">
        <f>E13*C13</f>
        <v>297</v>
      </c>
      <c r="I13" s="12">
        <f>F13*C13</f>
        <v>462</v>
      </c>
    </row>
    <row r="14" spans="2:10" ht="15" thickBot="1" x14ac:dyDescent="0.45">
      <c r="B14" s="14" t="s">
        <v>99</v>
      </c>
      <c r="C14" s="15">
        <v>3.3</v>
      </c>
      <c r="D14" s="15">
        <f>0.008*4</f>
        <v>3.2000000000000001E-2</v>
      </c>
      <c r="E14" s="15">
        <f>0.008*4</f>
        <v>3.2000000000000001E-2</v>
      </c>
      <c r="F14" s="15">
        <f>0.02*4</f>
        <v>0.08</v>
      </c>
      <c r="G14" s="15">
        <f>$D14*E14</f>
        <v>1.024E-3</v>
      </c>
      <c r="H14" s="15">
        <f>E14*C14</f>
        <v>0.1056</v>
      </c>
      <c r="I14" s="16">
        <f>F14*C14</f>
        <v>0.26400000000000001</v>
      </c>
    </row>
    <row r="15" spans="2:10" ht="15.45" thickTop="1" thickBot="1" x14ac:dyDescent="0.45">
      <c r="B15" s="54" t="s">
        <v>84</v>
      </c>
      <c r="C15" s="17">
        <v>3.3</v>
      </c>
      <c r="D15" s="17">
        <f>E15</f>
        <v>143</v>
      </c>
      <c r="E15" s="17">
        <v>143</v>
      </c>
      <c r="F15" s="17">
        <v>259</v>
      </c>
      <c r="G15" s="8">
        <f t="shared" ref="G15:G16" si="8">$D15*E15</f>
        <v>20449</v>
      </c>
      <c r="H15" s="8">
        <f t="shared" ref="H15:H16" si="9">E15*C15</f>
        <v>471.9</v>
      </c>
      <c r="I15" s="11">
        <f t="shared" ref="I15:I16" si="10">F15*C15</f>
        <v>854.69999999999993</v>
      </c>
    </row>
    <row r="16" spans="2:10" ht="15" thickBot="1" x14ac:dyDescent="0.45">
      <c r="B16" s="55"/>
      <c r="C16" s="18">
        <v>1.8</v>
      </c>
      <c r="D16" s="18">
        <f>E16</f>
        <v>217</v>
      </c>
      <c r="E16" s="18">
        <v>217</v>
      </c>
      <c r="F16" s="18">
        <v>380</v>
      </c>
      <c r="G16" s="6">
        <f t="shared" si="8"/>
        <v>47089</v>
      </c>
      <c r="H16" s="6">
        <f t="shared" si="9"/>
        <v>390.6</v>
      </c>
      <c r="I16" s="12">
        <f t="shared" si="10"/>
        <v>684</v>
      </c>
    </row>
    <row r="17" spans="2:11" ht="15" thickBot="1" x14ac:dyDescent="0.45">
      <c r="B17" s="55"/>
      <c r="C17" s="57" t="s">
        <v>86</v>
      </c>
      <c r="D17" s="58"/>
      <c r="E17" s="58"/>
      <c r="F17" s="58"/>
      <c r="G17" s="58"/>
      <c r="H17" s="58"/>
      <c r="I17" s="59"/>
    </row>
    <row r="18" spans="2:11" ht="15" thickBot="1" x14ac:dyDescent="0.45">
      <c r="B18" s="56"/>
      <c r="C18" s="10">
        <v>3.3</v>
      </c>
      <c r="D18" s="10"/>
      <c r="E18" s="10">
        <v>428</v>
      </c>
      <c r="F18" s="10">
        <v>673</v>
      </c>
      <c r="G18" s="10">
        <f t="shared" ref="G18" si="11">$D18*E18</f>
        <v>0</v>
      </c>
      <c r="H18" s="10">
        <f t="shared" ref="H18" si="12">E18*C18</f>
        <v>1412.3999999999999</v>
      </c>
      <c r="I18" s="13">
        <f t="shared" ref="I18" si="13">F18*C18</f>
        <v>2220.9</v>
      </c>
    </row>
    <row r="19" spans="2:11" ht="15" thickTop="1" x14ac:dyDescent="0.4"/>
    <row r="20" spans="2:11" x14ac:dyDescent="0.4">
      <c r="C20" s="19" t="s">
        <v>100</v>
      </c>
      <c r="D20">
        <f>SUM(D2:D16)</f>
        <v>470.79103030303031</v>
      </c>
      <c r="E20" s="20">
        <f t="shared" ref="E20:F20" si="14">SUM(E2:E16)</f>
        <v>905.06582205029008</v>
      </c>
      <c r="F20" s="20">
        <f t="shared" si="14"/>
        <v>1303.0744281108962</v>
      </c>
    </row>
    <row r="22" spans="2:11" x14ac:dyDescent="0.4">
      <c r="D22">
        <f>SUM(D5:D16)</f>
        <v>469.488</v>
      </c>
      <c r="E22">
        <f>SUM(E5:E16)</f>
        <v>494.6112765957447</v>
      </c>
      <c r="F22">
        <f>SUM(F5:F16)</f>
        <v>851.55927659574468</v>
      </c>
    </row>
    <row r="24" spans="2:11" x14ac:dyDescent="0.4">
      <c r="C24" t="s">
        <v>109</v>
      </c>
      <c r="D24" t="s">
        <v>110</v>
      </c>
      <c r="E24" t="s">
        <v>111</v>
      </c>
      <c r="F24" t="s">
        <v>106</v>
      </c>
      <c r="G24" t="s">
        <v>108</v>
      </c>
      <c r="H24" t="s">
        <v>107</v>
      </c>
      <c r="I24" t="s">
        <v>112</v>
      </c>
    </row>
    <row r="25" spans="2:11" x14ac:dyDescent="0.4">
      <c r="C25">
        <v>5</v>
      </c>
      <c r="D25">
        <f>E25/C25</f>
        <v>702.53640319148928</v>
      </c>
      <c r="E25">
        <f>I25/F25</f>
        <v>3512.6820159574463</v>
      </c>
      <c r="F25">
        <v>0.8</v>
      </c>
      <c r="G25">
        <v>3.3</v>
      </c>
      <c r="H25">
        <f>F22</f>
        <v>851.55927659574468</v>
      </c>
      <c r="I25">
        <f>G25*H25</f>
        <v>2810.1456127659571</v>
      </c>
      <c r="K25">
        <f>D25+SUM(F2:F4)</f>
        <v>1154.0515547066407</v>
      </c>
    </row>
    <row r="26" spans="2:11" x14ac:dyDescent="0.4">
      <c r="C26">
        <v>5</v>
      </c>
      <c r="D26">
        <f>E26/C26</f>
        <v>408.05430319148934</v>
      </c>
      <c r="E26">
        <f>I26/F26</f>
        <v>2040.2715159574466</v>
      </c>
      <c r="F26">
        <v>0.8</v>
      </c>
      <c r="G26">
        <v>3.3</v>
      </c>
      <c r="H26">
        <f>E22</f>
        <v>494.6112765957447</v>
      </c>
      <c r="I26">
        <f>G26*H26</f>
        <v>1632.2172127659574</v>
      </c>
      <c r="K26">
        <f>D26+SUM(E2:E4)</f>
        <v>818.50884864603472</v>
      </c>
    </row>
    <row r="28" spans="2:11" x14ac:dyDescent="0.4">
      <c r="C28" t="s">
        <v>109</v>
      </c>
      <c r="D28" t="s">
        <v>110</v>
      </c>
      <c r="E28" t="s">
        <v>111</v>
      </c>
      <c r="F28" t="s">
        <v>106</v>
      </c>
      <c r="G28" t="s">
        <v>108</v>
      </c>
      <c r="H28" t="s">
        <v>107</v>
      </c>
      <c r="I28" t="s">
        <v>112</v>
      </c>
    </row>
    <row r="29" spans="2:11" x14ac:dyDescent="0.4">
      <c r="C29">
        <v>5</v>
      </c>
      <c r="D29">
        <f>E29/C29</f>
        <v>0.36</v>
      </c>
      <c r="E29">
        <f>I29/F29</f>
        <v>1.8</v>
      </c>
      <c r="F29">
        <v>0.8</v>
      </c>
      <c r="G29">
        <v>1.8</v>
      </c>
      <c r="H29">
        <f>F26</f>
        <v>0.8</v>
      </c>
      <c r="I29">
        <f>G29*H29</f>
        <v>1.4400000000000002</v>
      </c>
      <c r="K29">
        <f>D29+SUM(F6:F8)</f>
        <v>12.617999999999999</v>
      </c>
    </row>
    <row r="30" spans="2:11" x14ac:dyDescent="0.4">
      <c r="C30">
        <v>5</v>
      </c>
      <c r="D30">
        <f>E30/C30</f>
        <v>918.12218218085093</v>
      </c>
      <c r="E30">
        <f>I30/F30</f>
        <v>4590.6109109042545</v>
      </c>
      <c r="F30">
        <v>0.8</v>
      </c>
      <c r="G30">
        <v>1.8</v>
      </c>
      <c r="H30">
        <f>E26</f>
        <v>2040.2715159574466</v>
      </c>
      <c r="I30">
        <f>G30*H30</f>
        <v>3672.4887287234037</v>
      </c>
      <c r="K30">
        <f>D30+SUM(E6:E8)</f>
        <v>930.38018218085097</v>
      </c>
    </row>
  </sheetData>
  <mergeCells count="2">
    <mergeCell ref="B15:B18"/>
    <mergeCell ref="C17:I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77E59-C487-4DF7-BDB5-A4D31AF7DBD8}">
  <dimension ref="B1:K37"/>
  <sheetViews>
    <sheetView topLeftCell="A9" zoomScale="145" zoomScaleNormal="145" workbookViewId="0">
      <selection activeCell="D37" sqref="D37"/>
    </sheetView>
  </sheetViews>
  <sheetFormatPr defaultRowHeight="14.6" x14ac:dyDescent="0.4"/>
  <cols>
    <col min="2" max="2" width="27.84375" bestFit="1" customWidth="1"/>
    <col min="4" max="4" width="19.921875" customWidth="1"/>
    <col min="5" max="5" width="17.23046875" bestFit="1" customWidth="1"/>
    <col min="6" max="6" width="14.921875" bestFit="1" customWidth="1"/>
    <col min="7" max="7" width="14.921875" customWidth="1"/>
    <col min="8" max="8" width="16.61328125" bestFit="1" customWidth="1"/>
    <col min="9" max="9" width="14.3828125" bestFit="1" customWidth="1"/>
  </cols>
  <sheetData>
    <row r="1" spans="2:10" ht="15.45" thickTop="1" thickBot="1" x14ac:dyDescent="0.45">
      <c r="B1" s="7" t="s">
        <v>83</v>
      </c>
      <c r="C1" s="8" t="s">
        <v>85</v>
      </c>
      <c r="D1" s="8" t="s">
        <v>89</v>
      </c>
      <c r="E1" s="8" t="s">
        <v>87</v>
      </c>
      <c r="F1" s="8" t="s">
        <v>88</v>
      </c>
      <c r="G1" s="8" t="s">
        <v>92</v>
      </c>
      <c r="H1" s="8" t="s">
        <v>93</v>
      </c>
      <c r="I1" s="11" t="s">
        <v>94</v>
      </c>
    </row>
    <row r="2" spans="2:10" ht="15" thickBot="1" x14ac:dyDescent="0.45">
      <c r="B2" s="9" t="s">
        <v>1</v>
      </c>
      <c r="C2" s="6">
        <v>5</v>
      </c>
      <c r="D2" s="6">
        <f>G2/C2</f>
        <v>0.2</v>
      </c>
      <c r="E2" s="6">
        <v>150</v>
      </c>
      <c r="F2" s="6">
        <v>160</v>
      </c>
      <c r="G2" s="6">
        <v>1</v>
      </c>
      <c r="H2" s="6">
        <f t="shared" ref="H2:I3" si="0">$C2*E2</f>
        <v>750</v>
      </c>
      <c r="I2" s="12">
        <f t="shared" si="0"/>
        <v>800</v>
      </c>
    </row>
    <row r="3" spans="2:10" ht="15" thickBot="1" x14ac:dyDescent="0.45">
      <c r="B3" s="9" t="s">
        <v>3</v>
      </c>
      <c r="C3" s="6">
        <v>5</v>
      </c>
      <c r="D3" s="6">
        <v>0.8</v>
      </c>
      <c r="E3" s="6">
        <v>215</v>
      </c>
      <c r="F3" s="6">
        <v>240</v>
      </c>
      <c r="G3" s="6">
        <f>$C3*D3</f>
        <v>4</v>
      </c>
      <c r="H3" s="6">
        <f t="shared" si="0"/>
        <v>1075</v>
      </c>
      <c r="I3" s="12">
        <f t="shared" si="0"/>
        <v>1200</v>
      </c>
    </row>
    <row r="4" spans="2:10" x14ac:dyDescent="0.4">
      <c r="B4" s="14" t="s">
        <v>10</v>
      </c>
      <c r="C4" s="15">
        <v>3.3</v>
      </c>
      <c r="D4" s="15">
        <f>G4/C4</f>
        <v>0.30303030303030304</v>
      </c>
      <c r="E4" s="15">
        <f>H4/C4</f>
        <v>45.45454545454546</v>
      </c>
      <c r="F4" s="15">
        <f>I4/C4</f>
        <v>51.515151515151516</v>
      </c>
      <c r="G4" s="15">
        <v>1</v>
      </c>
      <c r="H4" s="15">
        <v>150</v>
      </c>
      <c r="I4" s="16">
        <v>170</v>
      </c>
    </row>
    <row r="5" spans="2:10" x14ac:dyDescent="0.4">
      <c r="B5" s="29" t="s">
        <v>16</v>
      </c>
      <c r="C5" s="29">
        <v>3.3</v>
      </c>
      <c r="D5" s="29">
        <v>1</v>
      </c>
      <c r="E5" s="29">
        <f>4.2+2.7</f>
        <v>6.9</v>
      </c>
      <c r="F5" s="29">
        <v>10</v>
      </c>
      <c r="G5" s="29">
        <f t="shared" ref="G5:I10" si="1">$C5*D5</f>
        <v>3.3</v>
      </c>
      <c r="H5" s="29">
        <f t="shared" si="1"/>
        <v>22.77</v>
      </c>
      <c r="I5" s="29">
        <f t="shared" si="1"/>
        <v>33</v>
      </c>
    </row>
    <row r="6" spans="2:10" x14ac:dyDescent="0.4">
      <c r="B6" s="29" t="s">
        <v>15</v>
      </c>
      <c r="C6" s="29">
        <v>3.3</v>
      </c>
      <c r="D6" s="29">
        <v>5.6000000000000001E-2</v>
      </c>
      <c r="E6" s="29">
        <f>0.305*40</f>
        <v>12.2</v>
      </c>
      <c r="F6" s="29">
        <f>0.305*40</f>
        <v>12.2</v>
      </c>
      <c r="G6" s="29">
        <f t="shared" si="1"/>
        <v>0.18479999999999999</v>
      </c>
      <c r="H6" s="29">
        <f t="shared" si="1"/>
        <v>40.26</v>
      </c>
      <c r="I6" s="29">
        <f t="shared" si="1"/>
        <v>40.26</v>
      </c>
    </row>
    <row r="7" spans="2:10" x14ac:dyDescent="0.4">
      <c r="B7" s="29" t="s">
        <v>90</v>
      </c>
      <c r="C7" s="29">
        <v>5</v>
      </c>
      <c r="D7" s="29">
        <v>0</v>
      </c>
      <c r="E7" s="29">
        <f>0.029+E4</f>
        <v>45.483545454545464</v>
      </c>
      <c r="F7" s="29">
        <f>0.029+F4</f>
        <v>51.544151515151519</v>
      </c>
      <c r="G7" s="29">
        <f>$C7*D7</f>
        <v>0</v>
      </c>
      <c r="H7" s="29">
        <f t="shared" si="1"/>
        <v>227.41772727272732</v>
      </c>
      <c r="I7" s="29">
        <f t="shared" si="1"/>
        <v>257.7207575757576</v>
      </c>
    </row>
    <row r="8" spans="2:10" x14ac:dyDescent="0.4">
      <c r="B8" s="29" t="s">
        <v>91</v>
      </c>
      <c r="C8" s="29">
        <v>5</v>
      </c>
      <c r="D8" s="29">
        <v>0</v>
      </c>
      <c r="E8" s="29">
        <v>2.9000000000000001E-2</v>
      </c>
      <c r="F8" s="29">
        <v>2.9000000000000001E-2</v>
      </c>
      <c r="G8" s="29">
        <f t="shared" si="1"/>
        <v>0</v>
      </c>
      <c r="H8" s="29">
        <f t="shared" si="1"/>
        <v>0.14500000000000002</v>
      </c>
      <c r="I8" s="29">
        <f t="shared" si="1"/>
        <v>0.14500000000000002</v>
      </c>
    </row>
    <row r="9" spans="2:10" x14ac:dyDescent="0.4">
      <c r="B9" s="29" t="s">
        <v>40</v>
      </c>
      <c r="C9" s="29">
        <v>5</v>
      </c>
      <c r="D9" s="29">
        <v>0</v>
      </c>
      <c r="E9" s="29">
        <v>0.05</v>
      </c>
      <c r="F9" s="29">
        <v>0.1</v>
      </c>
      <c r="G9" s="29">
        <f t="shared" si="1"/>
        <v>0</v>
      </c>
      <c r="H9" s="29">
        <f t="shared" si="1"/>
        <v>0.25</v>
      </c>
      <c r="I9" s="29">
        <f t="shared" si="1"/>
        <v>0.5</v>
      </c>
    </row>
    <row r="10" spans="2:10" x14ac:dyDescent="0.4">
      <c r="B10" s="29" t="s">
        <v>74</v>
      </c>
      <c r="C10" s="29">
        <v>3.3</v>
      </c>
      <c r="D10" s="29">
        <v>0</v>
      </c>
      <c r="E10" s="29">
        <f>(3.3/470)*1000</f>
        <v>7.0212765957446797</v>
      </c>
      <c r="F10" s="29">
        <f>(3.3/470)*1000</f>
        <v>7.0212765957446797</v>
      </c>
      <c r="G10" s="29">
        <f t="shared" si="1"/>
        <v>0</v>
      </c>
      <c r="H10" s="29">
        <f>E10*C10</f>
        <v>23.170212765957441</v>
      </c>
      <c r="I10" s="29">
        <f>F10*C10</f>
        <v>23.170212765957441</v>
      </c>
      <c r="J10" t="s">
        <v>95</v>
      </c>
    </row>
    <row r="11" spans="2:10" x14ac:dyDescent="0.4">
      <c r="B11" s="29" t="s">
        <v>96</v>
      </c>
      <c r="C11" s="29">
        <v>3.3</v>
      </c>
      <c r="D11" s="29">
        <f>4.6*2</f>
        <v>9.1999999999999993</v>
      </c>
      <c r="E11" s="29">
        <f>D11</f>
        <v>9.1999999999999993</v>
      </c>
      <c r="F11" s="29">
        <f>10.8*2</f>
        <v>21.6</v>
      </c>
      <c r="G11" s="29">
        <f>$C11*D11</f>
        <v>30.359999999999996</v>
      </c>
      <c r="H11" s="29">
        <f>E11*C11</f>
        <v>30.359999999999996</v>
      </c>
      <c r="I11" s="29">
        <f>F11*C11</f>
        <v>71.28</v>
      </c>
    </row>
    <row r="12" spans="2:10" x14ac:dyDescent="0.4">
      <c r="B12" s="29" t="s">
        <v>97</v>
      </c>
      <c r="C12" s="29">
        <v>3.3</v>
      </c>
      <c r="D12" s="29">
        <f>4.6*2</f>
        <v>9.1999999999999993</v>
      </c>
      <c r="E12" s="29">
        <f>D12</f>
        <v>9.1999999999999993</v>
      </c>
      <c r="F12" s="29">
        <f>10.8*2</f>
        <v>21.6</v>
      </c>
      <c r="G12" s="29">
        <f t="shared" ref="G12:G18" si="2">$C12*D12</f>
        <v>30.359999999999996</v>
      </c>
      <c r="H12" s="29">
        <f>E12*C12</f>
        <v>30.359999999999996</v>
      </c>
      <c r="I12" s="29">
        <f>F12*C12</f>
        <v>71.28</v>
      </c>
    </row>
    <row r="13" spans="2:10" x14ac:dyDescent="0.4">
      <c r="B13" s="29" t="s">
        <v>98</v>
      </c>
      <c r="C13" s="29">
        <v>3.3</v>
      </c>
      <c r="D13" s="29">
        <v>90</v>
      </c>
      <c r="E13" s="29">
        <v>90</v>
      </c>
      <c r="F13" s="29">
        <v>140</v>
      </c>
      <c r="G13" s="29">
        <f t="shared" si="2"/>
        <v>297</v>
      </c>
      <c r="H13" s="29">
        <f>E13*C13</f>
        <v>297</v>
      </c>
      <c r="I13" s="29">
        <f>F13*C13</f>
        <v>462</v>
      </c>
    </row>
    <row r="14" spans="2:10" x14ac:dyDescent="0.4">
      <c r="B14" s="29" t="s">
        <v>99</v>
      </c>
      <c r="C14" s="29">
        <v>3.3</v>
      </c>
      <c r="D14" s="29">
        <f>0.008*4</f>
        <v>3.2000000000000001E-2</v>
      </c>
      <c r="E14" s="29">
        <f>0.008*4</f>
        <v>3.2000000000000001E-2</v>
      </c>
      <c r="F14" s="29">
        <f>0.02*4</f>
        <v>0.08</v>
      </c>
      <c r="G14" s="29">
        <f t="shared" si="2"/>
        <v>0.1056</v>
      </c>
      <c r="H14" s="29">
        <f>E14*C14</f>
        <v>0.1056</v>
      </c>
      <c r="I14" s="29">
        <f>F14*C14</f>
        <v>0.26400000000000001</v>
      </c>
    </row>
    <row r="15" spans="2:10" x14ac:dyDescent="0.4">
      <c r="B15" s="29" t="s">
        <v>215</v>
      </c>
      <c r="C15" s="29">
        <v>3.3</v>
      </c>
      <c r="D15" s="29">
        <v>0.01</v>
      </c>
      <c r="E15" s="29">
        <f>21+6+21</f>
        <v>48</v>
      </c>
      <c r="F15" s="29">
        <f>27+36+80+26</f>
        <v>169</v>
      </c>
      <c r="G15" s="29">
        <f t="shared" si="2"/>
        <v>3.3000000000000002E-2</v>
      </c>
      <c r="H15" s="29">
        <f t="shared" ref="H15:H18" si="3">E15*C15</f>
        <v>158.39999999999998</v>
      </c>
      <c r="I15" s="29">
        <f t="shared" ref="I15:I18" si="4">F15*C15</f>
        <v>557.69999999999993</v>
      </c>
    </row>
    <row r="16" spans="2:10" x14ac:dyDescent="0.4">
      <c r="B16" s="29" t="s">
        <v>216</v>
      </c>
      <c r="C16" s="29">
        <v>3.3</v>
      </c>
      <c r="D16" s="29"/>
      <c r="E16" s="29">
        <v>24</v>
      </c>
      <c r="F16" s="29">
        <v>38</v>
      </c>
      <c r="G16" s="29">
        <f>$C16*D16</f>
        <v>0</v>
      </c>
      <c r="H16" s="29">
        <f t="shared" si="3"/>
        <v>79.199999999999989</v>
      </c>
      <c r="I16" s="29">
        <f t="shared" si="4"/>
        <v>125.39999999999999</v>
      </c>
    </row>
    <row r="17" spans="2:11" x14ac:dyDescent="0.4">
      <c r="B17" s="29" t="s">
        <v>217</v>
      </c>
      <c r="C17" s="29">
        <v>5</v>
      </c>
      <c r="D17" s="29">
        <v>0</v>
      </c>
      <c r="E17" s="29">
        <v>41</v>
      </c>
      <c r="F17" s="29">
        <v>48</v>
      </c>
      <c r="G17" s="29">
        <f t="shared" si="2"/>
        <v>0</v>
      </c>
      <c r="H17" s="29">
        <f t="shared" si="3"/>
        <v>205</v>
      </c>
      <c r="I17" s="29">
        <f t="shared" si="4"/>
        <v>240</v>
      </c>
    </row>
    <row r="18" spans="2:11" x14ac:dyDescent="0.4">
      <c r="B18" s="29" t="s">
        <v>218</v>
      </c>
      <c r="C18" s="29">
        <v>5</v>
      </c>
      <c r="D18" s="29">
        <v>0</v>
      </c>
      <c r="E18" s="29">
        <v>41</v>
      </c>
      <c r="F18" s="29">
        <v>48</v>
      </c>
      <c r="G18" s="29">
        <f t="shared" si="2"/>
        <v>0</v>
      </c>
      <c r="H18" s="29">
        <f t="shared" si="3"/>
        <v>205</v>
      </c>
      <c r="I18" s="29">
        <f t="shared" si="4"/>
        <v>240</v>
      </c>
    </row>
    <row r="21" spans="2:11" x14ac:dyDescent="0.4">
      <c r="C21" s="19" t="s">
        <v>100</v>
      </c>
      <c r="D21">
        <f>SUM(D2:D14)</f>
        <v>110.7910303030303</v>
      </c>
      <c r="E21" s="20">
        <f>SUM(E2:E14)</f>
        <v>590.57036750483564</v>
      </c>
      <c r="F21" s="20">
        <f>SUM(F2:F14)</f>
        <v>715.68957962604782</v>
      </c>
    </row>
    <row r="22" spans="2:11" x14ac:dyDescent="0.4">
      <c r="E22" t="s">
        <v>219</v>
      </c>
      <c r="F22" t="s">
        <v>219</v>
      </c>
    </row>
    <row r="23" spans="2:11" x14ac:dyDescent="0.4">
      <c r="E23">
        <f>E5+E6+E10+E11+E12+E13+E14+E15+E16</f>
        <v>206.55327659574468</v>
      </c>
      <c r="F23">
        <f>F5+F6+F10+F11+F12+F13+F14+F15+F16</f>
        <v>419.50127659574468</v>
      </c>
    </row>
    <row r="24" spans="2:11" x14ac:dyDescent="0.4">
      <c r="E24" t="s">
        <v>222</v>
      </c>
      <c r="F24" t="s">
        <v>222</v>
      </c>
    </row>
    <row r="25" spans="2:11" x14ac:dyDescent="0.4">
      <c r="E25">
        <f>E2+E3+E7+E8+E9+E17+E18</f>
        <v>492.5625454545455</v>
      </c>
      <c r="F25">
        <f>F2+F3+F7+F8+F9+F17+F18</f>
        <v>547.67315151515152</v>
      </c>
    </row>
    <row r="26" spans="2:11" x14ac:dyDescent="0.4">
      <c r="E26" t="s">
        <v>224</v>
      </c>
    </row>
    <row r="27" spans="2:11" x14ac:dyDescent="0.4">
      <c r="C27" t="s">
        <v>109</v>
      </c>
      <c r="D27" t="s">
        <v>110</v>
      </c>
      <c r="E27" t="s">
        <v>111</v>
      </c>
      <c r="F27" t="s">
        <v>106</v>
      </c>
      <c r="G27" t="s">
        <v>108</v>
      </c>
      <c r="H27" t="s">
        <v>107</v>
      </c>
      <c r="I27" t="s">
        <v>112</v>
      </c>
    </row>
    <row r="28" spans="2:11" x14ac:dyDescent="0.4">
      <c r="B28" t="s">
        <v>221</v>
      </c>
      <c r="C28">
        <v>5</v>
      </c>
      <c r="D28">
        <f>E28/C28</f>
        <v>170.40645319148933</v>
      </c>
      <c r="E28">
        <f>I28/F28</f>
        <v>852.03226595744673</v>
      </c>
      <c r="F28">
        <v>0.8</v>
      </c>
      <c r="G28">
        <v>3.3</v>
      </c>
      <c r="H28">
        <f>E23</f>
        <v>206.55327659574468</v>
      </c>
      <c r="I28">
        <f>G28*H28</f>
        <v>681.62581276595745</v>
      </c>
      <c r="K28">
        <f>D28+SUM(F2:F4)</f>
        <v>621.92160470664089</v>
      </c>
    </row>
    <row r="29" spans="2:11" x14ac:dyDescent="0.4">
      <c r="C29">
        <v>5</v>
      </c>
      <c r="D29">
        <f>E29/C29</f>
        <v>170.40645319148933</v>
      </c>
      <c r="E29">
        <f>I29/F29</f>
        <v>852.03226595744673</v>
      </c>
      <c r="F29">
        <v>0.8</v>
      </c>
      <c r="G29">
        <v>3.3</v>
      </c>
      <c r="H29">
        <f>E23</f>
        <v>206.55327659574468</v>
      </c>
      <c r="I29">
        <f>G29*H29</f>
        <v>681.62581276595745</v>
      </c>
      <c r="K29">
        <f>D29+SUM(E2:E4)</f>
        <v>580.86099864603477</v>
      </c>
    </row>
    <row r="31" spans="2:11" x14ac:dyDescent="0.4">
      <c r="C31" t="s">
        <v>223</v>
      </c>
      <c r="D31" s="20">
        <f>D28+E25</f>
        <v>662.96899864603483</v>
      </c>
    </row>
    <row r="33" spans="2:11" x14ac:dyDescent="0.4">
      <c r="C33" t="s">
        <v>109</v>
      </c>
      <c r="D33" t="s">
        <v>110</v>
      </c>
      <c r="E33" t="s">
        <v>111</v>
      </c>
      <c r="F33" t="s">
        <v>106</v>
      </c>
      <c r="G33" t="s">
        <v>108</v>
      </c>
      <c r="H33" t="s">
        <v>107</v>
      </c>
      <c r="I33" t="s">
        <v>112</v>
      </c>
    </row>
    <row r="34" spans="2:11" x14ac:dyDescent="0.4">
      <c r="B34" t="s">
        <v>220</v>
      </c>
      <c r="C34">
        <v>5</v>
      </c>
      <c r="D34">
        <f>E34/C34</f>
        <v>346.08855319148927</v>
      </c>
      <c r="E34">
        <f>I34/F34</f>
        <v>1730.4427659574465</v>
      </c>
      <c r="F34">
        <v>0.8</v>
      </c>
      <c r="G34">
        <v>3.3</v>
      </c>
      <c r="H34">
        <f>F23</f>
        <v>419.50127659574468</v>
      </c>
      <c r="I34">
        <f>G34*H34</f>
        <v>1384.3542127659573</v>
      </c>
      <c r="K34">
        <f>D34+SUM(F8:F10)</f>
        <v>353.23882978723395</v>
      </c>
    </row>
    <row r="35" spans="2:11" x14ac:dyDescent="0.4">
      <c r="C35">
        <v>5</v>
      </c>
      <c r="D35">
        <f>E35/C35</f>
        <v>702.92661941489337</v>
      </c>
      <c r="E35">
        <f>I35/F35</f>
        <v>3514.6330970744671</v>
      </c>
      <c r="F35">
        <v>0.8</v>
      </c>
      <c r="G35">
        <v>3.3</v>
      </c>
      <c r="H35">
        <f>E29</f>
        <v>852.03226595744673</v>
      </c>
      <c r="I35">
        <f>G35*H35</f>
        <v>2811.7064776595739</v>
      </c>
      <c r="K35">
        <f>D35+SUM(E8:E10)</f>
        <v>710.0268960106381</v>
      </c>
    </row>
    <row r="37" spans="2:11" x14ac:dyDescent="0.4">
      <c r="C37" t="s">
        <v>223</v>
      </c>
      <c r="D37">
        <f>F25+F23</f>
        <v>967.1744281108962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</vt:lpstr>
      <vt:lpstr>Power</vt:lpstr>
      <vt:lpstr>Power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Roberts</dc:creator>
  <cp:lastModifiedBy>Zachary Roberts</cp:lastModifiedBy>
  <dcterms:created xsi:type="dcterms:W3CDTF">2024-02-11T21:27:12Z</dcterms:created>
  <dcterms:modified xsi:type="dcterms:W3CDTF">2025-04-27T15:43:21Z</dcterms:modified>
</cp:coreProperties>
</file>