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账单\"/>
    </mc:Choice>
  </mc:AlternateContent>
  <xr:revisionPtr revIDLastSave="0" documentId="13_ncr:1_{6FC242DE-D77D-4B5D-9485-39F8161A08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fe-lock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N19" i="1"/>
  <c r="L15" i="1"/>
  <c r="L22" i="1"/>
  <c r="M22" i="1"/>
  <c r="N22" i="1"/>
  <c r="B32" i="1"/>
  <c r="L35" i="1"/>
  <c r="B33" i="1"/>
  <c r="L36" i="1"/>
  <c r="L17" i="1"/>
  <c r="L24" i="1"/>
  <c r="M24" i="1"/>
  <c r="E30" i="1"/>
  <c r="J30" i="1"/>
  <c r="O30" i="1"/>
  <c r="O33" i="1"/>
  <c r="N6" i="1"/>
  <c r="O48" i="1"/>
  <c r="O54" i="1"/>
  <c r="L16" i="1"/>
  <c r="L23" i="1"/>
  <c r="M23" i="1"/>
  <c r="E29" i="1"/>
  <c r="J29" i="1"/>
  <c r="O29" i="1"/>
  <c r="O32" i="1"/>
  <c r="O47" i="1"/>
  <c r="O53" i="1"/>
  <c r="B31" i="1"/>
  <c r="E28" i="1"/>
  <c r="J28" i="1"/>
  <c r="D28" i="1"/>
  <c r="N28" i="1"/>
  <c r="N31" i="1"/>
  <c r="L34" i="1"/>
  <c r="N46" i="1"/>
  <c r="N52" i="1"/>
  <c r="C28" i="1"/>
  <c r="M28" i="1"/>
  <c r="M31" i="1"/>
  <c r="M46" i="1"/>
  <c r="M52" i="1"/>
  <c r="C29" i="1"/>
  <c r="M29" i="1"/>
  <c r="M32" i="1"/>
  <c r="M47" i="1"/>
  <c r="M53" i="1"/>
  <c r="C30" i="1"/>
  <c r="M30" i="1"/>
  <c r="M33" i="1"/>
  <c r="M48" i="1"/>
  <c r="M54" i="1"/>
  <c r="L29" i="1"/>
  <c r="L32" i="1"/>
  <c r="L47" i="1"/>
  <c r="L53" i="1"/>
  <c r="L30" i="1"/>
  <c r="L33" i="1"/>
  <c r="L48" i="1"/>
  <c r="L54" i="1"/>
  <c r="L28" i="1"/>
  <c r="L31" i="1"/>
  <c r="L46" i="1"/>
  <c r="L52" i="1"/>
  <c r="O51" i="1"/>
  <c r="O50" i="1"/>
  <c r="N49" i="1"/>
  <c r="M51" i="1"/>
  <c r="M50" i="1"/>
  <c r="M49" i="1"/>
  <c r="L51" i="1"/>
  <c r="L50" i="1"/>
  <c r="L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O21" i="1"/>
  <c r="I30" i="1"/>
  <c r="D30" i="1"/>
  <c r="F30" i="1"/>
  <c r="O20" i="1"/>
  <c r="I29" i="1"/>
  <c r="D29" i="1"/>
  <c r="F29" i="1"/>
  <c r="H28" i="1"/>
  <c r="F28" i="1"/>
  <c r="G30" i="1"/>
  <c r="G29" i="1"/>
  <c r="G28" i="1"/>
  <c r="K54" i="1"/>
  <c r="K53" i="1"/>
  <c r="K52" i="1"/>
  <c r="E27" i="1"/>
  <c r="J27" i="1"/>
  <c r="I27" i="1"/>
  <c r="D27" i="1"/>
  <c r="F27" i="1"/>
  <c r="O27" i="1"/>
  <c r="J26" i="1"/>
  <c r="E26" i="1"/>
  <c r="I26" i="1"/>
  <c r="D26" i="1"/>
  <c r="F26" i="1"/>
  <c r="O26" i="1"/>
  <c r="E25" i="1"/>
  <c r="J25" i="1"/>
  <c r="H25" i="1"/>
  <c r="D25" i="1"/>
  <c r="F25" i="1"/>
  <c r="N25" i="1"/>
  <c r="C27" i="1"/>
  <c r="G27" i="1"/>
  <c r="M27" i="1"/>
  <c r="L27" i="1"/>
  <c r="C26" i="1"/>
  <c r="G26" i="1"/>
  <c r="M26" i="1"/>
  <c r="L26" i="1"/>
  <c r="C25" i="1"/>
  <c r="G25" i="1"/>
  <c r="M25" i="1"/>
  <c r="L25" i="1"/>
  <c r="K27" i="1"/>
  <c r="K26" i="1"/>
  <c r="K25" i="1"/>
  <c r="I25" i="1"/>
  <c r="H26" i="1"/>
  <c r="H27" i="1"/>
  <c r="I28" i="1"/>
  <c r="H30" i="1"/>
  <c r="H29" i="1"/>
  <c r="K51" i="1"/>
  <c r="K33" i="1"/>
  <c r="K30" i="1"/>
  <c r="K24" i="1"/>
  <c r="K21" i="1"/>
  <c r="K17" i="1"/>
  <c r="K50" i="1"/>
  <c r="K32" i="1"/>
  <c r="K29" i="1"/>
  <c r="K23" i="1"/>
  <c r="K20" i="1"/>
  <c r="K16" i="1"/>
  <c r="K49" i="1"/>
  <c r="K31" i="1"/>
  <c r="K28" i="1"/>
  <c r="K22" i="1"/>
  <c r="K19" i="1"/>
  <c r="K15" i="1"/>
</calcChain>
</file>

<file path=xl/sharedStrings.xml><?xml version="1.0" encoding="utf-8"?>
<sst xmlns="http://schemas.openxmlformats.org/spreadsheetml/2006/main" count="43" uniqueCount="42">
  <si>
    <t>佛山</t>
    <phoneticPr fontId="1" type="noConversion"/>
  </si>
  <si>
    <t>面积需求</t>
    <phoneticPr fontId="1" type="noConversion"/>
  </si>
  <si>
    <t>公积金贷款额</t>
    <phoneticPr fontId="1" type="noConversion"/>
  </si>
  <si>
    <t>商业贷款额</t>
    <phoneticPr fontId="1" type="noConversion"/>
  </si>
  <si>
    <t>广州</t>
    <phoneticPr fontId="1" type="noConversion"/>
  </si>
  <si>
    <t>公积金所在城市</t>
    <phoneticPr fontId="1" type="noConversion"/>
  </si>
  <si>
    <t>其他意向城市</t>
    <phoneticPr fontId="1" type="noConversion"/>
  </si>
  <si>
    <t>首付</t>
    <phoneticPr fontId="1" type="noConversion"/>
  </si>
  <si>
    <t>首付比例</t>
    <phoneticPr fontId="1" type="noConversion"/>
  </si>
  <si>
    <t>公积金贷款+商业贷款（本地买房）</t>
    <phoneticPr fontId="1" type="noConversion"/>
  </si>
  <si>
    <t>公积金贷款+商业贷款（异地买房）</t>
    <phoneticPr fontId="1" type="noConversion"/>
  </si>
  <si>
    <t>商业贷款年利率</t>
    <phoneticPr fontId="1" type="noConversion"/>
  </si>
  <si>
    <t>搞慈善的商业贷款年利率</t>
    <phoneticPr fontId="1" type="noConversion"/>
  </si>
  <si>
    <t>公积金贷款（异地买房）年利率</t>
    <phoneticPr fontId="1" type="noConversion"/>
  </si>
  <si>
    <t>公积金贷款（本地买房）年利率</t>
    <phoneticPr fontId="1" type="noConversion"/>
  </si>
  <si>
    <t>公积金贷款（本地买房）额度</t>
    <phoneticPr fontId="1" type="noConversion"/>
  </si>
  <si>
    <t>公积金贷款（异地买房）额度</t>
    <phoneticPr fontId="1" type="noConversion"/>
  </si>
  <si>
    <t>贷款参数</t>
    <phoneticPr fontId="1" type="noConversion"/>
  </si>
  <si>
    <t>商业贷款</t>
    <phoneticPr fontId="1" type="noConversion"/>
  </si>
  <si>
    <t>搞慈善的商业贷款</t>
    <phoneticPr fontId="1" type="noConversion"/>
  </si>
  <si>
    <t>贷款方式</t>
    <phoneticPr fontId="1" type="noConversion"/>
  </si>
  <si>
    <t>城市</t>
    <phoneticPr fontId="1" type="noConversion"/>
  </si>
  <si>
    <t>建筑面积(m²)</t>
    <phoneticPr fontId="1" type="noConversion"/>
  </si>
  <si>
    <t>公摊面积(m²)</t>
    <phoneticPr fontId="1" type="noConversion"/>
  </si>
  <si>
    <t>实际面积(m²)</t>
    <phoneticPr fontId="1" type="noConversion"/>
  </si>
  <si>
    <t>还款年数(年)</t>
    <phoneticPr fontId="1" type="noConversion"/>
  </si>
  <si>
    <t xml:space="preserve">        
           买房参数
 计算结果</t>
    <phoneticPr fontId="1" type="noConversion"/>
  </si>
  <si>
    <t>阳春</t>
    <phoneticPr fontId="1" type="noConversion"/>
  </si>
  <si>
    <r>
      <t xml:space="preserve">实际支出
</t>
    </r>
    <r>
      <rPr>
        <sz val="11"/>
        <color theme="1"/>
        <rFont val="等线"/>
        <family val="3"/>
        <charset val="134"/>
        <scheme val="minor"/>
      </rPr>
      <t>(不含其他支出)</t>
    </r>
    <phoneticPr fontId="1" type="noConversion"/>
  </si>
  <si>
    <t>其他支出1
(手动填写)</t>
    <phoneticPr fontId="1" type="noConversion"/>
  </si>
  <si>
    <t>其他支出2
(手动填写)</t>
    <phoneticPr fontId="1" type="noConversion"/>
  </si>
  <si>
    <t>其他支出3
(手动填写)</t>
    <phoneticPr fontId="1" type="noConversion"/>
  </si>
  <si>
    <r>
      <t>2）本表格制作时间：</t>
    </r>
    <r>
      <rPr>
        <b/>
        <sz val="11"/>
        <color theme="1"/>
        <rFont val="等线"/>
        <family val="3"/>
        <charset val="134"/>
        <scheme val="minor"/>
      </rPr>
      <t>2022-02-15</t>
    </r>
    <r>
      <rPr>
        <sz val="11"/>
        <color theme="1"/>
        <rFont val="等线"/>
        <family val="3"/>
        <charset val="134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具有时效性</t>
    </r>
    <r>
      <rPr>
        <sz val="11"/>
        <color theme="1"/>
        <rFont val="等线"/>
        <family val="3"/>
        <charset val="134"/>
        <scheme val="minor"/>
      </rPr>
      <t>，请自行判别
3）本表格不考虑通货膨胀等其他因素
4）本表格只有</t>
    </r>
    <r>
      <rPr>
        <b/>
        <sz val="11"/>
        <color rgb="FFFF0000"/>
        <rFont val="等线"/>
        <family val="3"/>
        <charset val="134"/>
        <scheme val="minor"/>
      </rPr>
      <t>等额本息</t>
    </r>
    <r>
      <rPr>
        <sz val="11"/>
        <color theme="1"/>
        <rFont val="等线"/>
        <family val="3"/>
        <charset val="134"/>
        <scheme val="minor"/>
      </rPr>
      <t>的计算公式</t>
    </r>
    <phoneticPr fontId="1" type="noConversion"/>
  </si>
  <si>
    <r>
      <rPr>
        <sz val="16"/>
        <color theme="1"/>
        <rFont val="等线"/>
        <family val="3"/>
        <charset val="134"/>
        <scheme val="minor"/>
      </rPr>
      <t>注：
1）填写</t>
    </r>
    <r>
      <rPr>
        <b/>
        <sz val="16"/>
        <color theme="8"/>
        <rFont val="等线"/>
        <family val="3"/>
        <charset val="134"/>
        <scheme val="minor"/>
      </rPr>
      <t>蓝底</t>
    </r>
    <r>
      <rPr>
        <sz val="16"/>
        <color theme="1"/>
        <rFont val="等线"/>
        <family val="3"/>
        <charset val="134"/>
        <scheme val="minor"/>
      </rPr>
      <t>的表格即可</t>
    </r>
    <phoneticPr fontId="1" type="noConversion"/>
  </si>
  <si>
    <t>50年建筑设计使用年限，平均每月金额</t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</si>
  <si>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实际支出</t>
    </r>
    <r>
      <rPr>
        <b/>
        <sz val="11"/>
        <color theme="1"/>
        <rFont val="等线"/>
        <family val="3"/>
        <charset val="134"/>
        <scheme val="minor"/>
      </rPr>
      <t xml:space="preserve">
(含其他支出)</t>
    </r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</si>
  <si>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实际房价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(按实际面积计算，平均每m²的金额)</t>
    </r>
    <phoneticPr fontId="1" type="noConversion"/>
  </si>
  <si>
    <r>
      <t>等额本息</t>
    </r>
    <r>
      <rPr>
        <sz val="11"/>
        <color theme="1"/>
        <rFont val="等线"/>
        <family val="2"/>
        <scheme val="minor"/>
      </rPr>
      <t xml:space="preserve">(每月等额还款)
</t>
    </r>
    <r>
      <rPr>
        <b/>
        <sz val="11"/>
        <color theme="1"/>
        <rFont val="等线"/>
        <family val="3"/>
        <charset val="134"/>
        <scheme val="minor"/>
      </rPr>
      <t>月供金额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</si>
  <si>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等额本息</t>
    </r>
    <r>
      <rPr>
        <b/>
        <sz val="11"/>
        <color theme="1"/>
        <rFont val="等线"/>
        <family val="3"/>
        <charset val="134"/>
        <scheme val="minor"/>
      </rPr>
      <t xml:space="preserve">
一共支付的利息金额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</si>
  <si>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 xml:space="preserve">其他支出
</t>
    </r>
    <r>
      <rPr>
        <b/>
        <sz val="11"/>
        <color theme="1"/>
        <rFont val="等线"/>
        <family val="3"/>
        <charset val="134"/>
        <scheme val="minor"/>
      </rPr>
      <t>契税</t>
    </r>
    <phoneticPr fontId="1" type="noConversion"/>
  </si>
  <si>
    <t>房价(m²)</t>
    <phoneticPr fontId="1" type="noConversion"/>
  </si>
  <si>
    <t>贷款买房(首套&amp;一手)真实价格计算器(单位：元)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</si>
</sst>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4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8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0" borderId="7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176" fontId="0" fillId="0" borderId="1" xfId="0" applyNumberFormat="1" applyFill="1" applyBorder="1" applyAlignment="1">
      <alignment vertical="center" wrapText="1"/>
    </xf>
    <xf numFmtId="176" fontId="0" fillId="0" borderId="8" xfId="0" applyNumberForma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76" fontId="0" fillId="3" borderId="9" xfId="0" applyNumberFormat="1" applyFill="1" applyBorder="1" applyAlignment="1">
      <alignment horizontal="center" vertical="center"/>
    </xf>
    <xf numFmtId="176" fontId="0" fillId="4" borderId="19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6" fontId="2" fillId="7" borderId="1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8" borderId="19" xfId="0" applyNumberFormat="1" applyFont="1" applyFill="1" applyBorder="1" applyAlignment="1">
      <alignment horizontal="center" vertical="center"/>
    </xf>
    <xf numFmtId="176" fontId="2" fillId="8" borderId="2" xfId="0" applyNumberFormat="1" applyFont="1" applyFill="1" applyBorder="1" applyAlignment="1">
      <alignment horizontal="center" vertical="center"/>
    </xf>
    <xf numFmtId="176" fontId="2" fillId="8" borderId="1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0" fontId="2" fillId="7" borderId="1" xfId="0" applyNumberFormat="1" applyFont="1" applyFill="1" applyBorder="1" applyAlignment="1">
      <alignment horizontal="center" vertical="center" wrapText="1"/>
    </xf>
    <xf numFmtId="176" fontId="2" fillId="7" borderId="19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0" fontId="11" fillId="9" borderId="1" xfId="0" applyFont="1" applyFill="1" applyBorder="1"/>
    <xf numFmtId="0" fontId="11" fillId="9" borderId="1" xfId="0" applyFont="1" applyFill="1" applyBorder="1" applyAlignment="1">
      <alignment horizontal="center" vertical="center"/>
    </xf>
    <xf numFmtId="176" fontId="11" fillId="9" borderId="1" xfId="0" applyNumberFormat="1" applyFont="1" applyFill="1" applyBorder="1" applyAlignment="1">
      <alignment horizontal="center" vertical="center"/>
    </xf>
    <xf numFmtId="176" fontId="11" fillId="9" borderId="19" xfId="0" applyNumberFormat="1" applyFont="1" applyFill="1" applyBorder="1" applyAlignment="1">
      <alignment horizontal="center" vertical="center"/>
    </xf>
    <xf numFmtId="176" fontId="11" fillId="9" borderId="2" xfId="0" applyNumberFormat="1" applyFont="1" applyFill="1" applyBorder="1" applyAlignment="1">
      <alignment horizontal="center" vertical="center"/>
    </xf>
    <xf numFmtId="176" fontId="11" fillId="9" borderId="11" xfId="0" applyNumberFormat="1" applyFont="1" applyFill="1" applyBorder="1" applyAlignment="1">
      <alignment horizontal="center" vertical="center"/>
    </xf>
    <xf numFmtId="0" fontId="11" fillId="9" borderId="15" xfId="0" applyFont="1" applyFill="1" applyBorder="1"/>
    <xf numFmtId="0" fontId="11" fillId="9" borderId="15" xfId="0" applyFont="1" applyFill="1" applyBorder="1" applyAlignment="1">
      <alignment horizontal="center" vertical="center"/>
    </xf>
    <xf numFmtId="176" fontId="11" fillId="9" borderId="15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26" xfId="0" applyNumberFormat="1" applyFill="1" applyBorder="1" applyAlignment="1">
      <alignment horizontal="center" vertical="center"/>
    </xf>
    <xf numFmtId="176" fontId="0" fillId="2" borderId="28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6" borderId="2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176" fontId="0" fillId="6" borderId="26" xfId="0" applyNumberFormat="1" applyFill="1" applyBorder="1" applyAlignment="1">
      <alignment horizontal="center" vertical="center"/>
    </xf>
    <xf numFmtId="176" fontId="0" fillId="6" borderId="28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2" fillId="7" borderId="17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FF3399"/>
      <color rgb="FFFF66FF"/>
      <color rgb="FFFFCCFF"/>
      <color rgb="FFFF99CC"/>
      <color rgb="FFFF99FF"/>
      <color rgb="FFFF7C80"/>
      <color rgb="FFFF5050"/>
      <color rgb="FFFFD54F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showGridLines="0" tabSelected="1" zoomScale="90" zoomScaleNormal="90" workbookViewId="0">
      <selection activeCell="Q9" sqref="Q9"/>
    </sheetView>
  </sheetViews>
  <sheetFormatPr defaultRowHeight="14.25" x14ac:dyDescent="0.2"/>
  <cols>
    <col min="1" max="1" width="34.125" customWidth="1"/>
    <col min="2" max="2" width="18.625" hidden="1" customWidth="1"/>
    <col min="3" max="10" width="13.5" hidden="1" customWidth="1"/>
    <col min="11" max="11" width="9.75" bestFit="1" customWidth="1"/>
    <col min="12" max="12" width="29.625" bestFit="1" customWidth="1"/>
    <col min="13" max="13" width="18.625" bestFit="1" customWidth="1"/>
    <col min="14" max="15" width="35.625" customWidth="1"/>
  </cols>
  <sheetData>
    <row r="1" spans="1:25" ht="47.25" customHeight="1" x14ac:dyDescent="0.2">
      <c r="A1" s="117" t="s">
        <v>41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25" ht="48.75" customHeight="1" x14ac:dyDescent="0.2">
      <c r="A2" s="92" t="s">
        <v>33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  <c r="M2" s="95" t="s">
        <v>32</v>
      </c>
      <c r="N2" s="95"/>
      <c r="O2" s="95"/>
    </row>
    <row r="3" spans="1:25" ht="44.25" customHeight="1" x14ac:dyDescent="0.2">
      <c r="A3" s="112" t="s">
        <v>26</v>
      </c>
      <c r="B3" s="7"/>
      <c r="C3" s="7"/>
      <c r="D3" s="7"/>
      <c r="E3" s="7"/>
      <c r="F3" s="7"/>
      <c r="G3" s="7"/>
      <c r="H3" s="7"/>
      <c r="I3" s="7"/>
      <c r="J3" s="7"/>
      <c r="K3" s="128"/>
      <c r="L3" s="129"/>
      <c r="M3" s="129"/>
      <c r="N3" s="129"/>
      <c r="O3" s="129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15.75" customHeight="1" x14ac:dyDescent="0.2">
      <c r="A4" s="112"/>
      <c r="B4" s="7"/>
      <c r="C4" s="7"/>
      <c r="D4" s="7"/>
      <c r="E4" s="7"/>
      <c r="F4" s="7"/>
      <c r="G4" s="7"/>
      <c r="H4" s="7"/>
      <c r="I4" s="7"/>
      <c r="J4" s="7"/>
      <c r="K4" s="110" t="s">
        <v>1</v>
      </c>
      <c r="L4" s="110"/>
      <c r="M4" s="4" t="s">
        <v>22</v>
      </c>
      <c r="N4" s="127">
        <v>100</v>
      </c>
      <c r="O4" s="127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5.75" customHeight="1" x14ac:dyDescent="0.2">
      <c r="A5" s="112"/>
      <c r="B5" s="7"/>
      <c r="C5" s="7"/>
      <c r="D5" s="7"/>
      <c r="E5" s="7"/>
      <c r="F5" s="7"/>
      <c r="G5" s="7"/>
      <c r="H5" s="7"/>
      <c r="I5" s="7"/>
      <c r="J5" s="7"/>
      <c r="K5" s="110"/>
      <c r="L5" s="110"/>
      <c r="M5" s="4" t="s">
        <v>23</v>
      </c>
      <c r="N5" s="127">
        <v>10</v>
      </c>
      <c r="O5" s="127"/>
      <c r="P5" s="3"/>
      <c r="Q5" s="3"/>
      <c r="R5" s="3"/>
      <c r="S5" s="3"/>
      <c r="T5" s="3"/>
      <c r="U5" s="3"/>
      <c r="V5" s="3"/>
      <c r="W5" s="3"/>
      <c r="X5" s="1"/>
      <c r="Y5" s="1"/>
    </row>
    <row r="6" spans="1:25" ht="27.75" customHeight="1" x14ac:dyDescent="0.2">
      <c r="A6" s="112"/>
      <c r="B6" s="7"/>
      <c r="C6" s="7"/>
      <c r="D6" s="7"/>
      <c r="E6" s="7"/>
      <c r="F6" s="7"/>
      <c r="G6" s="7"/>
      <c r="H6" s="7"/>
      <c r="I6" s="7"/>
      <c r="J6" s="7"/>
      <c r="K6" s="110"/>
      <c r="L6" s="110"/>
      <c r="M6" s="4" t="s">
        <v>24</v>
      </c>
      <c r="N6" s="133">
        <f>N4-N5</f>
        <v>90</v>
      </c>
      <c r="O6" s="133"/>
      <c r="P6" s="3"/>
      <c r="Q6" s="3"/>
      <c r="R6" s="3"/>
      <c r="S6" s="3"/>
      <c r="T6" s="3"/>
      <c r="U6" s="3"/>
      <c r="V6" s="3"/>
      <c r="W6" s="3"/>
      <c r="X6" s="1"/>
      <c r="Y6" s="1"/>
    </row>
    <row r="7" spans="1:25" ht="21.75" customHeight="1" x14ac:dyDescent="0.2">
      <c r="A7" s="112"/>
      <c r="B7" s="7"/>
      <c r="C7" s="7"/>
      <c r="D7" s="7"/>
      <c r="E7" s="7"/>
      <c r="F7" s="7"/>
      <c r="G7" s="7"/>
      <c r="H7" s="7"/>
      <c r="I7" s="7"/>
      <c r="J7" s="7"/>
      <c r="K7" s="110" t="s">
        <v>25</v>
      </c>
      <c r="L7" s="110"/>
      <c r="M7" s="110"/>
      <c r="N7" s="105">
        <v>20</v>
      </c>
      <c r="O7" s="106"/>
      <c r="P7" s="3"/>
      <c r="Q7" s="3"/>
      <c r="R7" s="3"/>
      <c r="S7" s="3"/>
      <c r="T7" s="3"/>
      <c r="U7" s="3"/>
      <c r="V7" s="3"/>
      <c r="W7" s="3"/>
      <c r="X7" s="1"/>
      <c r="Y7" s="1"/>
    </row>
    <row r="8" spans="1:25" ht="15.75" customHeight="1" x14ac:dyDescent="0.2">
      <c r="A8" s="112"/>
      <c r="B8" s="7"/>
      <c r="C8" s="7"/>
      <c r="D8" s="7"/>
      <c r="E8" s="7"/>
      <c r="F8" s="7"/>
      <c r="G8" s="7"/>
      <c r="H8" s="7"/>
      <c r="I8" s="7"/>
      <c r="J8" s="7"/>
      <c r="K8" s="110" t="s">
        <v>40</v>
      </c>
      <c r="L8" s="27" t="s">
        <v>5</v>
      </c>
      <c r="M8" s="11" t="s">
        <v>4</v>
      </c>
      <c r="N8" s="111">
        <v>25000</v>
      </c>
      <c r="O8" s="111"/>
      <c r="P8" s="2"/>
      <c r="Q8" s="3"/>
      <c r="R8" s="3"/>
      <c r="S8" s="3"/>
      <c r="T8" s="3"/>
      <c r="U8" s="3"/>
      <c r="V8" s="3"/>
      <c r="W8" s="3"/>
      <c r="X8" s="1"/>
      <c r="Y8" s="1"/>
    </row>
    <row r="9" spans="1:25" ht="15.75" customHeight="1" x14ac:dyDescent="0.2">
      <c r="A9" s="112"/>
      <c r="B9" s="7"/>
      <c r="C9" s="7"/>
      <c r="D9" s="7"/>
      <c r="E9" s="7"/>
      <c r="F9" s="7"/>
      <c r="G9" s="7"/>
      <c r="H9" s="7"/>
      <c r="I9" s="7"/>
      <c r="J9" s="7"/>
      <c r="K9" s="110"/>
      <c r="L9" s="27" t="s">
        <v>6</v>
      </c>
      <c r="M9" s="11" t="s">
        <v>0</v>
      </c>
      <c r="N9" s="111">
        <v>15000</v>
      </c>
      <c r="O9" s="111"/>
      <c r="P9" s="2"/>
      <c r="Q9" s="3"/>
      <c r="R9" s="3"/>
      <c r="S9" s="3"/>
      <c r="T9" s="3"/>
      <c r="U9" s="3"/>
      <c r="V9" s="3"/>
      <c r="W9" s="3"/>
      <c r="X9" s="1"/>
      <c r="Y9" s="1"/>
    </row>
    <row r="10" spans="1:25" ht="15.75" customHeight="1" x14ac:dyDescent="0.2">
      <c r="A10" s="112"/>
      <c r="B10" s="7"/>
      <c r="C10" s="7"/>
      <c r="D10" s="7"/>
      <c r="E10" s="7"/>
      <c r="F10" s="7"/>
      <c r="G10" s="7"/>
      <c r="H10" s="7"/>
      <c r="I10" s="7"/>
      <c r="J10" s="7"/>
      <c r="K10" s="110"/>
      <c r="L10" s="27" t="s">
        <v>6</v>
      </c>
      <c r="M10" s="11" t="s">
        <v>27</v>
      </c>
      <c r="N10" s="111">
        <v>7200</v>
      </c>
      <c r="O10" s="111"/>
      <c r="P10" s="2"/>
      <c r="Q10" s="3"/>
      <c r="R10" s="3"/>
      <c r="S10" s="3"/>
      <c r="T10" s="3"/>
      <c r="U10" s="3"/>
      <c r="V10" s="3"/>
      <c r="W10" s="3"/>
      <c r="X10" s="1"/>
      <c r="Y10" s="1"/>
    </row>
    <row r="11" spans="1:25" ht="15.75" customHeight="1" x14ac:dyDescent="0.2">
      <c r="A11" s="112"/>
      <c r="B11" s="7"/>
      <c r="C11" s="7"/>
      <c r="D11" s="7"/>
      <c r="E11" s="7"/>
      <c r="F11" s="7"/>
      <c r="G11" s="7"/>
      <c r="H11" s="7"/>
      <c r="I11" s="7"/>
      <c r="J11" s="7"/>
      <c r="K11" s="102" t="s">
        <v>17</v>
      </c>
      <c r="L11" s="28" t="s">
        <v>11</v>
      </c>
      <c r="M11" s="36">
        <v>5.6000000000000001E-2</v>
      </c>
      <c r="N11" s="28" t="s">
        <v>12</v>
      </c>
      <c r="O11" s="36">
        <v>4.9000000000000002E-2</v>
      </c>
      <c r="P11" s="2"/>
      <c r="Q11" s="3"/>
      <c r="R11" s="3"/>
      <c r="S11" s="3"/>
      <c r="T11" s="3"/>
      <c r="U11" s="3"/>
      <c r="V11" s="3"/>
      <c r="W11" s="3"/>
      <c r="X11" s="1"/>
      <c r="Y11" s="1"/>
    </row>
    <row r="12" spans="1:25" ht="15.75" customHeight="1" x14ac:dyDescent="0.2">
      <c r="A12" s="112"/>
      <c r="B12" s="7"/>
      <c r="C12" s="7"/>
      <c r="D12" s="7"/>
      <c r="E12" s="7"/>
      <c r="F12" s="7"/>
      <c r="G12" s="7"/>
      <c r="H12" s="7"/>
      <c r="I12" s="7"/>
      <c r="J12" s="7"/>
      <c r="K12" s="102"/>
      <c r="L12" s="28" t="s">
        <v>14</v>
      </c>
      <c r="M12" s="36">
        <v>3.2500000000000001E-2</v>
      </c>
      <c r="N12" s="29" t="s">
        <v>13</v>
      </c>
      <c r="O12" s="36">
        <v>3.7499999999999999E-2</v>
      </c>
      <c r="P12" s="2"/>
      <c r="Q12" s="3"/>
      <c r="R12" s="3"/>
      <c r="S12" s="3"/>
      <c r="T12" s="3"/>
      <c r="U12" s="3"/>
      <c r="V12" s="3"/>
      <c r="W12" s="3"/>
      <c r="X12" s="1"/>
      <c r="Y12" s="1"/>
    </row>
    <row r="13" spans="1:25" ht="15.75" customHeight="1" x14ac:dyDescent="0.2">
      <c r="A13" s="112"/>
      <c r="B13" s="7"/>
      <c r="C13" s="7"/>
      <c r="D13" s="7"/>
      <c r="E13" s="7"/>
      <c r="F13" s="7"/>
      <c r="G13" s="7"/>
      <c r="H13" s="7"/>
      <c r="I13" s="7"/>
      <c r="J13" s="7"/>
      <c r="K13" s="102"/>
      <c r="L13" s="28" t="s">
        <v>15</v>
      </c>
      <c r="M13" s="85">
        <v>300000</v>
      </c>
      <c r="N13" s="29" t="s">
        <v>16</v>
      </c>
      <c r="O13" s="43">
        <v>60000</v>
      </c>
      <c r="P13" s="2"/>
      <c r="Q13" s="3"/>
      <c r="R13" s="3"/>
      <c r="S13" s="3"/>
      <c r="T13" s="3"/>
      <c r="U13" s="3"/>
      <c r="V13" s="3"/>
      <c r="W13" s="3"/>
      <c r="X13" s="1"/>
      <c r="Y13" s="1"/>
    </row>
    <row r="14" spans="1:25" ht="20.25" customHeight="1" x14ac:dyDescent="0.2">
      <c r="A14" s="130" t="s">
        <v>7</v>
      </c>
      <c r="B14" s="7"/>
      <c r="C14" s="7"/>
      <c r="D14" s="7"/>
      <c r="E14" s="7"/>
      <c r="F14" s="7"/>
      <c r="G14" s="7"/>
      <c r="H14" s="7"/>
      <c r="I14" s="7"/>
      <c r="J14" s="7"/>
      <c r="K14" s="26" t="s">
        <v>8</v>
      </c>
      <c r="L14" s="132">
        <v>0.3</v>
      </c>
      <c r="M14" s="132"/>
      <c r="N14" s="132"/>
      <c r="O14" s="132"/>
      <c r="P14" s="3"/>
      <c r="Q14" s="3"/>
      <c r="R14" s="3"/>
      <c r="S14" s="3"/>
      <c r="T14" s="3"/>
      <c r="U14" s="3"/>
      <c r="V14" s="3"/>
      <c r="W14" s="3"/>
      <c r="X14" s="1"/>
      <c r="Y14" s="1"/>
    </row>
    <row r="15" spans="1:25" x14ac:dyDescent="0.2">
      <c r="A15" s="130"/>
      <c r="B15" s="5"/>
      <c r="C15" s="5"/>
      <c r="D15" s="5"/>
      <c r="E15" s="5"/>
      <c r="F15" s="5"/>
      <c r="G15" s="5"/>
      <c r="H15" s="5"/>
      <c r="I15" s="5"/>
      <c r="J15" s="5"/>
      <c r="K15" s="5" t="str">
        <f>M8</f>
        <v>广州</v>
      </c>
      <c r="L15" s="134">
        <f>N8*N4*L14</f>
        <v>750000</v>
      </c>
      <c r="M15" s="134"/>
      <c r="N15" s="134"/>
      <c r="O15" s="134"/>
    </row>
    <row r="16" spans="1:25" x14ac:dyDescent="0.2">
      <c r="A16" s="130"/>
      <c r="B16" s="5"/>
      <c r="C16" s="5"/>
      <c r="D16" s="5"/>
      <c r="E16" s="5"/>
      <c r="F16" s="5"/>
      <c r="G16" s="5"/>
      <c r="H16" s="5"/>
      <c r="I16" s="5"/>
      <c r="J16" s="5"/>
      <c r="K16" s="5" t="str">
        <f>M9</f>
        <v>佛山</v>
      </c>
      <c r="L16" s="134">
        <f>N9*N4*L14</f>
        <v>450000</v>
      </c>
      <c r="M16" s="134"/>
      <c r="N16" s="134"/>
      <c r="O16" s="134"/>
    </row>
    <row r="17" spans="1:15" ht="15" thickBot="1" x14ac:dyDescent="0.25">
      <c r="A17" s="131"/>
      <c r="B17" s="6"/>
      <c r="C17" s="6"/>
      <c r="D17" s="6"/>
      <c r="E17" s="6"/>
      <c r="F17" s="6"/>
      <c r="G17" s="6"/>
      <c r="H17" s="6"/>
      <c r="I17" s="6"/>
      <c r="J17" s="6"/>
      <c r="K17" s="6" t="str">
        <f>M10</f>
        <v>阳春</v>
      </c>
      <c r="L17" s="126">
        <f>N10*N4*L14</f>
        <v>216000</v>
      </c>
      <c r="M17" s="126"/>
      <c r="N17" s="126"/>
      <c r="O17" s="126"/>
    </row>
    <row r="18" spans="1:15" ht="16.5" thickBot="1" x14ac:dyDescent="0.25">
      <c r="A18" s="32" t="s">
        <v>20</v>
      </c>
      <c r="B18" s="33"/>
      <c r="C18" s="33"/>
      <c r="D18" s="33"/>
      <c r="E18" s="33"/>
      <c r="F18" s="33"/>
      <c r="G18" s="33"/>
      <c r="H18" s="33"/>
      <c r="I18" s="33"/>
      <c r="J18" s="33"/>
      <c r="K18" s="34" t="s">
        <v>21</v>
      </c>
      <c r="L18" s="34" t="s">
        <v>18</v>
      </c>
      <c r="M18" s="34" t="s">
        <v>19</v>
      </c>
      <c r="N18" s="34" t="s">
        <v>9</v>
      </c>
      <c r="O18" s="35" t="s">
        <v>10</v>
      </c>
    </row>
    <row r="19" spans="1:15" x14ac:dyDescent="0.2">
      <c r="A19" s="119" t="s">
        <v>2</v>
      </c>
      <c r="B19" s="18"/>
      <c r="C19" s="8"/>
      <c r="D19" s="8"/>
      <c r="E19" s="8"/>
      <c r="F19" s="8"/>
      <c r="G19" s="8"/>
      <c r="H19" s="8"/>
      <c r="I19" s="8"/>
      <c r="J19" s="8"/>
      <c r="K19" s="8" t="str">
        <f>M8</f>
        <v>广州</v>
      </c>
      <c r="L19" s="12"/>
      <c r="M19" s="12"/>
      <c r="N19" s="30">
        <f>M13</f>
        <v>300000</v>
      </c>
      <c r="O19" s="13"/>
    </row>
    <row r="20" spans="1:15" x14ac:dyDescent="0.2">
      <c r="A20" s="120"/>
      <c r="B20" s="19"/>
      <c r="C20" s="9"/>
      <c r="D20" s="9"/>
      <c r="E20" s="9"/>
      <c r="F20" s="9"/>
      <c r="G20" s="9"/>
      <c r="H20" s="9"/>
      <c r="I20" s="9"/>
      <c r="J20" s="9"/>
      <c r="K20" s="9" t="str">
        <f>M9</f>
        <v>佛山</v>
      </c>
      <c r="L20" s="14"/>
      <c r="M20" s="14"/>
      <c r="N20" s="14"/>
      <c r="O20" s="15">
        <f>O13</f>
        <v>60000</v>
      </c>
    </row>
    <row r="21" spans="1:15" ht="15" thickBot="1" x14ac:dyDescent="0.25">
      <c r="A21" s="121"/>
      <c r="B21" s="20"/>
      <c r="C21" s="10"/>
      <c r="D21" s="10"/>
      <c r="E21" s="10"/>
      <c r="F21" s="10"/>
      <c r="G21" s="10"/>
      <c r="H21" s="10"/>
      <c r="I21" s="10"/>
      <c r="J21" s="10"/>
      <c r="K21" s="10" t="str">
        <f>M10</f>
        <v>阳春</v>
      </c>
      <c r="L21" s="16"/>
      <c r="M21" s="16"/>
      <c r="N21" s="16"/>
      <c r="O21" s="31">
        <f>O13</f>
        <v>60000</v>
      </c>
    </row>
    <row r="22" spans="1:15" x14ac:dyDescent="0.2">
      <c r="A22" s="119" t="s">
        <v>3</v>
      </c>
      <c r="B22" s="18"/>
      <c r="C22" s="8"/>
      <c r="D22" s="8"/>
      <c r="E22" s="8"/>
      <c r="F22" s="8"/>
      <c r="G22" s="8"/>
      <c r="H22" s="8"/>
      <c r="I22" s="8"/>
      <c r="J22" s="8"/>
      <c r="K22" s="8" t="str">
        <f>M8</f>
        <v>广州</v>
      </c>
      <c r="L22" s="30">
        <f>N4*N8-L15</f>
        <v>1750000</v>
      </c>
      <c r="M22" s="30">
        <f>L22</f>
        <v>1750000</v>
      </c>
      <c r="N22" s="30">
        <f>IF(M22-N19&lt;0,0,M22-N19)</f>
        <v>1450000</v>
      </c>
      <c r="O22" s="13"/>
    </row>
    <row r="23" spans="1:15" x14ac:dyDescent="0.2">
      <c r="A23" s="120"/>
      <c r="B23" s="19"/>
      <c r="C23" s="9"/>
      <c r="D23" s="9"/>
      <c r="E23" s="9"/>
      <c r="F23" s="9"/>
      <c r="G23" s="9"/>
      <c r="H23" s="9"/>
      <c r="I23" s="9"/>
      <c r="J23" s="9"/>
      <c r="K23" s="9" t="str">
        <f>M9</f>
        <v>佛山</v>
      </c>
      <c r="L23" s="17">
        <f>N4*N9-L16</f>
        <v>1050000</v>
      </c>
      <c r="M23" s="17">
        <f>L23</f>
        <v>1050000</v>
      </c>
      <c r="N23" s="14"/>
      <c r="O23" s="15">
        <f>IF(M23-O20&lt;0,0,M23-O20)</f>
        <v>990000</v>
      </c>
    </row>
    <row r="24" spans="1:15" ht="15" thickBot="1" x14ac:dyDescent="0.25">
      <c r="A24" s="121"/>
      <c r="B24" s="20"/>
      <c r="C24" s="10"/>
      <c r="D24" s="10"/>
      <c r="E24" s="10"/>
      <c r="F24" s="10"/>
      <c r="G24" s="10"/>
      <c r="H24" s="10"/>
      <c r="I24" s="10"/>
      <c r="J24" s="10"/>
      <c r="K24" s="10" t="str">
        <f>M10</f>
        <v>阳春</v>
      </c>
      <c r="L24" s="48">
        <f>N4*N10-L17</f>
        <v>504000</v>
      </c>
      <c r="M24" s="48">
        <f>L24</f>
        <v>504000</v>
      </c>
      <c r="N24" s="16"/>
      <c r="O24" s="31">
        <f>IF(M24-O21&lt;0,0,M24-O21)</f>
        <v>444000</v>
      </c>
    </row>
    <row r="25" spans="1:15" x14ac:dyDescent="0.2">
      <c r="A25" s="103" t="s">
        <v>37</v>
      </c>
      <c r="B25" s="49"/>
      <c r="C25" s="50">
        <f>M22</f>
        <v>1750000</v>
      </c>
      <c r="D25" s="50">
        <f>N19</f>
        <v>300000</v>
      </c>
      <c r="E25" s="50">
        <f>N22</f>
        <v>1450000</v>
      </c>
      <c r="F25" s="51">
        <f>M11</f>
        <v>5.6000000000000001E-2</v>
      </c>
      <c r="G25" s="51">
        <f>O11</f>
        <v>4.9000000000000002E-2</v>
      </c>
      <c r="H25" s="51">
        <f>M12</f>
        <v>3.2500000000000001E-2</v>
      </c>
      <c r="I25" s="51">
        <f>O12</f>
        <v>3.7499999999999999E-2</v>
      </c>
      <c r="J25" s="52">
        <f>N7</f>
        <v>20</v>
      </c>
      <c r="K25" s="49" t="str">
        <f>M8</f>
        <v>广州</v>
      </c>
      <c r="L25" s="50">
        <f>-PMT(F25/12,J25*12,C25)</f>
        <v>12137.081518617513</v>
      </c>
      <c r="M25" s="50">
        <f>-PMT(G25/12,J25*12,C25)</f>
        <v>11452.770857097259</v>
      </c>
      <c r="N25" s="50">
        <f>(-PMT(H25/12,J25*12,D25))+(-PMT(F25/12,J25*12,E25))</f>
        <v>11758.026257051833</v>
      </c>
      <c r="O25" s="53"/>
    </row>
    <row r="26" spans="1:15" x14ac:dyDescent="0.2">
      <c r="A26" s="104"/>
      <c r="B26" s="21"/>
      <c r="C26" s="22">
        <f>M23</f>
        <v>1050000</v>
      </c>
      <c r="D26" s="22">
        <f>O20</f>
        <v>60000</v>
      </c>
      <c r="E26" s="22">
        <f>O23</f>
        <v>990000</v>
      </c>
      <c r="F26" s="23">
        <f>M11</f>
        <v>5.6000000000000001E-2</v>
      </c>
      <c r="G26" s="23">
        <f>O11</f>
        <v>4.9000000000000002E-2</v>
      </c>
      <c r="H26" s="23">
        <f>M12</f>
        <v>3.2500000000000001E-2</v>
      </c>
      <c r="I26" s="23">
        <f>O12</f>
        <v>3.7499999999999999E-2</v>
      </c>
      <c r="J26" s="21">
        <f>N7</f>
        <v>20</v>
      </c>
      <c r="K26" s="21" t="str">
        <f>M9</f>
        <v>佛山</v>
      </c>
      <c r="L26" s="22">
        <f>-PMT(F26/12,J26*12,C26)</f>
        <v>7282.2489111705081</v>
      </c>
      <c r="M26" s="22">
        <f>-PMT(G26/12,J26*12,C26)</f>
        <v>6871.6625142583553</v>
      </c>
      <c r="N26" s="24"/>
      <c r="O26" s="25">
        <f>(-PMT(I26/12,J26*12,D26))+(-PMT(F26/12,J26*12,E26))</f>
        <v>7221.853390936898</v>
      </c>
    </row>
    <row r="27" spans="1:15" x14ac:dyDescent="0.2">
      <c r="A27" s="104"/>
      <c r="B27" s="21"/>
      <c r="C27" s="22">
        <f>M24</f>
        <v>504000</v>
      </c>
      <c r="D27" s="22">
        <f>O21</f>
        <v>60000</v>
      </c>
      <c r="E27" s="22">
        <f>O24</f>
        <v>444000</v>
      </c>
      <c r="F27" s="23">
        <f>M11</f>
        <v>5.6000000000000001E-2</v>
      </c>
      <c r="G27" s="23">
        <f>O11</f>
        <v>4.9000000000000002E-2</v>
      </c>
      <c r="H27" s="23">
        <f>M12</f>
        <v>3.2500000000000001E-2</v>
      </c>
      <c r="I27" s="23">
        <f>O12</f>
        <v>3.7499999999999999E-2</v>
      </c>
      <c r="J27" s="21">
        <f>N7</f>
        <v>20</v>
      </c>
      <c r="K27" s="21" t="str">
        <f>M10</f>
        <v>阳春</v>
      </c>
      <c r="L27" s="22">
        <f>-PMT(F27/12,J27*12,C27)</f>
        <v>3495.4794773618437</v>
      </c>
      <c r="M27" s="22">
        <f>-PMT(G27/12,J27*12,C27)</f>
        <v>3298.398006844011</v>
      </c>
      <c r="N27" s="24"/>
      <c r="O27" s="25">
        <f>(-PMT(I27/12,J27*12,D27))+(-PMT(F27/12,J27*12,E27))</f>
        <v>3435.083957128234</v>
      </c>
    </row>
    <row r="28" spans="1:15" x14ac:dyDescent="0.2">
      <c r="A28" s="122" t="s">
        <v>38</v>
      </c>
      <c r="B28" s="37"/>
      <c r="C28" s="37">
        <f>M22</f>
        <v>1750000</v>
      </c>
      <c r="D28" s="38">
        <f>N19</f>
        <v>300000</v>
      </c>
      <c r="E28" s="38">
        <f>N22</f>
        <v>1450000</v>
      </c>
      <c r="F28" s="39">
        <f>M11</f>
        <v>5.6000000000000001E-2</v>
      </c>
      <c r="G28" s="39">
        <f>O11</f>
        <v>4.9000000000000002E-2</v>
      </c>
      <c r="H28" s="39">
        <f>M12</f>
        <v>3.2500000000000001E-2</v>
      </c>
      <c r="I28" s="39">
        <f>O12</f>
        <v>3.7499999999999999E-2</v>
      </c>
      <c r="J28" s="37">
        <f>N7</f>
        <v>20</v>
      </c>
      <c r="K28" s="37" t="str">
        <f>M8</f>
        <v>广州</v>
      </c>
      <c r="L28" s="40">
        <f>-(PMT(F28/12,J28*12,C28))*12*J28-M22</f>
        <v>1162899.5644682031</v>
      </c>
      <c r="M28" s="40">
        <f>-(PMT(G28/12,J28*12,C28))*12*J28-M22</f>
        <v>998665.00570334215</v>
      </c>
      <c r="N28" s="40">
        <f>(-(PMT(H28/12,J28*12,D28))*12*J28-N19)+(-(PMT(F28/12,J28*12,E28))*12*J28-N22)</f>
        <v>1071926.3016924404</v>
      </c>
      <c r="O28" s="54"/>
    </row>
    <row r="29" spans="1:15" x14ac:dyDescent="0.2">
      <c r="A29" s="123"/>
      <c r="B29" s="42"/>
      <c r="C29" s="42">
        <f>M23</f>
        <v>1050000</v>
      </c>
      <c r="D29" s="40">
        <f>O20</f>
        <v>60000</v>
      </c>
      <c r="E29" s="40">
        <f>O23</f>
        <v>990000</v>
      </c>
      <c r="F29" s="39">
        <f>M11</f>
        <v>5.6000000000000001E-2</v>
      </c>
      <c r="G29" s="39">
        <f>O11</f>
        <v>4.9000000000000002E-2</v>
      </c>
      <c r="H29" s="39">
        <f>M12</f>
        <v>3.2500000000000001E-2</v>
      </c>
      <c r="I29" s="39">
        <f>O12</f>
        <v>3.7499999999999999E-2</v>
      </c>
      <c r="J29" s="42">
        <f>N7</f>
        <v>20</v>
      </c>
      <c r="K29" s="42" t="str">
        <f>M9</f>
        <v>佛山</v>
      </c>
      <c r="L29" s="40">
        <f>-(PMT(F29/12,J29*12,C29))*12*J29-M23</f>
        <v>697739.73868092196</v>
      </c>
      <c r="M29" s="40">
        <f>-(PMT(G29/12,J29*12,C29))*12*J29-M23</f>
        <v>599199.00342200533</v>
      </c>
      <c r="N29" s="41"/>
      <c r="O29" s="55">
        <f>(-(PMT(I29/12,J29*12,D29))*12*J29-O20)+(-(PMT(F29/12,J29*12,E29))*12*J29-O23)</f>
        <v>683244.81382485549</v>
      </c>
    </row>
    <row r="30" spans="1:15" x14ac:dyDescent="0.2">
      <c r="A30" s="123"/>
      <c r="B30" s="42"/>
      <c r="C30" s="42">
        <f>M24</f>
        <v>504000</v>
      </c>
      <c r="D30" s="40">
        <f>O21</f>
        <v>60000</v>
      </c>
      <c r="E30" s="40">
        <f>O24</f>
        <v>444000</v>
      </c>
      <c r="F30" s="39">
        <f>M11</f>
        <v>5.6000000000000001E-2</v>
      </c>
      <c r="G30" s="39">
        <f>O11</f>
        <v>4.9000000000000002E-2</v>
      </c>
      <c r="H30" s="39">
        <f>M12</f>
        <v>3.2500000000000001E-2</v>
      </c>
      <c r="I30" s="39">
        <f>O12</f>
        <v>3.7499999999999999E-2</v>
      </c>
      <c r="J30" s="42">
        <f>N7</f>
        <v>20</v>
      </c>
      <c r="K30" s="42" t="str">
        <f>M10</f>
        <v>阳春</v>
      </c>
      <c r="L30" s="40">
        <f>-(PMT(F30/12,J30*12,C30))*12*J30-M24</f>
        <v>334915.07456684252</v>
      </c>
      <c r="M30" s="40">
        <f>-(PMT(G30/12,J30*12,C30))*12*J30-M24</f>
        <v>287615.5216425627</v>
      </c>
      <c r="N30" s="41"/>
      <c r="O30" s="55">
        <f>(-(PMT(I30/12,J30*12,D30))*12*J30-O21)+(-(PMT(F30/12,J30*12,E30))*12*J30-O24)</f>
        <v>320420.14971077611</v>
      </c>
    </row>
    <row r="31" spans="1:15" x14ac:dyDescent="0.2">
      <c r="A31" s="124" t="s">
        <v>28</v>
      </c>
      <c r="B31" s="44">
        <f>N4*N8</f>
        <v>2500000</v>
      </c>
      <c r="C31" s="44"/>
      <c r="D31" s="45"/>
      <c r="E31" s="45"/>
      <c r="F31" s="46"/>
      <c r="G31" s="46"/>
      <c r="H31" s="46"/>
      <c r="I31" s="46"/>
      <c r="J31" s="44"/>
      <c r="K31" s="44" t="str">
        <f>M8</f>
        <v>广州</v>
      </c>
      <c r="L31" s="45">
        <f>B31+L28</f>
        <v>3662899.5644682031</v>
      </c>
      <c r="M31" s="45">
        <f>B31+M28</f>
        <v>3498665.0057033421</v>
      </c>
      <c r="N31" s="45">
        <f>B31+N28</f>
        <v>3571926.3016924402</v>
      </c>
      <c r="O31" s="56"/>
    </row>
    <row r="32" spans="1:15" x14ac:dyDescent="0.2">
      <c r="A32" s="125"/>
      <c r="B32" s="44">
        <f>N4*N9</f>
        <v>1500000</v>
      </c>
      <c r="C32" s="44"/>
      <c r="D32" s="45"/>
      <c r="E32" s="45"/>
      <c r="F32" s="46"/>
      <c r="G32" s="46"/>
      <c r="H32" s="46"/>
      <c r="I32" s="46"/>
      <c r="J32" s="44"/>
      <c r="K32" s="44" t="str">
        <f>M9</f>
        <v>佛山</v>
      </c>
      <c r="L32" s="45">
        <f>B32+L29</f>
        <v>2197739.738680922</v>
      </c>
      <c r="M32" s="45">
        <f>B32+M29</f>
        <v>2099199.0034220051</v>
      </c>
      <c r="N32" s="47"/>
      <c r="O32" s="57">
        <f>B32+O29</f>
        <v>2183244.8138248557</v>
      </c>
    </row>
    <row r="33" spans="1:15" x14ac:dyDescent="0.2">
      <c r="A33" s="125"/>
      <c r="B33" s="44">
        <f>N4*N10</f>
        <v>720000</v>
      </c>
      <c r="C33" s="44"/>
      <c r="D33" s="44"/>
      <c r="E33" s="44"/>
      <c r="F33" s="46"/>
      <c r="G33" s="46"/>
      <c r="H33" s="46"/>
      <c r="I33" s="46"/>
      <c r="J33" s="44"/>
      <c r="K33" s="44" t="str">
        <f>M10</f>
        <v>阳春</v>
      </c>
      <c r="L33" s="45">
        <f>B33+L30</f>
        <v>1054915.0745668425</v>
      </c>
      <c r="M33" s="45">
        <f>B33+M30</f>
        <v>1007615.5216425627</v>
      </c>
      <c r="N33" s="47"/>
      <c r="O33" s="57">
        <f>B33+O30</f>
        <v>1040420.1497107761</v>
      </c>
    </row>
    <row r="34" spans="1:15" x14ac:dyDescent="0.2">
      <c r="A34" s="96" t="s">
        <v>39</v>
      </c>
      <c r="B34" s="59"/>
      <c r="C34" s="59"/>
      <c r="D34" s="59"/>
      <c r="E34" s="59"/>
      <c r="F34" s="60"/>
      <c r="G34" s="60"/>
      <c r="H34" s="60"/>
      <c r="I34" s="60"/>
      <c r="J34" s="59"/>
      <c r="K34" s="59" t="str">
        <f>M8</f>
        <v>广州</v>
      </c>
      <c r="L34" s="99">
        <f>IF(N4&lt;=90,B31*0.01,IF(AND(N4&gt;90,N4&lt;=144),B31*0.015,IF(N4&gt;144,B31*0.03)))</f>
        <v>37500</v>
      </c>
      <c r="M34" s="100"/>
      <c r="N34" s="100"/>
      <c r="O34" s="101"/>
    </row>
    <row r="35" spans="1:15" x14ac:dyDescent="0.2">
      <c r="A35" s="97"/>
      <c r="B35" s="59"/>
      <c r="C35" s="59"/>
      <c r="D35" s="59"/>
      <c r="E35" s="59"/>
      <c r="F35" s="60"/>
      <c r="G35" s="60"/>
      <c r="H35" s="60"/>
      <c r="I35" s="60"/>
      <c r="J35" s="59"/>
      <c r="K35" s="59" t="str">
        <f>M9</f>
        <v>佛山</v>
      </c>
      <c r="L35" s="99">
        <f>IF(N4&lt;=90,B32*0.01,IF(AND(N4&gt;90,N4&lt;=144),B32*0.015,IF(N4&gt;144,B32*0.03)))</f>
        <v>22500</v>
      </c>
      <c r="M35" s="100"/>
      <c r="N35" s="100"/>
      <c r="O35" s="101"/>
    </row>
    <row r="36" spans="1:15" x14ac:dyDescent="0.2">
      <c r="A36" s="98"/>
      <c r="B36" s="59"/>
      <c r="C36" s="59"/>
      <c r="D36" s="59"/>
      <c r="E36" s="59"/>
      <c r="F36" s="60"/>
      <c r="G36" s="60"/>
      <c r="H36" s="60"/>
      <c r="I36" s="60"/>
      <c r="J36" s="59"/>
      <c r="K36" s="59" t="str">
        <f>M10</f>
        <v>阳春</v>
      </c>
      <c r="L36" s="99">
        <f>IF(N4&lt;=90,B33*0.01,IF(AND(N4&gt;90,N4&lt;=144),B33*0.015,IF(N4&gt;144,B33*0.03)))</f>
        <v>10800</v>
      </c>
      <c r="M36" s="100"/>
      <c r="N36" s="100"/>
      <c r="O36" s="101"/>
    </row>
    <row r="37" spans="1:15" x14ac:dyDescent="0.2">
      <c r="A37" s="114" t="s">
        <v>29</v>
      </c>
      <c r="B37" s="9"/>
      <c r="C37" s="9"/>
      <c r="D37" s="9"/>
      <c r="E37" s="9"/>
      <c r="F37" s="58"/>
      <c r="G37" s="58"/>
      <c r="H37" s="58"/>
      <c r="I37" s="58"/>
      <c r="J37" s="9"/>
      <c r="K37" s="9" t="str">
        <f>M8</f>
        <v>广州</v>
      </c>
      <c r="L37" s="86">
        <v>0</v>
      </c>
      <c r="M37" s="87"/>
      <c r="N37" s="87"/>
      <c r="O37" s="88"/>
    </row>
    <row r="38" spans="1:15" x14ac:dyDescent="0.2">
      <c r="A38" s="115"/>
      <c r="B38" s="9"/>
      <c r="C38" s="9"/>
      <c r="D38" s="9"/>
      <c r="E38" s="9"/>
      <c r="F38" s="58"/>
      <c r="G38" s="58"/>
      <c r="H38" s="58"/>
      <c r="I38" s="58"/>
      <c r="J38" s="9"/>
      <c r="K38" s="9" t="str">
        <f>M9</f>
        <v>佛山</v>
      </c>
      <c r="L38" s="86">
        <v>0</v>
      </c>
      <c r="M38" s="87"/>
      <c r="N38" s="87"/>
      <c r="O38" s="88"/>
    </row>
    <row r="39" spans="1:15" x14ac:dyDescent="0.2">
      <c r="A39" s="116"/>
      <c r="B39" s="9"/>
      <c r="C39" s="9"/>
      <c r="D39" s="9"/>
      <c r="E39" s="9"/>
      <c r="F39" s="58"/>
      <c r="G39" s="58"/>
      <c r="H39" s="58"/>
      <c r="I39" s="58"/>
      <c r="J39" s="9"/>
      <c r="K39" s="9" t="str">
        <f>M10</f>
        <v>阳春</v>
      </c>
      <c r="L39" s="86">
        <v>0</v>
      </c>
      <c r="M39" s="87"/>
      <c r="N39" s="87"/>
      <c r="O39" s="88"/>
    </row>
    <row r="40" spans="1:15" x14ac:dyDescent="0.2">
      <c r="A40" s="114" t="s">
        <v>30</v>
      </c>
      <c r="B40" s="9"/>
      <c r="C40" s="9"/>
      <c r="D40" s="9"/>
      <c r="E40" s="9"/>
      <c r="F40" s="58"/>
      <c r="G40" s="58"/>
      <c r="H40" s="58"/>
      <c r="I40" s="58"/>
      <c r="J40" s="9"/>
      <c r="K40" s="9" t="str">
        <f>M8</f>
        <v>广州</v>
      </c>
      <c r="L40" s="86">
        <v>0</v>
      </c>
      <c r="M40" s="87"/>
      <c r="N40" s="87"/>
      <c r="O40" s="88"/>
    </row>
    <row r="41" spans="1:15" x14ac:dyDescent="0.2">
      <c r="A41" s="115"/>
      <c r="B41" s="9"/>
      <c r="C41" s="9"/>
      <c r="D41" s="9"/>
      <c r="E41" s="9"/>
      <c r="F41" s="58"/>
      <c r="G41" s="58"/>
      <c r="H41" s="58"/>
      <c r="I41" s="58"/>
      <c r="J41" s="9"/>
      <c r="K41" s="9" t="str">
        <f>M9</f>
        <v>佛山</v>
      </c>
      <c r="L41" s="86">
        <v>0</v>
      </c>
      <c r="M41" s="87"/>
      <c r="N41" s="87"/>
      <c r="O41" s="88"/>
    </row>
    <row r="42" spans="1:15" x14ac:dyDescent="0.2">
      <c r="A42" s="116"/>
      <c r="B42" s="9"/>
      <c r="C42" s="9"/>
      <c r="D42" s="9"/>
      <c r="E42" s="9"/>
      <c r="F42" s="58"/>
      <c r="G42" s="58"/>
      <c r="H42" s="58"/>
      <c r="I42" s="58"/>
      <c r="J42" s="9"/>
      <c r="K42" s="9" t="str">
        <f>M10</f>
        <v>阳春</v>
      </c>
      <c r="L42" s="86">
        <v>0</v>
      </c>
      <c r="M42" s="87"/>
      <c r="N42" s="87"/>
      <c r="O42" s="88"/>
    </row>
    <row r="43" spans="1:15" x14ac:dyDescent="0.2">
      <c r="A43" s="114" t="s">
        <v>31</v>
      </c>
      <c r="B43" s="9"/>
      <c r="C43" s="9"/>
      <c r="D43" s="9"/>
      <c r="E43" s="9"/>
      <c r="F43" s="58"/>
      <c r="G43" s="58"/>
      <c r="H43" s="58"/>
      <c r="I43" s="58"/>
      <c r="J43" s="9"/>
      <c r="K43" s="9" t="str">
        <f>M8</f>
        <v>广州</v>
      </c>
      <c r="L43" s="86">
        <v>0</v>
      </c>
      <c r="M43" s="87"/>
      <c r="N43" s="87"/>
      <c r="O43" s="88"/>
    </row>
    <row r="44" spans="1:15" x14ac:dyDescent="0.2">
      <c r="A44" s="115"/>
      <c r="B44" s="9"/>
      <c r="C44" s="9"/>
      <c r="D44" s="9"/>
      <c r="E44" s="9"/>
      <c r="F44" s="58"/>
      <c r="G44" s="58"/>
      <c r="H44" s="58"/>
      <c r="I44" s="58"/>
      <c r="J44" s="9"/>
      <c r="K44" s="9" t="str">
        <f>M9</f>
        <v>佛山</v>
      </c>
      <c r="L44" s="86">
        <v>0</v>
      </c>
      <c r="M44" s="87"/>
      <c r="N44" s="87"/>
      <c r="O44" s="88"/>
    </row>
    <row r="45" spans="1:15" x14ac:dyDescent="0.2">
      <c r="A45" s="116"/>
      <c r="B45" s="9"/>
      <c r="C45" s="9"/>
      <c r="D45" s="9"/>
      <c r="E45" s="9"/>
      <c r="F45" s="58"/>
      <c r="G45" s="58"/>
      <c r="H45" s="58"/>
      <c r="I45" s="58"/>
      <c r="J45" s="9"/>
      <c r="K45" s="9" t="str">
        <f>M10</f>
        <v>阳春</v>
      </c>
      <c r="L45" s="86">
        <v>0</v>
      </c>
      <c r="M45" s="87"/>
      <c r="N45" s="87"/>
      <c r="O45" s="88"/>
    </row>
    <row r="46" spans="1:15" x14ac:dyDescent="0.2">
      <c r="A46" s="89" t="s">
        <v>35</v>
      </c>
      <c r="B46" s="63"/>
      <c r="C46" s="63"/>
      <c r="D46" s="63"/>
      <c r="E46" s="63"/>
      <c r="F46" s="64"/>
      <c r="G46" s="64"/>
      <c r="H46" s="64"/>
      <c r="I46" s="64"/>
      <c r="J46" s="63"/>
      <c r="K46" s="63" t="str">
        <f>M8</f>
        <v>广州</v>
      </c>
      <c r="L46" s="65">
        <f>L31+L34+L37+L40+L43</f>
        <v>3700399.5644682031</v>
      </c>
      <c r="M46" s="65">
        <f>M31+L34+L37+L40+L43</f>
        <v>3536165.0057033421</v>
      </c>
      <c r="N46" s="65">
        <f>N31+L34+L37+L40+L43</f>
        <v>3609426.3016924402</v>
      </c>
      <c r="O46" s="66"/>
    </row>
    <row r="47" spans="1:15" x14ac:dyDescent="0.2">
      <c r="A47" s="90"/>
      <c r="B47" s="63"/>
      <c r="C47" s="63"/>
      <c r="D47" s="63"/>
      <c r="E47" s="63"/>
      <c r="F47" s="64"/>
      <c r="G47" s="64"/>
      <c r="H47" s="64"/>
      <c r="I47" s="64"/>
      <c r="J47" s="63"/>
      <c r="K47" s="63" t="str">
        <f>M9</f>
        <v>佛山</v>
      </c>
      <c r="L47" s="65">
        <f t="shared" ref="L47:L48" si="0">L32+L35+L38+L41+L44</f>
        <v>2220239.738680922</v>
      </c>
      <c r="M47" s="65">
        <f>M32+L35+L38+L41+L44</f>
        <v>2121699.0034220051</v>
      </c>
      <c r="N47" s="67"/>
      <c r="O47" s="68">
        <f>O32+L35+L38+L41+L44</f>
        <v>2205744.8138248557</v>
      </c>
    </row>
    <row r="48" spans="1:15" x14ac:dyDescent="0.2">
      <c r="A48" s="91"/>
      <c r="B48" s="63"/>
      <c r="C48" s="63"/>
      <c r="D48" s="63"/>
      <c r="E48" s="63"/>
      <c r="F48" s="64"/>
      <c r="G48" s="64"/>
      <c r="H48" s="64"/>
      <c r="I48" s="64"/>
      <c r="J48" s="63"/>
      <c r="K48" s="63" t="str">
        <f>M10</f>
        <v>阳春</v>
      </c>
      <c r="L48" s="65">
        <f t="shared" si="0"/>
        <v>1065715.0745668425</v>
      </c>
      <c r="M48" s="65">
        <f>M33+L36+L39+L42+L45</f>
        <v>1018415.5216425627</v>
      </c>
      <c r="N48" s="67"/>
      <c r="O48" s="68">
        <f>O33+L36+L39+L42+L45</f>
        <v>1051220.1497107761</v>
      </c>
    </row>
    <row r="49" spans="1:15" x14ac:dyDescent="0.2">
      <c r="A49" s="113" t="s">
        <v>36</v>
      </c>
      <c r="B49" s="69"/>
      <c r="C49" s="70"/>
      <c r="D49" s="70"/>
      <c r="E49" s="70"/>
      <c r="F49" s="71"/>
      <c r="G49" s="71"/>
      <c r="H49" s="71"/>
      <c r="I49" s="71"/>
      <c r="J49" s="70"/>
      <c r="K49" s="70" t="str">
        <f>M8</f>
        <v>广州</v>
      </c>
      <c r="L49" s="61">
        <f>L46/N6</f>
        <v>41115.550716313366</v>
      </c>
      <c r="M49" s="61">
        <f>M46/N6</f>
        <v>39290.722285592688</v>
      </c>
      <c r="N49" s="61">
        <f>N46/N6</f>
        <v>40104.736685471558</v>
      </c>
      <c r="O49" s="72"/>
    </row>
    <row r="50" spans="1:15" x14ac:dyDescent="0.2">
      <c r="A50" s="113"/>
      <c r="B50" s="69"/>
      <c r="C50" s="70"/>
      <c r="D50" s="70"/>
      <c r="E50" s="70"/>
      <c r="F50" s="71"/>
      <c r="G50" s="71"/>
      <c r="H50" s="71"/>
      <c r="I50" s="71"/>
      <c r="J50" s="70"/>
      <c r="K50" s="70" t="str">
        <f>M9</f>
        <v>佛山</v>
      </c>
      <c r="L50" s="61">
        <f>L47/N6</f>
        <v>24669.33042978802</v>
      </c>
      <c r="M50" s="61">
        <f>M47/N6</f>
        <v>23574.433371355612</v>
      </c>
      <c r="N50" s="73"/>
      <c r="O50" s="62">
        <f>O47/N6</f>
        <v>24508.275709165064</v>
      </c>
    </row>
    <row r="51" spans="1:15" x14ac:dyDescent="0.2">
      <c r="A51" s="113"/>
      <c r="B51" s="69"/>
      <c r="C51" s="70"/>
      <c r="D51" s="70"/>
      <c r="E51" s="70"/>
      <c r="F51" s="71"/>
      <c r="G51" s="71"/>
      <c r="H51" s="71"/>
      <c r="I51" s="71"/>
      <c r="J51" s="70"/>
      <c r="K51" s="70" t="str">
        <f>M10</f>
        <v>阳春</v>
      </c>
      <c r="L51" s="61">
        <f>L48/N6</f>
        <v>11841.27860629825</v>
      </c>
      <c r="M51" s="61">
        <f>M48/N6</f>
        <v>11315.728018250697</v>
      </c>
      <c r="N51" s="73"/>
      <c r="O51" s="62">
        <f>O48/N6</f>
        <v>11680.22388567529</v>
      </c>
    </row>
    <row r="52" spans="1:15" x14ac:dyDescent="0.2">
      <c r="A52" s="107" t="s">
        <v>34</v>
      </c>
      <c r="B52" s="74"/>
      <c r="C52" s="74"/>
      <c r="D52" s="74"/>
      <c r="E52" s="74"/>
      <c r="F52" s="74"/>
      <c r="G52" s="74"/>
      <c r="H52" s="74"/>
      <c r="I52" s="74"/>
      <c r="J52" s="74"/>
      <c r="K52" s="75" t="str">
        <f>M8</f>
        <v>广州</v>
      </c>
      <c r="L52" s="76">
        <f>L46/50/12</f>
        <v>6167.3326074470051</v>
      </c>
      <c r="M52" s="76">
        <f>M46/50/12</f>
        <v>5893.6083428389038</v>
      </c>
      <c r="N52" s="76">
        <f>N46/50/12</f>
        <v>6015.7105028207334</v>
      </c>
      <c r="O52" s="77"/>
    </row>
    <row r="53" spans="1:15" x14ac:dyDescent="0.2">
      <c r="A53" s="108"/>
      <c r="B53" s="74"/>
      <c r="C53" s="74"/>
      <c r="D53" s="74"/>
      <c r="E53" s="74"/>
      <c r="F53" s="74"/>
      <c r="G53" s="74"/>
      <c r="H53" s="74"/>
      <c r="I53" s="74"/>
      <c r="J53" s="74"/>
      <c r="K53" s="75" t="str">
        <f>M9</f>
        <v>佛山</v>
      </c>
      <c r="L53" s="76">
        <f t="shared" ref="L53:M54" si="1">L47/50/12</f>
        <v>3700.3995644682032</v>
      </c>
      <c r="M53" s="76">
        <f t="shared" si="1"/>
        <v>3536.1650057033421</v>
      </c>
      <c r="N53" s="78"/>
      <c r="O53" s="79">
        <f>O47/50/12</f>
        <v>3676.2413563747596</v>
      </c>
    </row>
    <row r="54" spans="1:15" ht="15" thickBot="1" x14ac:dyDescent="0.25">
      <c r="A54" s="109"/>
      <c r="B54" s="80"/>
      <c r="C54" s="80"/>
      <c r="D54" s="80"/>
      <c r="E54" s="80"/>
      <c r="F54" s="80"/>
      <c r="G54" s="80"/>
      <c r="H54" s="80"/>
      <c r="I54" s="80"/>
      <c r="J54" s="80"/>
      <c r="K54" s="81" t="str">
        <f>M10</f>
        <v>阳春</v>
      </c>
      <c r="L54" s="82">
        <f t="shared" si="1"/>
        <v>1776.1917909447375</v>
      </c>
      <c r="M54" s="82">
        <f t="shared" si="1"/>
        <v>1697.3592027376044</v>
      </c>
      <c r="N54" s="83"/>
      <c r="O54" s="84">
        <f>O48/50/12</f>
        <v>1752.0335828512934</v>
      </c>
    </row>
  </sheetData>
  <mergeCells count="45">
    <mergeCell ref="A1:O1"/>
    <mergeCell ref="A22:A24"/>
    <mergeCell ref="A28:A30"/>
    <mergeCell ref="A31:A33"/>
    <mergeCell ref="A19:A21"/>
    <mergeCell ref="L17:O17"/>
    <mergeCell ref="N4:O4"/>
    <mergeCell ref="N5:O5"/>
    <mergeCell ref="K3:O3"/>
    <mergeCell ref="K4:L6"/>
    <mergeCell ref="A14:A17"/>
    <mergeCell ref="L14:O14"/>
    <mergeCell ref="N6:O6"/>
    <mergeCell ref="L15:O15"/>
    <mergeCell ref="L16:O16"/>
    <mergeCell ref="A52:A54"/>
    <mergeCell ref="K7:M7"/>
    <mergeCell ref="K8:K10"/>
    <mergeCell ref="N8:O8"/>
    <mergeCell ref="N9:O9"/>
    <mergeCell ref="N10:O10"/>
    <mergeCell ref="A3:A13"/>
    <mergeCell ref="A49:A51"/>
    <mergeCell ref="A37:A39"/>
    <mergeCell ref="A40:A42"/>
    <mergeCell ref="A43:A45"/>
    <mergeCell ref="L37:O37"/>
    <mergeCell ref="L38:O38"/>
    <mergeCell ref="A2:L2"/>
    <mergeCell ref="M2:O2"/>
    <mergeCell ref="A34:A36"/>
    <mergeCell ref="L34:O34"/>
    <mergeCell ref="L35:O35"/>
    <mergeCell ref="L36:O36"/>
    <mergeCell ref="K11:K13"/>
    <mergeCell ref="A25:A27"/>
    <mergeCell ref="N7:O7"/>
    <mergeCell ref="L44:O44"/>
    <mergeCell ref="L45:O45"/>
    <mergeCell ref="A46:A48"/>
    <mergeCell ref="L39:O39"/>
    <mergeCell ref="L40:O40"/>
    <mergeCell ref="L41:O41"/>
    <mergeCell ref="L42:O42"/>
    <mergeCell ref="L43:O4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life-lock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贷款买房真实价格计算器</dc:title>
  <dc:creator>Youtudou</dc:creator>
  <dcterms:created xsi:type="dcterms:W3CDTF">2015-06-05T18:19:34Z</dcterms:created>
  <dcterms:modified xsi:type="dcterms:W3CDTF">2022-02-15T11:48:02Z</dcterms:modified>
</cp:coreProperties>
</file>