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1795" windowHeight="12975" firstSheet="5" activeTab="6"/>
  </bookViews>
  <sheets>
    <sheet name="地形相关的建筑" sheetId="1" r:id="rId1"/>
    <sheet name="战斗模拟" sheetId="9" r:id="rId2"/>
    <sheet name="计算混合部队标准战斗力" sheetId="12" r:id="rId3"/>
    <sheet name="兵士性价比排序（相对于招募费）" sheetId="11" r:id="rId4"/>
    <sheet name="兵士的规模上限×标准战斗力排序（部落时代）" sheetId="14" r:id="rId5"/>
    <sheet name="兵士的规模上限×标准战斗力排序（中世纪早期）" sheetId="15" r:id="rId6"/>
    <sheet name="有驻扎加成的兵士军团标准战斗力排序（部落时代）" sheetId="17" r:id="rId7"/>
  </sheets>
  <definedNames>
    <definedName name="_xlnm._FilterDatabase" localSheetId="4" hidden="1">'兵士的规模上限×标准战斗力排序（部落时代）'!$A$3:$AB$54</definedName>
    <definedName name="_xlnm._FilterDatabase" localSheetId="5" hidden="1">'兵士的规模上限×标准战斗力排序（中世纪早期）'!$A$3:$AB$54</definedName>
    <definedName name="_xlnm._FilterDatabase" localSheetId="3" hidden="1">'兵士性价比排序（相对于招募费）'!$A$3:$U$3</definedName>
    <definedName name="_xlnm._FilterDatabase" localSheetId="0" hidden="1">地形相关的建筑!$A$1:$S$23</definedName>
    <definedName name="_xlnm._FilterDatabase" localSheetId="6" hidden="1">'有驻扎加成的兵士军团标准战斗力排序（部落时代）'!$A$3:$AD$54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7" l="1"/>
  <c r="O16" i="17"/>
  <c r="O28" i="17"/>
  <c r="O6" i="17"/>
  <c r="O7" i="17"/>
  <c r="O8" i="17"/>
  <c r="O9" i="17"/>
  <c r="O11" i="17"/>
  <c r="O17" i="17"/>
  <c r="O19" i="17"/>
  <c r="O20" i="17"/>
  <c r="O21" i="17"/>
  <c r="O23" i="17"/>
  <c r="O49" i="17"/>
  <c r="O25" i="17"/>
  <c r="O26" i="17"/>
  <c r="O27" i="17"/>
  <c r="O10" i="17"/>
  <c r="O14" i="17"/>
  <c r="O24" i="17"/>
  <c r="O30" i="17"/>
  <c r="O42" i="17"/>
  <c r="O52" i="17"/>
  <c r="O15" i="17"/>
  <c r="O35" i="17"/>
  <c r="O39" i="17"/>
  <c r="O43" i="17"/>
  <c r="O41" i="17"/>
  <c r="O50" i="17"/>
  <c r="O53" i="17"/>
  <c r="O54" i="17"/>
  <c r="O32" i="17"/>
  <c r="O38" i="17"/>
  <c r="O40" i="17"/>
  <c r="O44" i="17"/>
  <c r="O45" i="17"/>
  <c r="O46" i="17"/>
  <c r="O47" i="17"/>
  <c r="O13" i="17"/>
  <c r="O4" i="17"/>
  <c r="O5" i="17"/>
  <c r="O22" i="17"/>
  <c r="O29" i="17"/>
  <c r="O33" i="17"/>
  <c r="O34" i="17"/>
  <c r="O31" i="17"/>
  <c r="O36" i="17"/>
  <c r="O37" i="17"/>
  <c r="O48" i="17"/>
  <c r="O51" i="17"/>
  <c r="O12" i="17"/>
  <c r="N18" i="17"/>
  <c r="P18" i="17" s="1"/>
  <c r="N16" i="17"/>
  <c r="P16" i="17" s="1"/>
  <c r="U16" i="17" s="1"/>
  <c r="N28" i="17"/>
  <c r="P28" i="17" s="1"/>
  <c r="N6" i="17"/>
  <c r="P6" i="17" s="1"/>
  <c r="N7" i="17"/>
  <c r="P7" i="17" s="1"/>
  <c r="U7" i="17" s="1"/>
  <c r="N8" i="17"/>
  <c r="P8" i="17" s="1"/>
  <c r="N9" i="17"/>
  <c r="P9" i="17" s="1"/>
  <c r="N11" i="17"/>
  <c r="P11" i="17" s="1"/>
  <c r="U11" i="17" s="1"/>
  <c r="N17" i="17"/>
  <c r="P17" i="17" s="1"/>
  <c r="U17" i="17" s="1"/>
  <c r="N19" i="17"/>
  <c r="P19" i="17" s="1"/>
  <c r="U19" i="17" s="1"/>
  <c r="N20" i="17"/>
  <c r="P20" i="17" s="1"/>
  <c r="U20" i="17" s="1"/>
  <c r="N21" i="17"/>
  <c r="P21" i="17" s="1"/>
  <c r="N23" i="17"/>
  <c r="P23" i="17" s="1"/>
  <c r="U23" i="17" s="1"/>
  <c r="N49" i="17"/>
  <c r="P49" i="17" s="1"/>
  <c r="N25" i="17"/>
  <c r="P25" i="17" s="1"/>
  <c r="N26" i="17"/>
  <c r="P26" i="17" s="1"/>
  <c r="U26" i="17" s="1"/>
  <c r="N27" i="17"/>
  <c r="P27" i="17" s="1"/>
  <c r="N10" i="17"/>
  <c r="P10" i="17" s="1"/>
  <c r="N14" i="17"/>
  <c r="P14" i="17" s="1"/>
  <c r="N24" i="17"/>
  <c r="P24" i="17" s="1"/>
  <c r="U24" i="17" s="1"/>
  <c r="N30" i="17"/>
  <c r="P30" i="17" s="1"/>
  <c r="N42" i="17"/>
  <c r="P42" i="17" s="1"/>
  <c r="R42" i="17" s="1"/>
  <c r="N52" i="17"/>
  <c r="P52" i="17" s="1"/>
  <c r="Q52" i="17" s="1"/>
  <c r="N15" i="17"/>
  <c r="P15" i="17" s="1"/>
  <c r="Q15" i="17" s="1"/>
  <c r="N35" i="17"/>
  <c r="P35" i="17" s="1"/>
  <c r="U35" i="17" s="1"/>
  <c r="N39" i="17"/>
  <c r="P39" i="17" s="1"/>
  <c r="N43" i="17"/>
  <c r="P43" i="17" s="1"/>
  <c r="U43" i="17" s="1"/>
  <c r="N41" i="17"/>
  <c r="P41" i="17" s="1"/>
  <c r="U41" i="17" s="1"/>
  <c r="N50" i="17"/>
  <c r="P50" i="17" s="1"/>
  <c r="N53" i="17"/>
  <c r="P53" i="17" s="1"/>
  <c r="N54" i="17"/>
  <c r="P54" i="17" s="1"/>
  <c r="N32" i="17"/>
  <c r="P32" i="17" s="1"/>
  <c r="N38" i="17"/>
  <c r="P38" i="17" s="1"/>
  <c r="N40" i="17"/>
  <c r="P40" i="17" s="1"/>
  <c r="N44" i="17"/>
  <c r="P44" i="17" s="1"/>
  <c r="N45" i="17"/>
  <c r="P45" i="17" s="1"/>
  <c r="N46" i="17"/>
  <c r="P46" i="17" s="1"/>
  <c r="U46" i="17" s="1"/>
  <c r="N47" i="17"/>
  <c r="P47" i="17" s="1"/>
  <c r="N13" i="17"/>
  <c r="P13" i="17" s="1"/>
  <c r="N4" i="17"/>
  <c r="P4" i="17" s="1"/>
  <c r="U4" i="17" s="1"/>
  <c r="N5" i="17"/>
  <c r="P5" i="17" s="1"/>
  <c r="N22" i="17"/>
  <c r="P22" i="17" s="1"/>
  <c r="U22" i="17" s="1"/>
  <c r="N29" i="17"/>
  <c r="P29" i="17" s="1"/>
  <c r="N33" i="17"/>
  <c r="P33" i="17" s="1"/>
  <c r="N34" i="17"/>
  <c r="P34" i="17" s="1"/>
  <c r="Q34" i="17" s="1"/>
  <c r="N31" i="17"/>
  <c r="P31" i="17" s="1"/>
  <c r="U31" i="17" s="1"/>
  <c r="N36" i="17"/>
  <c r="P36" i="17" s="1"/>
  <c r="N37" i="17"/>
  <c r="P37" i="17" s="1"/>
  <c r="N48" i="17"/>
  <c r="P48" i="17" s="1"/>
  <c r="N51" i="17"/>
  <c r="P51" i="17" s="1"/>
  <c r="U51" i="17" s="1"/>
  <c r="N12" i="17"/>
  <c r="P12" i="17" s="1"/>
  <c r="U12" i="17" s="1"/>
  <c r="V54" i="17"/>
  <c r="V53" i="17"/>
  <c r="V42" i="17"/>
  <c r="V50" i="17"/>
  <c r="V47" i="17"/>
  <c r="V51" i="17"/>
  <c r="V46" i="17"/>
  <c r="V45" i="17"/>
  <c r="V44" i="17"/>
  <c r="V41" i="17"/>
  <c r="V43" i="17"/>
  <c r="V40" i="17"/>
  <c r="V48" i="17"/>
  <c r="V39" i="17"/>
  <c r="V38" i="17"/>
  <c r="V35" i="17"/>
  <c r="V37" i="17"/>
  <c r="V36" i="17"/>
  <c r="V52" i="17"/>
  <c r="V30" i="17"/>
  <c r="V32" i="17"/>
  <c r="V31" i="17"/>
  <c r="V34" i="17"/>
  <c r="V33" i="17"/>
  <c r="V27" i="17"/>
  <c r="V26" i="17"/>
  <c r="V24" i="17"/>
  <c r="V25" i="17"/>
  <c r="V49" i="17"/>
  <c r="E28" i="17"/>
  <c r="V28" i="17" s="1"/>
  <c r="V23" i="17"/>
  <c r="V16" i="17"/>
  <c r="V13" i="17"/>
  <c r="V21" i="17"/>
  <c r="V20" i="17"/>
  <c r="V19" i="17"/>
  <c r="V14" i="17"/>
  <c r="V10" i="17"/>
  <c r="V17" i="17"/>
  <c r="V29" i="17"/>
  <c r="V11" i="17"/>
  <c r="V9" i="17"/>
  <c r="V18" i="17"/>
  <c r="V15" i="17"/>
  <c r="V22" i="17"/>
  <c r="V8" i="17"/>
  <c r="V12" i="17"/>
  <c r="V7" i="17"/>
  <c r="V5" i="17"/>
  <c r="V6" i="17"/>
  <c r="V4" i="17"/>
  <c r="T54" i="15"/>
  <c r="M54" i="15"/>
  <c r="L54" i="15"/>
  <c r="N54" i="15" s="1"/>
  <c r="S54" i="15" s="1"/>
  <c r="T52" i="15"/>
  <c r="M52" i="15"/>
  <c r="L52" i="15"/>
  <c r="N52" i="15" s="1"/>
  <c r="T53" i="15"/>
  <c r="M53" i="15"/>
  <c r="L53" i="15"/>
  <c r="N53" i="15" s="1"/>
  <c r="T51" i="15"/>
  <c r="M51" i="15"/>
  <c r="L51" i="15"/>
  <c r="N51" i="15" s="1"/>
  <c r="T50" i="15"/>
  <c r="M50" i="15"/>
  <c r="L50" i="15"/>
  <c r="N50" i="15" s="1"/>
  <c r="T48" i="15"/>
  <c r="M48" i="15"/>
  <c r="L48" i="15"/>
  <c r="N48" i="15" s="1"/>
  <c r="T47" i="15"/>
  <c r="N47" i="15"/>
  <c r="S47" i="15" s="1"/>
  <c r="M47" i="15"/>
  <c r="L47" i="15"/>
  <c r="T46" i="15"/>
  <c r="N46" i="15"/>
  <c r="S46" i="15" s="1"/>
  <c r="M46" i="15"/>
  <c r="L46" i="15"/>
  <c r="T43" i="15"/>
  <c r="M43" i="15"/>
  <c r="L43" i="15"/>
  <c r="N43" i="15" s="1"/>
  <c r="O43" i="15" s="1"/>
  <c r="T40" i="15"/>
  <c r="M40" i="15"/>
  <c r="L40" i="15"/>
  <c r="N40" i="15" s="1"/>
  <c r="T44" i="15"/>
  <c r="M44" i="15"/>
  <c r="L44" i="15"/>
  <c r="N44" i="15" s="1"/>
  <c r="T49" i="15"/>
  <c r="M49" i="15"/>
  <c r="L49" i="15"/>
  <c r="N49" i="15" s="1"/>
  <c r="T45" i="15"/>
  <c r="M45" i="15"/>
  <c r="L45" i="15"/>
  <c r="N45" i="15" s="1"/>
  <c r="T42" i="15"/>
  <c r="M42" i="15"/>
  <c r="L42" i="15"/>
  <c r="N42" i="15" s="1"/>
  <c r="T41" i="15"/>
  <c r="M41" i="15"/>
  <c r="L41" i="15"/>
  <c r="N41" i="15" s="1"/>
  <c r="T36" i="15"/>
  <c r="M36" i="15"/>
  <c r="L36" i="15"/>
  <c r="N36" i="15" s="1"/>
  <c r="S36" i="15" s="1"/>
  <c r="T35" i="15"/>
  <c r="M35" i="15"/>
  <c r="L35" i="15"/>
  <c r="N35" i="15" s="1"/>
  <c r="P35" i="15" s="1"/>
  <c r="T39" i="15"/>
  <c r="M39" i="15"/>
  <c r="L39" i="15"/>
  <c r="N39" i="15" s="1"/>
  <c r="T38" i="15"/>
  <c r="M38" i="15"/>
  <c r="L38" i="15"/>
  <c r="N38" i="15" s="1"/>
  <c r="T37" i="15"/>
  <c r="M37" i="15"/>
  <c r="L37" i="15"/>
  <c r="N37" i="15" s="1"/>
  <c r="T34" i="15"/>
  <c r="M34" i="15"/>
  <c r="L34" i="15"/>
  <c r="N34" i="15" s="1"/>
  <c r="T26" i="15"/>
  <c r="M26" i="15"/>
  <c r="L26" i="15"/>
  <c r="N26" i="15" s="1"/>
  <c r="S26" i="15" s="1"/>
  <c r="T30" i="15"/>
  <c r="M30" i="15"/>
  <c r="L30" i="15"/>
  <c r="N30" i="15" s="1"/>
  <c r="T33" i="15"/>
  <c r="M33" i="15"/>
  <c r="L33" i="15"/>
  <c r="N33" i="15" s="1"/>
  <c r="S33" i="15" s="1"/>
  <c r="T32" i="15"/>
  <c r="M32" i="15"/>
  <c r="L32" i="15"/>
  <c r="N32" i="15" s="1"/>
  <c r="O32" i="15" s="1"/>
  <c r="T29" i="15"/>
  <c r="M29" i="15"/>
  <c r="L29" i="15"/>
  <c r="N29" i="15" s="1"/>
  <c r="T28" i="15"/>
  <c r="M28" i="15"/>
  <c r="L28" i="15"/>
  <c r="N28" i="15" s="1"/>
  <c r="T31" i="15"/>
  <c r="M31" i="15"/>
  <c r="L31" i="15"/>
  <c r="N31" i="15" s="1"/>
  <c r="T27" i="15"/>
  <c r="M27" i="15"/>
  <c r="L27" i="15"/>
  <c r="N27" i="15" s="1"/>
  <c r="T25" i="15"/>
  <c r="N25" i="15"/>
  <c r="S25" i="15" s="1"/>
  <c r="M25" i="15"/>
  <c r="L25" i="15"/>
  <c r="E25" i="15"/>
  <c r="T24" i="15"/>
  <c r="N24" i="15"/>
  <c r="S24" i="15" s="1"/>
  <c r="M24" i="15"/>
  <c r="L24" i="15"/>
  <c r="T23" i="15"/>
  <c r="M23" i="15"/>
  <c r="L23" i="15"/>
  <c r="N23" i="15" s="1"/>
  <c r="T22" i="15"/>
  <c r="M22" i="15"/>
  <c r="L22" i="15"/>
  <c r="N22" i="15" s="1"/>
  <c r="O22" i="15" s="1"/>
  <c r="T21" i="15"/>
  <c r="M21" i="15"/>
  <c r="L21" i="15"/>
  <c r="N21" i="15" s="1"/>
  <c r="P21" i="15" s="1"/>
  <c r="T20" i="15"/>
  <c r="M20" i="15"/>
  <c r="L20" i="15"/>
  <c r="N20" i="15" s="1"/>
  <c r="T19" i="15"/>
  <c r="M19" i="15"/>
  <c r="L19" i="15"/>
  <c r="N19" i="15" s="1"/>
  <c r="T18" i="15"/>
  <c r="M18" i="15"/>
  <c r="L18" i="15"/>
  <c r="N18" i="15" s="1"/>
  <c r="T17" i="15"/>
  <c r="M17" i="15"/>
  <c r="L17" i="15"/>
  <c r="N17" i="15" s="1"/>
  <c r="T16" i="15"/>
  <c r="M16" i="15"/>
  <c r="L16" i="15"/>
  <c r="N16" i="15" s="1"/>
  <c r="T15" i="15"/>
  <c r="N15" i="15"/>
  <c r="S15" i="15" s="1"/>
  <c r="M15" i="15"/>
  <c r="L15" i="15"/>
  <c r="T14" i="15"/>
  <c r="M14" i="15"/>
  <c r="L14" i="15"/>
  <c r="N14" i="15" s="1"/>
  <c r="O14" i="15" s="1"/>
  <c r="T13" i="15"/>
  <c r="N13" i="15"/>
  <c r="P13" i="15" s="1"/>
  <c r="M13" i="15"/>
  <c r="L13" i="15"/>
  <c r="T12" i="15"/>
  <c r="M12" i="15"/>
  <c r="L12" i="15"/>
  <c r="N12" i="15" s="1"/>
  <c r="T11" i="15"/>
  <c r="M11" i="15"/>
  <c r="L11" i="15"/>
  <c r="N11" i="15" s="1"/>
  <c r="T10" i="15"/>
  <c r="M10" i="15"/>
  <c r="L10" i="15"/>
  <c r="N10" i="15" s="1"/>
  <c r="T9" i="15"/>
  <c r="M9" i="15"/>
  <c r="L9" i="15"/>
  <c r="N9" i="15" s="1"/>
  <c r="T8" i="15"/>
  <c r="M8" i="15"/>
  <c r="L8" i="15"/>
  <c r="N8" i="15" s="1"/>
  <c r="T7" i="15"/>
  <c r="M7" i="15"/>
  <c r="L7" i="15"/>
  <c r="N7" i="15" s="1"/>
  <c r="T5" i="15"/>
  <c r="M5" i="15"/>
  <c r="L5" i="15"/>
  <c r="N5" i="15" s="1"/>
  <c r="S5" i="15" s="1"/>
  <c r="T6" i="15"/>
  <c r="N6" i="15"/>
  <c r="S6" i="15" s="1"/>
  <c r="M6" i="15"/>
  <c r="L6" i="15"/>
  <c r="T4" i="15"/>
  <c r="M4" i="15"/>
  <c r="L4" i="15"/>
  <c r="N4" i="15" s="1"/>
  <c r="T12" i="14"/>
  <c r="T8" i="14"/>
  <c r="T33" i="14"/>
  <c r="T26" i="14"/>
  <c r="T19" i="14"/>
  <c r="T14" i="14"/>
  <c r="T16" i="14"/>
  <c r="T13" i="14"/>
  <c r="T29" i="14"/>
  <c r="T20" i="14"/>
  <c r="T9" i="14"/>
  <c r="T21" i="14"/>
  <c r="T24" i="14"/>
  <c r="T32" i="14"/>
  <c r="T6" i="14"/>
  <c r="T7" i="14"/>
  <c r="T18" i="14"/>
  <c r="T53" i="14"/>
  <c r="T38" i="14"/>
  <c r="T28" i="14"/>
  <c r="T17" i="14"/>
  <c r="T39" i="14"/>
  <c r="T11" i="14"/>
  <c r="T42" i="14"/>
  <c r="T44" i="14"/>
  <c r="T51" i="14"/>
  <c r="T40" i="14"/>
  <c r="T52" i="14"/>
  <c r="T37" i="14"/>
  <c r="T54" i="14"/>
  <c r="T46" i="14"/>
  <c r="T34" i="14"/>
  <c r="T47" i="14"/>
  <c r="T48" i="14"/>
  <c r="T49" i="14"/>
  <c r="T50" i="14"/>
  <c r="T45" i="14"/>
  <c r="T22" i="14"/>
  <c r="T10" i="14"/>
  <c r="T35" i="14"/>
  <c r="T30" i="14"/>
  <c r="T15" i="14"/>
  <c r="T4" i="14"/>
  <c r="T36" i="14"/>
  <c r="T5" i="14"/>
  <c r="T41" i="14"/>
  <c r="T27" i="14"/>
  <c r="T31" i="14"/>
  <c r="T43" i="14"/>
  <c r="T23" i="14"/>
  <c r="S28" i="14"/>
  <c r="M12" i="14"/>
  <c r="M8" i="14"/>
  <c r="M25" i="14"/>
  <c r="M33" i="14"/>
  <c r="M26" i="14"/>
  <c r="M19" i="14"/>
  <c r="M14" i="14"/>
  <c r="M16" i="14"/>
  <c r="M13" i="14"/>
  <c r="M29" i="14"/>
  <c r="M20" i="14"/>
  <c r="M9" i="14"/>
  <c r="M21" i="14"/>
  <c r="M24" i="14"/>
  <c r="M32" i="14"/>
  <c r="M6" i="14"/>
  <c r="M7" i="14"/>
  <c r="M18" i="14"/>
  <c r="M53" i="14"/>
  <c r="M38" i="14"/>
  <c r="M28" i="14"/>
  <c r="M17" i="14"/>
  <c r="M39" i="14"/>
  <c r="M11" i="14"/>
  <c r="M42" i="14"/>
  <c r="M44" i="14"/>
  <c r="M51" i="14"/>
  <c r="M40" i="14"/>
  <c r="M52" i="14"/>
  <c r="M37" i="14"/>
  <c r="M54" i="14"/>
  <c r="M46" i="14"/>
  <c r="M34" i="14"/>
  <c r="M47" i="14"/>
  <c r="M48" i="14"/>
  <c r="M49" i="14"/>
  <c r="M50" i="14"/>
  <c r="M45" i="14"/>
  <c r="M22" i="14"/>
  <c r="M10" i="14"/>
  <c r="M35" i="14"/>
  <c r="M30" i="14"/>
  <c r="M15" i="14"/>
  <c r="M4" i="14"/>
  <c r="M36" i="14"/>
  <c r="M5" i="14"/>
  <c r="M41" i="14"/>
  <c r="M27" i="14"/>
  <c r="M31" i="14"/>
  <c r="M43" i="14"/>
  <c r="M23" i="14"/>
  <c r="L12" i="14"/>
  <c r="L8" i="14"/>
  <c r="L25" i="14"/>
  <c r="N25" i="14" s="1"/>
  <c r="S25" i="14" s="1"/>
  <c r="L33" i="14"/>
  <c r="L26" i="14"/>
  <c r="L19" i="14"/>
  <c r="L14" i="14"/>
  <c r="N14" i="14" s="1"/>
  <c r="S14" i="14" s="1"/>
  <c r="L16" i="14"/>
  <c r="N16" i="14" s="1"/>
  <c r="P16" i="14" s="1"/>
  <c r="L13" i="14"/>
  <c r="L29" i="14"/>
  <c r="L20" i="14"/>
  <c r="N20" i="14" s="1"/>
  <c r="P20" i="14" s="1"/>
  <c r="L9" i="14"/>
  <c r="L21" i="14"/>
  <c r="N21" i="14" s="1"/>
  <c r="S21" i="14" s="1"/>
  <c r="L24" i="14"/>
  <c r="N24" i="14" s="1"/>
  <c r="S24" i="14" s="1"/>
  <c r="L32" i="14"/>
  <c r="N32" i="14" s="1"/>
  <c r="S32" i="14" s="1"/>
  <c r="L6" i="14"/>
  <c r="N6" i="14" s="1"/>
  <c r="P6" i="14" s="1"/>
  <c r="L7" i="14"/>
  <c r="L18" i="14"/>
  <c r="N18" i="14" s="1"/>
  <c r="P18" i="14" s="1"/>
  <c r="L53" i="14"/>
  <c r="L38" i="14"/>
  <c r="L28" i="14"/>
  <c r="L17" i="14"/>
  <c r="L39" i="14"/>
  <c r="N39" i="14" s="1"/>
  <c r="P39" i="14" s="1"/>
  <c r="L11" i="14"/>
  <c r="N11" i="14" s="1"/>
  <c r="P11" i="14" s="1"/>
  <c r="L42" i="14"/>
  <c r="L44" i="14"/>
  <c r="L51" i="14"/>
  <c r="N51" i="14" s="1"/>
  <c r="S51" i="14" s="1"/>
  <c r="L40" i="14"/>
  <c r="N40" i="14" s="1"/>
  <c r="S40" i="14" s="1"/>
  <c r="L52" i="14"/>
  <c r="L37" i="14"/>
  <c r="N37" i="14" s="1"/>
  <c r="S37" i="14" s="1"/>
  <c r="L54" i="14"/>
  <c r="N54" i="14" s="1"/>
  <c r="L46" i="14"/>
  <c r="N46" i="14" s="1"/>
  <c r="S46" i="14" s="1"/>
  <c r="L34" i="14"/>
  <c r="L47" i="14"/>
  <c r="N47" i="14" s="1"/>
  <c r="S47" i="14" s="1"/>
  <c r="L48" i="14"/>
  <c r="N48" i="14" s="1"/>
  <c r="S48" i="14" s="1"/>
  <c r="L49" i="14"/>
  <c r="N49" i="14" s="1"/>
  <c r="L50" i="14"/>
  <c r="N50" i="14" s="1"/>
  <c r="S50" i="14" s="1"/>
  <c r="L45" i="14"/>
  <c r="N45" i="14" s="1"/>
  <c r="S45" i="14" s="1"/>
  <c r="L22" i="14"/>
  <c r="N22" i="14" s="1"/>
  <c r="S22" i="14" s="1"/>
  <c r="L10" i="14"/>
  <c r="N10" i="14" s="1"/>
  <c r="P10" i="14" s="1"/>
  <c r="L35" i="14"/>
  <c r="L30" i="14"/>
  <c r="L15" i="14"/>
  <c r="N15" i="14" s="1"/>
  <c r="S15" i="14" s="1"/>
  <c r="L4" i="14"/>
  <c r="N4" i="14" s="1"/>
  <c r="S4" i="14" s="1"/>
  <c r="L36" i="14"/>
  <c r="N36" i="14" s="1"/>
  <c r="S36" i="14" s="1"/>
  <c r="L5" i="14"/>
  <c r="N5" i="14" s="1"/>
  <c r="S5" i="14" s="1"/>
  <c r="L41" i="14"/>
  <c r="N41" i="14" s="1"/>
  <c r="S41" i="14" s="1"/>
  <c r="L27" i="14"/>
  <c r="N27" i="14" s="1"/>
  <c r="S27" i="14" s="1"/>
  <c r="L31" i="14"/>
  <c r="L43" i="14"/>
  <c r="N43" i="14" s="1"/>
  <c r="S43" i="14" s="1"/>
  <c r="L23" i="14"/>
  <c r="N23" i="14" s="1"/>
  <c r="S23" i="14" s="1"/>
  <c r="E25" i="14"/>
  <c r="T25" i="14" s="1"/>
  <c r="N8" i="14"/>
  <c r="S8" i="14" s="1"/>
  <c r="N12" i="14"/>
  <c r="S12" i="14" s="1"/>
  <c r="N34" i="14"/>
  <c r="S34" i="14" s="1"/>
  <c r="N7" i="14"/>
  <c r="P7" i="14" s="1"/>
  <c r="N31" i="14"/>
  <c r="S31" i="14" s="1"/>
  <c r="N9" i="14"/>
  <c r="S9" i="14" s="1"/>
  <c r="N52" i="14"/>
  <c r="P52" i="14" s="1"/>
  <c r="N17" i="14"/>
  <c r="S17" i="14" s="1"/>
  <c r="N29" i="14"/>
  <c r="S29" i="14" s="1"/>
  <c r="N13" i="14"/>
  <c r="S13" i="14" s="1"/>
  <c r="N28" i="14"/>
  <c r="P28" i="14" s="1"/>
  <c r="N38" i="14"/>
  <c r="S38" i="14" s="1"/>
  <c r="N53" i="14"/>
  <c r="P53" i="14" s="1"/>
  <c r="N30" i="14"/>
  <c r="S30" i="14" s="1"/>
  <c r="N44" i="14"/>
  <c r="S44" i="14" s="1"/>
  <c r="N19" i="14"/>
  <c r="S19" i="14" s="1"/>
  <c r="N42" i="14"/>
  <c r="S42" i="14" s="1"/>
  <c r="N35" i="14"/>
  <c r="S35" i="14" s="1"/>
  <c r="N26" i="14"/>
  <c r="S26" i="14" s="1"/>
  <c r="N33" i="14"/>
  <c r="S33" i="14" s="1"/>
  <c r="Q28" i="17" l="1"/>
  <c r="R28" i="17"/>
  <c r="U28" i="17"/>
  <c r="Q32" i="17"/>
  <c r="U32" i="17"/>
  <c r="R32" i="17"/>
  <c r="Q8" i="17"/>
  <c r="R8" i="17"/>
  <c r="U8" i="17"/>
  <c r="R39" i="17"/>
  <c r="U39" i="17"/>
  <c r="Q39" i="17"/>
  <c r="U30" i="17"/>
  <c r="R30" i="17"/>
  <c r="Q22" i="17"/>
  <c r="R22" i="17"/>
  <c r="R15" i="17"/>
  <c r="Q17" i="17"/>
  <c r="R17" i="17"/>
  <c r="R52" i="17"/>
  <c r="U10" i="17"/>
  <c r="R10" i="17"/>
  <c r="Q10" i="17"/>
  <c r="U6" i="17"/>
  <c r="R6" i="17"/>
  <c r="Q6" i="17"/>
  <c r="U21" i="17"/>
  <c r="R21" i="17"/>
  <c r="Q21" i="17"/>
  <c r="U9" i="17"/>
  <c r="R9" i="17"/>
  <c r="Q9" i="17"/>
  <c r="U36" i="17"/>
  <c r="R36" i="17"/>
  <c r="Q36" i="17"/>
  <c r="R47" i="17"/>
  <c r="U47" i="17"/>
  <c r="Q47" i="17"/>
  <c r="R44" i="17"/>
  <c r="U44" i="17"/>
  <c r="Q44" i="17"/>
  <c r="Q14" i="17"/>
  <c r="U14" i="17"/>
  <c r="R14" i="17"/>
  <c r="U49" i="17"/>
  <c r="R49" i="17"/>
  <c r="Q49" i="17"/>
  <c r="U48" i="17"/>
  <c r="R48" i="17"/>
  <c r="Q48" i="17"/>
  <c r="U45" i="17"/>
  <c r="R45" i="17"/>
  <c r="Q45" i="17"/>
  <c r="U37" i="17"/>
  <c r="R37" i="17"/>
  <c r="Q37" i="17"/>
  <c r="U33" i="17"/>
  <c r="R33" i="17"/>
  <c r="Q33" i="17"/>
  <c r="U29" i="17"/>
  <c r="R29" i="17"/>
  <c r="Q29" i="17"/>
  <c r="Q25" i="17"/>
  <c r="U25" i="17"/>
  <c r="R25" i="17"/>
  <c r="Q40" i="17"/>
  <c r="U40" i="17"/>
  <c r="R40" i="17"/>
  <c r="U27" i="17"/>
  <c r="R27" i="17"/>
  <c r="Q27" i="17"/>
  <c r="U50" i="17"/>
  <c r="R50" i="17"/>
  <c r="Q50" i="17"/>
  <c r="U5" i="17"/>
  <c r="R5" i="17"/>
  <c r="Q5" i="17"/>
  <c r="R13" i="17"/>
  <c r="U13" i="17"/>
  <c r="Q13" i="17"/>
  <c r="U38" i="17"/>
  <c r="R38" i="17"/>
  <c r="Q38" i="17"/>
  <c r="U53" i="17"/>
  <c r="R53" i="17"/>
  <c r="Q53" i="17"/>
  <c r="Q18" i="17"/>
  <c r="U18" i="17"/>
  <c r="R18" i="17"/>
  <c r="U54" i="17"/>
  <c r="R54" i="17"/>
  <c r="Q54" i="17"/>
  <c r="U15" i="17"/>
  <c r="U52" i="17"/>
  <c r="U42" i="17"/>
  <c r="Q7" i="17"/>
  <c r="Q35" i="17"/>
  <c r="Q16" i="17"/>
  <c r="Q46" i="17"/>
  <c r="R7" i="17"/>
  <c r="Q11" i="17"/>
  <c r="R16" i="17"/>
  <c r="R34" i="17"/>
  <c r="R46" i="17"/>
  <c r="R11" i="17"/>
  <c r="U34" i="17"/>
  <c r="R35" i="17"/>
  <c r="Q19" i="17"/>
  <c r="Q24" i="17"/>
  <c r="Q43" i="17"/>
  <c r="R19" i="17"/>
  <c r="R24" i="17"/>
  <c r="Q30" i="17"/>
  <c r="R43" i="17"/>
  <c r="Q12" i="17"/>
  <c r="Q23" i="17"/>
  <c r="Q31" i="17"/>
  <c r="Q51" i="17"/>
  <c r="R51" i="17"/>
  <c r="R12" i="17"/>
  <c r="R23" i="17"/>
  <c r="R31" i="17"/>
  <c r="Q26" i="17"/>
  <c r="Q41" i="17"/>
  <c r="Q4" i="17"/>
  <c r="Q20" i="17"/>
  <c r="R4" i="17"/>
  <c r="R20" i="17"/>
  <c r="R26" i="17"/>
  <c r="R41" i="17"/>
  <c r="Q42" i="17"/>
  <c r="S7" i="15"/>
  <c r="O7" i="15"/>
  <c r="O25" i="15"/>
  <c r="O24" i="15"/>
  <c r="S42" i="15"/>
  <c r="P42" i="15"/>
  <c r="O42" i="15"/>
  <c r="S41" i="15"/>
  <c r="P41" i="15"/>
  <c r="O41" i="15"/>
  <c r="S16" i="15"/>
  <c r="P16" i="15"/>
  <c r="O16" i="15"/>
  <c r="S23" i="15"/>
  <c r="P23" i="15"/>
  <c r="O23" i="15"/>
  <c r="S30" i="15"/>
  <c r="P30" i="15"/>
  <c r="O30" i="15"/>
  <c r="S48" i="15"/>
  <c r="P48" i="15"/>
  <c r="O48" i="15"/>
  <c r="O8" i="15"/>
  <c r="S8" i="15"/>
  <c r="P8" i="15"/>
  <c r="P7" i="15"/>
  <c r="O15" i="15"/>
  <c r="P24" i="15"/>
  <c r="P25" i="15"/>
  <c r="O26" i="15"/>
  <c r="P15" i="15"/>
  <c r="P26" i="15"/>
  <c r="O47" i="15"/>
  <c r="P47" i="15"/>
  <c r="O49" i="15"/>
  <c r="S49" i="15"/>
  <c r="P49" i="15"/>
  <c r="O31" i="15"/>
  <c r="S31" i="15"/>
  <c r="P31" i="15"/>
  <c r="S40" i="15"/>
  <c r="P40" i="15"/>
  <c r="O40" i="15"/>
  <c r="S50" i="15"/>
  <c r="P50" i="15"/>
  <c r="O50" i="15"/>
  <c r="P11" i="15"/>
  <c r="O11" i="15"/>
  <c r="S11" i="15"/>
  <c r="O37" i="15"/>
  <c r="S37" i="15"/>
  <c r="P37" i="15"/>
  <c r="S52" i="15"/>
  <c r="O52" i="15"/>
  <c r="P52" i="15"/>
  <c r="O51" i="15"/>
  <c r="S51" i="15"/>
  <c r="P51" i="15"/>
  <c r="S4" i="15"/>
  <c r="O4" i="15"/>
  <c r="P4" i="15"/>
  <c r="P28" i="15"/>
  <c r="O28" i="15"/>
  <c r="S28" i="15"/>
  <c r="S12" i="15"/>
  <c r="P12" i="15"/>
  <c r="O12" i="15"/>
  <c r="P38" i="15"/>
  <c r="O38" i="15"/>
  <c r="S38" i="15"/>
  <c r="S20" i="15"/>
  <c r="P20" i="15"/>
  <c r="O20" i="15"/>
  <c r="P27" i="15"/>
  <c r="S27" i="15"/>
  <c r="O27" i="15"/>
  <c r="P44" i="15"/>
  <c r="O44" i="15"/>
  <c r="S44" i="15"/>
  <c r="P19" i="15"/>
  <c r="O19" i="15"/>
  <c r="S19" i="15"/>
  <c r="O10" i="15"/>
  <c r="S10" i="15"/>
  <c r="P10" i="15"/>
  <c r="S29" i="15"/>
  <c r="O29" i="15"/>
  <c r="P29" i="15"/>
  <c r="P34" i="15"/>
  <c r="O34" i="15"/>
  <c r="S34" i="15"/>
  <c r="P53" i="15"/>
  <c r="O53" i="15"/>
  <c r="S53" i="15"/>
  <c r="P9" i="15"/>
  <c r="O9" i="15"/>
  <c r="S9" i="15"/>
  <c r="S17" i="15"/>
  <c r="P17" i="15"/>
  <c r="O17" i="15"/>
  <c r="O18" i="15"/>
  <c r="S18" i="15"/>
  <c r="P18" i="15"/>
  <c r="S39" i="15"/>
  <c r="O39" i="15"/>
  <c r="P39" i="15"/>
  <c r="P45" i="15"/>
  <c r="S45" i="15"/>
  <c r="O45" i="15"/>
  <c r="O5" i="15"/>
  <c r="O36" i="15"/>
  <c r="O6" i="15"/>
  <c r="P14" i="15"/>
  <c r="P33" i="15"/>
  <c r="P36" i="15"/>
  <c r="O33" i="15"/>
  <c r="O46" i="15"/>
  <c r="P5" i="15"/>
  <c r="P22" i="15"/>
  <c r="P46" i="15"/>
  <c r="O54" i="15"/>
  <c r="P6" i="15"/>
  <c r="S14" i="15"/>
  <c r="S22" i="15"/>
  <c r="P32" i="15"/>
  <c r="P43" i="15"/>
  <c r="P54" i="15"/>
  <c r="S13" i="15"/>
  <c r="S21" i="15"/>
  <c r="S32" i="15"/>
  <c r="S35" i="15"/>
  <c r="S43" i="15"/>
  <c r="O13" i="15"/>
  <c r="O21" i="15"/>
  <c r="O35" i="15"/>
  <c r="S52" i="14"/>
  <c r="P54" i="14"/>
  <c r="S54" i="14"/>
  <c r="P49" i="14"/>
  <c r="S49" i="14"/>
  <c r="S53" i="14"/>
  <c r="S20" i="14"/>
  <c r="S18" i="14"/>
  <c r="S7" i="14"/>
  <c r="S10" i="14"/>
  <c r="S11" i="14"/>
  <c r="S6" i="14"/>
  <c r="S16" i="14"/>
  <c r="S39" i="14"/>
  <c r="P47" i="14"/>
  <c r="O47" i="14"/>
  <c r="P29" i="14"/>
  <c r="O29" i="14"/>
  <c r="O21" i="14"/>
  <c r="P21" i="14"/>
  <c r="P31" i="14"/>
  <c r="O31" i="14"/>
  <c r="P22" i="14"/>
  <c r="O22" i="14"/>
  <c r="P33" i="14"/>
  <c r="O33" i="14"/>
  <c r="O43" i="14"/>
  <c r="P43" i="14"/>
  <c r="O44" i="14"/>
  <c r="P44" i="14"/>
  <c r="O51" i="14"/>
  <c r="P51" i="14"/>
  <c r="P40" i="14"/>
  <c r="O40" i="14"/>
  <c r="P27" i="14"/>
  <c r="O27" i="14"/>
  <c r="O37" i="14"/>
  <c r="P37" i="14"/>
  <c r="P25" i="14"/>
  <c r="O25" i="14"/>
  <c r="P8" i="14"/>
  <c r="O8" i="14"/>
  <c r="P26" i="14"/>
  <c r="O26" i="14"/>
  <c r="P45" i="14"/>
  <c r="O45" i="14"/>
  <c r="P30" i="14"/>
  <c r="O30" i="14"/>
  <c r="P5" i="14"/>
  <c r="O5" i="14"/>
  <c r="P14" i="14"/>
  <c r="O14" i="14"/>
  <c r="O35" i="14"/>
  <c r="P35" i="14"/>
  <c r="P23" i="14"/>
  <c r="O23" i="14"/>
  <c r="P38" i="14"/>
  <c r="O38" i="14"/>
  <c r="O41" i="14"/>
  <c r="P41" i="14"/>
  <c r="P24" i="14"/>
  <c r="O24" i="14"/>
  <c r="P46" i="14"/>
  <c r="O46" i="14"/>
  <c r="P48" i="14"/>
  <c r="O48" i="14"/>
  <c r="P50" i="14"/>
  <c r="O50" i="14"/>
  <c r="O12" i="14"/>
  <c r="P12" i="14"/>
  <c r="P15" i="14"/>
  <c r="O15" i="14"/>
  <c r="P42" i="14"/>
  <c r="O42" i="14"/>
  <c r="O4" i="14"/>
  <c r="P4" i="14"/>
  <c r="P19" i="14"/>
  <c r="O19" i="14"/>
  <c r="P36" i="14"/>
  <c r="O36" i="14"/>
  <c r="O13" i="14"/>
  <c r="P13" i="14"/>
  <c r="P17" i="14"/>
  <c r="O17" i="14"/>
  <c r="P9" i="14"/>
  <c r="O9" i="14"/>
  <c r="O32" i="14"/>
  <c r="P32" i="14"/>
  <c r="P34" i="14"/>
  <c r="O34" i="14"/>
  <c r="O11" i="14"/>
  <c r="O18" i="14"/>
  <c r="O16" i="14"/>
  <c r="O20" i="14"/>
  <c r="O6" i="14"/>
  <c r="O54" i="14"/>
  <c r="O10" i="14"/>
  <c r="O53" i="14"/>
  <c r="O28" i="14"/>
  <c r="O52" i="14"/>
  <c r="O7" i="14"/>
  <c r="O49" i="14"/>
  <c r="O39" i="14"/>
  <c r="D2" i="12" l="1"/>
  <c r="C2" i="12"/>
  <c r="C7" i="12" l="1"/>
  <c r="C4" i="12"/>
  <c r="E4" i="12" s="1"/>
  <c r="C3" i="12"/>
  <c r="E3" i="12"/>
  <c r="J52" i="11" l="1"/>
  <c r="J50" i="11"/>
  <c r="J53" i="11"/>
  <c r="J38" i="11"/>
  <c r="J37" i="11"/>
  <c r="J4" i="11"/>
  <c r="J24" i="11"/>
  <c r="J18" i="11"/>
  <c r="J31" i="11"/>
  <c r="J21" i="11"/>
  <c r="J10" i="11"/>
  <c r="J29" i="11"/>
  <c r="J32" i="11"/>
  <c r="J34" i="11"/>
  <c r="J7" i="11"/>
  <c r="J25" i="11"/>
  <c r="J35" i="11"/>
  <c r="J28" i="11"/>
  <c r="J13" i="11"/>
  <c r="J22" i="11"/>
  <c r="J20" i="11"/>
  <c r="J14" i="11"/>
  <c r="J54" i="11"/>
  <c r="J5" i="11"/>
  <c r="J40" i="11"/>
  <c r="J26" i="11"/>
  <c r="J9" i="11"/>
  <c r="J11" i="11"/>
  <c r="J19" i="11"/>
  <c r="J30" i="11"/>
  <c r="J42" i="11"/>
  <c r="J49" i="11"/>
  <c r="J41" i="11"/>
  <c r="J43" i="11"/>
  <c r="J46" i="11"/>
  <c r="J47" i="11"/>
  <c r="J44" i="11"/>
  <c r="J45" i="11"/>
  <c r="J39" i="11"/>
  <c r="J16" i="11"/>
  <c r="J6" i="11"/>
  <c r="J23" i="11"/>
  <c r="J33" i="11"/>
  <c r="J15" i="11"/>
  <c r="J12" i="11"/>
  <c r="J8" i="11"/>
  <c r="J17" i="11"/>
  <c r="J36" i="11"/>
  <c r="J27" i="11"/>
  <c r="J48" i="11"/>
  <c r="J51" i="11"/>
  <c r="E53" i="11"/>
  <c r="I53" i="11" l="1"/>
  <c r="K53" i="11" s="1"/>
  <c r="L53" i="11" s="1"/>
  <c r="I42" i="11"/>
  <c r="K42" i="11" s="1"/>
  <c r="I23" i="11"/>
  <c r="K23" i="11" s="1"/>
  <c r="M23" i="11" s="1"/>
  <c r="I22" i="11"/>
  <c r="K22" i="11" s="1"/>
  <c r="I38" i="11"/>
  <c r="K38" i="11" s="1"/>
  <c r="M38" i="11" s="1"/>
  <c r="I45" i="11"/>
  <c r="K45" i="11" s="1"/>
  <c r="I41" i="11"/>
  <c r="K41" i="11" s="1"/>
  <c r="M41" i="11" s="1"/>
  <c r="I46" i="11"/>
  <c r="K46" i="11" s="1"/>
  <c r="I47" i="11"/>
  <c r="K47" i="11" s="1"/>
  <c r="I44" i="11"/>
  <c r="K44" i="11" s="1"/>
  <c r="M44" i="11" s="1"/>
  <c r="I33" i="11"/>
  <c r="K33" i="11" s="1"/>
  <c r="I54" i="11"/>
  <c r="K54" i="11" s="1"/>
  <c r="M54" i="11" s="1"/>
  <c r="I15" i="11"/>
  <c r="K15" i="11" s="1"/>
  <c r="I36" i="11"/>
  <c r="K36" i="11" s="1"/>
  <c r="I48" i="11"/>
  <c r="K48" i="11" s="1"/>
  <c r="I7" i="11"/>
  <c r="K7" i="11" s="1"/>
  <c r="I8" i="11"/>
  <c r="K8" i="11" s="1"/>
  <c r="I52" i="11"/>
  <c r="K52" i="11" s="1"/>
  <c r="I24" i="11"/>
  <c r="K24" i="11" s="1"/>
  <c r="I51" i="11"/>
  <c r="K51" i="11" s="1"/>
  <c r="I11" i="11"/>
  <c r="K11" i="11" s="1"/>
  <c r="I26" i="11"/>
  <c r="K26" i="11" s="1"/>
  <c r="I19" i="11"/>
  <c r="K19" i="11" s="1"/>
  <c r="I39" i="11"/>
  <c r="K39" i="11" s="1"/>
  <c r="I31" i="11"/>
  <c r="K31" i="11" s="1"/>
  <c r="L31" i="11" s="1"/>
  <c r="I29" i="11"/>
  <c r="K29" i="11" s="1"/>
  <c r="I49" i="11"/>
  <c r="K49" i="11" s="1"/>
  <c r="L49" i="11" s="1"/>
  <c r="I6" i="11"/>
  <c r="K6" i="11" s="1"/>
  <c r="I12" i="11"/>
  <c r="K12" i="11" s="1"/>
  <c r="I21" i="11"/>
  <c r="K21" i="11" s="1"/>
  <c r="I18" i="11"/>
  <c r="K18" i="11" s="1"/>
  <c r="M18" i="11" s="1"/>
  <c r="I32" i="11"/>
  <c r="K32" i="11" s="1"/>
  <c r="I13" i="11"/>
  <c r="K13" i="11" s="1"/>
  <c r="I34" i="11"/>
  <c r="K34" i="11" s="1"/>
  <c r="I28" i="11"/>
  <c r="K28" i="11" s="1"/>
  <c r="M28" i="11" s="1"/>
  <c r="I9" i="11"/>
  <c r="K9" i="11" s="1"/>
  <c r="I35" i="11"/>
  <c r="K35" i="11" s="1"/>
  <c r="I17" i="11"/>
  <c r="K17" i="11" s="1"/>
  <c r="I14" i="11"/>
  <c r="K14" i="11" s="1"/>
  <c r="I37" i="11"/>
  <c r="K37" i="11" s="1"/>
  <c r="I40" i="11"/>
  <c r="K40" i="11" s="1"/>
  <c r="I5" i="11"/>
  <c r="K5" i="11" s="1"/>
  <c r="I10" i="11"/>
  <c r="K10" i="11" s="1"/>
  <c r="I27" i="11"/>
  <c r="K27" i="11" s="1"/>
  <c r="M27" i="11" s="1"/>
  <c r="I43" i="11"/>
  <c r="K43" i="11" s="1"/>
  <c r="M43" i="11" s="1"/>
  <c r="I20" i="11"/>
  <c r="K20" i="11" s="1"/>
  <c r="M20" i="11" s="1"/>
  <c r="I25" i="11"/>
  <c r="K25" i="11" s="1"/>
  <c r="M25" i="11" s="1"/>
  <c r="I50" i="11"/>
  <c r="K50" i="11" s="1"/>
  <c r="M50" i="11" s="1"/>
  <c r="I16" i="11"/>
  <c r="K16" i="11" s="1"/>
  <c r="M16" i="11" s="1"/>
  <c r="I4" i="11"/>
  <c r="K4" i="11" s="1"/>
  <c r="M4" i="11" s="1"/>
  <c r="I30" i="11"/>
  <c r="K30" i="11" s="1"/>
  <c r="M30" i="11" s="1"/>
  <c r="L11" i="9"/>
  <c r="L5" i="9"/>
  <c r="L15" i="9"/>
  <c r="L13" i="9"/>
  <c r="L12" i="9"/>
  <c r="L7" i="9"/>
  <c r="L4" i="9"/>
  <c r="L3" i="9"/>
  <c r="C15" i="9"/>
  <c r="C7" i="9"/>
  <c r="B15" i="9"/>
  <c r="B7" i="9"/>
  <c r="D12" i="9"/>
  <c r="E12" i="9"/>
  <c r="D13" i="9"/>
  <c r="E13" i="9"/>
  <c r="E11" i="9"/>
  <c r="D11" i="9"/>
  <c r="E4" i="9"/>
  <c r="E5" i="9"/>
  <c r="D4" i="9"/>
  <c r="D5" i="9"/>
  <c r="E3" i="9"/>
  <c r="D3" i="9"/>
  <c r="M51" i="11" l="1"/>
  <c r="L51" i="11"/>
  <c r="L44" i="11"/>
  <c r="M53" i="11"/>
  <c r="L42" i="11"/>
  <c r="M42" i="11"/>
  <c r="M33" i="11"/>
  <c r="L33" i="11"/>
  <c r="L38" i="11"/>
  <c r="M45" i="11"/>
  <c r="L45" i="11"/>
  <c r="M46" i="11"/>
  <c r="L46" i="11"/>
  <c r="L54" i="11"/>
  <c r="L22" i="11"/>
  <c r="M22" i="11"/>
  <c r="L47" i="11"/>
  <c r="M47" i="11"/>
  <c r="L23" i="11"/>
  <c r="L41" i="11"/>
  <c r="L15" i="11"/>
  <c r="M15" i="11"/>
  <c r="M36" i="11"/>
  <c r="L36" i="11"/>
  <c r="M48" i="11"/>
  <c r="L48" i="11"/>
  <c r="L21" i="11"/>
  <c r="M21" i="11"/>
  <c r="L17" i="11"/>
  <c r="M17" i="11"/>
  <c r="M11" i="11"/>
  <c r="L11" i="11"/>
  <c r="M13" i="11"/>
  <c r="L13" i="11"/>
  <c r="L18" i="11"/>
  <c r="L28" i="11"/>
  <c r="M29" i="11"/>
  <c r="L29" i="11"/>
  <c r="L19" i="11"/>
  <c r="M19" i="11"/>
  <c r="L26" i="11"/>
  <c r="M26" i="11"/>
  <c r="M35" i="11"/>
  <c r="L35" i="11"/>
  <c r="L24" i="11"/>
  <c r="M24" i="11"/>
  <c r="L52" i="11"/>
  <c r="M52" i="11"/>
  <c r="L12" i="11"/>
  <c r="M12" i="11"/>
  <c r="M8" i="11"/>
  <c r="L8" i="11"/>
  <c r="L30" i="11"/>
  <c r="M49" i="11"/>
  <c r="L9" i="11"/>
  <c r="M9" i="11"/>
  <c r="M14" i="11"/>
  <c r="L14" i="11"/>
  <c r="L34" i="11"/>
  <c r="M34" i="11"/>
  <c r="L37" i="11"/>
  <c r="M37" i="11"/>
  <c r="L32" i="11"/>
  <c r="M32" i="11"/>
  <c r="L39" i="11"/>
  <c r="M39" i="11"/>
  <c r="L6" i="11"/>
  <c r="M6" i="11"/>
  <c r="L7" i="11"/>
  <c r="M7" i="11"/>
  <c r="M31" i="11"/>
  <c r="M40" i="11"/>
  <c r="L40" i="11"/>
  <c r="M10" i="11"/>
  <c r="L10" i="11"/>
  <c r="L5" i="11"/>
  <c r="M5" i="11"/>
  <c r="L4" i="11"/>
  <c r="L16" i="11"/>
  <c r="L50" i="11"/>
  <c r="L25" i="11"/>
  <c r="L20" i="11"/>
  <c r="L43" i="11"/>
  <c r="L27" i="11"/>
  <c r="K10" i="9"/>
  <c r="L16" i="9" s="1"/>
  <c r="L14" i="9" s="1"/>
  <c r="E7" i="9"/>
  <c r="E15" i="9"/>
  <c r="D15" i="9"/>
  <c r="D7" i="9"/>
  <c r="L8" i="9" l="1"/>
  <c r="L6" i="9" s="1"/>
  <c r="M13" i="9" s="1"/>
  <c r="M4" i="9"/>
  <c r="M3" i="9"/>
  <c r="M7" i="9"/>
  <c r="M5" i="9"/>
  <c r="M15" i="9" l="1"/>
  <c r="M12" i="9"/>
  <c r="M11" i="9"/>
  <c r="M8" i="9"/>
  <c r="M6" i="9" s="1"/>
  <c r="N11" i="9" s="1"/>
  <c r="M16" i="9" l="1"/>
  <c r="M14" i="9"/>
  <c r="N5" i="9" s="1"/>
  <c r="N12" i="9"/>
  <c r="N15" i="9"/>
  <c r="N13" i="9"/>
  <c r="N3" i="9" l="1"/>
  <c r="N4" i="9"/>
  <c r="N8" i="9" s="1"/>
  <c r="N6" i="9" s="1"/>
  <c r="O11" i="9" s="1"/>
  <c r="N7" i="9"/>
  <c r="N16" i="9"/>
  <c r="N14" i="9" s="1"/>
  <c r="O12" i="9" l="1"/>
  <c r="O13" i="9"/>
  <c r="O15" i="9"/>
  <c r="O7" i="9"/>
  <c r="O5" i="9"/>
  <c r="O3" i="9"/>
  <c r="O4" i="9"/>
  <c r="O16" i="9" l="1"/>
  <c r="O14" i="9" s="1"/>
  <c r="P4" i="9" s="1"/>
  <c r="O8" i="9"/>
  <c r="O6" i="9" s="1"/>
  <c r="P7" i="9" l="1"/>
  <c r="P5" i="9"/>
  <c r="P3" i="9"/>
  <c r="P8" i="9" s="1"/>
  <c r="P6" i="9" s="1"/>
  <c r="P11" i="9"/>
  <c r="P13" i="9"/>
  <c r="P15" i="9"/>
  <c r="P12" i="9"/>
  <c r="Q12" i="9" l="1"/>
  <c r="Q13" i="9"/>
  <c r="Q15" i="9"/>
  <c r="P16" i="9"/>
  <c r="P14" i="9" s="1"/>
  <c r="Q11" i="9"/>
  <c r="Q4" i="9" l="1"/>
  <c r="Q7" i="9"/>
  <c r="Q5" i="9"/>
  <c r="Q3" i="9"/>
  <c r="Q16" i="9"/>
  <c r="Q14" i="9" s="1"/>
  <c r="R4" i="9" l="1"/>
  <c r="R5" i="9"/>
  <c r="R7" i="9"/>
  <c r="Q8" i="9"/>
  <c r="Q6" i="9" s="1"/>
  <c r="R3" i="9"/>
  <c r="R8" i="9" l="1"/>
  <c r="R6" i="9" s="1"/>
  <c r="R12" i="9"/>
  <c r="R13" i="9"/>
  <c r="R11" i="9"/>
  <c r="R15" i="9"/>
  <c r="S15" i="9" l="1"/>
  <c r="S13" i="9"/>
  <c r="R16" i="9"/>
  <c r="R14" i="9" s="1"/>
  <c r="S11" i="9"/>
  <c r="S12" i="9"/>
  <c r="S16" i="9" l="1"/>
  <c r="S14" i="9" s="1"/>
  <c r="S4" i="9"/>
  <c r="S5" i="9"/>
  <c r="S7" i="9"/>
  <c r="S3" i="9"/>
  <c r="T4" i="9" l="1"/>
  <c r="T7" i="9"/>
  <c r="T5" i="9"/>
  <c r="S8" i="9"/>
  <c r="S6" i="9"/>
  <c r="T3" i="9"/>
  <c r="T13" i="9" l="1"/>
  <c r="T15" i="9"/>
  <c r="T11" i="9"/>
  <c r="T12" i="9"/>
  <c r="T8" i="9"/>
  <c r="T6" i="9" s="1"/>
  <c r="T16" i="9" l="1"/>
  <c r="T14" i="9" s="1"/>
  <c r="U11" i="9"/>
  <c r="U15" i="9"/>
  <c r="U12" i="9"/>
  <c r="U13" i="9"/>
  <c r="U16" i="9" l="1"/>
  <c r="U14" i="9" s="1"/>
  <c r="U4" i="9"/>
  <c r="U7" i="9"/>
  <c r="U3" i="9"/>
  <c r="U5" i="9"/>
  <c r="V5" i="9" l="1"/>
  <c r="V7" i="9"/>
  <c r="V4" i="9"/>
  <c r="U8" i="9"/>
  <c r="U6" i="9" s="1"/>
  <c r="V3" i="9"/>
  <c r="V15" i="9" l="1"/>
  <c r="V13" i="9"/>
  <c r="V11" i="9"/>
  <c r="V12" i="9"/>
  <c r="V8" i="9"/>
  <c r="V6" i="9" s="1"/>
  <c r="V16" i="9" l="1"/>
  <c r="V14" i="9" s="1"/>
  <c r="W11" i="9"/>
  <c r="W13" i="9"/>
  <c r="W12" i="9"/>
  <c r="W15" i="9"/>
  <c r="W5" i="9" l="1"/>
  <c r="W7" i="9"/>
  <c r="W4" i="9"/>
  <c r="W3" i="9"/>
  <c r="W16" i="9"/>
  <c r="W14" i="9" s="1"/>
  <c r="W8" i="9" l="1"/>
  <c r="W6" i="9" s="1"/>
  <c r="X3" i="9"/>
  <c r="X4" i="9"/>
  <c r="X7" i="9"/>
  <c r="X5" i="9"/>
  <c r="X12" i="9" l="1"/>
  <c r="X13" i="9"/>
  <c r="X15" i="9"/>
  <c r="X11" i="9"/>
  <c r="X8" i="9"/>
  <c r="X6" i="9"/>
  <c r="Y15" i="9" l="1"/>
  <c r="Y13" i="9"/>
  <c r="X16" i="9"/>
  <c r="X14" i="9" s="1"/>
  <c r="Y11" i="9"/>
  <c r="Y12" i="9"/>
  <c r="Y16" i="9" l="1"/>
  <c r="Y14" i="9" s="1"/>
  <c r="Y3" i="9"/>
  <c r="Y4" i="9"/>
  <c r="Y5" i="9"/>
  <c r="Y7" i="9"/>
  <c r="Z7" i="9" l="1"/>
  <c r="Z4" i="9"/>
  <c r="Z5" i="9"/>
  <c r="Y8" i="9"/>
  <c r="Y6" i="9" s="1"/>
  <c r="Z3" i="9"/>
  <c r="Z12" i="9" l="1"/>
  <c r="Z11" i="9"/>
  <c r="Z13" i="9"/>
  <c r="Z15" i="9"/>
  <c r="Z8" i="9"/>
  <c r="Z6" i="9"/>
  <c r="AA13" i="9" l="1"/>
  <c r="Z16" i="9"/>
  <c r="Z14" i="9" s="1"/>
  <c r="AA11" i="9"/>
  <c r="AA15" i="9"/>
  <c r="AA12" i="9"/>
  <c r="AA4" i="9" l="1"/>
  <c r="AA7" i="9"/>
  <c r="AA5" i="9"/>
  <c r="AA3" i="9"/>
  <c r="AA16" i="9"/>
  <c r="AA14" i="9" s="1"/>
  <c r="AA8" i="9" l="1"/>
  <c r="AA6" i="9" s="1"/>
  <c r="AB3" i="9"/>
  <c r="AB5" i="9"/>
  <c r="AB7" i="9"/>
  <c r="AB4" i="9"/>
  <c r="AB8" i="9" l="1"/>
  <c r="AB6" i="9" s="1"/>
  <c r="AB12" i="9"/>
  <c r="AB15" i="9"/>
  <c r="AB13" i="9"/>
  <c r="AB11" i="9"/>
  <c r="AC13" i="9" l="1"/>
  <c r="AB16" i="9"/>
  <c r="AB14" i="9" s="1"/>
  <c r="AC11" i="9"/>
  <c r="AC12" i="9"/>
  <c r="AC15" i="9"/>
  <c r="AC5" i="9" l="1"/>
  <c r="AC4" i="9"/>
  <c r="AC7" i="9"/>
  <c r="AC3" i="9"/>
  <c r="AC16" i="9"/>
  <c r="AC14" i="9" s="1"/>
  <c r="AD7" i="9" l="1"/>
  <c r="AD5" i="9"/>
  <c r="AC8" i="9"/>
  <c r="AC6" i="9" s="1"/>
  <c r="AD3" i="9"/>
  <c r="AD4" i="9"/>
  <c r="AD8" i="9" l="1"/>
  <c r="AD6" i="9" s="1"/>
  <c r="AD12" i="9"/>
  <c r="AD13" i="9"/>
  <c r="AD15" i="9"/>
  <c r="AD11" i="9"/>
  <c r="AE15" i="9" l="1"/>
  <c r="AE13" i="9"/>
  <c r="AD16" i="9"/>
  <c r="AD14" i="9" s="1"/>
  <c r="AE11" i="9"/>
  <c r="AE12" i="9"/>
  <c r="AE3" i="9" l="1"/>
  <c r="AE4" i="9"/>
  <c r="AE7" i="9"/>
  <c r="AE5" i="9"/>
  <c r="AE16" i="9"/>
  <c r="AE14" i="9" s="1"/>
  <c r="AF7" i="9" l="1"/>
  <c r="AF4" i="9"/>
  <c r="AF5" i="9"/>
  <c r="AE8" i="9"/>
  <c r="AE6" i="9" s="1"/>
  <c r="AF3" i="9"/>
  <c r="AF12" i="9" l="1"/>
  <c r="AF15" i="9"/>
  <c r="AF13" i="9"/>
  <c r="AF11" i="9"/>
  <c r="AF8" i="9"/>
  <c r="AF6" i="9" s="1"/>
  <c r="AG15" i="9" l="1"/>
  <c r="AF16" i="9"/>
  <c r="AF14" i="9" s="1"/>
  <c r="AG11" i="9"/>
  <c r="AG13" i="9"/>
  <c r="AG12" i="9"/>
  <c r="AG5" i="9" l="1"/>
  <c r="AG4" i="9"/>
  <c r="AG7" i="9"/>
  <c r="AG3" i="9"/>
  <c r="AG16" i="9"/>
  <c r="AG14" i="9" s="1"/>
  <c r="AH7" i="9" l="1"/>
  <c r="AH4" i="9"/>
  <c r="AG8" i="9"/>
  <c r="AG6" i="9" s="1"/>
  <c r="AH3" i="9"/>
  <c r="AH5" i="9"/>
  <c r="AH13" i="9" l="1"/>
  <c r="AH12" i="9"/>
  <c r="AH15" i="9"/>
  <c r="AH11" i="9"/>
  <c r="AH8" i="9"/>
  <c r="AH6" i="9" s="1"/>
  <c r="AI15" i="9" l="1"/>
  <c r="AI12" i="9"/>
  <c r="AH16" i="9"/>
  <c r="AH14" i="9" s="1"/>
  <c r="AI11" i="9"/>
  <c r="AI13" i="9"/>
  <c r="AI16" i="9" l="1"/>
  <c r="AI14" i="9" s="1"/>
  <c r="AI5" i="9"/>
  <c r="AI4" i="9"/>
  <c r="AI3" i="9"/>
  <c r="AI7" i="9"/>
  <c r="AI8" i="9" l="1"/>
  <c r="AI6" i="9" s="1"/>
  <c r="AJ3" i="9"/>
  <c r="AJ7" i="9"/>
  <c r="AJ5" i="9"/>
  <c r="AJ4" i="9"/>
  <c r="AJ13" i="9" l="1"/>
  <c r="AJ11" i="9"/>
  <c r="AJ12" i="9"/>
  <c r="AJ15" i="9"/>
  <c r="AJ8" i="9"/>
  <c r="AJ6" i="9" s="1"/>
  <c r="AK12" i="9" l="1"/>
  <c r="AJ16" i="9"/>
  <c r="AJ14" i="9" s="1"/>
  <c r="AK11" i="9"/>
  <c r="AK15" i="9"/>
  <c r="AK13" i="9"/>
  <c r="AK5" i="9" l="1"/>
  <c r="AK7" i="9"/>
  <c r="AK4" i="9"/>
  <c r="AK3" i="9"/>
  <c r="AK16" i="9"/>
  <c r="AK14" i="9" s="1"/>
  <c r="AL7" i="9" l="1"/>
  <c r="AK8" i="9"/>
  <c r="AK6" i="9"/>
  <c r="AL3" i="9"/>
  <c r="AL4" i="9"/>
  <c r="AL5" i="9"/>
  <c r="AL8" i="9" l="1"/>
  <c r="AL6" i="9"/>
  <c r="AL13" i="9"/>
  <c r="AL12" i="9"/>
  <c r="AL11" i="9"/>
  <c r="AL15" i="9"/>
  <c r="AM15" i="9" l="1"/>
  <c r="AM12" i="9"/>
  <c r="AL16" i="9"/>
  <c r="AL14" i="9" s="1"/>
  <c r="AM11" i="9"/>
  <c r="AM13" i="9"/>
  <c r="AM16" i="9" l="1"/>
  <c r="AM14" i="9" s="1"/>
  <c r="AM4" i="9"/>
  <c r="AM5" i="9"/>
  <c r="AM3" i="9"/>
  <c r="AM7" i="9"/>
  <c r="AN7" i="9" l="1"/>
  <c r="AN5" i="9"/>
  <c r="AN4" i="9"/>
  <c r="AM8" i="9"/>
  <c r="AM6" i="9" s="1"/>
  <c r="AN3" i="9"/>
  <c r="AN8" i="9" l="1"/>
  <c r="AN6" i="9" s="1"/>
  <c r="AN15" i="9"/>
  <c r="AN13" i="9"/>
  <c r="AN12" i="9"/>
  <c r="AN11" i="9"/>
  <c r="AO12" i="9" l="1"/>
  <c r="AO13" i="9"/>
  <c r="AN16" i="9"/>
  <c r="AN14" i="9" s="1"/>
  <c r="AO11" i="9"/>
  <c r="AO15" i="9"/>
  <c r="AO7" i="9" l="1"/>
  <c r="AO3" i="9"/>
  <c r="AO5" i="9"/>
  <c r="AO4" i="9"/>
  <c r="AO16" i="9"/>
  <c r="AO14" i="9" s="1"/>
  <c r="AO8" i="9" l="1"/>
  <c r="AO6" i="9" s="1"/>
  <c r="AP3" i="9"/>
  <c r="AP4" i="9"/>
  <c r="AP5" i="9"/>
  <c r="AP7" i="9"/>
  <c r="AP8" i="9" l="1"/>
  <c r="AP6" i="9" s="1"/>
  <c r="AP12" i="9"/>
  <c r="AP13" i="9"/>
  <c r="AP11" i="9"/>
  <c r="AP15" i="9"/>
  <c r="AQ15" i="9" l="1"/>
  <c r="AQ12" i="9"/>
  <c r="AQ13" i="9"/>
  <c r="AP16" i="9"/>
  <c r="AP14" i="9" s="1"/>
  <c r="AQ11" i="9"/>
  <c r="AQ5" i="9" l="1"/>
  <c r="AQ7" i="9"/>
  <c r="AQ3" i="9"/>
  <c r="AQ4" i="9"/>
  <c r="AQ16" i="9"/>
  <c r="AQ14" i="9" s="1"/>
  <c r="AQ8" i="9" l="1"/>
  <c r="AQ6" i="9" s="1"/>
  <c r="AR3" i="9"/>
  <c r="AR7" i="9"/>
  <c r="AR4" i="9"/>
  <c r="AR5" i="9"/>
  <c r="AR15" i="9" l="1"/>
  <c r="AR13" i="9"/>
  <c r="AR11" i="9"/>
  <c r="AR12" i="9"/>
  <c r="AR8" i="9"/>
  <c r="AR6" i="9" s="1"/>
  <c r="AS13" i="9" l="1"/>
  <c r="AS12" i="9"/>
  <c r="AR16" i="9"/>
  <c r="AR14" i="9" s="1"/>
  <c r="AS11" i="9"/>
  <c r="AS15" i="9"/>
  <c r="AS7" i="9" l="1"/>
  <c r="AS5" i="9"/>
  <c r="AS3" i="9"/>
  <c r="AS4" i="9"/>
  <c r="AS16" i="9"/>
  <c r="AS14" i="9" s="1"/>
  <c r="AT4" i="9" l="1"/>
  <c r="AT5" i="9"/>
  <c r="AS8" i="9"/>
  <c r="AS6" i="9" s="1"/>
  <c r="AT3" i="9"/>
  <c r="AT7" i="9"/>
  <c r="AT15" i="9" l="1"/>
  <c r="AT12" i="9"/>
  <c r="AT11" i="9"/>
  <c r="AT13" i="9"/>
  <c r="AT8" i="9"/>
  <c r="AT6" i="9" s="1"/>
  <c r="AT16" i="9" l="1"/>
  <c r="AT14" i="9" s="1"/>
  <c r="AU11" i="9"/>
  <c r="AU12" i="9"/>
  <c r="AU13" i="9"/>
  <c r="AU15" i="9"/>
  <c r="AU16" i="9" l="1"/>
  <c r="AU14" i="9" s="1"/>
  <c r="AU5" i="9"/>
  <c r="AU3" i="9"/>
  <c r="AU4" i="9"/>
  <c r="AU7" i="9"/>
  <c r="AV4" i="9" l="1"/>
  <c r="AU8" i="9"/>
  <c r="AU6" i="9" s="1"/>
  <c r="AV3" i="9"/>
  <c r="AV7" i="9"/>
  <c r="AV5" i="9"/>
  <c r="AV15" i="9" l="1"/>
  <c r="AV12" i="9"/>
  <c r="AV11" i="9"/>
  <c r="AV13" i="9"/>
  <c r="AV8" i="9"/>
  <c r="AV6" i="9" s="1"/>
  <c r="AV16" i="9" l="1"/>
  <c r="AV14" i="9" s="1"/>
  <c r="AW11" i="9"/>
  <c r="AW13" i="9"/>
  <c r="AW12" i="9"/>
  <c r="AW15" i="9"/>
  <c r="AW4" i="9" l="1"/>
  <c r="AW5" i="9"/>
  <c r="AW7" i="9"/>
  <c r="AW3" i="9"/>
  <c r="AW16" i="9"/>
  <c r="AW14" i="9" s="1"/>
  <c r="AX7" i="9" l="1"/>
  <c r="AX5" i="9"/>
  <c r="AX4" i="9"/>
  <c r="AW8" i="9"/>
  <c r="AW6" i="9" s="1"/>
  <c r="AX3" i="9"/>
  <c r="AX13" i="9" l="1"/>
  <c r="AX15" i="9"/>
  <c r="AX12" i="9"/>
  <c r="AX11" i="9"/>
  <c r="AX8" i="9"/>
  <c r="AX6" i="9" s="1"/>
  <c r="AX16" i="9" l="1"/>
  <c r="AX14" i="9" s="1"/>
  <c r="AY11" i="9"/>
  <c r="AY15" i="9"/>
  <c r="AY12" i="9"/>
  <c r="AY13" i="9"/>
  <c r="AY7" i="9" l="1"/>
  <c r="AY4" i="9"/>
  <c r="AY5" i="9"/>
  <c r="AY3" i="9"/>
  <c r="AY16" i="9"/>
  <c r="AY14" i="9" s="1"/>
  <c r="AZ7" i="9" l="1"/>
  <c r="AY8" i="9"/>
  <c r="AY6" i="9" s="1"/>
  <c r="AZ3" i="9"/>
  <c r="AZ5" i="9"/>
  <c r="AZ4" i="9"/>
  <c r="AZ11" i="9" l="1"/>
  <c r="AZ12" i="9"/>
  <c r="AZ15" i="9"/>
  <c r="AZ13" i="9"/>
  <c r="AZ8" i="9"/>
  <c r="AZ6" i="9" s="1"/>
  <c r="BA12" i="9" l="1"/>
  <c r="BA13" i="9"/>
  <c r="BA15" i="9"/>
  <c r="AZ16" i="9"/>
  <c r="AZ14" i="9" s="1"/>
  <c r="BA11" i="9"/>
  <c r="BA7" i="9" l="1"/>
  <c r="BA4" i="9"/>
  <c r="BA3" i="9"/>
  <c r="BA5" i="9"/>
  <c r="BA16" i="9"/>
  <c r="BA14" i="9" s="1"/>
  <c r="BB4" i="9" l="1"/>
  <c r="BB5" i="9"/>
  <c r="BA8" i="9"/>
  <c r="BA6" i="9" s="1"/>
  <c r="BB3" i="9"/>
  <c r="BB7" i="9"/>
  <c r="BB15" i="9" l="1"/>
  <c r="BB11" i="9"/>
  <c r="BB12" i="9"/>
  <c r="BB13" i="9"/>
  <c r="BB8" i="9"/>
  <c r="BB6" i="9" s="1"/>
  <c r="BB16" i="9" l="1"/>
  <c r="BB14" i="9" s="1"/>
  <c r="BC11" i="9"/>
  <c r="BC13" i="9"/>
  <c r="BC12" i="9"/>
  <c r="BC15" i="9"/>
  <c r="BC16" i="9" l="1"/>
  <c r="BC14" i="9" s="1"/>
  <c r="BC7" i="9"/>
  <c r="BC5" i="9"/>
  <c r="BC3" i="9"/>
  <c r="BC4" i="9"/>
  <c r="BD4" i="9" l="1"/>
  <c r="BD5" i="9"/>
  <c r="BD7" i="9"/>
  <c r="BC8" i="9"/>
  <c r="BC6" i="9" s="1"/>
  <c r="BD3" i="9"/>
  <c r="BD13" i="9" l="1"/>
  <c r="BD11" i="9"/>
  <c r="BD15" i="9"/>
  <c r="BD12" i="9"/>
  <c r="BD8" i="9"/>
  <c r="BD6" i="9"/>
  <c r="BD16" i="9" l="1"/>
  <c r="BD14" i="9" s="1"/>
  <c r="BE11" i="9"/>
  <c r="BE12" i="9"/>
  <c r="BE15" i="9"/>
  <c r="BE13" i="9"/>
  <c r="BE16" i="9" l="1"/>
  <c r="BE14" i="9" s="1"/>
  <c r="BE4" i="9"/>
  <c r="BE7" i="9"/>
  <c r="BE3" i="9"/>
  <c r="BE5" i="9"/>
  <c r="BE8" i="9" l="1"/>
  <c r="BE6" i="9" s="1"/>
  <c r="BF3" i="9"/>
  <c r="BF5" i="9"/>
  <c r="BF4" i="9"/>
  <c r="BF7" i="9"/>
  <c r="BF13" i="9" l="1"/>
  <c r="BF15" i="9"/>
  <c r="BF11" i="9"/>
  <c r="BF12" i="9"/>
  <c r="BF8" i="9"/>
  <c r="BF6" i="9"/>
  <c r="BG12" i="9" l="1"/>
  <c r="BF16" i="9"/>
  <c r="BF14" i="9" s="1"/>
  <c r="BG11" i="9"/>
  <c r="BG15" i="9"/>
  <c r="BG13" i="9"/>
  <c r="BG16" i="9" l="1"/>
  <c r="BG14" i="9" s="1"/>
  <c r="BG7" i="9"/>
  <c r="BG3" i="9"/>
  <c r="BG5" i="9"/>
  <c r="BG4" i="9"/>
  <c r="BH4" i="9" l="1"/>
  <c r="BG8" i="9"/>
  <c r="BG6" i="9" s="1"/>
  <c r="BH3" i="9"/>
  <c r="BH7" i="9"/>
  <c r="BH5" i="9"/>
  <c r="BH8" i="9" l="1"/>
  <c r="BH6" i="9" s="1"/>
  <c r="BH13" i="9"/>
  <c r="BH12" i="9"/>
  <c r="BH11" i="9"/>
  <c r="BH15" i="9"/>
  <c r="BI15" i="9" l="1"/>
  <c r="BH16" i="9"/>
  <c r="BH14" i="9" s="1"/>
  <c r="BI11" i="9"/>
  <c r="BI12" i="9"/>
  <c r="BI13" i="9"/>
  <c r="BI4" i="9" l="1"/>
  <c r="BI7" i="9"/>
  <c r="BI3" i="9"/>
  <c r="BI5" i="9"/>
  <c r="BI16" i="9"/>
  <c r="BI14" i="9" s="1"/>
  <c r="BJ7" i="9" l="1"/>
  <c r="BJ5" i="9"/>
  <c r="BI8" i="9"/>
  <c r="BI6" i="9" s="1"/>
  <c r="BJ3" i="9"/>
  <c r="BJ4" i="9"/>
  <c r="BJ8" i="9" l="1"/>
  <c r="BJ6" i="9" s="1"/>
  <c r="BJ11" i="9"/>
  <c r="BJ15" i="9"/>
  <c r="BJ12" i="9"/>
  <c r="BJ13" i="9"/>
  <c r="BK13" i="9" l="1"/>
  <c r="BK15" i="9"/>
  <c r="BK12" i="9"/>
  <c r="BJ16" i="9"/>
  <c r="BJ14" i="9" s="1"/>
  <c r="BK11" i="9"/>
  <c r="BK16" i="9" l="1"/>
  <c r="BK14" i="9" s="1"/>
  <c r="BK3" i="9"/>
  <c r="BK5" i="9"/>
  <c r="BK4" i="9"/>
  <c r="BK7" i="9"/>
  <c r="BL7" i="9" l="1"/>
  <c r="BL4" i="9"/>
  <c r="BK8" i="9"/>
  <c r="BK6" i="9" s="1"/>
  <c r="BL3" i="9"/>
  <c r="BL5" i="9"/>
  <c r="BL15" i="9" l="1"/>
  <c r="BL13" i="9"/>
  <c r="BL12" i="9"/>
  <c r="BL11" i="9"/>
  <c r="BL8" i="9"/>
  <c r="BL6" i="9" s="1"/>
  <c r="BM12" i="9" l="1"/>
  <c r="BL16" i="9"/>
  <c r="BL14" i="9" s="1"/>
  <c r="BM11" i="9"/>
  <c r="BM13" i="9"/>
  <c r="BM15" i="9"/>
  <c r="BM4" i="9" l="1"/>
  <c r="BM7" i="9"/>
  <c r="BM5" i="9"/>
  <c r="BM3" i="9"/>
  <c r="BM16" i="9"/>
  <c r="BM14" i="9" s="1"/>
  <c r="BN5" i="9" l="1"/>
  <c r="BN4" i="9"/>
  <c r="BM8" i="9"/>
  <c r="BM6" i="9"/>
  <c r="BN3" i="9"/>
  <c r="BN7" i="9"/>
  <c r="BN8" i="9" l="1"/>
  <c r="BN6" i="9" s="1"/>
  <c r="BN12" i="9"/>
  <c r="BN15" i="9"/>
  <c r="BN11" i="9"/>
  <c r="BN13" i="9"/>
  <c r="BO13" i="9" l="1"/>
  <c r="BN16" i="9"/>
  <c r="BN14" i="9" s="1"/>
  <c r="BO11" i="9"/>
  <c r="BO12" i="9"/>
  <c r="BO15" i="9"/>
  <c r="BO16" i="9" l="1"/>
  <c r="BO14" i="9" s="1"/>
  <c r="BO7" i="9"/>
  <c r="BO3" i="9"/>
  <c r="BO4" i="9"/>
  <c r="BO5" i="9"/>
  <c r="BP5" i="9" l="1"/>
  <c r="BP7" i="9"/>
  <c r="BP4" i="9"/>
  <c r="BO8" i="9"/>
  <c r="BO6" i="9" s="1"/>
  <c r="BP3" i="9"/>
  <c r="BP13" i="9" l="1"/>
  <c r="BP15" i="9"/>
  <c r="BP11" i="9"/>
  <c r="BP12" i="9"/>
  <c r="BP8" i="9"/>
  <c r="BP6" i="9" s="1"/>
  <c r="BP16" i="9" l="1"/>
  <c r="BP14" i="9" s="1"/>
</calcChain>
</file>

<file path=xl/sharedStrings.xml><?xml version="1.0" encoding="utf-8"?>
<sst xmlns="http://schemas.openxmlformats.org/spreadsheetml/2006/main" count="1980" uniqueCount="349">
  <si>
    <t>农田</t>
    <phoneticPr fontId="1" type="noConversion"/>
  </si>
  <si>
    <t>洪泛平原</t>
    <phoneticPr fontId="1" type="noConversion"/>
  </si>
  <si>
    <t>沙漠</t>
    <phoneticPr fontId="1" type="noConversion"/>
  </si>
  <si>
    <t>旱地</t>
    <phoneticPr fontId="1" type="noConversion"/>
  </si>
  <si>
    <t>丘陵</t>
    <phoneticPr fontId="1" type="noConversion"/>
  </si>
  <si>
    <t>山地</t>
    <phoneticPr fontId="1" type="noConversion"/>
  </si>
  <si>
    <t>平原</t>
    <phoneticPr fontId="1" type="noConversion"/>
  </si>
  <si>
    <t>针叶林</t>
    <phoneticPr fontId="1" type="noConversion"/>
  </si>
  <si>
    <t>沙漠山地</t>
    <phoneticPr fontId="1" type="noConversion"/>
  </si>
  <si>
    <t>森林</t>
    <phoneticPr fontId="1" type="noConversion"/>
  </si>
  <si>
    <t>丛林</t>
    <phoneticPr fontId="1" type="noConversion"/>
  </si>
  <si>
    <t>绿洲</t>
    <phoneticPr fontId="1" type="noConversion"/>
  </si>
  <si>
    <t>草原</t>
    <phoneticPr fontId="1" type="noConversion"/>
  </si>
  <si>
    <t>湿地</t>
    <phoneticPr fontId="1" type="noConversion"/>
  </si>
  <si>
    <t>地形相关建筑</t>
    <phoneticPr fontId="1" type="noConversion"/>
  </si>
  <si>
    <t>特例</t>
    <phoneticPr fontId="1" type="noConversion"/>
  </si>
  <si>
    <t>林中堡垒</t>
    <phoneticPr fontId="1" type="noConversion"/>
  </si>
  <si>
    <t>城堡地产
非部落制</t>
    <phoneticPr fontId="1" type="noConversion"/>
  </si>
  <si>
    <t>基本要求</t>
    <phoneticPr fontId="1" type="noConversion"/>
  </si>
  <si>
    <t>城墙与塔楼</t>
    <phoneticPr fontId="1" type="noConversion"/>
  </si>
  <si>
    <t>瞭望塔</t>
    <phoneticPr fontId="1" type="noConversion"/>
  </si>
  <si>
    <t>驻扎重步兵伤害： +5%×N
驻扎重步兵坚韧： +5%×N
驻扎轻骑兵伤害： +5%×N
驻扎轻骑兵坚韧： +5%×N</t>
    <phoneticPr fontId="1" type="noConversion"/>
  </si>
  <si>
    <t>驻扎重骑兵伤害： +5%×N
驻扎重骑兵坚韧： +5%×N</t>
    <phoneticPr fontId="1" type="noConversion"/>
  </si>
  <si>
    <t>驻扎弓箭手伤害： +5%×N
驻扎散兵伤害： +5%×N
驻扎散兵坚韧： +10%×N</t>
    <phoneticPr fontId="1" type="noConversion"/>
  </si>
  <si>
    <t>山堡</t>
    <phoneticPr fontId="1" type="noConversion"/>
  </si>
  <si>
    <t>驻扎散兵伤害： +5%×N
驻扎散兵坚韧： +5%×N
驻扎长枪兵伤害： +5%×N
驻扎长枪兵坚韧： +5%×N</t>
    <phoneticPr fontId="1" type="noConversion"/>
  </si>
  <si>
    <t>类别</t>
    <phoneticPr fontId="1" type="noConversion"/>
  </si>
  <si>
    <t>工事建筑</t>
    <phoneticPr fontId="1" type="noConversion"/>
  </si>
  <si>
    <t>贸易港</t>
    <phoneticPr fontId="1" type="noConversion"/>
  </si>
  <si>
    <t>经济建筑</t>
    <phoneticPr fontId="1" type="noConversion"/>
  </si>
  <si>
    <t>必须沿海</t>
    <phoneticPr fontId="1" type="noConversion"/>
  </si>
  <si>
    <t>沿海战士文化传统：
  驻扎兵士坚韧： +10%×N</t>
    <phoneticPr fontId="1" type="noConversion"/>
  </si>
  <si>
    <t>狩猎场</t>
    <phoneticPr fontId="1" type="noConversion"/>
  </si>
  <si>
    <t>非部落地产
非部落制</t>
    <phoneticPr fontId="1" type="noConversion"/>
  </si>
  <si>
    <t>弓箭之地文化传统：
  驻扎弓箭手伤害： +5%×N
  驻扎弓箭手坚韧： +5%×N</t>
    <phoneticPr fontId="1" type="noConversion"/>
  </si>
  <si>
    <t>林业</t>
    <phoneticPr fontId="1" type="noConversion"/>
  </si>
  <si>
    <t>林中百姓 或 丛林守望者文化传统：
  驻扎弓箭手伤害： +5%×N
  驻扎散兵伤害： +5%×N</t>
    <phoneticPr fontId="1" type="noConversion"/>
  </si>
  <si>
    <t>战象</t>
    <phoneticPr fontId="1" type="noConversion"/>
  </si>
  <si>
    <t>非部落地产
非部落制
印度或东南亚地区</t>
    <phoneticPr fontId="1" type="noConversion"/>
  </si>
  <si>
    <t>驻扎象骑兵伤害： +20%×N
驻扎象骑兵坚韧： +20%×N</t>
    <phoneticPr fontId="1" type="noConversion"/>
  </si>
  <si>
    <t>风炉</t>
    <phoneticPr fontId="1" type="noConversion"/>
  </si>
  <si>
    <t>军事建筑</t>
    <phoneticPr fontId="1" type="noConversion"/>
  </si>
  <si>
    <r>
      <t>非部落地产
非部落制
印度地区
持有者的文化拥有乌兹钢革新
其中之一：
此男爵领沿海。
伯爵领与拘拿三慕达罗铁矿（吠牟罗婆荼伯爵领）属于同一法理公国，</t>
    </r>
    <r>
      <rPr>
        <b/>
        <sz val="11"/>
        <color theme="1"/>
        <rFont val="等线"/>
        <family val="3"/>
        <charset val="134"/>
        <scheme val="minor"/>
      </rPr>
      <t>或</t>
    </r>
    <r>
      <rPr>
        <sz val="11"/>
        <color theme="1"/>
        <rFont val="等线"/>
        <family val="2"/>
        <charset val="134"/>
        <scheme val="minor"/>
      </rPr>
      <t>同时属于同一最高统治者。</t>
    </r>
    <phoneticPr fontId="1" type="noConversion"/>
  </si>
  <si>
    <t>驻扎兵士伤害： +20%×N
驻扎兵士坚韧： +20%×N</t>
    <phoneticPr fontId="1" type="noConversion"/>
  </si>
  <si>
    <t>工场</t>
    <phoneticPr fontId="1" type="noConversion"/>
  </si>
  <si>
    <t>高级造弓术以后才能开始建造</t>
    <phoneticPr fontId="1" type="noConversion"/>
  </si>
  <si>
    <t>牧马场</t>
    <phoneticPr fontId="1" type="noConversion"/>
  </si>
  <si>
    <t>草原地形/东部草原地区/文化有马上领主</t>
    <phoneticPr fontId="1" type="noConversion"/>
  </si>
  <si>
    <t>驻扎轻骑兵坚韧： +10%×N
驻扎轻骑兵伤害： +10%×N
驻扎弓骑兵坚韧： +5%×N
驻扎弓骑兵伤害： +10%×N
驻扎弓骑兵掩护： +10%×N
驻扎弓骑兵追击： +10%×N</t>
    <phoneticPr fontId="1" type="noConversion"/>
  </si>
  <si>
    <t>山坡牧场</t>
    <phoneticPr fontId="1" type="noConversion"/>
  </si>
  <si>
    <t>战士工会</t>
    <phoneticPr fontId="1" type="noConversion"/>
  </si>
  <si>
    <t>属于战士工会建造区（与山坡牧场互斥）</t>
    <phoneticPr fontId="1" type="noConversion"/>
  </si>
  <si>
    <t>属于山坡牧场建造区（与战士工会互斥）</t>
    <phoneticPr fontId="1" type="noConversion"/>
  </si>
  <si>
    <t>驻扎散兵伤害： +10%×N
驻扎散兵坚韧： +5%×（N-1）
驻扎长枪兵伤害： +10%×N
驻扎长枪兵坚韧： +5%×（N-1）
驻扎重步兵伤害： +10%×N
驻扎重步兵坚韧： +5%×（N-1）
驻扎兵士掩护（每2级）：+0/6/12/20</t>
    <phoneticPr fontId="1" type="noConversion"/>
  </si>
  <si>
    <t>民兵营地</t>
    <phoneticPr fontId="1" type="noConversion"/>
  </si>
  <si>
    <t>驻扎弓箭手伤害： +20%×N
驻扎弓箭手坚韧： +10%×（N-2）
驻扎散兵伤害： +20%×N
驻扎散兵追击： +20%×N
驻扎散兵掩护： +10%×（N-2）
驻扎散兵坚韧： +10%×（N-2）</t>
    <phoneticPr fontId="1" type="noConversion"/>
  </si>
  <si>
    <t>驻扎轻骑兵伤害： +10%×N
驻扎轻骑兵坚韧： +5%×（N-1）
驻扎重骑兵伤害： +10%×N
驻扎重骑兵坚韧： +5%×（N-1）
驻扎弓骑兵伤害： +10%×N
驻扎弓骑兵坚韧： +5%×（N-1）
驻扎兵士掩护（每2级）：+0/6/12/20</t>
    <phoneticPr fontId="1" type="noConversion"/>
  </si>
  <si>
    <r>
      <t>驻扎攻城武器效率： +20%×N
驻扎弓箭手伤害： +20%×（N-2）
驻扎散兵伤害： +20%×（N-2）
驻扎兵士围攻进展： +0.05×N</t>
    </r>
    <r>
      <rPr>
        <b/>
        <sz val="11"/>
        <color theme="1"/>
        <rFont val="等线"/>
        <family val="3"/>
        <charset val="134"/>
        <scheme val="minor"/>
      </rPr>
      <t/>
    </r>
    <phoneticPr fontId="1" type="noConversion"/>
  </si>
  <si>
    <t>效果（注：负数的情况为0加成，没有减值）</t>
    <phoneticPr fontId="1" type="noConversion"/>
  </si>
  <si>
    <t>军团训练场</t>
    <phoneticPr fontId="1" type="noConversion"/>
  </si>
  <si>
    <t>驻扎兵士伤害： +10%×N
驻扎兵士坚韧： +10%×N</t>
    <phoneticPr fontId="1" type="noConversion"/>
  </si>
  <si>
    <t>哨所</t>
    <phoneticPr fontId="1" type="noConversion"/>
  </si>
  <si>
    <t>驻扎散兵伤害： +5%×N
驻扎散兵坚韧： +10%×N
驻扎散兵掩护： +10%×N
驻扎弓箭手伤害： +5%×N
驻扎弓箭手坚韧： +10%×N</t>
    <phoneticPr fontId="1" type="noConversion"/>
  </si>
  <si>
    <t>兵营</t>
    <phoneticPr fontId="1" type="noConversion"/>
  </si>
  <si>
    <t>驻扎重步兵伤害： +20%×N
驻扎重步兵坚韧： +20%×（N-2）
驻扎长枪兵伤害： +20%×N
驻扎长枪兵坚韧： +20%×（N-2）</t>
    <phoneticPr fontId="1" type="noConversion"/>
  </si>
  <si>
    <t>骆驼养殖场</t>
    <phoneticPr fontId="1" type="noConversion"/>
  </si>
  <si>
    <t>非部落地产
非部落制
中东、波斯或北非地区</t>
    <phoneticPr fontId="1" type="noConversion"/>
  </si>
  <si>
    <t>驻扎骆驼骑兵伤害： +20%×N
驻扎骆驼骑兵追击： +10%×N
驻扎骆驼骑兵坚韧： +20%×（N-2）
驻扎骆驼骑兵掩护： +10%×（N-2）
驻扎轻骑兵伤害： +10%×N
驻扎轻骑兵追击： +5%×N
驻扎轻骑兵坚韧： +5%×（N-2）
驻扎轻骑兵掩护： +5%×（N-2）</t>
    <phoneticPr fontId="1" type="noConversion"/>
  </si>
  <si>
    <t>马厩</t>
    <phoneticPr fontId="1" type="noConversion"/>
  </si>
  <si>
    <t>驻扎重骑兵伤害： +20%×N
驻扎重骑兵坚韧： +20%×（N-2）
驻扎重骑兵掩护： +10%×（N-4）
驻扎重骑兵追击： +10%×（N-4）
驻扎轻骑兵伤害： +20%×N
驻扎轻骑兵追击： +10%×N
驻扎轻骑兵坚韧： +20%×（N-2）
驻扎轻骑兵掩护： +10%×（N-4）</t>
    <phoneticPr fontId="1" type="noConversion"/>
  </si>
  <si>
    <t>铁匠铺</t>
    <phoneticPr fontId="1" type="noConversion"/>
  </si>
  <si>
    <t>驻扎兵士伤害： +10%×N
驻扎兵士坚韧： +10%×（N-2）</t>
    <phoneticPr fontId="1" type="noConversion"/>
  </si>
  <si>
    <t>战地军营</t>
    <phoneticPr fontId="1" type="noConversion"/>
  </si>
  <si>
    <t>部落建筑</t>
    <phoneticPr fontId="1" type="noConversion"/>
  </si>
  <si>
    <t>部落制</t>
    <phoneticPr fontId="1" type="noConversion"/>
  </si>
  <si>
    <t>驻扎散兵伤害： +20%×N
驻扎散兵坚韧： +10%×N
驻扎重步兵伤害： +20%×N
驻扎重步兵坚韧： +10%×N
驻扎弓骑兵伤害： +20%×N
驻扎弓骑兵坚韧： +10%×N</t>
    <phoneticPr fontId="1" type="noConversion"/>
  </si>
  <si>
    <t>最高2级</t>
    <phoneticPr fontId="1" type="noConversion"/>
  </si>
  <si>
    <t>驻扎弓箭手伤害： +20%×N
驻扎弓箭手坚韧： +10%×N
驻扎长枪兵伤害： +20%×N
驻扎长枪兵坚韧： +10%×N</t>
    <phoneticPr fontId="1" type="noConversion"/>
  </si>
  <si>
    <t>栅栏</t>
    <phoneticPr fontId="1" type="noConversion"/>
  </si>
  <si>
    <t>兵种A</t>
    <phoneticPr fontId="1" type="noConversion"/>
  </si>
  <si>
    <t>兵种B</t>
    <phoneticPr fontId="1" type="noConversion"/>
  </si>
  <si>
    <t>伤害</t>
    <phoneticPr fontId="1" type="noConversion"/>
  </si>
  <si>
    <t>坚韧</t>
    <phoneticPr fontId="1" type="noConversion"/>
  </si>
  <si>
    <t>数量</t>
    <phoneticPr fontId="1" type="noConversion"/>
  </si>
  <si>
    <t>天数</t>
    <phoneticPr fontId="1" type="noConversion"/>
  </si>
  <si>
    <t>兵种C</t>
    <phoneticPr fontId="1" type="noConversion"/>
  </si>
  <si>
    <t>战场宽度系数</t>
    <phoneticPr fontId="1" type="noConversion"/>
  </si>
  <si>
    <t>总参战百分比</t>
    <phoneticPr fontId="1" type="noConversion"/>
  </si>
  <si>
    <t>A兵种剩余军力</t>
    <phoneticPr fontId="1" type="noConversion"/>
  </si>
  <si>
    <t>B兵种剩余军力</t>
    <phoneticPr fontId="1" type="noConversion"/>
  </si>
  <si>
    <t>C兵种剩余军力</t>
    <phoneticPr fontId="1" type="noConversion"/>
  </si>
  <si>
    <t>D兵种剩余军力</t>
    <phoneticPr fontId="1" type="noConversion"/>
  </si>
  <si>
    <t>骑士剩余军力</t>
    <phoneticPr fontId="1" type="noConversion"/>
  </si>
  <si>
    <t>征召兵剩余军力</t>
    <phoneticPr fontId="1" type="noConversion"/>
  </si>
  <si>
    <t>红方</t>
    <phoneticPr fontId="1" type="noConversion"/>
  </si>
  <si>
    <t>蓝方</t>
    <phoneticPr fontId="1" type="noConversion"/>
  </si>
  <si>
    <t>实际战场宽度</t>
    <phoneticPr fontId="1" type="noConversion"/>
  </si>
  <si>
    <t>规模</t>
    <phoneticPr fontId="1" type="noConversion"/>
  </si>
  <si>
    <t>每规模军力</t>
    <phoneticPr fontId="1" type="noConversion"/>
  </si>
  <si>
    <t>征召兵</t>
    <phoneticPr fontId="1" type="noConversion"/>
  </si>
  <si>
    <t>骑士</t>
    <phoneticPr fontId="1" type="noConversion"/>
  </si>
  <si>
    <t>攻击系数</t>
    <phoneticPr fontId="1" type="noConversion"/>
  </si>
  <si>
    <t>精锐度</t>
    <phoneticPr fontId="1" type="noConversion"/>
  </si>
  <si>
    <t>平均精锐度</t>
    <phoneticPr fontId="1" type="noConversion"/>
  </si>
  <si>
    <t>部队</t>
    <phoneticPr fontId="1" type="noConversion"/>
  </si>
  <si>
    <t>平均伤害</t>
    <phoneticPr fontId="1" type="noConversion"/>
  </si>
  <si>
    <t>平均坚韧</t>
    <phoneticPr fontId="1" type="noConversion"/>
  </si>
  <si>
    <t>兵种D</t>
    <phoneticPr fontId="1" type="noConversion"/>
  </si>
  <si>
    <t>骑士战斗力加成</t>
    <phoneticPr fontId="1" type="noConversion"/>
  </si>
  <si>
    <t>平均勇武</t>
    <phoneticPr fontId="1" type="noConversion"/>
  </si>
  <si>
    <t>优势</t>
    <phoneticPr fontId="1" type="noConversion"/>
  </si>
  <si>
    <t>分割线</t>
    <phoneticPr fontId="1" type="noConversion"/>
  </si>
  <si>
    <t>模拟</t>
    <phoneticPr fontId="1" type="noConversion"/>
  </si>
  <si>
    <t>名称</t>
    <phoneticPr fontId="1" type="noConversion"/>
  </si>
  <si>
    <t>瓦兰吉</t>
    <phoneticPr fontId="1" type="noConversion"/>
  </si>
  <si>
    <t>军队总伤害（受战场宽度修饰以后）</t>
    <phoneticPr fontId="1" type="noConversion"/>
  </si>
  <si>
    <t>注：灰色部分为手动填写区</t>
    <phoneticPr fontId="1" type="noConversion"/>
  </si>
  <si>
    <t>重骑兵、 轻骑兵、骆驼骑兵、象骑兵</t>
  </si>
  <si>
    <t>战斗预测表（没考虑兵士克制）</t>
    <phoneticPr fontId="1" type="noConversion"/>
  </si>
  <si>
    <t>类型</t>
  </si>
  <si>
    <t>招募费用</t>
  </si>
  <si>
    <t>伤害</t>
  </si>
  <si>
    <t>坚韧</t>
  </si>
  <si>
    <t>追击</t>
  </si>
  <si>
    <t>掩护</t>
  </si>
  <si>
    <t>克制</t>
  </si>
  <si>
    <t>有利地形</t>
  </si>
  <si>
    <t>轻步兵</t>
  </si>
  <si>
    <t>散兵</t>
  </si>
  <si>
    <t>重步兵</t>
  </si>
  <si>
    <t>森林 丛林 针叶林</t>
  </si>
  <si>
    <t>无</t>
  </si>
  <si>
    <t>弓箭手</t>
  </si>
  <si>
    <t>森林 丘陵 针叶林</t>
  </si>
  <si>
    <t>轻骑兵</t>
  </si>
  <si>
    <t>旱地 平原</t>
  </si>
  <si>
    <t>沙漠山地 丘陵 山地 湿地 寒冬</t>
  </si>
  <si>
    <t>长枪兵</t>
  </si>
  <si>
    <t>沙漠山地 丘陵 山地</t>
  </si>
  <si>
    <t>披甲步兵</t>
  </si>
  <si>
    <t>披甲骑兵</t>
  </si>
  <si>
    <t>重骑兵</t>
  </si>
  <si>
    <t>沙漠山地 丘陵 山地 湿地 正常冬天 寒冬</t>
  </si>
  <si>
    <t>弩手</t>
  </si>
  <si>
    <t>重骑兵、 重步兵、弓骑兵x0.5</t>
  </si>
  <si>
    <t>丘陵</t>
  </si>
  <si>
    <t>沙漠 旱地 平原</t>
  </si>
  <si>
    <t>家族近卫</t>
  </si>
  <si>
    <t>长枪兵X2、 弓箭手X2</t>
  </si>
  <si>
    <t>常规兵士</t>
    <phoneticPr fontId="1" type="noConversion"/>
  </si>
  <si>
    <t>标准战斗力</t>
    <phoneticPr fontId="1" type="noConversion"/>
  </si>
  <si>
    <t>相对维护费的性价比</t>
    <phoneticPr fontId="1" type="noConversion"/>
  </si>
  <si>
    <t>相对招募费的性价比</t>
    <phoneticPr fontId="1" type="noConversion"/>
  </si>
  <si>
    <t>基督教骑士团</t>
    <phoneticPr fontId="1" type="noConversion"/>
  </si>
  <si>
    <t>不利地形</t>
    <phoneticPr fontId="1" type="noConversion"/>
  </si>
  <si>
    <t>重步兵</t>
    <phoneticPr fontId="1" type="noConversion"/>
  </si>
  <si>
    <t>重步兵、弓箭手</t>
    <phoneticPr fontId="1" type="noConversion"/>
  </si>
  <si>
    <t>正常冬天 寒冬</t>
    <phoneticPr fontId="1" type="noConversion"/>
  </si>
  <si>
    <t>无</t>
    <phoneticPr fontId="1" type="noConversion"/>
  </si>
  <si>
    <t>诺斯原始宗教骑士团/升格马恩岛及群岛王国决议的事件部队/北境群雄事件</t>
    <phoneticPr fontId="1" type="noConversion"/>
  </si>
  <si>
    <t>时代</t>
  </si>
  <si>
    <t>山民</t>
  </si>
  <si>
    <t>部落时期</t>
  </si>
  <si>
    <t>游侠</t>
  </si>
  <si>
    <t>荒野猎手</t>
  </si>
  <si>
    <t>铁甲圣骑兵</t>
  </si>
  <si>
    <t>伙伴卫队</t>
  </si>
  <si>
    <t>敕令骑兵</t>
  </si>
  <si>
    <t>中世纪晚期</t>
  </si>
  <si>
    <t>古腾塔克民兵</t>
  </si>
  <si>
    <t>几内亚山民</t>
  </si>
  <si>
    <t>非洲之角勇士</t>
  </si>
  <si>
    <t>弓骑兵</t>
  </si>
  <si>
    <t>侍卫</t>
  </si>
  <si>
    <t>朅伽剑师</t>
  </si>
  <si>
    <t>骠骑兵</t>
  </si>
  <si>
    <t xml:space="preserve">部落时期 </t>
  </si>
  <si>
    <t>森林守卫</t>
  </si>
  <si>
    <t>宫殿卫队</t>
  </si>
  <si>
    <t>中世纪盛期</t>
  </si>
  <si>
    <t>瑟拉维特</t>
  </si>
  <si>
    <t>苏格兰长枪兵</t>
  </si>
  <si>
    <t>守卫</t>
  </si>
  <si>
    <t>着甲侍从</t>
  </si>
  <si>
    <t>维格曼</t>
  </si>
  <si>
    <t>邦迪</t>
  </si>
  <si>
    <t>瓦兰吉老兵</t>
  </si>
  <si>
    <t>重步兵 轻骑兵</t>
  </si>
  <si>
    <t>森林 丘陵 丛林</t>
  </si>
  <si>
    <t>沙漠山地 丘陵 丛林 山地 湿地 正常冬天 寒冬</t>
  </si>
  <si>
    <t>重骑兵 重步兵</t>
  </si>
  <si>
    <t>旱地 森林 丘陵</t>
  </si>
  <si>
    <t>重步兵 散兵</t>
  </si>
  <si>
    <t>旱地 平原 草原</t>
  </si>
  <si>
    <t>沙漠山地 丛林 山地 湿地</t>
  </si>
  <si>
    <t>弓箭手 长枪兵</t>
  </si>
  <si>
    <t>森林 针叶林 正常冬天 寒冬</t>
  </si>
  <si>
    <t>轻骑兵 长枪兵</t>
  </si>
  <si>
    <t>丛林</t>
  </si>
  <si>
    <t>重骑兵 散兵</t>
  </si>
  <si>
    <t>沙漠山地 山地 正常冬天 寒冬</t>
  </si>
  <si>
    <t>重步兵 长枪兵</t>
  </si>
  <si>
    <t>长枪兵X2</t>
  </si>
  <si>
    <t>丘陵 丛林</t>
  </si>
  <si>
    <t>沙漠 旱地</t>
  </si>
  <si>
    <t>重骑兵 轻骑兵</t>
  </si>
  <si>
    <t>沙漠山地 丘陵 山地 平原</t>
  </si>
  <si>
    <t>长枪兵 弓箭手</t>
  </si>
  <si>
    <t>森林 丘陵 山地</t>
  </si>
  <si>
    <t>湿地</t>
  </si>
  <si>
    <t>农田 平原 针叶林 正常冬天 寒冬</t>
  </si>
  <si>
    <t>轻骑兵 弓箭手</t>
  </si>
  <si>
    <t>农田 平原 正常冬天 寒冬</t>
  </si>
  <si>
    <t>丘陵 山地 沙漠山地</t>
  </si>
  <si>
    <t>长枪兵 重骑兵</t>
  </si>
  <si>
    <t>农田 平原 丘陵 正常冬天 寒冬</t>
  </si>
  <si>
    <t>部落时期</t>
    <phoneticPr fontId="1" type="noConversion"/>
  </si>
  <si>
    <t>中世纪早期</t>
    <phoneticPr fontId="1" type="noConversion"/>
  </si>
  <si>
    <t>长弓手（中世纪盛世）</t>
    <phoneticPr fontId="1" type="noConversion"/>
  </si>
  <si>
    <t>弓箭手</t>
    <phoneticPr fontId="1" type="noConversion"/>
  </si>
  <si>
    <t>长弓手（部落时期）</t>
    <phoneticPr fontId="1" type="noConversion"/>
  </si>
  <si>
    <t>长弓手（中世纪早期）</t>
    <phoneticPr fontId="1" type="noConversion"/>
  </si>
  <si>
    <t>传统类兵士</t>
    <phoneticPr fontId="1" type="noConversion"/>
  </si>
  <si>
    <t>长弓手（中世纪晚期）</t>
    <phoneticPr fontId="1" type="noConversion"/>
  </si>
  <si>
    <t>猎骑兵</t>
  </si>
  <si>
    <t>发现了沙漠战术革新的文化（海外帝国融合文化）</t>
  </si>
  <si>
    <t>连弩士</t>
  </si>
  <si>
    <t>中华传承</t>
  </si>
  <si>
    <t>禁军</t>
  </si>
  <si>
    <t>罗马文化</t>
  </si>
  <si>
    <t>撑杆天兵</t>
  </si>
  <si>
    <t>关切文化</t>
  </si>
  <si>
    <t>重骑兵X2 轻骑兵X2 长枪兵X0.5</t>
  </si>
  <si>
    <t>沙漠山地 丘陵 山地 湿地</t>
  </si>
  <si>
    <t>散兵 弓骑兵×0.5</t>
    <phoneticPr fontId="1" type="noConversion"/>
  </si>
  <si>
    <t>中日耳曼传承 德意志区域</t>
    <phoneticPr fontId="1" type="noConversion"/>
  </si>
  <si>
    <t>伊比利亚骑手</t>
  </si>
  <si>
    <t>旱地 丘陵 平原</t>
  </si>
  <si>
    <t>沙漠山地 山地 湿地 寒冬</t>
  </si>
  <si>
    <t>萨赫勒骑手</t>
  </si>
  <si>
    <t>弓箭手 重步兵</t>
  </si>
  <si>
    <t>沙漠 旱地 平原 绿洲</t>
  </si>
  <si>
    <t>矮种马骑兵</t>
  </si>
  <si>
    <t>丘陵 森林</t>
  </si>
  <si>
    <t>骆驼骑兵</t>
  </si>
  <si>
    <t>沙漠 旱地 洪泛平原 绿洲</t>
  </si>
  <si>
    <t>波陀底迦步兵</t>
  </si>
  <si>
    <t>象骑兵</t>
  </si>
  <si>
    <t>丛林 森林 旱地</t>
  </si>
  <si>
    <t>战象</t>
  </si>
  <si>
    <t>重步兵X2 散兵X2</t>
  </si>
  <si>
    <t>沙漠山地 山地 湿地 正常冬天 寒冬</t>
  </si>
  <si>
    <t>类型</t>
    <phoneticPr fontId="1" type="noConversion"/>
  </si>
  <si>
    <t>文化类兵士</t>
    <phoneticPr fontId="1" type="noConversion"/>
  </si>
  <si>
    <t>地域类兵士</t>
    <phoneticPr fontId="1" type="noConversion"/>
  </si>
  <si>
    <t>要求1</t>
    <phoneticPr fontId="1" type="noConversion"/>
  </si>
  <si>
    <t>要求2</t>
    <phoneticPr fontId="1" type="noConversion"/>
  </si>
  <si>
    <t>伊比利亚地区</t>
    <phoneticPr fontId="1" type="noConversion"/>
  </si>
  <si>
    <t>萨赫勒地区</t>
    <phoneticPr fontId="1" type="noConversion"/>
  </si>
  <si>
    <t>不列颠群岛地区</t>
    <phoneticPr fontId="1" type="noConversion"/>
  </si>
  <si>
    <t>中东、波斯或北非地区</t>
    <phoneticPr fontId="1" type="noConversion"/>
  </si>
  <si>
    <t>印度地区</t>
    <phoneticPr fontId="1" type="noConversion"/>
  </si>
  <si>
    <t>印度或东南亚地区</t>
    <phoneticPr fontId="1" type="noConversion"/>
  </si>
  <si>
    <t>山地放牧传统</t>
    <phoneticPr fontId="1" type="noConversion"/>
  </si>
  <si>
    <t>侠义结社传统</t>
    <phoneticPr fontId="1" type="noConversion"/>
  </si>
  <si>
    <t>荒野狩猎传统</t>
    <phoneticPr fontId="1" type="noConversion"/>
  </si>
  <si>
    <t>东罗马遗产传统</t>
    <phoneticPr fontId="1" type="noConversion"/>
  </si>
  <si>
    <t>伙伴卫队传统</t>
    <phoneticPr fontId="1" type="noConversion"/>
  </si>
  <si>
    <t>武功歌传统</t>
    <phoneticPr fontId="1" type="noConversion"/>
  </si>
  <si>
    <t>圩田传统</t>
    <phoneticPr fontId="1" type="noConversion"/>
  </si>
  <si>
    <t>高地散兵传统</t>
    <phoneticPr fontId="1" type="noConversion"/>
  </si>
  <si>
    <t>山地散兵传统</t>
    <phoneticPr fontId="1" type="noConversion"/>
  </si>
  <si>
    <t>马上领主传统</t>
    <phoneticPr fontId="1" type="noConversion"/>
  </si>
  <si>
    <t>家族私兵传统</t>
    <phoneticPr fontId="1" type="noConversion"/>
  </si>
  <si>
    <t>朅伽法会传统</t>
    <phoneticPr fontId="1" type="noConversion"/>
  </si>
  <si>
    <t>骠骑兵突袭传统</t>
    <phoneticPr fontId="1" type="noConversion"/>
  </si>
  <si>
    <t>长弓竞赛传统</t>
    <phoneticPr fontId="1" type="noConversion"/>
  </si>
  <si>
    <t>丛林守望者传统</t>
    <phoneticPr fontId="1" type="noConversion"/>
  </si>
  <si>
    <t>喜马拉雅定居者传统</t>
    <phoneticPr fontId="1" type="noConversion"/>
  </si>
  <si>
    <t>穆巴里尊传统</t>
    <phoneticPr fontId="1" type="noConversion"/>
  </si>
  <si>
    <t>侍卫亲军传统</t>
    <phoneticPr fontId="1" type="noConversion"/>
  </si>
  <si>
    <t>共和制传承传统</t>
    <phoneticPr fontId="1" type="noConversion"/>
  </si>
  <si>
    <t>阿姆哈拉山民传统</t>
    <phoneticPr fontId="1" type="noConversion"/>
  </si>
  <si>
    <t>血浓于水传统</t>
    <phoneticPr fontId="1" type="noConversion"/>
  </si>
  <si>
    <t>防守战术传统</t>
    <phoneticPr fontId="1" type="noConversion"/>
  </si>
  <si>
    <t>山地农田传统</t>
    <phoneticPr fontId="1" type="noConversion"/>
  </si>
  <si>
    <r>
      <t>沿海战士传统</t>
    </r>
    <r>
      <rPr>
        <sz val="6"/>
        <color rgb="FF333333"/>
        <rFont val="等线"/>
        <family val="3"/>
        <charset val="134"/>
        <scheme val="minor"/>
      </rPr>
      <t xml:space="preserve"> </t>
    </r>
    <phoneticPr fontId="1" type="noConversion"/>
  </si>
  <si>
    <t>沿海战士传统</t>
    <phoneticPr fontId="1" type="noConversion"/>
  </si>
  <si>
    <t>沙漠战术革新</t>
    <phoneticPr fontId="1" type="noConversion"/>
  </si>
  <si>
    <t>诸葛弩革新</t>
    <phoneticPr fontId="1" type="noConversion"/>
  </si>
  <si>
    <t>双手巨剑革新</t>
    <phoneticPr fontId="1" type="noConversion"/>
  </si>
  <si>
    <t>军团士兵革新</t>
    <phoneticPr fontId="1" type="noConversion"/>
  </si>
  <si>
    <t>撑杆跳革新</t>
    <phoneticPr fontId="1" type="noConversion"/>
  </si>
  <si>
    <t>伊比利亚骑手革新</t>
    <phoneticPr fontId="1" type="noConversion"/>
  </si>
  <si>
    <t>萨赫勒骑手革新</t>
    <phoneticPr fontId="1" type="noConversion"/>
  </si>
  <si>
    <t>矮种马革新</t>
    <phoneticPr fontId="1" type="noConversion"/>
  </si>
  <si>
    <t>军用骆驼革新</t>
    <phoneticPr fontId="1" type="noConversion"/>
  </si>
  <si>
    <t>竹弓革新</t>
    <phoneticPr fontId="1" type="noConversion"/>
  </si>
  <si>
    <t>象兵革新</t>
    <phoneticPr fontId="1" type="noConversion"/>
  </si>
  <si>
    <t>主要属性</t>
    <phoneticPr fontId="1" type="noConversion"/>
  </si>
  <si>
    <t>次要属性</t>
    <phoneticPr fontId="1" type="noConversion"/>
  </si>
  <si>
    <t>先决条件</t>
    <phoneticPr fontId="1" type="noConversion"/>
  </si>
  <si>
    <t>完成宗族军事传承 军团规模上限为5</t>
    <phoneticPr fontId="1" type="noConversion"/>
  </si>
  <si>
    <t>沙漠 旱地 平原</t>
    <phoneticPr fontId="1" type="noConversion"/>
  </si>
  <si>
    <t> 长枪兵</t>
    <phoneticPr fontId="1" type="noConversion"/>
  </si>
  <si>
    <t>棉甲革新</t>
    <phoneticPr fontId="1" type="noConversion"/>
  </si>
  <si>
    <t>拱形马鞍革新</t>
    <phoneticPr fontId="1" type="noConversion"/>
  </si>
  <si>
    <t>高级造弓术革新</t>
    <phoneticPr fontId="1" type="noConversion"/>
  </si>
  <si>
    <t>家族传承兵士</t>
    <phoneticPr fontId="1" type="noConversion"/>
  </si>
  <si>
    <t>特殊兵士</t>
    <phoneticPr fontId="1" type="noConversion"/>
  </si>
  <si>
    <t>军团名</t>
    <phoneticPr fontId="1" type="noConversion"/>
  </si>
  <si>
    <t>散兵</t>
    <phoneticPr fontId="1" type="noConversion"/>
  </si>
  <si>
    <t>莫納斯帕</t>
    <phoneticPr fontId="1" type="noConversion"/>
  </si>
  <si>
    <t>重骑兵</t>
    <phoneticPr fontId="1" type="noConversion"/>
  </si>
  <si>
    <t>丘陵 山地</t>
    <phoneticPr fontId="1" type="noConversion"/>
  </si>
  <si>
    <t>沙漠山地 湿地
正常冬天 寒冬</t>
    <phoneticPr fontId="1" type="noConversion"/>
  </si>
  <si>
    <t>弓箭手</t>
    <phoneticPr fontId="1" type="noConversion"/>
  </si>
  <si>
    <t>攻击系数</t>
    <phoneticPr fontId="1" type="noConversion"/>
  </si>
  <si>
    <t>部落时期</t>
    <phoneticPr fontId="1" type="noConversion"/>
  </si>
  <si>
    <t>中世纪盛世</t>
    <phoneticPr fontId="1" type="noConversion"/>
  </si>
  <si>
    <t>中世纪晚期</t>
    <phoneticPr fontId="1" type="noConversion"/>
  </si>
  <si>
    <t>高加索之狼</t>
    <phoneticPr fontId="1" type="noConversion"/>
  </si>
  <si>
    <t>散兵</t>
    <phoneticPr fontId="1" type="noConversion"/>
  </si>
  <si>
    <t>部队A</t>
    <phoneticPr fontId="1" type="noConversion"/>
  </si>
  <si>
    <t>部队B</t>
    <phoneticPr fontId="1" type="noConversion"/>
  </si>
  <si>
    <t>比值</t>
    <phoneticPr fontId="1" type="noConversion"/>
  </si>
  <si>
    <t>合并战斗力</t>
    <phoneticPr fontId="1" type="noConversion"/>
  </si>
  <si>
    <t>混合系数为</t>
    <phoneticPr fontId="1" type="noConversion"/>
  </si>
  <si>
    <t>军力</t>
    <phoneticPr fontId="1" type="noConversion"/>
  </si>
  <si>
    <t>集结后的维护费</t>
    <phoneticPr fontId="1" type="noConversion"/>
  </si>
  <si>
    <t>兵士性价比排序（相对于招募费）</t>
    <phoneticPr fontId="1" type="noConversion"/>
  </si>
  <si>
    <t>约姆斯维京海盗</t>
    <phoneticPr fontId="1" type="noConversion"/>
  </si>
  <si>
    <t>教团骑士</t>
    <phoneticPr fontId="1" type="noConversion"/>
  </si>
  <si>
    <t>穆巴里尊</t>
    <phoneticPr fontId="1" type="noConversion"/>
  </si>
  <si>
    <t>长矛兵</t>
    <phoneticPr fontId="1" type="noConversion"/>
  </si>
  <si>
    <t>山地兵</t>
    <phoneticPr fontId="1" type="noConversion"/>
  </si>
  <si>
    <t>国土佣仆</t>
    <phoneticPr fontId="1" type="noConversion"/>
  </si>
  <si>
    <t>中世纪盛世</t>
  </si>
  <si>
    <t>兵士的规模上限×标准战斗力排序（部落时代）</t>
    <phoneticPr fontId="1" type="noConversion"/>
  </si>
  <si>
    <t>额外规模上限</t>
    <phoneticPr fontId="1" type="noConversion"/>
  </si>
  <si>
    <t>基础规模上限</t>
    <phoneticPr fontId="1" type="noConversion"/>
  </si>
  <si>
    <t>维护费系数</t>
    <phoneticPr fontId="1" type="noConversion"/>
  </si>
  <si>
    <t>加成系数</t>
    <phoneticPr fontId="1" type="noConversion"/>
  </si>
  <si>
    <t>合计标准战斗力</t>
    <phoneticPr fontId="1" type="noConversion"/>
  </si>
  <si>
    <t>合计维护费</t>
    <phoneticPr fontId="1" type="noConversion"/>
  </si>
  <si>
    <t>兵士的规模上限×标准战斗力排序（中世纪早期）</t>
    <phoneticPr fontId="1" type="noConversion"/>
  </si>
  <si>
    <t>加成系数（勋号）</t>
    <phoneticPr fontId="1" type="noConversion"/>
  </si>
  <si>
    <t>加成系数（建筑）</t>
    <phoneticPr fontId="1" type="noConversion"/>
  </si>
  <si>
    <t>【最高建筑加成+满级勋号】有驻扎加成的兵士军团标准战斗力上限排序（部落时代）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</si>
</sst>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rgb="FF333333"/>
      <name val="等线"/>
      <family val="3"/>
      <charset val="134"/>
      <scheme val="minor"/>
    </font>
    <font>
      <sz val="6"/>
      <color rgb="FF333333"/>
      <name val="等线"/>
      <family val="3"/>
      <charset val="134"/>
      <scheme val="minor"/>
    </font>
    <font>
      <b/>
      <sz val="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6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2" borderId="5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3" borderId="9" xfId="0" applyFill="1" applyBorder="1">
      <alignment vertical="center"/>
    </xf>
    <xf numFmtId="10" fontId="0" fillId="3" borderId="6" xfId="0" applyNumberFormat="1" applyFill="1" applyBorder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76" fontId="5" fillId="6" borderId="0" xfId="0" applyNumberFormat="1" applyFont="1" applyFill="1" applyAlignment="1">
      <alignment horizontal="center" vertical="center" wrapText="1"/>
    </xf>
    <xf numFmtId="0" fontId="2" fillId="7" borderId="0" xfId="0" applyFont="1" applyFill="1">
      <alignment vertical="center"/>
    </xf>
    <xf numFmtId="0" fontId="5" fillId="7" borderId="0" xfId="0" applyFont="1" applyFill="1" applyAlignment="1">
      <alignment horizontal="center" vertical="center" wrapText="1"/>
    </xf>
    <xf numFmtId="176" fontId="5" fillId="7" borderId="0" xfId="0" applyNumberFormat="1" applyFont="1" applyFill="1" applyAlignment="1">
      <alignment horizontal="center" vertical="center" wrapText="1"/>
    </xf>
    <xf numFmtId="0" fontId="0" fillId="7" borderId="0" xfId="0" applyFill="1">
      <alignment vertical="center"/>
    </xf>
    <xf numFmtId="0" fontId="5" fillId="8" borderId="0" xfId="0" applyFont="1" applyFill="1" applyAlignment="1">
      <alignment horizontal="center" vertical="center" wrapText="1"/>
    </xf>
    <xf numFmtId="176" fontId="5" fillId="8" borderId="0" xfId="0" applyNumberFormat="1" applyFont="1" applyFill="1" applyAlignment="1">
      <alignment horizontal="center" vertical="center" wrapText="1"/>
    </xf>
    <xf numFmtId="0" fontId="0" fillId="8" borderId="0" xfId="0" applyFill="1">
      <alignment vertical="center"/>
    </xf>
    <xf numFmtId="0" fontId="7" fillId="9" borderId="0" xfId="0" applyFont="1" applyFill="1" applyAlignment="1">
      <alignment horizontal="center" vertical="center" wrapText="1"/>
    </xf>
    <xf numFmtId="0" fontId="8" fillId="9" borderId="0" xfId="0" applyFont="1" applyFill="1">
      <alignment vertical="center"/>
    </xf>
    <xf numFmtId="0" fontId="5" fillId="11" borderId="0" xfId="0" applyFont="1" applyFill="1" applyAlignment="1">
      <alignment horizontal="center" vertical="center" wrapText="1"/>
    </xf>
    <xf numFmtId="176" fontId="5" fillId="11" borderId="0" xfId="0" applyNumberFormat="1" applyFont="1" applyFill="1" applyAlignment="1">
      <alignment horizontal="center" vertical="center" wrapText="1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0" fillId="12" borderId="0" xfId="0" applyFill="1">
      <alignment vertical="center"/>
    </xf>
    <xf numFmtId="0" fontId="5" fillId="13" borderId="0" xfId="0" applyFont="1" applyFill="1" applyAlignment="1">
      <alignment horizontal="center" vertical="center" wrapText="1"/>
    </xf>
    <xf numFmtId="0" fontId="0" fillId="13" borderId="0" xfId="0" applyFill="1">
      <alignment vertical="center"/>
    </xf>
    <xf numFmtId="0" fontId="9" fillId="9" borderId="0" xfId="0" applyFont="1" applyFill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3"/>
  <sheetViews>
    <sheetView zoomScale="115" zoomScaleNormal="115" workbookViewId="0">
      <pane ySplit="1" topLeftCell="A2" activePane="bottomLeft" state="frozen"/>
      <selection pane="bottomLeft" activeCell="H13" sqref="H13"/>
    </sheetView>
  </sheetViews>
  <sheetFormatPr defaultRowHeight="14.25"/>
  <cols>
    <col min="1" max="1" width="13" bestFit="1" customWidth="1"/>
    <col min="2" max="2" width="13" customWidth="1"/>
    <col min="17" max="17" width="34.625" customWidth="1"/>
    <col min="19" max="19" width="43.25" bestFit="1" customWidth="1"/>
  </cols>
  <sheetData>
    <row r="1" spans="1:19">
      <c r="A1" s="24" t="s">
        <v>14</v>
      </c>
      <c r="B1" s="24" t="s">
        <v>26</v>
      </c>
      <c r="C1" s="24" t="s">
        <v>2</v>
      </c>
      <c r="D1" s="24" t="s">
        <v>3</v>
      </c>
      <c r="E1" s="24" t="s">
        <v>1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0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18</v>
      </c>
      <c r="R1" s="24" t="s">
        <v>15</v>
      </c>
      <c r="S1" s="24" t="s">
        <v>58</v>
      </c>
    </row>
    <row r="2" spans="1:19" ht="42.75" hidden="1">
      <c r="A2" t="s">
        <v>16</v>
      </c>
      <c r="B2" t="s">
        <v>27</v>
      </c>
      <c r="I2">
        <v>1</v>
      </c>
      <c r="L2">
        <v>1</v>
      </c>
      <c r="M2">
        <v>1</v>
      </c>
      <c r="Q2" s="1" t="s">
        <v>17</v>
      </c>
      <c r="S2" s="1" t="s">
        <v>23</v>
      </c>
    </row>
    <row r="3" spans="1:19" ht="28.5" hidden="1">
      <c r="A3" t="s">
        <v>19</v>
      </c>
      <c r="B3" t="s">
        <v>27</v>
      </c>
      <c r="E3">
        <v>1</v>
      </c>
      <c r="H3">
        <v>1</v>
      </c>
      <c r="K3">
        <v>1</v>
      </c>
      <c r="P3">
        <v>1</v>
      </c>
      <c r="Q3" s="1" t="s">
        <v>17</v>
      </c>
      <c r="S3" s="1" t="s">
        <v>22</v>
      </c>
    </row>
    <row r="4" spans="1:19" ht="57" hidden="1">
      <c r="A4" t="s">
        <v>20</v>
      </c>
      <c r="B4" t="s">
        <v>27</v>
      </c>
      <c r="C4">
        <v>1</v>
      </c>
      <c r="D4">
        <v>1</v>
      </c>
      <c r="N4">
        <v>1</v>
      </c>
      <c r="O4">
        <v>1</v>
      </c>
      <c r="Q4" s="1" t="s">
        <v>17</v>
      </c>
      <c r="S4" s="1" t="s">
        <v>21</v>
      </c>
    </row>
    <row r="5" spans="1:19" ht="57" hidden="1">
      <c r="A5" t="s">
        <v>24</v>
      </c>
      <c r="B5" t="s">
        <v>27</v>
      </c>
      <c r="F5">
        <v>1</v>
      </c>
      <c r="G5">
        <v>1</v>
      </c>
      <c r="J5">
        <v>1</v>
      </c>
      <c r="Q5" s="1" t="s">
        <v>17</v>
      </c>
      <c r="S5" s="1" t="s">
        <v>25</v>
      </c>
    </row>
    <row r="6" spans="1:19" ht="28.5" hidden="1">
      <c r="A6" t="s">
        <v>28</v>
      </c>
      <c r="B6" t="s">
        <v>29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1" t="s">
        <v>30</v>
      </c>
      <c r="S6" s="1" t="s">
        <v>31</v>
      </c>
    </row>
    <row r="7" spans="1:19" ht="42.75" hidden="1">
      <c r="A7" t="s">
        <v>32</v>
      </c>
      <c r="B7" t="s">
        <v>29</v>
      </c>
      <c r="D7">
        <v>1</v>
      </c>
      <c r="F7">
        <v>1</v>
      </c>
      <c r="H7">
        <v>1</v>
      </c>
      <c r="I7">
        <v>1</v>
      </c>
      <c r="L7">
        <v>1</v>
      </c>
      <c r="M7">
        <v>1</v>
      </c>
      <c r="O7">
        <v>1</v>
      </c>
      <c r="P7">
        <v>1</v>
      </c>
      <c r="Q7" s="1" t="s">
        <v>33</v>
      </c>
      <c r="S7" s="1" t="s">
        <v>34</v>
      </c>
    </row>
    <row r="8" spans="1:19" ht="42.75" hidden="1">
      <c r="A8" t="s">
        <v>35</v>
      </c>
      <c r="B8" t="s">
        <v>29</v>
      </c>
      <c r="I8">
        <v>1</v>
      </c>
      <c r="L8">
        <v>1</v>
      </c>
      <c r="M8">
        <v>1</v>
      </c>
      <c r="Q8" s="1" t="s">
        <v>33</v>
      </c>
      <c r="S8" s="1" t="s">
        <v>36</v>
      </c>
    </row>
    <row r="9" spans="1:19" ht="42.75" hidden="1">
      <c r="A9" t="s">
        <v>37</v>
      </c>
      <c r="B9" t="s">
        <v>29</v>
      </c>
      <c r="M9">
        <v>1</v>
      </c>
      <c r="Q9" s="1" t="s">
        <v>38</v>
      </c>
      <c r="S9" s="1" t="s">
        <v>39</v>
      </c>
    </row>
    <row r="10" spans="1:19" ht="128.25">
      <c r="A10" t="s">
        <v>40</v>
      </c>
      <c r="B10" t="s">
        <v>41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1" t="s">
        <v>42</v>
      </c>
      <c r="S10" s="1" t="s">
        <v>43</v>
      </c>
    </row>
    <row r="11" spans="1:19" ht="57" hidden="1">
      <c r="A11" t="s">
        <v>44</v>
      </c>
      <c r="B11" t="s">
        <v>41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1" t="s">
        <v>45</v>
      </c>
      <c r="S11" s="1" t="s">
        <v>57</v>
      </c>
    </row>
    <row r="12" spans="1:19" ht="85.5">
      <c r="A12" t="s">
        <v>46</v>
      </c>
      <c r="B12" t="s">
        <v>41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1" t="s">
        <v>47</v>
      </c>
      <c r="S12" s="1" t="s">
        <v>48</v>
      </c>
    </row>
    <row r="13" spans="1:19" ht="99.75">
      <c r="A13" t="s">
        <v>49</v>
      </c>
      <c r="B13" t="s">
        <v>41</v>
      </c>
      <c r="F13">
        <v>1</v>
      </c>
      <c r="G13">
        <v>1</v>
      </c>
      <c r="J13">
        <v>1</v>
      </c>
      <c r="Q13" s="1" t="s">
        <v>52</v>
      </c>
      <c r="S13" s="1" t="s">
        <v>56</v>
      </c>
    </row>
    <row r="14" spans="1:19" ht="99.75" hidden="1">
      <c r="A14" t="s">
        <v>50</v>
      </c>
      <c r="B14" t="s">
        <v>41</v>
      </c>
      <c r="F14">
        <v>1</v>
      </c>
      <c r="G14">
        <v>1</v>
      </c>
      <c r="J14">
        <v>1</v>
      </c>
      <c r="Q14" s="1" t="s">
        <v>51</v>
      </c>
      <c r="S14" s="1" t="s">
        <v>53</v>
      </c>
    </row>
    <row r="15" spans="1:19" ht="85.5" hidden="1">
      <c r="A15" t="s">
        <v>54</v>
      </c>
      <c r="B15" t="s">
        <v>41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1" t="s">
        <v>33</v>
      </c>
      <c r="S15" s="1" t="s">
        <v>55</v>
      </c>
    </row>
    <row r="16" spans="1:19" ht="28.5">
      <c r="A16" t="s">
        <v>59</v>
      </c>
      <c r="B16" t="s">
        <v>41</v>
      </c>
      <c r="E16">
        <v>1</v>
      </c>
      <c r="K16">
        <v>1</v>
      </c>
      <c r="S16" s="1" t="s">
        <v>60</v>
      </c>
    </row>
    <row r="17" spans="1:19" ht="71.25" hidden="1">
      <c r="A17" t="s">
        <v>61</v>
      </c>
      <c r="B17" t="s">
        <v>41</v>
      </c>
      <c r="I17">
        <v>1</v>
      </c>
      <c r="L17">
        <v>1</v>
      </c>
      <c r="M17">
        <v>1</v>
      </c>
      <c r="P17">
        <v>1</v>
      </c>
      <c r="Q17" s="1" t="s">
        <v>33</v>
      </c>
      <c r="S17" s="1" t="s">
        <v>62</v>
      </c>
    </row>
    <row r="18" spans="1:19" ht="57" hidden="1">
      <c r="A18" t="s">
        <v>63</v>
      </c>
      <c r="B18" t="s">
        <v>41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s="1" t="s">
        <v>33</v>
      </c>
      <c r="S18" s="1" t="s">
        <v>64</v>
      </c>
    </row>
    <row r="19" spans="1:19" ht="114" hidden="1">
      <c r="A19" t="s">
        <v>65</v>
      </c>
      <c r="B19" t="s">
        <v>41</v>
      </c>
      <c r="C19">
        <v>1</v>
      </c>
      <c r="D19">
        <v>1</v>
      </c>
      <c r="E19">
        <v>1</v>
      </c>
      <c r="J19">
        <v>1</v>
      </c>
      <c r="N19">
        <v>1</v>
      </c>
      <c r="Q19" s="1" t="s">
        <v>66</v>
      </c>
      <c r="S19" s="1" t="s">
        <v>67</v>
      </c>
    </row>
    <row r="20" spans="1:19" ht="114" hidden="1">
      <c r="A20" t="s">
        <v>68</v>
      </c>
      <c r="B20" t="s">
        <v>41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1" t="s">
        <v>33</v>
      </c>
      <c r="S20" s="1" t="s">
        <v>69</v>
      </c>
    </row>
    <row r="21" spans="1:19" ht="28.5">
      <c r="A21" t="s">
        <v>70</v>
      </c>
      <c r="B21" t="s">
        <v>41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1" t="s">
        <v>33</v>
      </c>
      <c r="S21" s="1" t="s">
        <v>71</v>
      </c>
    </row>
    <row r="22" spans="1:19" ht="85.5">
      <c r="A22" t="s">
        <v>72</v>
      </c>
      <c r="B22" t="s">
        <v>73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1" t="s">
        <v>74</v>
      </c>
      <c r="R22" t="s">
        <v>76</v>
      </c>
      <c r="S22" s="1" t="s">
        <v>75</v>
      </c>
    </row>
    <row r="23" spans="1:19" ht="57" hidden="1">
      <c r="A23" t="s">
        <v>78</v>
      </c>
      <c r="B23" t="s">
        <v>73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1" t="s">
        <v>74</v>
      </c>
      <c r="R23" t="s">
        <v>76</v>
      </c>
      <c r="S23" s="1" t="s">
        <v>77</v>
      </c>
    </row>
  </sheetData>
  <autoFilter ref="A1:S23">
    <filterColumn colId="18">
      <customFilters>
        <customFilter val="*兵士*"/>
        <customFilter val="*弓骑兵*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zoomScaleNormal="100" workbookViewId="0">
      <selection activeCell="F21" sqref="F21"/>
    </sheetView>
  </sheetViews>
  <sheetFormatPr defaultRowHeight="14.25"/>
  <cols>
    <col min="5" max="6" width="10.75" bestFit="1" customWidth="1"/>
    <col min="7" max="7" width="9.125" customWidth="1"/>
    <col min="8" max="8" width="14.875" bestFit="1" customWidth="1"/>
    <col min="9" max="9" width="6.875" customWidth="1"/>
    <col min="10" max="10" width="12.875" bestFit="1" customWidth="1"/>
    <col min="11" max="11" width="33.375" bestFit="1" customWidth="1"/>
  </cols>
  <sheetData>
    <row r="1" spans="1:68" ht="24" thickBot="1">
      <c r="A1" s="42" t="s">
        <v>118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68" ht="15" thickBot="1">
      <c r="A2" s="9" t="s">
        <v>104</v>
      </c>
      <c r="B2" s="10" t="s">
        <v>81</v>
      </c>
      <c r="C2" s="10" t="s">
        <v>82</v>
      </c>
      <c r="D2" s="10" t="s">
        <v>101</v>
      </c>
      <c r="E2" s="10" t="s">
        <v>102</v>
      </c>
      <c r="F2" s="10" t="s">
        <v>98</v>
      </c>
      <c r="G2" s="10" t="s">
        <v>97</v>
      </c>
      <c r="H2" s="10" t="s">
        <v>113</v>
      </c>
      <c r="I2" s="54" t="s">
        <v>112</v>
      </c>
      <c r="J2" s="50" t="s">
        <v>84</v>
      </c>
      <c r="K2" s="51"/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26</v>
      </c>
      <c r="AL2">
        <v>27</v>
      </c>
      <c r="AM2">
        <v>28</v>
      </c>
      <c r="AN2">
        <v>29</v>
      </c>
      <c r="AO2">
        <v>30</v>
      </c>
      <c r="AP2">
        <v>31</v>
      </c>
      <c r="AQ2">
        <v>32</v>
      </c>
      <c r="AR2">
        <v>33</v>
      </c>
      <c r="AS2">
        <v>34</v>
      </c>
      <c r="AT2">
        <v>35</v>
      </c>
      <c r="AU2">
        <v>36</v>
      </c>
      <c r="AV2">
        <v>37</v>
      </c>
      <c r="AW2">
        <v>38</v>
      </c>
      <c r="AX2">
        <v>39</v>
      </c>
      <c r="AY2">
        <v>40</v>
      </c>
      <c r="AZ2">
        <v>41</v>
      </c>
      <c r="BA2">
        <v>42</v>
      </c>
      <c r="BB2">
        <v>43</v>
      </c>
      <c r="BC2">
        <v>44</v>
      </c>
      <c r="BD2">
        <v>45</v>
      </c>
      <c r="BE2">
        <v>46</v>
      </c>
      <c r="BF2">
        <v>47</v>
      </c>
      <c r="BG2">
        <v>48</v>
      </c>
      <c r="BH2">
        <v>49</v>
      </c>
      <c r="BI2">
        <v>50</v>
      </c>
      <c r="BJ2">
        <v>51</v>
      </c>
      <c r="BK2">
        <v>52</v>
      </c>
      <c r="BL2">
        <v>53</v>
      </c>
      <c r="BM2">
        <v>54</v>
      </c>
      <c r="BN2">
        <v>55</v>
      </c>
      <c r="BO2">
        <v>56</v>
      </c>
      <c r="BP2">
        <v>57</v>
      </c>
    </row>
    <row r="3" spans="1:68">
      <c r="A3" t="s">
        <v>79</v>
      </c>
      <c r="B3" s="14">
        <v>45</v>
      </c>
      <c r="C3" s="14">
        <v>30</v>
      </c>
      <c r="D3">
        <f>SQRT(B3/C3)</f>
        <v>1.2247448713915889</v>
      </c>
      <c r="E3">
        <f>SQRT(B3*C3)</f>
        <v>36.742346141747674</v>
      </c>
      <c r="F3" s="14">
        <v>100</v>
      </c>
      <c r="G3" s="14">
        <v>0</v>
      </c>
      <c r="H3" s="14" t="s">
        <v>114</v>
      </c>
      <c r="I3" s="54"/>
      <c r="J3" s="50" t="s">
        <v>94</v>
      </c>
      <c r="K3" s="2" t="s">
        <v>88</v>
      </c>
      <c r="L3">
        <f>F3*G3</f>
        <v>0</v>
      </c>
      <c r="M3">
        <f>IF((L3-0.03*L$14*IF($B$16-$B$8&gt;0,1+($B$16-$B$8)*2%,1)*L3/SUM(L$3:L$5,L$7)/C3)&gt;0,(L3-0.03*L$14*IF($B$16-$B$8&gt;0,1+($B$16-$B$8)*2%,1)*L3/SUM(L$3:L$5,L$7)/C3),0)</f>
        <v>0</v>
      </c>
      <c r="N3">
        <f>IF((M3-0.03*M$14*IF($B$16-$B$8&gt;0,1+($B$16-$B$8)*2%,1)*M3/SUM(M$3:M$5,M$7)/$C3)&gt;0,(M3-0.03*M$14*IF($B$16-$B$8&gt;0,1+($B$16-$B$8)*2%,1)*M3/SUM(M$3:M$5,M$7)/$C3),0)</f>
        <v>0</v>
      </c>
      <c r="O3">
        <f t="shared" ref="O3:BP7" si="0">IF((N3-0.03*N$14*IF($B$16-$B$8&gt;0,1+($B$16-$B$8)*2%,1)*N3/SUM(N$3:N$5,N$7)/$C3)&gt;0,(N3-0.03*N$14*IF($B$16-$B$8&gt;0,1+($B$16-$B$8)*2%,1)*N3/SUM(N$3:N$5,N$7)/$C3),0)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</row>
    <row r="4" spans="1:68">
      <c r="A4" t="s">
        <v>80</v>
      </c>
      <c r="B4" s="14">
        <v>250</v>
      </c>
      <c r="C4" s="14">
        <v>50</v>
      </c>
      <c r="D4">
        <f t="shared" ref="D4:D5" si="1">SQRT(B4/C4)</f>
        <v>2.2360679774997898</v>
      </c>
      <c r="E4">
        <f t="shared" ref="E4:E5" si="2">SQRT(B4*C4)</f>
        <v>111.80339887498948</v>
      </c>
      <c r="F4" s="14">
        <v>25</v>
      </c>
      <c r="G4" s="14">
        <v>0</v>
      </c>
      <c r="H4" s="14" t="s">
        <v>37</v>
      </c>
      <c r="I4" s="54"/>
      <c r="J4" s="50"/>
      <c r="K4" s="2" t="s">
        <v>89</v>
      </c>
      <c r="L4">
        <f t="shared" ref="L4" si="3">F4*G4</f>
        <v>0</v>
      </c>
      <c r="M4">
        <f t="shared" ref="M4:M7" si="4">IF((L4-0.03*L$14*IF($B$16-$B$8&gt;0,1+($B$16-$B$8)*2%,1)*L4/SUM(L$3:L$5,L$7)/C4)&gt;0,(L4-0.03*L$14*IF($B$16-$B$8&gt;0,1+($B$16-$B$8)*2%,1)*L4/SUM(L$3:L$5,L$7)/C4),0)</f>
        <v>0</v>
      </c>
      <c r="N4">
        <f t="shared" ref="N4:AC7" si="5">IF((M4-0.03*M$14*IF($B$16-$B$8&gt;0,1+($B$16-$B$8)*2%,1)*M4/SUM(M$3:M$5,M$7)/$C4)&gt;0,(M4-0.03*M$14*IF($B$16-$B$8&gt;0,1+($B$16-$B$8)*2%,1)*M4/SUM(M$3:M$5,M$7)/$C4),0)</f>
        <v>0</v>
      </c>
      <c r="O4">
        <f t="shared" si="5"/>
        <v>0</v>
      </c>
      <c r="P4">
        <f t="shared" si="5"/>
        <v>0</v>
      </c>
      <c r="Q4">
        <f t="shared" si="5"/>
        <v>0</v>
      </c>
      <c r="R4">
        <f t="shared" si="5"/>
        <v>0</v>
      </c>
      <c r="S4">
        <f t="shared" si="5"/>
        <v>0</v>
      </c>
      <c r="T4">
        <f t="shared" si="5"/>
        <v>0</v>
      </c>
      <c r="U4">
        <f t="shared" si="5"/>
        <v>0</v>
      </c>
      <c r="V4">
        <f t="shared" si="5"/>
        <v>0</v>
      </c>
      <c r="W4">
        <f t="shared" si="5"/>
        <v>0</v>
      </c>
      <c r="X4">
        <f t="shared" si="5"/>
        <v>0</v>
      </c>
      <c r="Y4">
        <f t="shared" si="5"/>
        <v>0</v>
      </c>
      <c r="Z4">
        <f t="shared" si="5"/>
        <v>0</v>
      </c>
      <c r="AA4">
        <f t="shared" si="5"/>
        <v>0</v>
      </c>
      <c r="AB4">
        <f t="shared" si="5"/>
        <v>0</v>
      </c>
      <c r="AC4">
        <f t="shared" si="5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</row>
    <row r="5" spans="1:68" ht="15" thickBot="1">
      <c r="A5" t="s">
        <v>99</v>
      </c>
      <c r="B5" s="14">
        <v>10</v>
      </c>
      <c r="C5" s="14">
        <v>10</v>
      </c>
      <c r="D5">
        <f t="shared" si="1"/>
        <v>1</v>
      </c>
      <c r="E5">
        <f t="shared" si="2"/>
        <v>10</v>
      </c>
      <c r="F5" s="14">
        <v>2788</v>
      </c>
      <c r="G5">
        <v>1</v>
      </c>
      <c r="H5" s="15"/>
      <c r="I5" s="54"/>
      <c r="J5" s="50"/>
      <c r="K5" s="2" t="s">
        <v>93</v>
      </c>
      <c r="L5">
        <f>F5*G5</f>
        <v>2788</v>
      </c>
      <c r="M5">
        <f t="shared" si="4"/>
        <v>2698</v>
      </c>
      <c r="N5">
        <f t="shared" si="5"/>
        <v>2610.6215522388061</v>
      </c>
      <c r="O5">
        <f t="shared" si="0"/>
        <v>2525.7842565320525</v>
      </c>
      <c r="P5">
        <f t="shared" si="0"/>
        <v>2443.4101043872556</v>
      </c>
      <c r="Q5">
        <f t="shared" si="0"/>
        <v>2363.4234082190937</v>
      </c>
      <c r="R5">
        <f t="shared" si="0"/>
        <v>2285.7507328266406</v>
      </c>
      <c r="S5">
        <f t="shared" si="0"/>
        <v>2210.3208290788771</v>
      </c>
      <c r="T5">
        <f t="shared" si="0"/>
        <v>2137.064569758003</v>
      </c>
      <c r="U5">
        <f t="shared" si="0"/>
        <v>2065.914887513356</v>
      </c>
      <c r="V5">
        <f t="shared" si="0"/>
        <v>1996.8067148821938</v>
      </c>
      <c r="W5">
        <f t="shared" si="0"/>
        <v>1929.6769263371943</v>
      </c>
      <c r="X5">
        <f t="shared" si="0"/>
        <v>1864.464282324358</v>
      </c>
      <c r="Y5">
        <f t="shared" si="0"/>
        <v>1801.1093752590696</v>
      </c>
      <c r="Z5">
        <f t="shared" si="0"/>
        <v>1739.5545774524796</v>
      </c>
      <c r="AA5">
        <f t="shared" si="0"/>
        <v>1679.7439909451334</v>
      </c>
      <c r="AB5">
        <f t="shared" si="0"/>
        <v>1621.6233992300158</v>
      </c>
      <c r="AC5">
        <f t="shared" si="0"/>
        <v>1565.1402208529694</v>
      </c>
      <c r="AD5">
        <f t="shared" si="0"/>
        <v>1510.2434648849135</v>
      </c>
      <c r="AE5">
        <f t="shared" si="0"/>
        <v>1456.8836882675646</v>
      </c>
      <c r="AF5">
        <f t="shared" si="0"/>
        <v>1405.0129550426382</v>
      </c>
      <c r="AG5">
        <f t="shared" si="0"/>
        <v>1354.5847974839762</v>
      </c>
      <c r="AH5">
        <f t="shared" si="0"/>
        <v>1305.5541791629967</v>
      </c>
      <c r="AI5">
        <f t="shared" si="0"/>
        <v>1257.8774599906003</v>
      </c>
      <c r="AJ5">
        <f t="shared" si="0"/>
        <v>1211.5123632936279</v>
      </c>
      <c r="AK5">
        <f t="shared" si="0"/>
        <v>1166.4179450016611</v>
      </c>
      <c r="AL5">
        <f t="shared" si="0"/>
        <v>1122.5545650410454</v>
      </c>
      <c r="AM5">
        <f t="shared" si="0"/>
        <v>1079.8838610583584</v>
      </c>
      <c r="AN5">
        <f t="shared" si="0"/>
        <v>1038.3687246262045</v>
      </c>
      <c r="AO5">
        <f t="shared" si="0"/>
        <v>997.97328012161927</v>
      </c>
      <c r="AP5">
        <f t="shared" si="0"/>
        <v>958.66286651333189</v>
      </c>
      <c r="AQ5">
        <f t="shared" si="0"/>
        <v>920.40402235107661</v>
      </c>
      <c r="AR5">
        <f t="shared" si="0"/>
        <v>883.16447432126245</v>
      </c>
      <c r="AS5">
        <f t="shared" si="0"/>
        <v>846.91312982287911</v>
      </c>
      <c r="AT5">
        <f t="shared" si="0"/>
        <v>811.62007413132096</v>
      </c>
      <c r="AU5">
        <f t="shared" si="0"/>
        <v>777.25657286373905</v>
      </c>
      <c r="AV5">
        <f t="shared" si="0"/>
        <v>743.79508064846857</v>
      </c>
      <c r="AW5">
        <f t="shared" si="0"/>
        <v>711.2092571482392</v>
      </c>
      <c r="AX5">
        <f t="shared" si="0"/>
        <v>679.47399191373688</v>
      </c>
      <c r="AY5">
        <f t="shared" si="0"/>
        <v>648.56543998145287</v>
      </c>
      <c r="AZ5">
        <f t="shared" si="0"/>
        <v>618.46107072237123</v>
      </c>
      <c r="BA5">
        <f t="shared" si="0"/>
        <v>589.13973326199596</v>
      </c>
      <c r="BB5">
        <f t="shared" si="0"/>
        <v>560.581742926679</v>
      </c>
      <c r="BC5">
        <f t="shared" si="0"/>
        <v>532.76899477784548</v>
      </c>
      <c r="BD5">
        <f t="shared" si="0"/>
        <v>505.68511261100127</v>
      </c>
      <c r="BE5">
        <f t="shared" si="0"/>
        <v>479.31564519716898</v>
      </c>
      <c r="BF5">
        <f t="shared" si="0"/>
        <v>453.64832664531139</v>
      </c>
      <c r="BG5">
        <f t="shared" si="0"/>
        <v>428.67342559408928</v>
      </c>
      <c r="BH5">
        <f t="shared" si="0"/>
        <v>404.38422027045709</v>
      </c>
      <c r="BI5">
        <f t="shared" si="0"/>
        <v>380.77765642219799</v>
      </c>
      <c r="BJ5">
        <f t="shared" si="0"/>
        <v>357.85527849952678</v>
      </c>
      <c r="BK5">
        <f t="shared" si="0"/>
        <v>335.62458215294146</v>
      </c>
      <c r="BL5">
        <f t="shared" si="0"/>
        <v>314.10103959273721</v>
      </c>
      <c r="BM5">
        <f t="shared" si="0"/>
        <v>293.31124208300588</v>
      </c>
      <c r="BN5">
        <f t="shared" si="0"/>
        <v>273.29797507699817</v>
      </c>
      <c r="BO5">
        <f t="shared" si="0"/>
        <v>254.1287668954906</v>
      </c>
      <c r="BP5">
        <f t="shared" si="0"/>
        <v>235.91078592157729</v>
      </c>
    </row>
    <row r="6" spans="1:68">
      <c r="A6" s="45" t="s">
        <v>100</v>
      </c>
      <c r="B6" s="6" t="s">
        <v>105</v>
      </c>
      <c r="C6" s="6" t="s">
        <v>106</v>
      </c>
      <c r="D6" s="6" t="s">
        <v>101</v>
      </c>
      <c r="E6" s="6" t="s">
        <v>103</v>
      </c>
      <c r="F6" s="6" t="s">
        <v>109</v>
      </c>
      <c r="G6" s="6" t="s">
        <v>83</v>
      </c>
      <c r="H6" s="7" t="s">
        <v>108</v>
      </c>
      <c r="I6" s="54"/>
      <c r="J6" s="50"/>
      <c r="K6" s="2" t="s">
        <v>115</v>
      </c>
      <c r="L6">
        <f>SUMPRODUCT($B$3:$B$5,L3:L5)*L8+L7*$B$7</f>
        <v>27880</v>
      </c>
      <c r="M6">
        <f>SUMPRODUCT($B$3:$B$5,M3:M5)*M8+M7*$B$7</f>
        <v>26980</v>
      </c>
      <c r="N6">
        <f>SUMPRODUCT($B$3:$B$5,N3:N5)*N8+N7*$B$7</f>
        <v>26106.215522388062</v>
      </c>
      <c r="O6">
        <f t="shared" ref="O6:BP6" si="6">SUMPRODUCT($B$3:$B$5,O3:O5)*O8+O7*$B$7</f>
        <v>25257.842565320527</v>
      </c>
      <c r="P6">
        <f t="shared" si="6"/>
        <v>24434.101043872557</v>
      </c>
      <c r="Q6">
        <f t="shared" si="6"/>
        <v>23634.234082190938</v>
      </c>
      <c r="R6">
        <f t="shared" si="6"/>
        <v>22857.507328266405</v>
      </c>
      <c r="S6">
        <f t="shared" si="6"/>
        <v>22103.208290788771</v>
      </c>
      <c r="T6">
        <f t="shared" si="6"/>
        <v>21370.645697580032</v>
      </c>
      <c r="U6">
        <f t="shared" si="6"/>
        <v>20659.14887513356</v>
      </c>
      <c r="V6">
        <f t="shared" si="6"/>
        <v>19968.067148821938</v>
      </c>
      <c r="W6">
        <f t="shared" si="6"/>
        <v>19296.769263371942</v>
      </c>
      <c r="X6">
        <f t="shared" si="6"/>
        <v>18644.642823243579</v>
      </c>
      <c r="Y6">
        <f t="shared" si="6"/>
        <v>18011.093752590696</v>
      </c>
      <c r="Z6">
        <f t="shared" si="6"/>
        <v>17395.545774524795</v>
      </c>
      <c r="AA6">
        <f t="shared" si="6"/>
        <v>16797.439909451336</v>
      </c>
      <c r="AB6">
        <f t="shared" si="6"/>
        <v>16216.233992300158</v>
      </c>
      <c r="AC6">
        <f t="shared" si="6"/>
        <v>15651.402208529693</v>
      </c>
      <c r="AD6">
        <f t="shared" si="6"/>
        <v>15102.434648849136</v>
      </c>
      <c r="AE6">
        <f t="shared" si="6"/>
        <v>14568.836882675645</v>
      </c>
      <c r="AF6">
        <f t="shared" si="6"/>
        <v>14050.129550426382</v>
      </c>
      <c r="AG6">
        <f t="shared" si="6"/>
        <v>13545.847974839762</v>
      </c>
      <c r="AH6">
        <f t="shared" si="6"/>
        <v>13055.541791629967</v>
      </c>
      <c r="AI6">
        <f t="shared" si="6"/>
        <v>12578.774599906003</v>
      </c>
      <c r="AJ6">
        <f t="shared" si="6"/>
        <v>12115.12363293628</v>
      </c>
      <c r="AK6">
        <f t="shared" si="6"/>
        <v>11664.179450016611</v>
      </c>
      <c r="AL6">
        <f t="shared" si="6"/>
        <v>11225.545650410455</v>
      </c>
      <c r="AM6">
        <f t="shared" si="6"/>
        <v>10798.838610583585</v>
      </c>
      <c r="AN6">
        <f t="shared" si="6"/>
        <v>10383.687246262045</v>
      </c>
      <c r="AO6">
        <f t="shared" si="6"/>
        <v>9979.7328012161925</v>
      </c>
      <c r="AP6">
        <f t="shared" si="6"/>
        <v>9586.6286651333194</v>
      </c>
      <c r="AQ6">
        <f t="shared" si="6"/>
        <v>9204.0402235107667</v>
      </c>
      <c r="AR6">
        <f t="shared" si="6"/>
        <v>8831.6447432126242</v>
      </c>
      <c r="AS6">
        <f t="shared" si="6"/>
        <v>8469.1312982287909</v>
      </c>
      <c r="AT6">
        <f t="shared" si="6"/>
        <v>8116.2007413132096</v>
      </c>
      <c r="AU6">
        <f t="shared" si="6"/>
        <v>7772.5657286373907</v>
      </c>
      <c r="AV6">
        <f t="shared" si="6"/>
        <v>7437.9508064846859</v>
      </c>
      <c r="AW6">
        <f t="shared" si="6"/>
        <v>7112.0925714823916</v>
      </c>
      <c r="AX6">
        <f t="shared" si="6"/>
        <v>6794.7399191373688</v>
      </c>
      <c r="AY6">
        <f t="shared" si="6"/>
        <v>6485.6543998145289</v>
      </c>
      <c r="AZ6">
        <f t="shared" si="6"/>
        <v>6184.6107072237119</v>
      </c>
      <c r="BA6">
        <f t="shared" si="6"/>
        <v>5891.3973326199593</v>
      </c>
      <c r="BB6">
        <f t="shared" si="6"/>
        <v>5605.81742926679</v>
      </c>
      <c r="BC6">
        <f t="shared" si="6"/>
        <v>5327.6899477784546</v>
      </c>
      <c r="BD6">
        <f t="shared" si="6"/>
        <v>5056.851126110013</v>
      </c>
      <c r="BE6">
        <f t="shared" si="6"/>
        <v>4793.1564519716894</v>
      </c>
      <c r="BF6">
        <f t="shared" si="6"/>
        <v>4536.4832664531141</v>
      </c>
      <c r="BG6">
        <f t="shared" si="6"/>
        <v>4286.7342559408926</v>
      </c>
      <c r="BH6">
        <f t="shared" si="6"/>
        <v>4043.8422027045708</v>
      </c>
      <c r="BI6">
        <f t="shared" si="6"/>
        <v>3807.7765642219802</v>
      </c>
      <c r="BJ6">
        <f t="shared" si="6"/>
        <v>3578.5527849952678</v>
      </c>
      <c r="BK6">
        <f t="shared" si="6"/>
        <v>3356.2458215294146</v>
      </c>
      <c r="BL6">
        <f t="shared" si="6"/>
        <v>3141.010395927372</v>
      </c>
      <c r="BM6">
        <f t="shared" si="6"/>
        <v>2933.1124208300589</v>
      </c>
      <c r="BN6">
        <f t="shared" si="6"/>
        <v>2732.9797507699818</v>
      </c>
      <c r="BO6">
        <f t="shared" si="6"/>
        <v>2541.2876689549062</v>
      </c>
      <c r="BP6">
        <f t="shared" si="6"/>
        <v>2359.1078592157728</v>
      </c>
    </row>
    <row r="7" spans="1:68" ht="15" thickBot="1">
      <c r="A7" s="53"/>
      <c r="B7" s="8">
        <f>F7*100*(1+H7)</f>
        <v>2000</v>
      </c>
      <c r="C7" s="8">
        <f>10*F7*(1+H7)</f>
        <v>200</v>
      </c>
      <c r="D7">
        <f t="shared" ref="D7" si="7">SQRT(B7/C7)</f>
        <v>3.1622776601683795</v>
      </c>
      <c r="E7">
        <f t="shared" ref="E7" si="8">SQRT(B7*C7)</f>
        <v>632.45553203367592</v>
      </c>
      <c r="F7" s="13">
        <v>20</v>
      </c>
      <c r="G7" s="13">
        <v>0</v>
      </c>
      <c r="H7" s="17">
        <v>0</v>
      </c>
      <c r="I7" s="54"/>
      <c r="J7" s="50"/>
      <c r="K7" s="2" t="s">
        <v>92</v>
      </c>
      <c r="L7">
        <f>G7</f>
        <v>0</v>
      </c>
      <c r="M7">
        <f t="shared" si="4"/>
        <v>0</v>
      </c>
      <c r="N7">
        <f t="shared" si="5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</row>
    <row r="8" spans="1:68" ht="15" thickBot="1">
      <c r="A8" s="5" t="s">
        <v>110</v>
      </c>
      <c r="B8" s="16">
        <v>10</v>
      </c>
      <c r="C8" s="45"/>
      <c r="D8" s="46"/>
      <c r="E8" s="46"/>
      <c r="F8" s="46"/>
      <c r="G8" s="46"/>
      <c r="H8" s="47"/>
      <c r="I8" s="54"/>
      <c r="J8" s="50"/>
      <c r="K8" s="2" t="s">
        <v>87</v>
      </c>
      <c r="L8" s="18">
        <f>IF((SUM(L3:L5)-$K$10)&gt;0,$K$10/SUM(L3:L5),1)</f>
        <v>1</v>
      </c>
      <c r="M8" s="18">
        <f>IF((SUM(M3:M5)-$K$10)&gt;0,$K$10/SUM(M3:M5),1)</f>
        <v>1</v>
      </c>
      <c r="N8" s="18">
        <f>IF((SUM(N3:N5)-$K$10)&gt;0,$K$10/SUM(N3:N5),1)</f>
        <v>1</v>
      </c>
      <c r="O8" s="18">
        <f t="shared" ref="O8:BP8" si="9">IF((SUM(O3:O5)-$K$10)&gt;0,$K$10/SUM(O3:O5),1)</f>
        <v>1</v>
      </c>
      <c r="P8" s="18">
        <f t="shared" si="9"/>
        <v>1</v>
      </c>
      <c r="Q8" s="18">
        <f t="shared" si="9"/>
        <v>1</v>
      </c>
      <c r="R8" s="18">
        <f t="shared" si="9"/>
        <v>1</v>
      </c>
      <c r="S8" s="18">
        <f t="shared" si="9"/>
        <v>1</v>
      </c>
      <c r="T8" s="18">
        <f t="shared" si="9"/>
        <v>1</v>
      </c>
      <c r="U8" s="18">
        <f t="shared" si="9"/>
        <v>1</v>
      </c>
      <c r="V8" s="18">
        <f t="shared" si="9"/>
        <v>1</v>
      </c>
      <c r="W8" s="18">
        <f t="shared" si="9"/>
        <v>1</v>
      </c>
      <c r="X8" s="18">
        <f t="shared" si="9"/>
        <v>1</v>
      </c>
      <c r="Y8" s="18">
        <f t="shared" si="9"/>
        <v>1</v>
      </c>
      <c r="Z8" s="18">
        <f t="shared" si="9"/>
        <v>1</v>
      </c>
      <c r="AA8" s="18">
        <f t="shared" si="9"/>
        <v>1</v>
      </c>
      <c r="AB8" s="18">
        <f t="shared" si="9"/>
        <v>1</v>
      </c>
      <c r="AC8" s="18">
        <f t="shared" si="9"/>
        <v>1</v>
      </c>
      <c r="AD8" s="18">
        <f t="shared" si="9"/>
        <v>1</v>
      </c>
      <c r="AE8" s="18">
        <f t="shared" si="9"/>
        <v>1</v>
      </c>
      <c r="AF8" s="18">
        <f t="shared" si="9"/>
        <v>1</v>
      </c>
      <c r="AG8" s="18">
        <f t="shared" si="9"/>
        <v>1</v>
      </c>
      <c r="AH8" s="18">
        <f t="shared" si="9"/>
        <v>1</v>
      </c>
      <c r="AI8" s="18">
        <f t="shared" si="9"/>
        <v>1</v>
      </c>
      <c r="AJ8" s="18">
        <f t="shared" si="9"/>
        <v>1</v>
      </c>
      <c r="AK8" s="18">
        <f t="shared" si="9"/>
        <v>1</v>
      </c>
      <c r="AL8" s="18">
        <f t="shared" si="9"/>
        <v>1</v>
      </c>
      <c r="AM8" s="18">
        <f t="shared" si="9"/>
        <v>1</v>
      </c>
      <c r="AN8" s="18">
        <f t="shared" si="9"/>
        <v>1</v>
      </c>
      <c r="AO8" s="18">
        <f t="shared" si="9"/>
        <v>1</v>
      </c>
      <c r="AP8" s="18">
        <f t="shared" si="9"/>
        <v>1</v>
      </c>
      <c r="AQ8" s="18">
        <f t="shared" si="9"/>
        <v>1</v>
      </c>
      <c r="AR8" s="18">
        <f t="shared" si="9"/>
        <v>1</v>
      </c>
      <c r="AS8" s="18">
        <f t="shared" si="9"/>
        <v>1</v>
      </c>
      <c r="AT8" s="18">
        <f t="shared" si="9"/>
        <v>1</v>
      </c>
      <c r="AU8" s="18">
        <f t="shared" si="9"/>
        <v>1</v>
      </c>
      <c r="AV8" s="18">
        <f t="shared" si="9"/>
        <v>1</v>
      </c>
      <c r="AW8" s="18">
        <f t="shared" si="9"/>
        <v>1</v>
      </c>
      <c r="AX8" s="18">
        <f t="shared" si="9"/>
        <v>1</v>
      </c>
      <c r="AY8" s="18">
        <f t="shared" si="9"/>
        <v>1</v>
      </c>
      <c r="AZ8" s="18">
        <f t="shared" si="9"/>
        <v>1</v>
      </c>
      <c r="BA8" s="18">
        <f t="shared" si="9"/>
        <v>1</v>
      </c>
      <c r="BB8" s="18">
        <f t="shared" si="9"/>
        <v>1</v>
      </c>
      <c r="BC8" s="18">
        <f t="shared" si="9"/>
        <v>1</v>
      </c>
      <c r="BD8" s="18">
        <f t="shared" si="9"/>
        <v>1</v>
      </c>
      <c r="BE8" s="18">
        <f t="shared" si="9"/>
        <v>1</v>
      </c>
      <c r="BF8" s="18">
        <f t="shared" si="9"/>
        <v>1</v>
      </c>
      <c r="BG8" s="18">
        <f t="shared" si="9"/>
        <v>1</v>
      </c>
      <c r="BH8" s="18">
        <f t="shared" si="9"/>
        <v>1</v>
      </c>
      <c r="BI8" s="18">
        <f t="shared" si="9"/>
        <v>1</v>
      </c>
      <c r="BJ8" s="18">
        <f t="shared" si="9"/>
        <v>1</v>
      </c>
      <c r="BK8" s="18">
        <f t="shared" si="9"/>
        <v>1</v>
      </c>
      <c r="BL8" s="18">
        <f t="shared" si="9"/>
        <v>1</v>
      </c>
      <c r="BM8" s="18">
        <f t="shared" si="9"/>
        <v>1</v>
      </c>
      <c r="BN8" s="18">
        <f t="shared" si="9"/>
        <v>1</v>
      </c>
      <c r="BO8" s="18">
        <f t="shared" si="9"/>
        <v>1</v>
      </c>
      <c r="BP8" s="18">
        <f t="shared" si="9"/>
        <v>1</v>
      </c>
    </row>
    <row r="9" spans="1:68" ht="15" thickBot="1">
      <c r="A9" s="48" t="s">
        <v>111</v>
      </c>
      <c r="B9" s="48"/>
      <c r="C9" s="48"/>
      <c r="D9" s="48"/>
      <c r="E9" s="48"/>
      <c r="F9" s="48"/>
      <c r="G9" s="48"/>
      <c r="H9" s="49"/>
      <c r="I9" s="54"/>
      <c r="J9" s="4" t="s">
        <v>86</v>
      </c>
      <c r="K9" s="2">
        <v>2</v>
      </c>
    </row>
    <row r="10" spans="1:68" ht="15" thickBot="1">
      <c r="A10" s="11" t="s">
        <v>104</v>
      </c>
      <c r="B10" s="12" t="s">
        <v>81</v>
      </c>
      <c r="C10" s="12" t="s">
        <v>82</v>
      </c>
      <c r="D10" s="12" t="s">
        <v>101</v>
      </c>
      <c r="E10" s="12" t="s">
        <v>102</v>
      </c>
      <c r="F10" s="12" t="s">
        <v>98</v>
      </c>
      <c r="G10" s="12" t="s">
        <v>97</v>
      </c>
      <c r="H10" s="12" t="s">
        <v>113</v>
      </c>
      <c r="I10" s="54"/>
      <c r="J10" s="4" t="s">
        <v>96</v>
      </c>
      <c r="K10" s="2">
        <f>SUM(L3:L5,L11:L13)/2*K9</f>
        <v>4788</v>
      </c>
    </row>
    <row r="11" spans="1:68">
      <c r="A11" t="s">
        <v>85</v>
      </c>
      <c r="B11" s="14">
        <v>45</v>
      </c>
      <c r="C11" s="14">
        <v>30</v>
      </c>
      <c r="D11">
        <f>SQRT(B11/C11)</f>
        <v>1.2247448713915889</v>
      </c>
      <c r="E11">
        <f>SQRT(B11*C11)</f>
        <v>36.742346141747674</v>
      </c>
      <c r="F11" s="14">
        <v>100</v>
      </c>
      <c r="G11" s="14">
        <v>0</v>
      </c>
      <c r="H11" s="14" t="s">
        <v>114</v>
      </c>
      <c r="I11" s="54"/>
      <c r="J11" s="50" t="s">
        <v>95</v>
      </c>
      <c r="K11" s="2" t="s">
        <v>90</v>
      </c>
      <c r="L11">
        <f>F11*G11</f>
        <v>0</v>
      </c>
      <c r="M11">
        <f>IF((L11-0.03*L$6*IF($B$8-$B$16&gt;0,1+($B$8-$B$16)*2%,1)*L11/SUM(L$11:L$13,L$15)/$C11)&gt;0,(L11-0.03*L$6*IF($B$8-$B$16&gt;0,1+($B$8-$B$16)*2%,1)*L11/SUM(L$11:L$13,L$15)/$C11),0)</f>
        <v>0</v>
      </c>
      <c r="N11">
        <f>IF((M11-0.03*M$6*IF($B$8-$B$16&gt;0,1+($B$8-$B$16)*2%,1)*M11/SUM(M$11:M$13,M$15)/$C11)&gt;0,(M11-0.03*M$6*IF($B$8-$B$16&gt;0,1+($B$8-$B$16)*2%,1)*M11/SUM(M$11:M$13,M$15)/$C11),0)</f>
        <v>0</v>
      </c>
      <c r="O11">
        <f t="shared" ref="O11:BP11" si="10">IF((N11-0.03*N$6*IF($B$8-$B$16&gt;0,1+($B$8-$B$16)*2%,1)*N11/SUM(N$11:N$13,N$15)/$C11)&gt;0,(N11-0.03*N$6*IF($B$8-$B$16&gt;0,1+($B$8-$B$16)*2%,1)*N11/SUM(N$11:N$13,N$15)/$C11),0)</f>
        <v>0</v>
      </c>
      <c r="P11">
        <f t="shared" si="10"/>
        <v>0</v>
      </c>
      <c r="Q11">
        <f t="shared" si="10"/>
        <v>0</v>
      </c>
      <c r="R11">
        <f t="shared" si="10"/>
        <v>0</v>
      </c>
      <c r="S11">
        <f t="shared" si="10"/>
        <v>0</v>
      </c>
      <c r="T11">
        <f t="shared" si="10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0</v>
      </c>
      <c r="AI11">
        <f t="shared" si="10"/>
        <v>0</v>
      </c>
      <c r="AJ11">
        <f t="shared" si="10"/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10"/>
        <v>0</v>
      </c>
      <c r="BF11">
        <f t="shared" si="10"/>
        <v>0</v>
      </c>
      <c r="BG11">
        <f t="shared" si="10"/>
        <v>0</v>
      </c>
      <c r="BH11">
        <f t="shared" si="10"/>
        <v>0</v>
      </c>
      <c r="BI11">
        <f t="shared" si="10"/>
        <v>0</v>
      </c>
      <c r="BJ11">
        <f t="shared" si="10"/>
        <v>0</v>
      </c>
      <c r="BK11">
        <f t="shared" si="10"/>
        <v>0</v>
      </c>
      <c r="BL11">
        <f t="shared" si="10"/>
        <v>0</v>
      </c>
      <c r="BM11">
        <f t="shared" si="10"/>
        <v>0</v>
      </c>
      <c r="BN11">
        <f t="shared" si="10"/>
        <v>0</v>
      </c>
      <c r="BO11">
        <f t="shared" si="10"/>
        <v>0</v>
      </c>
      <c r="BP11">
        <f t="shared" si="10"/>
        <v>0</v>
      </c>
    </row>
    <row r="12" spans="1:68">
      <c r="A12" t="s">
        <v>107</v>
      </c>
      <c r="B12" s="14">
        <v>250</v>
      </c>
      <c r="C12" s="14">
        <v>50</v>
      </c>
      <c r="D12">
        <f t="shared" ref="D12:D13" si="11">SQRT(B12/C12)</f>
        <v>2.2360679774997898</v>
      </c>
      <c r="E12">
        <f t="shared" ref="E12:E13" si="12">SQRT(B12*C12)</f>
        <v>111.80339887498948</v>
      </c>
      <c r="F12" s="14">
        <v>25</v>
      </c>
      <c r="G12" s="14">
        <v>0</v>
      </c>
      <c r="H12" s="14" t="s">
        <v>37</v>
      </c>
      <c r="I12" s="54"/>
      <c r="J12" s="50"/>
      <c r="K12" s="2" t="s">
        <v>91</v>
      </c>
      <c r="L12">
        <f t="shared" ref="L12:L13" si="13">F12*G12</f>
        <v>0</v>
      </c>
      <c r="M12">
        <f>IF((L12-0.03*L$6*IF($B$8-$B$16&gt;0,1+($B$8-$B$16)*2%,1)*L12/SUM(L$11:L$13,L$15)/$C12)&gt;0,(L12-0.03*L$6*IF($B$8-$B$16&gt;0,1+($B$8-$B$16)*2%,1)*L12/SUM(L$11:L$13,L$15)/$C12),0)</f>
        <v>0</v>
      </c>
      <c r="N12">
        <f>IF((M12-0.03*M$6*IF($B$8-$B$16&gt;0,1+($B$8-$B$16)*2%,1)*M12/SUM(M$11:M$13,M$15)/$C12)&gt;0,(M12-0.03*M$6*IF($B$8-$B$16&gt;0,1+($B$8-$B$16)*2%,1)*M12/SUM(M$11:M$13,M$15)/$C12),0)</f>
        <v>0</v>
      </c>
      <c r="O12">
        <f t="shared" ref="O12:BP12" si="14">IF((N12-0.03*N$6*IF($B$8-$B$16&gt;0,1+($B$8-$B$16)*2%,1)*N12/SUM(N$11:N$13,N$15)/$C12)&gt;0,(N12-0.03*N$6*IF($B$8-$B$16&gt;0,1+($B$8-$B$16)*2%,1)*N12/SUM(N$11:N$13,N$15)/$C12),0)</f>
        <v>0</v>
      </c>
      <c r="P12">
        <f t="shared" si="14"/>
        <v>0</v>
      </c>
      <c r="Q12">
        <f t="shared" si="14"/>
        <v>0</v>
      </c>
      <c r="R12">
        <f t="shared" si="14"/>
        <v>0</v>
      </c>
      <c r="S12">
        <f t="shared" si="14"/>
        <v>0</v>
      </c>
      <c r="T12">
        <f t="shared" si="14"/>
        <v>0</v>
      </c>
      <c r="U12">
        <f t="shared" si="14"/>
        <v>0</v>
      </c>
      <c r="V12">
        <f t="shared" si="14"/>
        <v>0</v>
      </c>
      <c r="W12">
        <f t="shared" si="14"/>
        <v>0</v>
      </c>
      <c r="X12">
        <f t="shared" si="14"/>
        <v>0</v>
      </c>
      <c r="Y12">
        <f t="shared" si="14"/>
        <v>0</v>
      </c>
      <c r="Z12">
        <f t="shared" si="14"/>
        <v>0</v>
      </c>
      <c r="AA12">
        <f t="shared" si="14"/>
        <v>0</v>
      </c>
      <c r="AB12">
        <f t="shared" si="14"/>
        <v>0</v>
      </c>
      <c r="AC12">
        <f t="shared" si="14"/>
        <v>0</v>
      </c>
      <c r="AD12">
        <f t="shared" si="14"/>
        <v>0</v>
      </c>
      <c r="AE12">
        <f t="shared" si="14"/>
        <v>0</v>
      </c>
      <c r="AF12">
        <f t="shared" si="14"/>
        <v>0</v>
      </c>
      <c r="AG12">
        <f t="shared" si="14"/>
        <v>0</v>
      </c>
      <c r="AH12">
        <f t="shared" si="14"/>
        <v>0</v>
      </c>
      <c r="AI12">
        <f t="shared" si="14"/>
        <v>0</v>
      </c>
      <c r="AJ12">
        <f t="shared" si="14"/>
        <v>0</v>
      </c>
      <c r="AK12">
        <f t="shared" si="14"/>
        <v>0</v>
      </c>
      <c r="AL12">
        <f t="shared" si="14"/>
        <v>0</v>
      </c>
      <c r="AM12">
        <f t="shared" si="14"/>
        <v>0</v>
      </c>
      <c r="AN12">
        <f t="shared" si="14"/>
        <v>0</v>
      </c>
      <c r="AO12">
        <f t="shared" si="14"/>
        <v>0</v>
      </c>
      <c r="AP12">
        <f t="shared" si="14"/>
        <v>0</v>
      </c>
      <c r="AQ12">
        <f t="shared" si="14"/>
        <v>0</v>
      </c>
      <c r="AR12">
        <f t="shared" si="14"/>
        <v>0</v>
      </c>
      <c r="AS12">
        <f t="shared" si="14"/>
        <v>0</v>
      </c>
      <c r="AT12">
        <f t="shared" si="14"/>
        <v>0</v>
      </c>
      <c r="AU12">
        <f t="shared" si="14"/>
        <v>0</v>
      </c>
      <c r="AV12">
        <f t="shared" si="14"/>
        <v>0</v>
      </c>
      <c r="AW12">
        <f t="shared" si="14"/>
        <v>0</v>
      </c>
      <c r="AX12">
        <f t="shared" si="14"/>
        <v>0</v>
      </c>
      <c r="AY12">
        <f t="shared" si="14"/>
        <v>0</v>
      </c>
      <c r="AZ12">
        <f t="shared" si="14"/>
        <v>0</v>
      </c>
      <c r="BA12">
        <f t="shared" si="14"/>
        <v>0</v>
      </c>
      <c r="BB12">
        <f t="shared" si="14"/>
        <v>0</v>
      </c>
      <c r="BC12">
        <f t="shared" si="14"/>
        <v>0</v>
      </c>
      <c r="BD12">
        <f t="shared" si="14"/>
        <v>0</v>
      </c>
      <c r="BE12">
        <f t="shared" si="14"/>
        <v>0</v>
      </c>
      <c r="BF12">
        <f t="shared" si="14"/>
        <v>0</v>
      </c>
      <c r="BG12">
        <f t="shared" si="14"/>
        <v>0</v>
      </c>
      <c r="BH12">
        <f t="shared" si="14"/>
        <v>0</v>
      </c>
      <c r="BI12">
        <f t="shared" si="14"/>
        <v>0</v>
      </c>
      <c r="BJ12">
        <f t="shared" si="14"/>
        <v>0</v>
      </c>
      <c r="BK12">
        <f t="shared" si="14"/>
        <v>0</v>
      </c>
      <c r="BL12">
        <f t="shared" si="14"/>
        <v>0</v>
      </c>
      <c r="BM12">
        <f t="shared" si="14"/>
        <v>0</v>
      </c>
      <c r="BN12">
        <f t="shared" si="14"/>
        <v>0</v>
      </c>
      <c r="BO12">
        <f t="shared" si="14"/>
        <v>0</v>
      </c>
      <c r="BP12">
        <f t="shared" si="14"/>
        <v>0</v>
      </c>
    </row>
    <row r="13" spans="1:68" ht="15" thickBot="1">
      <c r="A13" t="s">
        <v>99</v>
      </c>
      <c r="B13" s="14">
        <v>10</v>
      </c>
      <c r="C13" s="14">
        <v>10</v>
      </c>
      <c r="D13">
        <f t="shared" si="11"/>
        <v>1</v>
      </c>
      <c r="E13">
        <f t="shared" si="12"/>
        <v>10</v>
      </c>
      <c r="F13" s="14">
        <v>2000</v>
      </c>
      <c r="G13">
        <v>1</v>
      </c>
      <c r="H13" s="15"/>
      <c r="I13" s="54"/>
      <c r="J13" s="50"/>
      <c r="K13" s="2" t="s">
        <v>93</v>
      </c>
      <c r="L13">
        <f t="shared" si="13"/>
        <v>2000</v>
      </c>
      <c r="M13">
        <f t="shared" ref="M13:N15" si="15">IF((L13-0.03*L$6*IF($B$8-$B$16&gt;0,1+($B$8-$B$16)*2%,1)*L13/SUM(L$11:L$13,L$15)/$C13)&gt;0,(L13-0.03*L$6*IF($B$8-$B$16&gt;0,1+($B$8-$B$16)*2%,1)*L13/SUM(L$11:L$13,L$15)/$C13),0)</f>
        <v>1916.7761194029852</v>
      </c>
      <c r="N13">
        <f t="shared" si="15"/>
        <v>1836.2544603453571</v>
      </c>
      <c r="O13">
        <f t="shared" ref="O13:BP13" si="16">IF((N13-0.03*N$6*IF($B$8-$B$16&gt;0,1+($B$8-$B$16)*2%,1)*N13/SUM(N$11:N$13,N$15)/$C13)&gt;0,(N13-0.03*N$6*IF($B$8-$B$16&gt;0,1+($B$8-$B$16)*2%,1)*N13/SUM(N$11:N$13,N$15)/$C13),0)</f>
        <v>1758.3564958705695</v>
      </c>
      <c r="P13">
        <f t="shared" si="16"/>
        <v>1683.0061168625946</v>
      </c>
      <c r="Q13">
        <f t="shared" si="16"/>
        <v>1610.1295607004586</v>
      </c>
      <c r="R13">
        <f t="shared" si="16"/>
        <v>1539.6553420734881</v>
      </c>
      <c r="S13">
        <f t="shared" si="16"/>
        <v>1471.5141858936709</v>
      </c>
      <c r="T13">
        <f t="shared" si="16"/>
        <v>1405.6389622437346</v>
      </c>
      <c r="U13">
        <f t="shared" si="16"/>
        <v>1341.9646233017447</v>
      </c>
      <c r="V13">
        <f t="shared" si="16"/>
        <v>1280.4281421852363</v>
      </c>
      <c r="W13">
        <f t="shared" si="16"/>
        <v>1220.9684536601371</v>
      </c>
      <c r="X13">
        <f t="shared" si="16"/>
        <v>1163.526396662038</v>
      </c>
      <c r="Y13">
        <f t="shared" si="16"/>
        <v>1108.044658579739</v>
      </c>
      <c r="Z13">
        <f t="shared" si="16"/>
        <v>1054.467721253488</v>
      </c>
      <c r="AA13">
        <f t="shared" si="16"/>
        <v>1002.7418086429551</v>
      </c>
      <c r="AB13">
        <f t="shared" si="16"/>
        <v>952.81483612282602</v>
      </c>
      <c r="AC13">
        <f t="shared" si="16"/>
        <v>904.63636136697505</v>
      </c>
      <c r="AD13">
        <f t="shared" si="16"/>
        <v>858.15753678560645</v>
      </c>
      <c r="AE13">
        <f t="shared" si="16"/>
        <v>813.33106348359945</v>
      </c>
      <c r="AF13">
        <f t="shared" si="16"/>
        <v>770.11114671269684</v>
      </c>
      <c r="AG13">
        <f t="shared" si="16"/>
        <v>728.45345279528487</v>
      </c>
      <c r="AH13">
        <f t="shared" si="16"/>
        <v>688.31506750353401</v>
      </c>
      <c r="AI13">
        <f t="shared" si="16"/>
        <v>649.6544558848567</v>
      </c>
      <c r="AJ13">
        <f t="shared" si="16"/>
        <v>612.43142353333826</v>
      </c>
      <c r="AK13">
        <f t="shared" si="16"/>
        <v>576.60707931744378</v>
      </c>
      <c r="AL13">
        <f t="shared" si="16"/>
        <v>542.14379958749498</v>
      </c>
      <c r="AM13">
        <f t="shared" si="16"/>
        <v>509.00519390291612</v>
      </c>
      <c r="AN13">
        <f t="shared" si="16"/>
        <v>477.15607234011401</v>
      </c>
      <c r="AO13">
        <f t="shared" si="16"/>
        <v>446.56241446849162</v>
      </c>
      <c r="AP13">
        <f t="shared" si="16"/>
        <v>417.19134011640858</v>
      </c>
      <c r="AQ13">
        <f t="shared" si="16"/>
        <v>389.01108209352395</v>
      </c>
      <c r="AR13">
        <f t="shared" si="16"/>
        <v>361.9909610945279</v>
      </c>
      <c r="AS13">
        <f t="shared" si="16"/>
        <v>336.10136308687572</v>
      </c>
      <c r="AT13">
        <f t="shared" si="16"/>
        <v>311.31371958898791</v>
      </c>
      <c r="AU13">
        <f t="shared" si="16"/>
        <v>287.60049138576403</v>
      </c>
      <c r="AV13">
        <f t="shared" si="16"/>
        <v>264.93515642008759</v>
      </c>
      <c r="AW13">
        <f t="shared" si="16"/>
        <v>243.29220286412806</v>
      </c>
      <c r="AX13">
        <f t="shared" si="16"/>
        <v>222.64712874518034</v>
      </c>
      <c r="AY13">
        <f t="shared" si="16"/>
        <v>202.97645002658331</v>
      </c>
      <c r="AZ13">
        <f t="shared" si="16"/>
        <v>184.25771980018806</v>
      </c>
      <c r="BA13">
        <f t="shared" si="16"/>
        <v>166.46956235039892</v>
      </c>
      <c r="BB13">
        <f t="shared" si="16"/>
        <v>149.59172748790073</v>
      </c>
      <c r="BC13">
        <f t="shared" si="16"/>
        <v>133.60517302734209</v>
      </c>
      <c r="BD13">
        <f t="shared" si="16"/>
        <v>118.49218710145809</v>
      </c>
      <c r="BE13">
        <f t="shared" si="16"/>
        <v>104.23656802173839</v>
      </c>
      <c r="BF13">
        <f t="shared" si="16"/>
        <v>90.823889110112432</v>
      </c>
      <c r="BG13">
        <f t="shared" si="16"/>
        <v>78.241892027823852</v>
      </c>
      <c r="BH13">
        <f t="shared" si="16"/>
        <v>66.481079601995418</v>
      </c>
      <c r="BI13">
        <f t="shared" si="16"/>
        <v>55.535627539601819</v>
      </c>
      <c r="BJ13">
        <f t="shared" si="16"/>
        <v>45.404822607328207</v>
      </c>
      <c r="BK13">
        <f t="shared" si="16"/>
        <v>36.095401421718336</v>
      </c>
      <c r="BL13">
        <f t="shared" si="16"/>
        <v>27.625489610964365</v>
      </c>
      <c r="BM13">
        <f t="shared" si="16"/>
        <v>20.031493860553368</v>
      </c>
      <c r="BN13">
        <f t="shared" si="16"/>
        <v>13.380596252231372</v>
      </c>
      <c r="BO13">
        <f t="shared" si="16"/>
        <v>7.7937274814953987</v>
      </c>
      <c r="BP13">
        <f t="shared" si="16"/>
        <v>3.4844462829445737</v>
      </c>
    </row>
    <row r="14" spans="1:68">
      <c r="A14" s="45" t="s">
        <v>100</v>
      </c>
      <c r="B14" s="6" t="s">
        <v>105</v>
      </c>
      <c r="C14" s="6" t="s">
        <v>106</v>
      </c>
      <c r="D14" s="6" t="s">
        <v>101</v>
      </c>
      <c r="E14" s="6" t="s">
        <v>103</v>
      </c>
      <c r="F14" s="6" t="s">
        <v>109</v>
      </c>
      <c r="G14" s="6" t="s">
        <v>83</v>
      </c>
      <c r="H14" s="7" t="s">
        <v>108</v>
      </c>
      <c r="I14" s="54"/>
      <c r="J14" s="50"/>
      <c r="K14" s="2" t="s">
        <v>115</v>
      </c>
      <c r="L14">
        <f>SUMPRODUCT($B$11:$B$13,L11:L13)*L16+L15*$B$15</f>
        <v>30000</v>
      </c>
      <c r="M14">
        <f t="shared" ref="M14:BP14" si="17">SUMPRODUCT($B$11:$B$13,M11:M13)*M16+M15*$B$15</f>
        <v>29126.149253731346</v>
      </c>
      <c r="N14">
        <f t="shared" si="17"/>
        <v>28279.098568917881</v>
      </c>
      <c r="O14">
        <f t="shared" si="17"/>
        <v>27458.050714932338</v>
      </c>
      <c r="P14">
        <f t="shared" si="17"/>
        <v>26662.232056053923</v>
      </c>
      <c r="Q14">
        <f t="shared" si="17"/>
        <v>25890.891797484393</v>
      </c>
      <c r="R14">
        <f t="shared" si="17"/>
        <v>25143.301249254459</v>
      </c>
      <c r="S14">
        <f t="shared" si="17"/>
        <v>24418.75310695808</v>
      </c>
      <c r="T14">
        <f t="shared" si="17"/>
        <v>23716.560748215707</v>
      </c>
      <c r="U14">
        <f t="shared" si="17"/>
        <v>23036.057543720781</v>
      </c>
      <c r="V14">
        <f t="shared" si="17"/>
        <v>22376.596181666468</v>
      </c>
      <c r="W14">
        <f t="shared" si="17"/>
        <v>21737.548004278819</v>
      </c>
      <c r="X14">
        <f t="shared" si="17"/>
        <v>21118.302355096166</v>
      </c>
      <c r="Y14">
        <f t="shared" si="17"/>
        <v>20518.265935529991</v>
      </c>
      <c r="Z14">
        <f t="shared" si="17"/>
        <v>19936.862169115382</v>
      </c>
      <c r="AA14">
        <f t="shared" si="17"/>
        <v>19373.530571705902</v>
      </c>
      <c r="AB14">
        <f t="shared" si="17"/>
        <v>18827.726125682115</v>
      </c>
      <c r="AC14">
        <f t="shared" si="17"/>
        <v>18298.91865601865</v>
      </c>
      <c r="AD14">
        <f t="shared" si="17"/>
        <v>17786.592205782923</v>
      </c>
      <c r="AE14">
        <f t="shared" si="17"/>
        <v>17290.244408308805</v>
      </c>
      <c r="AF14">
        <f t="shared" si="17"/>
        <v>16809.385852887346</v>
      </c>
      <c r="AG14">
        <f t="shared" si="17"/>
        <v>16343.5394403265</v>
      </c>
      <c r="AH14">
        <f t="shared" si="17"/>
        <v>15892.239724132152</v>
      </c>
      <c r="AI14">
        <f t="shared" si="17"/>
        <v>15455.032232324116</v>
      </c>
      <c r="AJ14">
        <f t="shared" si="17"/>
        <v>15031.472763988972</v>
      </c>
      <c r="AK14">
        <f t="shared" si="17"/>
        <v>14621.126653538591</v>
      </c>
      <c r="AL14">
        <f t="shared" si="17"/>
        <v>14223.567994228997</v>
      </c>
      <c r="AM14">
        <f t="shared" si="17"/>
        <v>13838.378810717959</v>
      </c>
      <c r="AN14">
        <f t="shared" si="17"/>
        <v>13465.148168195075</v>
      </c>
      <c r="AO14">
        <f t="shared" si="17"/>
        <v>13103.471202762472</v>
      </c>
      <c r="AP14">
        <f t="shared" si="17"/>
        <v>12752.948054085091</v>
      </c>
      <c r="AQ14">
        <f t="shared" si="17"/>
        <v>12413.182676604712</v>
      </c>
      <c r="AR14">
        <f t="shared" si="17"/>
        <v>12083.781499461125</v>
      </c>
      <c r="AS14">
        <f t="shared" si="17"/>
        <v>11764.351897186032</v>
      </c>
      <c r="AT14">
        <f t="shared" si="17"/>
        <v>11454.500422527297</v>
      </c>
      <c r="AU14">
        <f t="shared" si="17"/>
        <v>11153.830738423483</v>
      </c>
      <c r="AV14">
        <f t="shared" si="17"/>
        <v>10861.941166743141</v>
      </c>
      <c r="AW14">
        <f t="shared" si="17"/>
        <v>10578.421744834095</v>
      </c>
      <c r="AX14">
        <f t="shared" si="17"/>
        <v>10302.850644094673</v>
      </c>
      <c r="AY14">
        <f t="shared" si="17"/>
        <v>10034.789753027195</v>
      </c>
      <c r="AZ14">
        <f t="shared" si="17"/>
        <v>9773.7791534584085</v>
      </c>
      <c r="BA14">
        <f t="shared" si="17"/>
        <v>9519.3301117723167</v>
      </c>
      <c r="BB14">
        <f t="shared" si="17"/>
        <v>9270.9160496111672</v>
      </c>
      <c r="BC14">
        <f t="shared" si="17"/>
        <v>9027.9607222814102</v>
      </c>
      <c r="BD14">
        <f t="shared" si="17"/>
        <v>8789.8224712774336</v>
      </c>
      <c r="BE14">
        <f t="shared" si="17"/>
        <v>8555.7728506192016</v>
      </c>
      <c r="BF14">
        <f t="shared" si="17"/>
        <v>8324.9670170740319</v>
      </c>
      <c r="BG14">
        <f t="shared" si="17"/>
        <v>8096.4017745440688</v>
      </c>
      <c r="BH14">
        <f t="shared" si="17"/>
        <v>7868.8546160863607</v>
      </c>
      <c r="BI14">
        <f t="shared" si="17"/>
        <v>7640.7926408904132</v>
      </c>
      <c r="BJ14">
        <f t="shared" si="17"/>
        <v>7410.2321155284435</v>
      </c>
      <c r="BK14">
        <f t="shared" si="17"/>
        <v>7174.514186734752</v>
      </c>
      <c r="BL14">
        <f t="shared" si="17"/>
        <v>6929.9325032437837</v>
      </c>
      <c r="BM14">
        <f t="shared" si="17"/>
        <v>6671.0890020025627</v>
      </c>
      <c r="BN14">
        <f t="shared" si="17"/>
        <v>6389.7360605025251</v>
      </c>
      <c r="BO14">
        <f t="shared" si="17"/>
        <v>6072.6603246377672</v>
      </c>
      <c r="BP14">
        <f t="shared" si="17"/>
        <v>5698.1093318208696</v>
      </c>
    </row>
    <row r="15" spans="1:68" ht="15" thickBot="1">
      <c r="A15" s="53"/>
      <c r="B15" s="8">
        <f>F15*100*(1+H15)</f>
        <v>1000</v>
      </c>
      <c r="C15" s="8">
        <f>10*F15*(1+H15)</f>
        <v>100</v>
      </c>
      <c r="D15">
        <f t="shared" ref="D15" si="18">SQRT(B15/C15)</f>
        <v>3.1622776601683795</v>
      </c>
      <c r="E15">
        <f t="shared" ref="E15" si="19">SQRT(B15*C15)</f>
        <v>316.22776601683796</v>
      </c>
      <c r="F15" s="13">
        <v>10</v>
      </c>
      <c r="G15" s="13">
        <v>10</v>
      </c>
      <c r="H15" s="17">
        <v>0</v>
      </c>
      <c r="I15" s="54"/>
      <c r="J15" s="50"/>
      <c r="K15" s="2" t="s">
        <v>92</v>
      </c>
      <c r="L15">
        <f>G15</f>
        <v>10</v>
      </c>
      <c r="M15">
        <f t="shared" si="15"/>
        <v>9.9583880597014929</v>
      </c>
      <c r="N15">
        <f t="shared" si="15"/>
        <v>9.9165539654643116</v>
      </c>
      <c r="O15">
        <f t="shared" ref="O15:BP15" si="20">IF((N15-0.03*N$6*IF($B$8-$B$16&gt;0,1+($B$8-$B$16)*2%,1)*N15/SUM(N$11:N$13,N$15)/$C15)&gt;0,(N15-0.03*N$6*IF($B$8-$B$16&gt;0,1+($B$8-$B$16)*2%,1)*N15/SUM(N$11:N$13,N$15)/$C15),0)</f>
        <v>9.8744857562266457</v>
      </c>
      <c r="P15">
        <f t="shared" si="20"/>
        <v>9.8321708874279761</v>
      </c>
      <c r="Q15">
        <f t="shared" si="20"/>
        <v>9.7895961904798092</v>
      </c>
      <c r="R15">
        <f t="shared" si="20"/>
        <v>9.7467478285195774</v>
      </c>
      <c r="S15">
        <f t="shared" si="20"/>
        <v>9.7036112480213728</v>
      </c>
      <c r="T15">
        <f t="shared" si="20"/>
        <v>9.660171125778362</v>
      </c>
      <c r="U15">
        <f t="shared" si="20"/>
        <v>9.6164113107033309</v>
      </c>
      <c r="V15">
        <f t="shared" si="20"/>
        <v>9.5723147598141036</v>
      </c>
      <c r="W15">
        <f t="shared" si="20"/>
        <v>9.5278634676774452</v>
      </c>
      <c r="X15">
        <f t="shared" si="20"/>
        <v>9.4830383884757854</v>
      </c>
      <c r="Y15">
        <f t="shared" si="20"/>
        <v>9.4378193497325995</v>
      </c>
      <c r="Z15">
        <f t="shared" si="20"/>
        <v>9.3921849565805005</v>
      </c>
      <c r="AA15">
        <f t="shared" si="20"/>
        <v>9.3461124852763504</v>
      </c>
      <c r="AB15">
        <f t="shared" si="20"/>
        <v>9.299577764453856</v>
      </c>
      <c r="AC15">
        <f t="shared" si="20"/>
        <v>9.2525550423489022</v>
      </c>
      <c r="AD15">
        <f t="shared" si="20"/>
        <v>9.2050168379268555</v>
      </c>
      <c r="AE15">
        <f t="shared" si="20"/>
        <v>9.1569337734728116</v>
      </c>
      <c r="AF15">
        <f t="shared" si="20"/>
        <v>9.1082743857603763</v>
      </c>
      <c r="AG15">
        <f t="shared" si="20"/>
        <v>9.059004912373652</v>
      </c>
      <c r="AH15">
        <f t="shared" si="20"/>
        <v>9.0090890490968114</v>
      </c>
      <c r="AI15">
        <f t="shared" si="20"/>
        <v>8.958487673475549</v>
      </c>
      <c r="AJ15">
        <f t="shared" si="20"/>
        <v>8.9071585286555894</v>
      </c>
      <c r="AK15">
        <f t="shared" si="20"/>
        <v>8.8550558603641534</v>
      </c>
      <c r="AL15">
        <f t="shared" si="20"/>
        <v>8.8021299983540473</v>
      </c>
      <c r="AM15">
        <f t="shared" si="20"/>
        <v>8.7483268716887981</v>
      </c>
      <c r="AN15">
        <f t="shared" si="20"/>
        <v>8.6935874447939341</v>
      </c>
      <c r="AO15">
        <f t="shared" si="20"/>
        <v>8.6378470580775559</v>
      </c>
      <c r="AP15">
        <f t="shared" si="20"/>
        <v>8.5810346529210051</v>
      </c>
      <c r="AQ15">
        <f t="shared" si="20"/>
        <v>8.5230718556694711</v>
      </c>
      <c r="AR15">
        <f t="shared" si="20"/>
        <v>8.4638718885158468</v>
      </c>
      <c r="AS15">
        <f t="shared" si="20"/>
        <v>8.4033382663172738</v>
      </c>
      <c r="AT15">
        <f t="shared" si="20"/>
        <v>8.3413632266374176</v>
      </c>
      <c r="AU15">
        <f t="shared" si="20"/>
        <v>8.2778258245658414</v>
      </c>
      <c r="AV15">
        <f t="shared" si="20"/>
        <v>8.2125896025422662</v>
      </c>
      <c r="AW15">
        <f t="shared" si="20"/>
        <v>8.1454997161928144</v>
      </c>
      <c r="AX15">
        <f t="shared" si="20"/>
        <v>8.0763793566428692</v>
      </c>
      <c r="AY15">
        <f t="shared" si="20"/>
        <v>8.0050252527613619</v>
      </c>
      <c r="AZ15">
        <f t="shared" si="20"/>
        <v>7.9312019554565287</v>
      </c>
      <c r="BA15">
        <f t="shared" si="20"/>
        <v>7.8546344882683279</v>
      </c>
      <c r="BB15">
        <f t="shared" si="20"/>
        <v>7.7749987747321603</v>
      </c>
      <c r="BC15">
        <f t="shared" si="20"/>
        <v>7.6919089920079884</v>
      </c>
      <c r="BD15">
        <f t="shared" si="20"/>
        <v>7.6049006002628516</v>
      </c>
      <c r="BE15">
        <f t="shared" si="20"/>
        <v>7.513407170401817</v>
      </c>
      <c r="BF15">
        <f t="shared" si="20"/>
        <v>7.4167281259729068</v>
      </c>
      <c r="BG15">
        <f t="shared" si="20"/>
        <v>7.3139828542658307</v>
      </c>
      <c r="BH15">
        <f t="shared" si="20"/>
        <v>7.2040438200664063</v>
      </c>
      <c r="BI15">
        <f t="shared" si="20"/>
        <v>7.0854363654943944</v>
      </c>
      <c r="BJ15">
        <f t="shared" si="20"/>
        <v>6.9561838894551613</v>
      </c>
      <c r="BK15">
        <f t="shared" si="20"/>
        <v>6.8135601725175681</v>
      </c>
      <c r="BL15">
        <f t="shared" si="20"/>
        <v>6.6536776071341404</v>
      </c>
      <c r="BM15">
        <f t="shared" si="20"/>
        <v>6.4707740633970285</v>
      </c>
      <c r="BN15">
        <f t="shared" si="20"/>
        <v>6.2559300979802108</v>
      </c>
      <c r="BO15">
        <f t="shared" si="20"/>
        <v>5.9947230498228139</v>
      </c>
      <c r="BP15">
        <f t="shared" si="20"/>
        <v>5.6632648689914244</v>
      </c>
    </row>
    <row r="16" spans="1:68" ht="15" thickBot="1">
      <c r="A16" s="5" t="s">
        <v>110</v>
      </c>
      <c r="B16" s="16">
        <v>10</v>
      </c>
      <c r="C16" s="45"/>
      <c r="D16" s="46"/>
      <c r="E16" s="46"/>
      <c r="F16" s="46"/>
      <c r="G16" s="46"/>
      <c r="H16" s="47"/>
      <c r="I16" s="53"/>
      <c r="J16" s="52"/>
      <c r="K16" s="3" t="s">
        <v>87</v>
      </c>
      <c r="L16" s="18">
        <f>IF((SUM(L11:L13)-$K$10)&gt;0,$K$10/SUM(L11:L13),1)</f>
        <v>1</v>
      </c>
      <c r="M16" s="18">
        <f>IF((SUM(M11:M13)-$K$10)&gt;0,$K$10/SUM(M11:M13),1)</f>
        <v>1</v>
      </c>
      <c r="N16" s="18">
        <f>IF((SUM(N11:N13)-$K$10)&gt;0,$K$10/SUM(N11:N13),1)</f>
        <v>1</v>
      </c>
      <c r="O16" s="18">
        <f t="shared" ref="O16:BP16" si="21">IF((SUM(O11:O13)-$K$10)&gt;0,$K$10/SUM(O11:O13),1)</f>
        <v>1</v>
      </c>
      <c r="P16" s="18">
        <f t="shared" si="21"/>
        <v>1</v>
      </c>
      <c r="Q16" s="18">
        <f t="shared" si="21"/>
        <v>1</v>
      </c>
      <c r="R16" s="18">
        <f t="shared" si="21"/>
        <v>1</v>
      </c>
      <c r="S16" s="18">
        <f t="shared" si="21"/>
        <v>1</v>
      </c>
      <c r="T16" s="18">
        <f t="shared" si="21"/>
        <v>1</v>
      </c>
      <c r="U16" s="18">
        <f t="shared" si="21"/>
        <v>1</v>
      </c>
      <c r="V16" s="18">
        <f t="shared" si="21"/>
        <v>1</v>
      </c>
      <c r="W16" s="18">
        <f t="shared" si="21"/>
        <v>1</v>
      </c>
      <c r="X16" s="18">
        <f t="shared" si="21"/>
        <v>1</v>
      </c>
      <c r="Y16" s="18">
        <f t="shared" si="21"/>
        <v>1</v>
      </c>
      <c r="Z16" s="18">
        <f t="shared" si="21"/>
        <v>1</v>
      </c>
      <c r="AA16" s="18">
        <f t="shared" si="21"/>
        <v>1</v>
      </c>
      <c r="AB16" s="18">
        <f t="shared" si="21"/>
        <v>1</v>
      </c>
      <c r="AC16" s="18">
        <f t="shared" si="21"/>
        <v>1</v>
      </c>
      <c r="AD16" s="18">
        <f t="shared" si="21"/>
        <v>1</v>
      </c>
      <c r="AE16" s="18">
        <f t="shared" si="21"/>
        <v>1</v>
      </c>
      <c r="AF16" s="18">
        <f t="shared" si="21"/>
        <v>1</v>
      </c>
      <c r="AG16" s="18">
        <f t="shared" si="21"/>
        <v>1</v>
      </c>
      <c r="AH16" s="18">
        <f t="shared" si="21"/>
        <v>1</v>
      </c>
      <c r="AI16" s="18">
        <f t="shared" si="21"/>
        <v>1</v>
      </c>
      <c r="AJ16" s="18">
        <f t="shared" si="21"/>
        <v>1</v>
      </c>
      <c r="AK16" s="18">
        <f t="shared" si="21"/>
        <v>1</v>
      </c>
      <c r="AL16" s="18">
        <f t="shared" si="21"/>
        <v>1</v>
      </c>
      <c r="AM16" s="18">
        <f t="shared" si="21"/>
        <v>1</v>
      </c>
      <c r="AN16" s="18">
        <f t="shared" si="21"/>
        <v>1</v>
      </c>
      <c r="AO16" s="18">
        <f t="shared" si="21"/>
        <v>1</v>
      </c>
      <c r="AP16" s="18">
        <f t="shared" si="21"/>
        <v>1</v>
      </c>
      <c r="AQ16" s="18">
        <f t="shared" si="21"/>
        <v>1</v>
      </c>
      <c r="AR16" s="18">
        <f t="shared" si="21"/>
        <v>1</v>
      </c>
      <c r="AS16" s="18">
        <f t="shared" si="21"/>
        <v>1</v>
      </c>
      <c r="AT16" s="18">
        <f t="shared" si="21"/>
        <v>1</v>
      </c>
      <c r="AU16" s="18">
        <f t="shared" si="21"/>
        <v>1</v>
      </c>
      <c r="AV16" s="18">
        <f t="shared" si="21"/>
        <v>1</v>
      </c>
      <c r="AW16" s="18">
        <f t="shared" si="21"/>
        <v>1</v>
      </c>
      <c r="AX16" s="18">
        <f t="shared" si="21"/>
        <v>1</v>
      </c>
      <c r="AY16" s="18">
        <f t="shared" si="21"/>
        <v>1</v>
      </c>
      <c r="AZ16" s="18">
        <f t="shared" si="21"/>
        <v>1</v>
      </c>
      <c r="BA16" s="18">
        <f t="shared" si="21"/>
        <v>1</v>
      </c>
      <c r="BB16" s="18">
        <f t="shared" si="21"/>
        <v>1</v>
      </c>
      <c r="BC16" s="18">
        <f t="shared" si="21"/>
        <v>1</v>
      </c>
      <c r="BD16" s="18">
        <f t="shared" si="21"/>
        <v>1</v>
      </c>
      <c r="BE16" s="18">
        <f t="shared" si="21"/>
        <v>1</v>
      </c>
      <c r="BF16" s="18">
        <f t="shared" si="21"/>
        <v>1</v>
      </c>
      <c r="BG16" s="18">
        <f t="shared" si="21"/>
        <v>1</v>
      </c>
      <c r="BH16" s="18">
        <f t="shared" si="21"/>
        <v>1</v>
      </c>
      <c r="BI16" s="18">
        <f t="shared" si="21"/>
        <v>1</v>
      </c>
      <c r="BJ16" s="18">
        <f t="shared" si="21"/>
        <v>1</v>
      </c>
      <c r="BK16" s="18">
        <f t="shared" si="21"/>
        <v>1</v>
      </c>
      <c r="BL16" s="18">
        <f t="shared" si="21"/>
        <v>1</v>
      </c>
      <c r="BM16" s="18">
        <f t="shared" si="21"/>
        <v>1</v>
      </c>
      <c r="BN16" s="18">
        <f t="shared" si="21"/>
        <v>1</v>
      </c>
      <c r="BO16" s="18">
        <f t="shared" si="21"/>
        <v>1</v>
      </c>
      <c r="BP16" s="18">
        <f t="shared" si="21"/>
        <v>1</v>
      </c>
    </row>
    <row r="18" spans="1:1">
      <c r="A18" s="19" t="s">
        <v>116</v>
      </c>
    </row>
  </sheetData>
  <mergeCells count="10">
    <mergeCell ref="A1:M1"/>
    <mergeCell ref="C8:H8"/>
    <mergeCell ref="C16:H16"/>
    <mergeCell ref="A9:H9"/>
    <mergeCell ref="J2:K2"/>
    <mergeCell ref="J11:J16"/>
    <mergeCell ref="J3:J8"/>
    <mergeCell ref="A6:A7"/>
    <mergeCell ref="A14:A15"/>
    <mergeCell ref="I2:I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E15" sqref="E15"/>
    </sheetView>
  </sheetViews>
  <sheetFormatPr defaultRowHeight="14.25"/>
  <cols>
    <col min="2" max="2" width="13" bestFit="1" customWidth="1"/>
    <col min="3" max="3" width="12.75" bestFit="1" customWidth="1"/>
  </cols>
  <sheetData>
    <row r="1" spans="2:5">
      <c r="C1" t="s">
        <v>323</v>
      </c>
      <c r="D1" t="s">
        <v>324</v>
      </c>
      <c r="E1" t="s">
        <v>325</v>
      </c>
    </row>
    <row r="2" spans="2:5">
      <c r="B2" t="s">
        <v>150</v>
      </c>
      <c r="C2">
        <f>100*SQRT(10)*10</f>
        <v>3162.2776601683795</v>
      </c>
      <c r="D2">
        <f>100*SQRT(10)*10</f>
        <v>3162.2776601683795</v>
      </c>
    </row>
    <row r="3" spans="2:5">
      <c r="B3" t="s">
        <v>102</v>
      </c>
      <c r="C3">
        <f>100*SQRT(10)</f>
        <v>316.22776601683796</v>
      </c>
      <c r="D3">
        <v>10</v>
      </c>
      <c r="E3">
        <f>C3/D3</f>
        <v>31.622776601683796</v>
      </c>
    </row>
    <row r="4" spans="2:5">
      <c r="B4" t="s">
        <v>101</v>
      </c>
      <c r="C4">
        <f>SQRT(10)</f>
        <v>3.1622776601683795</v>
      </c>
      <c r="D4">
        <v>1</v>
      </c>
      <c r="E4">
        <f>C4/D4</f>
        <v>3.1622776601683795</v>
      </c>
    </row>
    <row r="6" spans="2:5">
      <c r="B6" t="s">
        <v>327</v>
      </c>
      <c r="C6">
        <v>1.9</v>
      </c>
    </row>
    <row r="7" spans="2:5">
      <c r="B7" t="s">
        <v>326</v>
      </c>
      <c r="C7">
        <f>SQRT(C2^2+D2^2+2*(C6+1)*C2*D2)</f>
        <v>8831.7608663278461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220" zoomScaleNormal="220" workbookViewId="0">
      <pane ySplit="3" topLeftCell="A4" activePane="bottomLeft" state="frozen"/>
      <selection pane="bottomLeft" sqref="A1:V1"/>
    </sheetView>
  </sheetViews>
  <sheetFormatPr defaultRowHeight="14.25"/>
  <cols>
    <col min="1" max="1" width="7.75" customWidth="1"/>
    <col min="2" max="2" width="9.125" style="32" customWidth="1"/>
    <col min="3" max="3" width="7.75" customWidth="1"/>
    <col min="4" max="4" width="6.75" customWidth="1"/>
    <col min="5" max="5" width="8.75" customWidth="1"/>
    <col min="6" max="6" width="5.25" customWidth="1"/>
    <col min="7" max="7" width="4.75" customWidth="1"/>
    <col min="8" max="8" width="5.75" customWidth="1"/>
    <col min="9" max="9" width="5.25" customWidth="1"/>
    <col min="10" max="10" width="6.125" customWidth="1"/>
    <col min="11" max="11" width="6.875" customWidth="1"/>
    <col min="12" max="12" width="10.375" style="27" customWidth="1"/>
    <col min="13" max="13" width="10.75" style="30" customWidth="1"/>
    <col min="14" max="14" width="7.25" customWidth="1"/>
    <col min="15" max="15" width="7" customWidth="1"/>
    <col min="17" max="17" width="8.875" bestFit="1" customWidth="1"/>
    <col min="18" max="18" width="8.875" customWidth="1"/>
  </cols>
  <sheetData>
    <row r="1" spans="1:22">
      <c r="A1" s="55" t="s">
        <v>330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 t="s">
        <v>300</v>
      </c>
      <c r="O2" s="56"/>
      <c r="P2" s="56"/>
      <c r="Q2" s="56"/>
      <c r="R2" s="56"/>
      <c r="S2" s="56" t="s">
        <v>301</v>
      </c>
      <c r="T2" s="56"/>
      <c r="U2" s="56"/>
      <c r="V2" s="21"/>
    </row>
    <row r="3" spans="1:22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328</v>
      </c>
      <c r="G3" s="20" t="s">
        <v>121</v>
      </c>
      <c r="H3" s="20" t="s">
        <v>122</v>
      </c>
      <c r="I3" s="20" t="s">
        <v>102</v>
      </c>
      <c r="J3" s="20" t="s">
        <v>317</v>
      </c>
      <c r="K3" s="20" t="s">
        <v>150</v>
      </c>
      <c r="L3" s="25" t="s">
        <v>152</v>
      </c>
      <c r="M3" s="28" t="s">
        <v>151</v>
      </c>
      <c r="N3" s="20" t="s">
        <v>123</v>
      </c>
      <c r="O3" s="20" t="s">
        <v>124</v>
      </c>
      <c r="P3" s="20" t="s">
        <v>125</v>
      </c>
      <c r="Q3" s="20" t="s">
        <v>126</v>
      </c>
      <c r="R3" s="20" t="s">
        <v>154</v>
      </c>
      <c r="S3" s="20" t="s">
        <v>255</v>
      </c>
      <c r="T3" s="20" t="s">
        <v>256</v>
      </c>
      <c r="U3" s="20" t="s">
        <v>160</v>
      </c>
    </row>
    <row r="4" spans="1:22" ht="16.5">
      <c r="A4" s="20" t="s">
        <v>308</v>
      </c>
      <c r="B4" s="31" t="s">
        <v>147</v>
      </c>
      <c r="C4" s="20" t="s">
        <v>129</v>
      </c>
      <c r="D4" s="20">
        <v>50</v>
      </c>
      <c r="E4" s="20">
        <v>1</v>
      </c>
      <c r="F4" s="20">
        <v>100</v>
      </c>
      <c r="G4" s="20">
        <v>40</v>
      </c>
      <c r="H4" s="20">
        <v>32</v>
      </c>
      <c r="I4" s="23">
        <f t="shared" ref="I4:I35" si="0">SQRT(G4*H4)</f>
        <v>35.777087639996637</v>
      </c>
      <c r="J4" s="23">
        <f t="shared" ref="J4:J35" si="1">SQRT(G4/H4)</f>
        <v>1.1180339887498949</v>
      </c>
      <c r="K4" s="23">
        <f t="shared" ref="K4:K35" si="2">I4*F4</f>
        <v>3577.7087639996635</v>
      </c>
      <c r="L4" s="26">
        <f t="shared" ref="L4:L35" si="3">K4/D4</f>
        <v>71.554175279993274</v>
      </c>
      <c r="M4" s="29">
        <f t="shared" ref="M4:M35" si="4">K4/E4</f>
        <v>3577.7087639996635</v>
      </c>
      <c r="N4" s="20">
        <v>0</v>
      </c>
      <c r="O4" s="20">
        <v>24</v>
      </c>
      <c r="P4" s="20" t="s">
        <v>148</v>
      </c>
      <c r="Q4" s="20" t="s">
        <v>131</v>
      </c>
      <c r="R4" s="20" t="s">
        <v>131</v>
      </c>
      <c r="S4" s="22" t="s">
        <v>302</v>
      </c>
      <c r="T4" s="20"/>
      <c r="U4" s="20" t="s">
        <v>216</v>
      </c>
    </row>
    <row r="5" spans="1:22" ht="33">
      <c r="A5" s="20" t="s">
        <v>309</v>
      </c>
      <c r="B5" s="31" t="s">
        <v>331</v>
      </c>
      <c r="C5" s="20" t="s">
        <v>311</v>
      </c>
      <c r="D5" s="20">
        <v>63</v>
      </c>
      <c r="E5" s="20">
        <v>0.63</v>
      </c>
      <c r="F5" s="20">
        <v>100</v>
      </c>
      <c r="G5" s="20">
        <v>30</v>
      </c>
      <c r="H5" s="20">
        <v>30</v>
      </c>
      <c r="I5" s="23">
        <f t="shared" si="0"/>
        <v>30</v>
      </c>
      <c r="J5" s="23">
        <f t="shared" si="1"/>
        <v>1</v>
      </c>
      <c r="K5" s="23">
        <f t="shared" si="2"/>
        <v>3000</v>
      </c>
      <c r="L5" s="26">
        <f t="shared" si="3"/>
        <v>47.61904761904762</v>
      </c>
      <c r="M5" s="29">
        <f t="shared" si="4"/>
        <v>4761.9047619047615</v>
      </c>
      <c r="N5" s="20">
        <v>40</v>
      </c>
      <c r="O5" s="20">
        <v>40</v>
      </c>
      <c r="P5" s="20" t="s">
        <v>156</v>
      </c>
      <c r="Q5" s="20" t="s">
        <v>157</v>
      </c>
      <c r="R5" s="20" t="s">
        <v>158</v>
      </c>
      <c r="S5" s="20" t="s">
        <v>159</v>
      </c>
      <c r="T5" s="20"/>
      <c r="U5" s="20" t="s">
        <v>216</v>
      </c>
    </row>
    <row r="6" spans="1:22" ht="16.5">
      <c r="A6" s="20" t="s">
        <v>222</v>
      </c>
      <c r="B6" s="31" t="s">
        <v>223</v>
      </c>
      <c r="C6" s="20" t="s">
        <v>132</v>
      </c>
      <c r="D6" s="20">
        <v>66</v>
      </c>
      <c r="E6" s="20">
        <v>0.72</v>
      </c>
      <c r="F6" s="20">
        <v>100</v>
      </c>
      <c r="G6" s="20">
        <v>44</v>
      </c>
      <c r="H6" s="20">
        <v>14</v>
      </c>
      <c r="I6" s="23">
        <f t="shared" si="0"/>
        <v>24.819347291981714</v>
      </c>
      <c r="J6" s="23">
        <f t="shared" si="1"/>
        <v>1.7728105208558367</v>
      </c>
      <c r="K6" s="23">
        <f t="shared" si="2"/>
        <v>2481.9347291981712</v>
      </c>
      <c r="L6" s="26">
        <f t="shared" si="3"/>
        <v>37.605071654517744</v>
      </c>
      <c r="M6" s="29">
        <f t="shared" si="4"/>
        <v>3447.1315683307935</v>
      </c>
      <c r="N6" s="20">
        <v>0</v>
      </c>
      <c r="O6" s="20">
        <v>0</v>
      </c>
      <c r="P6" s="20" t="s">
        <v>199</v>
      </c>
      <c r="Q6" s="20" t="s">
        <v>145</v>
      </c>
      <c r="R6" s="20" t="s">
        <v>131</v>
      </c>
      <c r="S6" s="20" t="s">
        <v>276</v>
      </c>
      <c r="T6" s="20"/>
      <c r="U6" s="20" t="s">
        <v>162</v>
      </c>
    </row>
    <row r="7" spans="1:22">
      <c r="A7" s="20" t="s">
        <v>222</v>
      </c>
      <c r="B7" s="31" t="s">
        <v>163</v>
      </c>
      <c r="C7" s="20" t="s">
        <v>129</v>
      </c>
      <c r="D7" s="20">
        <v>75</v>
      </c>
      <c r="E7" s="20">
        <v>1.08</v>
      </c>
      <c r="F7" s="20">
        <v>100</v>
      </c>
      <c r="G7" s="20">
        <v>35</v>
      </c>
      <c r="H7" s="20">
        <v>22</v>
      </c>
      <c r="I7" s="23">
        <f t="shared" si="0"/>
        <v>27.748873851023216</v>
      </c>
      <c r="J7" s="23">
        <f t="shared" si="1"/>
        <v>1.2613124477737825</v>
      </c>
      <c r="K7" s="23">
        <f t="shared" si="2"/>
        <v>2774.8873851023218</v>
      </c>
      <c r="L7" s="26">
        <f t="shared" si="3"/>
        <v>36.998498468030959</v>
      </c>
      <c r="M7" s="29">
        <f t="shared" si="4"/>
        <v>2569.3401713910384</v>
      </c>
      <c r="N7" s="20">
        <v>12</v>
      </c>
      <c r="O7" s="20">
        <v>0</v>
      </c>
      <c r="P7" s="20" t="s">
        <v>137</v>
      </c>
      <c r="Q7" s="20" t="s">
        <v>131</v>
      </c>
      <c r="R7" s="20" t="s">
        <v>131</v>
      </c>
      <c r="S7" s="20" t="s">
        <v>264</v>
      </c>
      <c r="T7" s="20"/>
      <c r="U7" s="20" t="s">
        <v>162</v>
      </c>
    </row>
    <row r="8" spans="1:22">
      <c r="A8" s="20" t="s">
        <v>222</v>
      </c>
      <c r="B8" s="31" t="s">
        <v>164</v>
      </c>
      <c r="C8" s="20" t="s">
        <v>132</v>
      </c>
      <c r="D8" s="20">
        <v>55</v>
      </c>
      <c r="E8" s="20">
        <v>0.66</v>
      </c>
      <c r="F8" s="20">
        <v>100</v>
      </c>
      <c r="G8" s="20">
        <v>30</v>
      </c>
      <c r="H8" s="20">
        <v>12</v>
      </c>
      <c r="I8" s="23">
        <f t="shared" si="0"/>
        <v>18.973665961010276</v>
      </c>
      <c r="J8" s="23">
        <f t="shared" si="1"/>
        <v>1.5811388300841898</v>
      </c>
      <c r="K8" s="23">
        <f t="shared" si="2"/>
        <v>1897.3665961010277</v>
      </c>
      <c r="L8" s="26">
        <f t="shared" si="3"/>
        <v>34.497574474564139</v>
      </c>
      <c r="M8" s="29">
        <f t="shared" si="4"/>
        <v>2874.7978728803446</v>
      </c>
      <c r="N8" s="20">
        <v>5</v>
      </c>
      <c r="O8" s="20">
        <v>0</v>
      </c>
      <c r="P8" s="20" t="s">
        <v>128</v>
      </c>
      <c r="Q8" s="20" t="s">
        <v>188</v>
      </c>
      <c r="R8" s="20" t="s">
        <v>131</v>
      </c>
      <c r="S8" s="20" t="s">
        <v>265</v>
      </c>
      <c r="T8" s="20"/>
      <c r="U8" s="20" t="s">
        <v>162</v>
      </c>
    </row>
    <row r="9" spans="1:22">
      <c r="A9" s="20" t="s">
        <v>222</v>
      </c>
      <c r="B9" s="31" t="s">
        <v>182</v>
      </c>
      <c r="C9" s="20" t="s">
        <v>128</v>
      </c>
      <c r="D9" s="20">
        <v>45</v>
      </c>
      <c r="E9" s="20">
        <v>0.45</v>
      </c>
      <c r="F9" s="20">
        <v>100</v>
      </c>
      <c r="G9" s="20">
        <v>10</v>
      </c>
      <c r="H9" s="20">
        <v>24</v>
      </c>
      <c r="I9" s="23">
        <f t="shared" si="0"/>
        <v>15.491933384829668</v>
      </c>
      <c r="J9" s="23">
        <f t="shared" si="1"/>
        <v>0.6454972243679028</v>
      </c>
      <c r="K9" s="23">
        <f t="shared" si="2"/>
        <v>1549.1933384829667</v>
      </c>
      <c r="L9" s="26">
        <f t="shared" si="3"/>
        <v>34.426518632954817</v>
      </c>
      <c r="M9" s="29">
        <f t="shared" si="4"/>
        <v>3442.6518632954817</v>
      </c>
      <c r="N9" s="20">
        <v>0</v>
      </c>
      <c r="O9" s="20">
        <v>40</v>
      </c>
      <c r="P9" s="20" t="s">
        <v>129</v>
      </c>
      <c r="Q9" s="20" t="s">
        <v>131</v>
      </c>
      <c r="R9" s="20" t="s">
        <v>131</v>
      </c>
      <c r="S9" s="20" t="s">
        <v>284</v>
      </c>
      <c r="T9" s="20"/>
      <c r="U9" s="20" t="s">
        <v>162</v>
      </c>
    </row>
    <row r="10" spans="1:22">
      <c r="A10" s="20" t="s">
        <v>309</v>
      </c>
      <c r="B10" s="31" t="s">
        <v>332</v>
      </c>
      <c r="C10" s="20" t="s">
        <v>155</v>
      </c>
      <c r="D10" s="20">
        <v>90</v>
      </c>
      <c r="E10" s="20">
        <v>1.2</v>
      </c>
      <c r="F10" s="20">
        <v>100</v>
      </c>
      <c r="G10" s="20">
        <v>36</v>
      </c>
      <c r="H10" s="20">
        <v>26</v>
      </c>
      <c r="I10" s="23">
        <f t="shared" si="0"/>
        <v>30.594117081556711</v>
      </c>
      <c r="J10" s="23">
        <f t="shared" si="1"/>
        <v>1.1766968108291043</v>
      </c>
      <c r="K10" s="23">
        <f t="shared" si="2"/>
        <v>3059.411708155671</v>
      </c>
      <c r="L10" s="26">
        <f t="shared" si="3"/>
        <v>33.993463423951901</v>
      </c>
      <c r="M10" s="29">
        <f t="shared" si="4"/>
        <v>2549.5097567963926</v>
      </c>
      <c r="N10" s="20">
        <v>0</v>
      </c>
      <c r="O10" s="20">
        <v>0</v>
      </c>
      <c r="P10" s="20" t="s">
        <v>304</v>
      </c>
      <c r="Q10" s="20" t="s">
        <v>131</v>
      </c>
      <c r="R10" s="20" t="s">
        <v>158</v>
      </c>
      <c r="S10" s="20" t="s">
        <v>153</v>
      </c>
      <c r="T10" s="20"/>
      <c r="U10" s="20" t="s">
        <v>216</v>
      </c>
    </row>
    <row r="11" spans="1:22">
      <c r="A11" s="20" t="s">
        <v>222</v>
      </c>
      <c r="B11" s="31" t="s">
        <v>169</v>
      </c>
      <c r="C11" s="20" t="s">
        <v>128</v>
      </c>
      <c r="D11" s="20">
        <v>45</v>
      </c>
      <c r="E11" s="20">
        <v>0.45</v>
      </c>
      <c r="F11" s="20">
        <v>100</v>
      </c>
      <c r="G11" s="20">
        <v>13</v>
      </c>
      <c r="H11" s="20">
        <v>18</v>
      </c>
      <c r="I11" s="23">
        <f t="shared" si="0"/>
        <v>15.297058540778355</v>
      </c>
      <c r="J11" s="23">
        <f t="shared" si="1"/>
        <v>0.84983658559879749</v>
      </c>
      <c r="K11" s="23">
        <f t="shared" si="2"/>
        <v>1529.7058540778355</v>
      </c>
      <c r="L11" s="26">
        <f t="shared" si="3"/>
        <v>33.993463423951901</v>
      </c>
      <c r="M11" s="29">
        <f t="shared" si="4"/>
        <v>3399.3463423951898</v>
      </c>
      <c r="N11" s="20">
        <v>0</v>
      </c>
      <c r="O11" s="20">
        <v>16</v>
      </c>
      <c r="P11" s="20" t="s">
        <v>190</v>
      </c>
      <c r="Q11" s="20" t="s">
        <v>131</v>
      </c>
      <c r="R11" s="20" t="s">
        <v>131</v>
      </c>
      <c r="S11" s="20" t="s">
        <v>269</v>
      </c>
      <c r="T11" s="20"/>
      <c r="U11" s="20" t="s">
        <v>168</v>
      </c>
    </row>
    <row r="12" spans="1:22" ht="16.5">
      <c r="A12" s="20" t="s">
        <v>222</v>
      </c>
      <c r="B12" s="31" t="s">
        <v>177</v>
      </c>
      <c r="C12" s="20" t="s">
        <v>132</v>
      </c>
      <c r="D12" s="20">
        <v>60.5</v>
      </c>
      <c r="E12" s="20">
        <v>0.66</v>
      </c>
      <c r="F12" s="20">
        <v>100</v>
      </c>
      <c r="G12" s="20">
        <v>30</v>
      </c>
      <c r="H12" s="20">
        <v>14</v>
      </c>
      <c r="I12" s="23">
        <f t="shared" si="0"/>
        <v>20.493901531919196</v>
      </c>
      <c r="J12" s="23">
        <f t="shared" si="1"/>
        <v>1.4638501094227998</v>
      </c>
      <c r="K12" s="23">
        <f t="shared" si="2"/>
        <v>2049.3901531919196</v>
      </c>
      <c r="L12" s="26">
        <f t="shared" si="3"/>
        <v>33.874217408130903</v>
      </c>
      <c r="M12" s="29">
        <f t="shared" si="4"/>
        <v>3105.1365957453327</v>
      </c>
      <c r="N12" s="20">
        <v>10</v>
      </c>
      <c r="O12" s="20">
        <v>10</v>
      </c>
      <c r="P12" s="20" t="s">
        <v>128</v>
      </c>
      <c r="Q12" s="20" t="s">
        <v>196</v>
      </c>
      <c r="R12" s="20" t="s">
        <v>131</v>
      </c>
      <c r="S12" s="20" t="s">
        <v>277</v>
      </c>
      <c r="T12" s="20"/>
      <c r="U12" s="20" t="s">
        <v>162</v>
      </c>
    </row>
    <row r="13" spans="1:22" ht="16.5">
      <c r="A13" s="20" t="s">
        <v>222</v>
      </c>
      <c r="B13" s="31" t="s">
        <v>334</v>
      </c>
      <c r="C13" s="20" t="s">
        <v>137</v>
      </c>
      <c r="D13" s="20">
        <v>97.5</v>
      </c>
      <c r="E13" s="20">
        <v>1.17</v>
      </c>
      <c r="F13" s="20">
        <v>100</v>
      </c>
      <c r="G13" s="20">
        <v>40</v>
      </c>
      <c r="H13" s="20">
        <v>24</v>
      </c>
      <c r="I13" s="23">
        <f t="shared" si="0"/>
        <v>30.983866769659336</v>
      </c>
      <c r="J13" s="23">
        <f t="shared" si="1"/>
        <v>1.2909944487358056</v>
      </c>
      <c r="K13" s="23">
        <f t="shared" si="2"/>
        <v>3098.3866769659335</v>
      </c>
      <c r="L13" s="26">
        <f t="shared" si="3"/>
        <v>31.778324891958292</v>
      </c>
      <c r="M13" s="29">
        <f t="shared" si="4"/>
        <v>2648.1937409965244</v>
      </c>
      <c r="N13" s="20">
        <v>0</v>
      </c>
      <c r="O13" s="20">
        <v>0</v>
      </c>
      <c r="P13" s="20" t="s">
        <v>117</v>
      </c>
      <c r="Q13" s="20" t="s">
        <v>138</v>
      </c>
      <c r="R13" s="20" t="s">
        <v>131</v>
      </c>
      <c r="S13" s="20" t="s">
        <v>281</v>
      </c>
      <c r="T13" s="20"/>
      <c r="U13" s="20" t="s">
        <v>179</v>
      </c>
    </row>
    <row r="14" spans="1:22" ht="16.5">
      <c r="A14" s="20" t="s">
        <v>222</v>
      </c>
      <c r="B14" s="31" t="s">
        <v>185</v>
      </c>
      <c r="C14" s="20" t="s">
        <v>137</v>
      </c>
      <c r="D14" s="20">
        <v>50.2</v>
      </c>
      <c r="E14" s="20">
        <v>0.6</v>
      </c>
      <c r="F14" s="20">
        <v>100</v>
      </c>
      <c r="G14" s="20">
        <v>14</v>
      </c>
      <c r="H14" s="20">
        <v>18</v>
      </c>
      <c r="I14" s="23">
        <f t="shared" si="0"/>
        <v>15.874507866387544</v>
      </c>
      <c r="J14" s="23">
        <f t="shared" si="1"/>
        <v>0.88191710368819687</v>
      </c>
      <c r="K14" s="23">
        <f t="shared" si="2"/>
        <v>1587.4507866387544</v>
      </c>
      <c r="L14" s="26">
        <f t="shared" si="3"/>
        <v>31.622525630254071</v>
      </c>
      <c r="M14" s="29">
        <f t="shared" si="4"/>
        <v>2645.7513110645909</v>
      </c>
      <c r="N14" s="20">
        <v>12</v>
      </c>
      <c r="O14" s="20">
        <v>0</v>
      </c>
      <c r="P14" s="20" t="s">
        <v>211</v>
      </c>
      <c r="Q14" s="20" t="s">
        <v>212</v>
      </c>
      <c r="R14" s="20" t="s">
        <v>213</v>
      </c>
      <c r="S14" s="20" t="s">
        <v>287</v>
      </c>
      <c r="T14" s="20"/>
      <c r="U14" s="20" t="s">
        <v>162</v>
      </c>
    </row>
    <row r="15" spans="1:22" ht="16.5">
      <c r="A15" s="20" t="s">
        <v>222</v>
      </c>
      <c r="B15" s="31" t="s">
        <v>218</v>
      </c>
      <c r="C15" s="20" t="s">
        <v>132</v>
      </c>
      <c r="D15" s="20">
        <v>66</v>
      </c>
      <c r="E15" s="20">
        <v>0.72</v>
      </c>
      <c r="F15" s="20">
        <v>100</v>
      </c>
      <c r="G15" s="20">
        <v>36</v>
      </c>
      <c r="H15" s="20">
        <v>12</v>
      </c>
      <c r="I15" s="23">
        <f t="shared" si="0"/>
        <v>20.784609690826528</v>
      </c>
      <c r="J15" s="23">
        <f t="shared" si="1"/>
        <v>1.7320508075688772</v>
      </c>
      <c r="K15" s="23">
        <f t="shared" si="2"/>
        <v>2078.4609690826528</v>
      </c>
      <c r="L15" s="26">
        <f t="shared" si="3"/>
        <v>31.491832864888679</v>
      </c>
      <c r="M15" s="29">
        <f t="shared" si="4"/>
        <v>2886.7513459481288</v>
      </c>
      <c r="N15" s="20">
        <v>0</v>
      </c>
      <c r="O15" s="20">
        <v>0</v>
      </c>
      <c r="P15" s="20" t="s">
        <v>199</v>
      </c>
      <c r="Q15" s="20" t="s">
        <v>145</v>
      </c>
      <c r="R15" s="20" t="s">
        <v>131</v>
      </c>
      <c r="S15" s="20" t="s">
        <v>276</v>
      </c>
      <c r="T15" s="20"/>
      <c r="U15" s="20" t="s">
        <v>162</v>
      </c>
    </row>
    <row r="16" spans="1:22" ht="16.5">
      <c r="A16" s="20" t="s">
        <v>149</v>
      </c>
      <c r="B16" s="31" t="s">
        <v>143</v>
      </c>
      <c r="C16" s="20" t="s">
        <v>316</v>
      </c>
      <c r="D16" s="20">
        <v>88</v>
      </c>
      <c r="E16" s="20">
        <v>0.9</v>
      </c>
      <c r="F16" s="20">
        <v>100</v>
      </c>
      <c r="G16" s="20">
        <v>42</v>
      </c>
      <c r="H16" s="20">
        <v>18</v>
      </c>
      <c r="I16" s="23">
        <f t="shared" si="0"/>
        <v>27.495454169735041</v>
      </c>
      <c r="J16" s="23">
        <f t="shared" si="1"/>
        <v>1.5275252316519468</v>
      </c>
      <c r="K16" s="23">
        <f t="shared" si="2"/>
        <v>2749.545416973504</v>
      </c>
      <c r="L16" s="26">
        <f t="shared" si="3"/>
        <v>31.244834283789817</v>
      </c>
      <c r="M16" s="29">
        <f t="shared" si="4"/>
        <v>3055.0504633038931</v>
      </c>
      <c r="N16" s="20">
        <v>0</v>
      </c>
      <c r="O16" s="20">
        <v>0</v>
      </c>
      <c r="P16" s="20" t="s">
        <v>144</v>
      </c>
      <c r="Q16" s="20" t="s">
        <v>145</v>
      </c>
      <c r="R16" s="20" t="s">
        <v>303</v>
      </c>
      <c r="S16" s="20" t="s">
        <v>307</v>
      </c>
      <c r="T16" s="20"/>
      <c r="U16" s="20" t="s">
        <v>319</v>
      </c>
    </row>
    <row r="17" spans="1:21" ht="16.5">
      <c r="A17" s="20" t="s">
        <v>222</v>
      </c>
      <c r="B17" s="31" t="s">
        <v>184</v>
      </c>
      <c r="C17" s="20" t="s">
        <v>132</v>
      </c>
      <c r="D17" s="20">
        <v>61</v>
      </c>
      <c r="E17" s="20">
        <v>0.66</v>
      </c>
      <c r="F17" s="20">
        <v>100</v>
      </c>
      <c r="G17" s="20">
        <v>18</v>
      </c>
      <c r="H17" s="20">
        <v>20</v>
      </c>
      <c r="I17" s="23">
        <f t="shared" si="0"/>
        <v>18.973665961010276</v>
      </c>
      <c r="J17" s="23">
        <f t="shared" si="1"/>
        <v>0.94868329805051377</v>
      </c>
      <c r="K17" s="23">
        <f t="shared" si="2"/>
        <v>1897.3665961010277</v>
      </c>
      <c r="L17" s="26">
        <f t="shared" si="3"/>
        <v>31.104370427885698</v>
      </c>
      <c r="M17" s="29">
        <f t="shared" si="4"/>
        <v>2874.7978728803446</v>
      </c>
      <c r="N17" s="20">
        <v>0</v>
      </c>
      <c r="O17" s="20">
        <v>22</v>
      </c>
      <c r="P17" s="20" t="s">
        <v>128</v>
      </c>
      <c r="Q17" s="20" t="s">
        <v>210</v>
      </c>
      <c r="R17" s="20" t="s">
        <v>131</v>
      </c>
      <c r="S17" s="20" t="s">
        <v>286</v>
      </c>
      <c r="T17" s="20"/>
      <c r="U17" s="20" t="s">
        <v>162</v>
      </c>
    </row>
    <row r="18" spans="1:21">
      <c r="A18" s="20" t="s">
        <v>222</v>
      </c>
      <c r="B18" s="31" t="s">
        <v>333</v>
      </c>
      <c r="C18" s="20" t="s">
        <v>129</v>
      </c>
      <c r="D18" s="20">
        <v>108</v>
      </c>
      <c r="E18" s="20">
        <v>1.44</v>
      </c>
      <c r="F18" s="20">
        <v>100</v>
      </c>
      <c r="G18" s="20">
        <v>45</v>
      </c>
      <c r="H18" s="20">
        <v>25</v>
      </c>
      <c r="I18" s="23">
        <f t="shared" si="0"/>
        <v>33.541019662496844</v>
      </c>
      <c r="J18" s="23">
        <f t="shared" si="1"/>
        <v>1.3416407864998738</v>
      </c>
      <c r="K18" s="23">
        <f t="shared" si="2"/>
        <v>3354.1019662496842</v>
      </c>
      <c r="L18" s="26">
        <f t="shared" si="3"/>
        <v>31.056499687497077</v>
      </c>
      <c r="M18" s="29">
        <f t="shared" si="4"/>
        <v>2329.2374765622808</v>
      </c>
      <c r="N18" s="20">
        <v>0</v>
      </c>
      <c r="O18" s="20">
        <v>0</v>
      </c>
      <c r="P18" s="20" t="s">
        <v>201</v>
      </c>
      <c r="Q18" s="20" t="s">
        <v>131</v>
      </c>
      <c r="R18" s="20" t="s">
        <v>131</v>
      </c>
      <c r="S18" s="20" t="s">
        <v>279</v>
      </c>
      <c r="T18" s="20"/>
      <c r="U18" s="20" t="s">
        <v>162</v>
      </c>
    </row>
    <row r="19" spans="1:21">
      <c r="A19" s="20" t="s">
        <v>222</v>
      </c>
      <c r="B19" s="31" t="s">
        <v>171</v>
      </c>
      <c r="C19" s="20" t="s">
        <v>128</v>
      </c>
      <c r="D19" s="20">
        <v>45</v>
      </c>
      <c r="E19" s="20">
        <v>0.45</v>
      </c>
      <c r="F19" s="20">
        <v>100</v>
      </c>
      <c r="G19" s="20">
        <v>12</v>
      </c>
      <c r="H19" s="20">
        <v>16</v>
      </c>
      <c r="I19" s="23">
        <f t="shared" si="0"/>
        <v>13.856406460551018</v>
      </c>
      <c r="J19" s="23">
        <f t="shared" si="1"/>
        <v>0.8660254037844386</v>
      </c>
      <c r="K19" s="23">
        <f t="shared" si="2"/>
        <v>1385.6406460551018</v>
      </c>
      <c r="L19" s="26">
        <f t="shared" si="3"/>
        <v>30.79201435678004</v>
      </c>
      <c r="M19" s="29">
        <f t="shared" si="4"/>
        <v>3079.2014356780037</v>
      </c>
      <c r="N19" s="20">
        <v>0</v>
      </c>
      <c r="O19" s="20">
        <v>20</v>
      </c>
      <c r="P19" s="20" t="s">
        <v>129</v>
      </c>
      <c r="Q19" s="20" t="s">
        <v>138</v>
      </c>
      <c r="R19" s="20" t="s">
        <v>131</v>
      </c>
      <c r="S19" s="20" t="s">
        <v>271</v>
      </c>
      <c r="T19" s="20"/>
      <c r="U19" s="20" t="s">
        <v>162</v>
      </c>
    </row>
    <row r="20" spans="1:21" ht="16.5">
      <c r="A20" s="20" t="s">
        <v>149</v>
      </c>
      <c r="B20" s="31" t="s">
        <v>137</v>
      </c>
      <c r="C20" s="20" t="s">
        <v>137</v>
      </c>
      <c r="D20" s="20">
        <v>75</v>
      </c>
      <c r="E20" s="20">
        <v>0.9</v>
      </c>
      <c r="F20" s="20">
        <v>100</v>
      </c>
      <c r="G20" s="20">
        <v>22</v>
      </c>
      <c r="H20" s="20">
        <v>24</v>
      </c>
      <c r="I20" s="23">
        <f t="shared" si="0"/>
        <v>22.978250586152114</v>
      </c>
      <c r="J20" s="23">
        <f t="shared" si="1"/>
        <v>0.9574271077563381</v>
      </c>
      <c r="K20" s="23">
        <f t="shared" si="2"/>
        <v>2297.8250586152117</v>
      </c>
      <c r="L20" s="26">
        <f t="shared" si="3"/>
        <v>30.637667448202823</v>
      </c>
      <c r="M20" s="29">
        <f t="shared" si="4"/>
        <v>2553.1389540169016</v>
      </c>
      <c r="N20" s="20">
        <v>0</v>
      </c>
      <c r="O20" s="20">
        <v>0</v>
      </c>
      <c r="P20" s="20" t="s">
        <v>117</v>
      </c>
      <c r="Q20" s="20" t="s">
        <v>138</v>
      </c>
      <c r="R20" s="20" t="s">
        <v>131</v>
      </c>
      <c r="S20" s="20" t="s">
        <v>131</v>
      </c>
      <c r="T20" s="20"/>
      <c r="U20" s="20" t="s">
        <v>216</v>
      </c>
    </row>
    <row r="21" spans="1:21" ht="16.5">
      <c r="A21" s="20" t="s">
        <v>222</v>
      </c>
      <c r="B21" s="31" t="s">
        <v>335</v>
      </c>
      <c r="C21" s="20" t="s">
        <v>129</v>
      </c>
      <c r="D21" s="20">
        <v>108</v>
      </c>
      <c r="E21" s="20">
        <v>1.44</v>
      </c>
      <c r="F21" s="20">
        <v>100</v>
      </c>
      <c r="G21" s="20">
        <v>40</v>
      </c>
      <c r="H21" s="20">
        <v>26</v>
      </c>
      <c r="I21" s="23">
        <f t="shared" si="0"/>
        <v>32.249030993194197</v>
      </c>
      <c r="J21" s="23">
        <f t="shared" si="1"/>
        <v>1.2403473458920846</v>
      </c>
      <c r="K21" s="23">
        <f t="shared" si="2"/>
        <v>3224.9030993194197</v>
      </c>
      <c r="L21" s="26">
        <f t="shared" si="3"/>
        <v>29.860213882587217</v>
      </c>
      <c r="M21" s="29">
        <f t="shared" si="4"/>
        <v>2239.5160411940415</v>
      </c>
      <c r="N21" s="20">
        <v>0</v>
      </c>
      <c r="O21" s="20">
        <v>0</v>
      </c>
      <c r="P21" s="20" t="s">
        <v>137</v>
      </c>
      <c r="Q21" s="20" t="s">
        <v>200</v>
      </c>
      <c r="R21" s="20" t="s">
        <v>131</v>
      </c>
      <c r="S21" s="20" t="s">
        <v>278</v>
      </c>
      <c r="T21" s="20"/>
      <c r="U21" s="20" t="s">
        <v>162</v>
      </c>
    </row>
    <row r="22" spans="1:21" ht="16.5">
      <c r="A22" s="20" t="s">
        <v>253</v>
      </c>
      <c r="B22" s="31" t="s">
        <v>336</v>
      </c>
      <c r="C22" s="20" t="s">
        <v>137</v>
      </c>
      <c r="D22" s="20">
        <v>90</v>
      </c>
      <c r="E22" s="20">
        <v>1.08</v>
      </c>
      <c r="F22" s="20">
        <v>100</v>
      </c>
      <c r="G22" s="20">
        <v>30</v>
      </c>
      <c r="H22" s="20">
        <v>24</v>
      </c>
      <c r="I22" s="23">
        <f t="shared" si="0"/>
        <v>26.832815729997478</v>
      </c>
      <c r="J22" s="23">
        <f t="shared" si="1"/>
        <v>1.1180339887498949</v>
      </c>
      <c r="K22" s="23">
        <f t="shared" si="2"/>
        <v>2683.2815729997478</v>
      </c>
      <c r="L22" s="26">
        <f t="shared" si="3"/>
        <v>29.814239699997199</v>
      </c>
      <c r="M22" s="29">
        <f t="shared" si="4"/>
        <v>2484.5199749997664</v>
      </c>
      <c r="N22" s="20">
        <v>0</v>
      </c>
      <c r="O22" s="20">
        <v>0</v>
      </c>
      <c r="P22" s="20" t="s">
        <v>232</v>
      </c>
      <c r="Q22" s="20" t="s">
        <v>138</v>
      </c>
      <c r="R22" s="20" t="s">
        <v>131</v>
      </c>
      <c r="S22" s="20" t="s">
        <v>290</v>
      </c>
      <c r="T22" s="20" t="s">
        <v>235</v>
      </c>
      <c r="U22" s="20" t="s">
        <v>168</v>
      </c>
    </row>
    <row r="23" spans="1:21">
      <c r="A23" s="20" t="s">
        <v>253</v>
      </c>
      <c r="B23" s="31" t="s">
        <v>226</v>
      </c>
      <c r="C23" s="20" t="s">
        <v>132</v>
      </c>
      <c r="D23" s="20">
        <v>82.5</v>
      </c>
      <c r="E23" s="20">
        <v>0.9</v>
      </c>
      <c r="F23" s="20">
        <v>100</v>
      </c>
      <c r="G23" s="20">
        <v>30</v>
      </c>
      <c r="H23" s="20">
        <v>20</v>
      </c>
      <c r="I23" s="23">
        <f t="shared" si="0"/>
        <v>24.494897427831781</v>
      </c>
      <c r="J23" s="23">
        <f t="shared" si="1"/>
        <v>1.2247448713915889</v>
      </c>
      <c r="K23" s="23">
        <f t="shared" si="2"/>
        <v>2449.4897427831779</v>
      </c>
      <c r="L23" s="26">
        <f t="shared" si="3"/>
        <v>29.690784761008217</v>
      </c>
      <c r="M23" s="29">
        <f t="shared" si="4"/>
        <v>2721.6552697590864</v>
      </c>
      <c r="N23" s="20">
        <v>0</v>
      </c>
      <c r="O23" s="20">
        <v>0</v>
      </c>
      <c r="P23" s="20" t="s">
        <v>234</v>
      </c>
      <c r="Q23" s="20" t="s">
        <v>138</v>
      </c>
      <c r="R23" s="20" t="s">
        <v>131</v>
      </c>
      <c r="S23" s="20" t="s">
        <v>289</v>
      </c>
      <c r="T23" s="20" t="s">
        <v>227</v>
      </c>
      <c r="U23" s="20" t="s">
        <v>162</v>
      </c>
    </row>
    <row r="24" spans="1:21">
      <c r="A24" s="20" t="s">
        <v>222</v>
      </c>
      <c r="B24" s="31" t="s">
        <v>166</v>
      </c>
      <c r="C24" s="20" t="s">
        <v>129</v>
      </c>
      <c r="D24" s="20">
        <v>117</v>
      </c>
      <c r="E24" s="20">
        <v>1.56</v>
      </c>
      <c r="F24" s="20">
        <v>100</v>
      </c>
      <c r="G24" s="20">
        <v>40</v>
      </c>
      <c r="H24" s="20">
        <v>30</v>
      </c>
      <c r="I24" s="23">
        <f t="shared" si="0"/>
        <v>34.641016151377549</v>
      </c>
      <c r="J24" s="23">
        <f t="shared" si="1"/>
        <v>1.1547005383792515</v>
      </c>
      <c r="K24" s="23">
        <f t="shared" si="2"/>
        <v>3464.1016151377548</v>
      </c>
      <c r="L24" s="26">
        <f t="shared" si="3"/>
        <v>29.607706112288504</v>
      </c>
      <c r="M24" s="29">
        <f t="shared" si="4"/>
        <v>2220.5779584216375</v>
      </c>
      <c r="N24" s="20">
        <v>0</v>
      </c>
      <c r="O24" s="20">
        <v>30</v>
      </c>
      <c r="P24" s="20" t="s">
        <v>137</v>
      </c>
      <c r="Q24" s="20" t="s">
        <v>131</v>
      </c>
      <c r="R24" s="20" t="s">
        <v>131</v>
      </c>
      <c r="S24" s="20" t="s">
        <v>267</v>
      </c>
      <c r="T24" s="20"/>
      <c r="U24" s="20" t="s">
        <v>162</v>
      </c>
    </row>
    <row r="25" spans="1:21">
      <c r="A25" s="20" t="s">
        <v>149</v>
      </c>
      <c r="B25" s="31" t="s">
        <v>139</v>
      </c>
      <c r="C25" s="20" t="s">
        <v>129</v>
      </c>
      <c r="D25" s="20">
        <v>90</v>
      </c>
      <c r="E25" s="20">
        <v>1.2</v>
      </c>
      <c r="F25" s="20">
        <v>100</v>
      </c>
      <c r="G25" s="20">
        <v>32</v>
      </c>
      <c r="H25" s="20">
        <v>22</v>
      </c>
      <c r="I25" s="23">
        <f t="shared" si="0"/>
        <v>26.532998322843198</v>
      </c>
      <c r="J25" s="23">
        <f t="shared" si="1"/>
        <v>1.2060453783110545</v>
      </c>
      <c r="K25" s="23">
        <f t="shared" si="2"/>
        <v>2653.29983228432</v>
      </c>
      <c r="L25" s="26">
        <f t="shared" si="3"/>
        <v>29.481109247603555</v>
      </c>
      <c r="M25" s="29">
        <f t="shared" si="4"/>
        <v>2211.0831935702668</v>
      </c>
      <c r="N25" s="20">
        <v>0</v>
      </c>
      <c r="O25" s="20">
        <v>0</v>
      </c>
      <c r="P25" s="20" t="s">
        <v>137</v>
      </c>
      <c r="Q25" s="20" t="s">
        <v>131</v>
      </c>
      <c r="R25" s="20" t="s">
        <v>131</v>
      </c>
      <c r="S25" s="20" t="s">
        <v>305</v>
      </c>
      <c r="T25" s="20"/>
      <c r="U25" s="20" t="s">
        <v>216</v>
      </c>
    </row>
    <row r="26" spans="1:21">
      <c r="A26" s="20" t="s">
        <v>222</v>
      </c>
      <c r="B26" s="31" t="s">
        <v>170</v>
      </c>
      <c r="C26" s="20" t="s">
        <v>128</v>
      </c>
      <c r="D26" s="20">
        <v>54</v>
      </c>
      <c r="E26" s="20">
        <v>0.54</v>
      </c>
      <c r="F26" s="20">
        <v>100</v>
      </c>
      <c r="G26" s="20">
        <v>18</v>
      </c>
      <c r="H26" s="20">
        <v>14</v>
      </c>
      <c r="I26" s="23">
        <f t="shared" si="0"/>
        <v>15.874507866387544</v>
      </c>
      <c r="J26" s="23">
        <f t="shared" si="1"/>
        <v>1.1338934190276817</v>
      </c>
      <c r="K26" s="23">
        <f t="shared" si="2"/>
        <v>1587.4507866387544</v>
      </c>
      <c r="L26" s="26">
        <f t="shared" si="3"/>
        <v>29.397236789606563</v>
      </c>
      <c r="M26" s="29">
        <f t="shared" si="4"/>
        <v>2939.7236789606559</v>
      </c>
      <c r="N26" s="20">
        <v>0</v>
      </c>
      <c r="O26" s="20">
        <v>20</v>
      </c>
      <c r="P26" s="20" t="s">
        <v>129</v>
      </c>
      <c r="Q26" s="20" t="s">
        <v>191</v>
      </c>
      <c r="R26" s="20" t="s">
        <v>131</v>
      </c>
      <c r="S26" s="20" t="s">
        <v>270</v>
      </c>
      <c r="T26" s="20"/>
      <c r="U26" s="20" t="s">
        <v>162</v>
      </c>
    </row>
    <row r="27" spans="1:21">
      <c r="A27" s="20" t="s">
        <v>149</v>
      </c>
      <c r="B27" s="31" t="s">
        <v>132</v>
      </c>
      <c r="C27" s="20" t="s">
        <v>132</v>
      </c>
      <c r="D27" s="20">
        <v>55</v>
      </c>
      <c r="E27" s="20">
        <v>0.6</v>
      </c>
      <c r="F27" s="20">
        <v>100</v>
      </c>
      <c r="G27" s="20">
        <v>25</v>
      </c>
      <c r="H27" s="20">
        <v>10</v>
      </c>
      <c r="I27" s="23">
        <f t="shared" si="0"/>
        <v>15.811388300841896</v>
      </c>
      <c r="J27" s="23">
        <f t="shared" si="1"/>
        <v>1.5811388300841898</v>
      </c>
      <c r="K27" s="23">
        <f t="shared" si="2"/>
        <v>1581.1388300841895</v>
      </c>
      <c r="L27" s="26">
        <f t="shared" si="3"/>
        <v>28.747978728803446</v>
      </c>
      <c r="M27" s="29">
        <f t="shared" si="4"/>
        <v>2635.2313834736492</v>
      </c>
      <c r="N27" s="20">
        <v>0</v>
      </c>
      <c r="O27" s="20">
        <v>0</v>
      </c>
      <c r="P27" s="20" t="s">
        <v>128</v>
      </c>
      <c r="Q27" s="20" t="s">
        <v>133</v>
      </c>
      <c r="R27" s="20" t="s">
        <v>131</v>
      </c>
      <c r="S27" s="20" t="s">
        <v>131</v>
      </c>
      <c r="T27" s="20"/>
      <c r="U27" s="20" t="s">
        <v>216</v>
      </c>
    </row>
    <row r="28" spans="1:21" ht="16.5">
      <c r="A28" s="20" t="s">
        <v>222</v>
      </c>
      <c r="B28" s="31" t="s">
        <v>181</v>
      </c>
      <c r="C28" s="20" t="s">
        <v>137</v>
      </c>
      <c r="D28" s="20">
        <v>112.5</v>
      </c>
      <c r="E28" s="20">
        <v>1.35</v>
      </c>
      <c r="F28" s="20">
        <v>100</v>
      </c>
      <c r="G28" s="20">
        <v>36</v>
      </c>
      <c r="H28" s="20">
        <v>28</v>
      </c>
      <c r="I28" s="23">
        <f t="shared" si="0"/>
        <v>31.749015732775089</v>
      </c>
      <c r="J28" s="23">
        <f t="shared" si="1"/>
        <v>1.1338934190276817</v>
      </c>
      <c r="K28" s="23">
        <f t="shared" si="2"/>
        <v>3174.9015732775088</v>
      </c>
      <c r="L28" s="26">
        <f t="shared" si="3"/>
        <v>28.2213473180223</v>
      </c>
      <c r="M28" s="29">
        <f t="shared" si="4"/>
        <v>2351.7789431685251</v>
      </c>
      <c r="N28" s="20">
        <v>0</v>
      </c>
      <c r="O28" s="20">
        <v>0</v>
      </c>
      <c r="P28" s="20" t="s">
        <v>205</v>
      </c>
      <c r="Q28" s="20" t="s">
        <v>206</v>
      </c>
      <c r="R28" s="20" t="s">
        <v>131</v>
      </c>
      <c r="S28" s="20" t="s">
        <v>283</v>
      </c>
      <c r="T28" s="20"/>
      <c r="U28" s="20" t="s">
        <v>320</v>
      </c>
    </row>
    <row r="29" spans="1:21">
      <c r="A29" s="20" t="s">
        <v>222</v>
      </c>
      <c r="B29" s="31" t="s">
        <v>174</v>
      </c>
      <c r="C29" s="20" t="s">
        <v>129</v>
      </c>
      <c r="D29" s="20">
        <v>108</v>
      </c>
      <c r="E29" s="20">
        <v>1.44</v>
      </c>
      <c r="F29" s="20">
        <v>100</v>
      </c>
      <c r="G29" s="20">
        <v>42</v>
      </c>
      <c r="H29" s="20">
        <v>22</v>
      </c>
      <c r="I29" s="23">
        <f t="shared" si="0"/>
        <v>30.397368307141328</v>
      </c>
      <c r="J29" s="23">
        <f t="shared" si="1"/>
        <v>1.3816985594155149</v>
      </c>
      <c r="K29" s="23">
        <f t="shared" si="2"/>
        <v>3039.7368307141328</v>
      </c>
      <c r="L29" s="26">
        <f t="shared" si="3"/>
        <v>28.14571139550123</v>
      </c>
      <c r="M29" s="29">
        <f t="shared" si="4"/>
        <v>2110.9283546625925</v>
      </c>
      <c r="N29" s="20">
        <v>0</v>
      </c>
      <c r="O29" s="20">
        <v>0</v>
      </c>
      <c r="P29" s="20" t="s">
        <v>197</v>
      </c>
      <c r="Q29" s="20" t="s">
        <v>198</v>
      </c>
      <c r="R29" s="20" t="s">
        <v>131</v>
      </c>
      <c r="S29" s="20" t="s">
        <v>274</v>
      </c>
      <c r="T29" s="20"/>
      <c r="U29" s="20" t="s">
        <v>162</v>
      </c>
    </row>
    <row r="30" spans="1:21">
      <c r="A30" s="20" t="s">
        <v>149</v>
      </c>
      <c r="B30" s="31" t="s">
        <v>127</v>
      </c>
      <c r="C30" s="20" t="s">
        <v>322</v>
      </c>
      <c r="D30" s="20">
        <v>45</v>
      </c>
      <c r="E30" s="20">
        <v>0.45</v>
      </c>
      <c r="F30" s="20">
        <v>100</v>
      </c>
      <c r="G30" s="20">
        <v>10</v>
      </c>
      <c r="H30" s="20">
        <v>16</v>
      </c>
      <c r="I30" s="23">
        <f t="shared" si="0"/>
        <v>12.649110640673518</v>
      </c>
      <c r="J30" s="23">
        <f t="shared" si="1"/>
        <v>0.79056941504209488</v>
      </c>
      <c r="K30" s="23">
        <f t="shared" si="2"/>
        <v>1264.9110640673518</v>
      </c>
      <c r="L30" s="26">
        <f t="shared" si="3"/>
        <v>28.109134757052264</v>
      </c>
      <c r="M30" s="29">
        <f t="shared" si="4"/>
        <v>2810.9134757052261</v>
      </c>
      <c r="N30" s="20">
        <v>10</v>
      </c>
      <c r="O30" s="20">
        <v>16</v>
      </c>
      <c r="P30" s="20" t="s">
        <v>129</v>
      </c>
      <c r="Q30" s="20" t="s">
        <v>130</v>
      </c>
      <c r="R30" s="20" t="s">
        <v>131</v>
      </c>
      <c r="S30" s="20" t="s">
        <v>131</v>
      </c>
      <c r="T30" s="20"/>
      <c r="U30" s="20" t="s">
        <v>216</v>
      </c>
    </row>
    <row r="31" spans="1:21" ht="16.5">
      <c r="A31" s="20" t="s">
        <v>222</v>
      </c>
      <c r="B31" s="31" t="s">
        <v>173</v>
      </c>
      <c r="C31" s="20" t="s">
        <v>129</v>
      </c>
      <c r="D31" s="20">
        <v>115</v>
      </c>
      <c r="E31" s="20">
        <v>1.53</v>
      </c>
      <c r="F31" s="20">
        <v>100</v>
      </c>
      <c r="G31" s="20">
        <v>40</v>
      </c>
      <c r="H31" s="20">
        <v>26</v>
      </c>
      <c r="I31" s="23">
        <f t="shared" si="0"/>
        <v>32.249030993194197</v>
      </c>
      <c r="J31" s="23">
        <f t="shared" si="1"/>
        <v>1.2403473458920846</v>
      </c>
      <c r="K31" s="23">
        <f t="shared" si="2"/>
        <v>3224.9030993194197</v>
      </c>
      <c r="L31" s="26">
        <f t="shared" si="3"/>
        <v>28.042635646255825</v>
      </c>
      <c r="M31" s="29">
        <f t="shared" si="4"/>
        <v>2107.7798034767447</v>
      </c>
      <c r="N31" s="20">
        <v>0</v>
      </c>
      <c r="O31" s="20">
        <v>24</v>
      </c>
      <c r="P31" s="20" t="s">
        <v>195</v>
      </c>
      <c r="Q31" s="20" t="s">
        <v>196</v>
      </c>
      <c r="R31" s="20" t="s">
        <v>131</v>
      </c>
      <c r="S31" s="20" t="s">
        <v>273</v>
      </c>
      <c r="T31" s="20"/>
      <c r="U31" s="20" t="s">
        <v>162</v>
      </c>
    </row>
    <row r="32" spans="1:21">
      <c r="A32" s="20" t="s">
        <v>222</v>
      </c>
      <c r="B32" s="31" t="s">
        <v>178</v>
      </c>
      <c r="C32" s="20" t="s">
        <v>129</v>
      </c>
      <c r="D32" s="20">
        <v>108</v>
      </c>
      <c r="E32" s="20">
        <v>1.44</v>
      </c>
      <c r="F32" s="20">
        <v>100</v>
      </c>
      <c r="G32" s="20">
        <v>38</v>
      </c>
      <c r="H32" s="20">
        <v>24</v>
      </c>
      <c r="I32" s="23">
        <f t="shared" si="0"/>
        <v>30.199337741082999</v>
      </c>
      <c r="J32" s="23">
        <f t="shared" si="1"/>
        <v>1.2583057392117916</v>
      </c>
      <c r="K32" s="23">
        <f t="shared" si="2"/>
        <v>3019.9337741083</v>
      </c>
      <c r="L32" s="26">
        <f t="shared" si="3"/>
        <v>27.962349760262036</v>
      </c>
      <c r="M32" s="29">
        <f t="shared" si="4"/>
        <v>2097.1762320196531</v>
      </c>
      <c r="N32" s="20">
        <v>0</v>
      </c>
      <c r="O32" s="20">
        <v>20</v>
      </c>
      <c r="P32" s="20" t="s">
        <v>202</v>
      </c>
      <c r="Q32" s="20" t="s">
        <v>203</v>
      </c>
      <c r="R32" s="20" t="s">
        <v>131</v>
      </c>
      <c r="S32" s="20" t="s">
        <v>280</v>
      </c>
      <c r="T32" s="20"/>
      <c r="U32" s="20" t="s">
        <v>162</v>
      </c>
    </row>
    <row r="33" spans="1:21">
      <c r="A33" s="20" t="s">
        <v>254</v>
      </c>
      <c r="B33" s="31" t="s">
        <v>246</v>
      </c>
      <c r="C33" s="20" t="s">
        <v>132</v>
      </c>
      <c r="D33" s="20">
        <v>76</v>
      </c>
      <c r="E33" s="20">
        <v>0.66</v>
      </c>
      <c r="F33" s="20">
        <v>100</v>
      </c>
      <c r="G33" s="20">
        <v>28</v>
      </c>
      <c r="H33" s="20">
        <v>16</v>
      </c>
      <c r="I33" s="23">
        <f t="shared" si="0"/>
        <v>21.166010488516726</v>
      </c>
      <c r="J33" s="23">
        <f t="shared" si="1"/>
        <v>1.3228756555322954</v>
      </c>
      <c r="K33" s="23">
        <f t="shared" si="2"/>
        <v>2116.6010488516727</v>
      </c>
      <c r="L33" s="26">
        <f t="shared" si="3"/>
        <v>27.850013800679903</v>
      </c>
      <c r="M33" s="29">
        <f t="shared" si="4"/>
        <v>3206.971286138898</v>
      </c>
      <c r="N33" s="20">
        <v>10</v>
      </c>
      <c r="O33" s="20">
        <v>10</v>
      </c>
      <c r="P33" s="20" t="s">
        <v>247</v>
      </c>
      <c r="Q33" s="20" t="s">
        <v>248</v>
      </c>
      <c r="R33" s="20" t="s">
        <v>131</v>
      </c>
      <c r="S33" s="20" t="s">
        <v>297</v>
      </c>
      <c r="T33" s="20" t="s">
        <v>261</v>
      </c>
      <c r="U33" s="20" t="s">
        <v>162</v>
      </c>
    </row>
    <row r="34" spans="1:21">
      <c r="A34" s="20" t="s">
        <v>222</v>
      </c>
      <c r="B34" s="31" t="s">
        <v>180</v>
      </c>
      <c r="C34" s="20" t="s">
        <v>129</v>
      </c>
      <c r="D34" s="20">
        <v>108</v>
      </c>
      <c r="E34" s="20">
        <v>1.44</v>
      </c>
      <c r="F34" s="20">
        <v>100</v>
      </c>
      <c r="G34" s="20">
        <v>32</v>
      </c>
      <c r="H34" s="20">
        <v>26</v>
      </c>
      <c r="I34" s="23">
        <f t="shared" si="0"/>
        <v>28.844410203711913</v>
      </c>
      <c r="J34" s="23">
        <f t="shared" si="1"/>
        <v>1.1094003924504583</v>
      </c>
      <c r="K34" s="23">
        <f t="shared" si="2"/>
        <v>2884.4410203711914</v>
      </c>
      <c r="L34" s="26">
        <f t="shared" si="3"/>
        <v>26.707787225659178</v>
      </c>
      <c r="M34" s="29">
        <f t="shared" si="4"/>
        <v>2003.0840419244385</v>
      </c>
      <c r="N34" s="20">
        <v>0</v>
      </c>
      <c r="O34" s="20">
        <v>10</v>
      </c>
      <c r="P34" s="20" t="s">
        <v>134</v>
      </c>
      <c r="Q34" s="20" t="s">
        <v>138</v>
      </c>
      <c r="R34" s="20" t="s">
        <v>204</v>
      </c>
      <c r="S34" s="20" t="s">
        <v>282</v>
      </c>
      <c r="T34" s="20"/>
      <c r="U34" s="20" t="s">
        <v>179</v>
      </c>
    </row>
    <row r="35" spans="1:21">
      <c r="A35" s="20" t="s">
        <v>222</v>
      </c>
      <c r="B35" s="31" t="s">
        <v>183</v>
      </c>
      <c r="C35" s="20" t="s">
        <v>129</v>
      </c>
      <c r="D35" s="20">
        <v>99</v>
      </c>
      <c r="E35" s="20">
        <v>1.32</v>
      </c>
      <c r="F35" s="20">
        <v>100</v>
      </c>
      <c r="G35" s="20">
        <v>34</v>
      </c>
      <c r="H35" s="20">
        <v>20</v>
      </c>
      <c r="I35" s="23">
        <f t="shared" si="0"/>
        <v>26.076809620810597</v>
      </c>
      <c r="J35" s="23">
        <f t="shared" si="1"/>
        <v>1.3038404810405297</v>
      </c>
      <c r="K35" s="23">
        <f t="shared" si="2"/>
        <v>2607.6809620810595</v>
      </c>
      <c r="L35" s="26">
        <f t="shared" si="3"/>
        <v>26.340211738192522</v>
      </c>
      <c r="M35" s="29">
        <f t="shared" si="4"/>
        <v>1975.515880364439</v>
      </c>
      <c r="N35" s="20">
        <v>0</v>
      </c>
      <c r="O35" s="20">
        <v>10</v>
      </c>
      <c r="P35" s="20" t="s">
        <v>207</v>
      </c>
      <c r="Q35" s="20" t="s">
        <v>208</v>
      </c>
      <c r="R35" s="20" t="s">
        <v>209</v>
      </c>
      <c r="S35" s="20" t="s">
        <v>285</v>
      </c>
      <c r="T35" s="20"/>
      <c r="U35" s="20" t="s">
        <v>176</v>
      </c>
    </row>
    <row r="36" spans="1:21" ht="16.5">
      <c r="A36" s="20" t="s">
        <v>222</v>
      </c>
      <c r="B36" s="31" t="s">
        <v>221</v>
      </c>
      <c r="C36" s="20" t="s">
        <v>132</v>
      </c>
      <c r="D36" s="20">
        <v>66</v>
      </c>
      <c r="E36" s="20">
        <v>0.72</v>
      </c>
      <c r="F36" s="20">
        <v>100</v>
      </c>
      <c r="G36" s="20">
        <v>28</v>
      </c>
      <c r="H36" s="20">
        <v>10</v>
      </c>
      <c r="I36" s="23">
        <f t="shared" ref="I36:I54" si="5">SQRT(G36*H36)</f>
        <v>16.733200530681511</v>
      </c>
      <c r="J36" s="23">
        <f t="shared" ref="J36:J54" si="6">SQRT(G36/H36)</f>
        <v>1.6733200530681511</v>
      </c>
      <c r="K36" s="23">
        <f t="shared" ref="K36:K54" si="7">I36*F36</f>
        <v>1673.3200530681511</v>
      </c>
      <c r="L36" s="26">
        <f t="shared" ref="L36:L54" si="8">K36/D36</f>
        <v>25.353334137396228</v>
      </c>
      <c r="M36" s="29">
        <f t="shared" ref="M36:M54" si="9">K36/E36</f>
        <v>2324.055629261321</v>
      </c>
      <c r="N36" s="20">
        <v>0</v>
      </c>
      <c r="O36" s="20">
        <v>0</v>
      </c>
      <c r="P36" s="20" t="s">
        <v>199</v>
      </c>
      <c r="Q36" s="20" t="s">
        <v>145</v>
      </c>
      <c r="R36" s="20" t="s">
        <v>131</v>
      </c>
      <c r="S36" s="20" t="s">
        <v>276</v>
      </c>
      <c r="T36" s="20"/>
      <c r="U36" s="20" t="s">
        <v>162</v>
      </c>
    </row>
    <row r="37" spans="1:21" ht="16.5">
      <c r="A37" s="20" t="s">
        <v>222</v>
      </c>
      <c r="B37" s="31" t="s">
        <v>186</v>
      </c>
      <c r="C37" s="20" t="s">
        <v>129</v>
      </c>
      <c r="D37" s="20">
        <v>150</v>
      </c>
      <c r="E37" s="20">
        <v>2</v>
      </c>
      <c r="F37" s="20">
        <v>100</v>
      </c>
      <c r="G37" s="20">
        <v>45</v>
      </c>
      <c r="H37" s="20">
        <v>30</v>
      </c>
      <c r="I37" s="23">
        <f t="shared" si="5"/>
        <v>36.742346141747674</v>
      </c>
      <c r="J37" s="23">
        <f t="shared" si="6"/>
        <v>1.2247448713915889</v>
      </c>
      <c r="K37" s="23">
        <f t="shared" si="7"/>
        <v>3674.2346141747676</v>
      </c>
      <c r="L37" s="26">
        <f t="shared" si="8"/>
        <v>24.494897427831784</v>
      </c>
      <c r="M37" s="29">
        <f t="shared" si="9"/>
        <v>1837.1173070873838</v>
      </c>
      <c r="N37" s="20">
        <v>10</v>
      </c>
      <c r="O37" s="20">
        <v>0</v>
      </c>
      <c r="P37" s="20" t="s">
        <v>214</v>
      </c>
      <c r="Q37" s="20" t="s">
        <v>215</v>
      </c>
      <c r="R37" s="20" t="s">
        <v>131</v>
      </c>
      <c r="S37" s="20" t="s">
        <v>287</v>
      </c>
      <c r="T37" s="20"/>
      <c r="U37" s="20" t="s">
        <v>318</v>
      </c>
    </row>
    <row r="38" spans="1:21">
      <c r="A38" s="20" t="s">
        <v>253</v>
      </c>
      <c r="B38" s="31" t="s">
        <v>228</v>
      </c>
      <c r="C38" s="20" t="s">
        <v>129</v>
      </c>
      <c r="D38" s="20">
        <v>180</v>
      </c>
      <c r="E38" s="20">
        <v>2.4</v>
      </c>
      <c r="F38" s="20">
        <v>100</v>
      </c>
      <c r="G38" s="20">
        <v>60</v>
      </c>
      <c r="H38" s="20">
        <v>30</v>
      </c>
      <c r="I38" s="23">
        <f t="shared" si="5"/>
        <v>42.426406871192853</v>
      </c>
      <c r="J38" s="23">
        <f t="shared" si="6"/>
        <v>1.4142135623730951</v>
      </c>
      <c r="K38" s="23">
        <f t="shared" si="7"/>
        <v>4242.6406871192848</v>
      </c>
      <c r="L38" s="26">
        <f t="shared" si="8"/>
        <v>23.570226039551581</v>
      </c>
      <c r="M38" s="29">
        <f t="shared" si="9"/>
        <v>1767.7669529663688</v>
      </c>
      <c r="N38" s="20">
        <v>0</v>
      </c>
      <c r="O38" s="20">
        <v>20</v>
      </c>
      <c r="P38" s="20" t="s">
        <v>137</v>
      </c>
      <c r="Q38" s="20" t="s">
        <v>131</v>
      </c>
      <c r="R38" s="20" t="s">
        <v>131</v>
      </c>
      <c r="S38" s="20" t="s">
        <v>291</v>
      </c>
      <c r="T38" s="20" t="s">
        <v>229</v>
      </c>
      <c r="U38" s="20" t="s">
        <v>168</v>
      </c>
    </row>
    <row r="39" spans="1:21" ht="16.5">
      <c r="A39" s="20" t="s">
        <v>222</v>
      </c>
      <c r="B39" s="31" t="s">
        <v>172</v>
      </c>
      <c r="C39" s="20" t="s">
        <v>172</v>
      </c>
      <c r="D39" s="20">
        <v>135</v>
      </c>
      <c r="E39" s="20">
        <v>1.35</v>
      </c>
      <c r="F39" s="20">
        <v>100</v>
      </c>
      <c r="G39" s="20">
        <v>45</v>
      </c>
      <c r="H39" s="20">
        <v>20</v>
      </c>
      <c r="I39" s="23">
        <f t="shared" si="5"/>
        <v>30</v>
      </c>
      <c r="J39" s="23">
        <f t="shared" si="6"/>
        <v>1.5</v>
      </c>
      <c r="K39" s="23">
        <f t="shared" si="7"/>
        <v>3000</v>
      </c>
      <c r="L39" s="26">
        <f t="shared" si="8"/>
        <v>22.222222222222221</v>
      </c>
      <c r="M39" s="29">
        <f t="shared" si="9"/>
        <v>2222.2222222222222</v>
      </c>
      <c r="N39" s="20">
        <v>40</v>
      </c>
      <c r="O39" s="20">
        <v>30</v>
      </c>
      <c r="P39" s="20" t="s">
        <v>192</v>
      </c>
      <c r="Q39" s="20" t="s">
        <v>193</v>
      </c>
      <c r="R39" s="20" t="s">
        <v>194</v>
      </c>
      <c r="S39" s="20" t="s">
        <v>272</v>
      </c>
      <c r="T39" s="20"/>
      <c r="U39" s="20" t="s">
        <v>162</v>
      </c>
    </row>
    <row r="40" spans="1:21">
      <c r="A40" s="20" t="s">
        <v>222</v>
      </c>
      <c r="B40" s="31" t="s">
        <v>161</v>
      </c>
      <c r="C40" s="20" t="s">
        <v>128</v>
      </c>
      <c r="D40" s="20">
        <v>81</v>
      </c>
      <c r="E40" s="20">
        <v>0.81</v>
      </c>
      <c r="F40" s="20">
        <v>100</v>
      </c>
      <c r="G40" s="20">
        <v>20</v>
      </c>
      <c r="H40" s="20">
        <v>16</v>
      </c>
      <c r="I40" s="23">
        <f t="shared" si="5"/>
        <v>17.888543819998318</v>
      </c>
      <c r="J40" s="23">
        <f t="shared" si="6"/>
        <v>1.1180339887498949</v>
      </c>
      <c r="K40" s="23">
        <f t="shared" si="7"/>
        <v>1788.8543819998317</v>
      </c>
      <c r="L40" s="26">
        <f t="shared" si="8"/>
        <v>22.084621999997921</v>
      </c>
      <c r="M40" s="29">
        <f t="shared" si="9"/>
        <v>2208.4621999997921</v>
      </c>
      <c r="N40" s="20">
        <v>20</v>
      </c>
      <c r="O40" s="20">
        <v>10</v>
      </c>
      <c r="P40" s="20" t="s">
        <v>187</v>
      </c>
      <c r="Q40" s="20" t="s">
        <v>138</v>
      </c>
      <c r="R40" s="20" t="s">
        <v>2</v>
      </c>
      <c r="S40" s="20" t="s">
        <v>263</v>
      </c>
      <c r="T40" s="20"/>
      <c r="U40" s="20" t="s">
        <v>216</v>
      </c>
    </row>
    <row r="41" spans="1:21" ht="16.5">
      <c r="A41" s="20" t="s">
        <v>254</v>
      </c>
      <c r="B41" s="31" t="s">
        <v>236</v>
      </c>
      <c r="C41" s="20" t="s">
        <v>134</v>
      </c>
      <c r="D41" s="20">
        <v>85</v>
      </c>
      <c r="E41" s="20">
        <v>1.1499999999999999</v>
      </c>
      <c r="F41" s="20">
        <v>100</v>
      </c>
      <c r="G41" s="20">
        <v>22</v>
      </c>
      <c r="H41" s="20">
        <v>16</v>
      </c>
      <c r="I41" s="23">
        <f t="shared" si="5"/>
        <v>18.761663039293719</v>
      </c>
      <c r="J41" s="23">
        <f t="shared" si="6"/>
        <v>1.1726039399558574</v>
      </c>
      <c r="K41" s="23">
        <f t="shared" si="7"/>
        <v>1876.1663039293719</v>
      </c>
      <c r="L41" s="26">
        <f t="shared" si="8"/>
        <v>22.072544752110257</v>
      </c>
      <c r="M41" s="29">
        <f t="shared" si="9"/>
        <v>1631.4489599385845</v>
      </c>
      <c r="N41" s="20">
        <v>30</v>
      </c>
      <c r="O41" s="20">
        <v>50</v>
      </c>
      <c r="P41" s="20" t="s">
        <v>132</v>
      </c>
      <c r="Q41" s="20" t="s">
        <v>237</v>
      </c>
      <c r="R41" s="20" t="s">
        <v>238</v>
      </c>
      <c r="S41" s="20" t="s">
        <v>293</v>
      </c>
      <c r="T41" s="20" t="s">
        <v>257</v>
      </c>
      <c r="U41" s="20" t="s">
        <v>162</v>
      </c>
    </row>
    <row r="42" spans="1:21" ht="24.75">
      <c r="A42" s="20" t="s">
        <v>253</v>
      </c>
      <c r="B42" s="31" t="s">
        <v>224</v>
      </c>
      <c r="C42" s="20" t="s">
        <v>134</v>
      </c>
      <c r="D42" s="20">
        <v>111</v>
      </c>
      <c r="E42" s="20">
        <v>1.36</v>
      </c>
      <c r="F42" s="20">
        <v>100</v>
      </c>
      <c r="G42" s="20">
        <v>40</v>
      </c>
      <c r="H42" s="20">
        <v>15</v>
      </c>
      <c r="I42" s="23">
        <f t="shared" si="5"/>
        <v>24.494897427831781</v>
      </c>
      <c r="J42" s="23">
        <f t="shared" si="6"/>
        <v>1.6329931618554521</v>
      </c>
      <c r="K42" s="23">
        <f t="shared" si="7"/>
        <v>2449.4897427831779</v>
      </c>
      <c r="L42" s="26">
        <f t="shared" si="8"/>
        <v>22.067475160208812</v>
      </c>
      <c r="M42" s="29">
        <f t="shared" si="9"/>
        <v>1801.0953991052777</v>
      </c>
      <c r="N42" s="20">
        <v>40</v>
      </c>
      <c r="O42" s="20">
        <v>15</v>
      </c>
      <c r="P42" s="20" t="s">
        <v>132</v>
      </c>
      <c r="Q42" s="20" t="s">
        <v>146</v>
      </c>
      <c r="R42" s="20" t="s">
        <v>136</v>
      </c>
      <c r="S42" s="20" t="s">
        <v>288</v>
      </c>
      <c r="T42" s="20" t="s">
        <v>225</v>
      </c>
      <c r="U42" s="20" t="s">
        <v>179</v>
      </c>
    </row>
    <row r="43" spans="1:21" ht="16.5">
      <c r="A43" s="20" t="s">
        <v>149</v>
      </c>
      <c r="B43" s="31" t="s">
        <v>134</v>
      </c>
      <c r="C43" s="20" t="s">
        <v>134</v>
      </c>
      <c r="D43" s="20">
        <v>85</v>
      </c>
      <c r="E43" s="20">
        <v>1.05</v>
      </c>
      <c r="F43" s="20">
        <v>100</v>
      </c>
      <c r="G43" s="20">
        <v>22</v>
      </c>
      <c r="H43" s="20">
        <v>15</v>
      </c>
      <c r="I43" s="23">
        <f t="shared" si="5"/>
        <v>18.165902124584949</v>
      </c>
      <c r="J43" s="23">
        <f t="shared" si="6"/>
        <v>1.2110601416389966</v>
      </c>
      <c r="K43" s="23">
        <f t="shared" si="7"/>
        <v>1816.590212458495</v>
      </c>
      <c r="L43" s="26">
        <f t="shared" si="8"/>
        <v>21.371649558335235</v>
      </c>
      <c r="M43" s="29">
        <f t="shared" si="9"/>
        <v>1730.085916627138</v>
      </c>
      <c r="N43" s="20">
        <v>30</v>
      </c>
      <c r="O43" s="20">
        <v>30</v>
      </c>
      <c r="P43" s="20" t="s">
        <v>219</v>
      </c>
      <c r="Q43" s="20" t="s">
        <v>135</v>
      </c>
      <c r="R43" s="20" t="s">
        <v>136</v>
      </c>
      <c r="S43" s="20" t="s">
        <v>158</v>
      </c>
      <c r="T43" s="20"/>
      <c r="U43" s="20" t="s">
        <v>216</v>
      </c>
    </row>
    <row r="44" spans="1:21" ht="16.5">
      <c r="A44" s="20" t="s">
        <v>254</v>
      </c>
      <c r="B44" s="31" t="s">
        <v>244</v>
      </c>
      <c r="C44" s="20" t="s">
        <v>134</v>
      </c>
      <c r="D44" s="20">
        <v>85</v>
      </c>
      <c r="E44" s="20">
        <v>0.84</v>
      </c>
      <c r="F44" s="20">
        <v>100</v>
      </c>
      <c r="G44" s="20">
        <v>22</v>
      </c>
      <c r="H44" s="20">
        <v>15</v>
      </c>
      <c r="I44" s="23">
        <f t="shared" si="5"/>
        <v>18.165902124584949</v>
      </c>
      <c r="J44" s="23">
        <f t="shared" si="6"/>
        <v>1.2110601416389966</v>
      </c>
      <c r="K44" s="23">
        <f t="shared" si="7"/>
        <v>1816.590212458495</v>
      </c>
      <c r="L44" s="26">
        <f t="shared" si="8"/>
        <v>21.371649558335235</v>
      </c>
      <c r="M44" s="29">
        <f t="shared" si="9"/>
        <v>2162.6073957839226</v>
      </c>
      <c r="N44" s="20">
        <v>20</v>
      </c>
      <c r="O44" s="20">
        <v>20</v>
      </c>
      <c r="P44" s="20" t="s">
        <v>134</v>
      </c>
      <c r="Q44" s="20" t="s">
        <v>245</v>
      </c>
      <c r="R44" s="20" t="s">
        <v>142</v>
      </c>
      <c r="S44" s="20" t="s">
        <v>296</v>
      </c>
      <c r="T44" s="20" t="s">
        <v>260</v>
      </c>
      <c r="U44" s="20" t="s">
        <v>162</v>
      </c>
    </row>
    <row r="45" spans="1:21" ht="16.5">
      <c r="A45" s="20" t="s">
        <v>253</v>
      </c>
      <c r="B45" s="31" t="s">
        <v>230</v>
      </c>
      <c r="C45" s="20" t="s">
        <v>322</v>
      </c>
      <c r="D45" s="20">
        <v>54</v>
      </c>
      <c r="E45" s="20">
        <v>0.54</v>
      </c>
      <c r="F45" s="20">
        <v>100</v>
      </c>
      <c r="G45" s="20">
        <v>10</v>
      </c>
      <c r="H45" s="20">
        <v>12</v>
      </c>
      <c r="I45" s="23">
        <f t="shared" si="5"/>
        <v>10.954451150103322</v>
      </c>
      <c r="J45" s="23">
        <f t="shared" si="6"/>
        <v>0.9128709291752769</v>
      </c>
      <c r="K45" s="23">
        <f t="shared" si="7"/>
        <v>1095.4451150103323</v>
      </c>
      <c r="L45" s="26">
        <f t="shared" si="8"/>
        <v>20.286020648339488</v>
      </c>
      <c r="M45" s="29">
        <f t="shared" si="9"/>
        <v>2028.6020648339486</v>
      </c>
      <c r="N45" s="20">
        <v>15</v>
      </c>
      <c r="O45" s="20">
        <v>20</v>
      </c>
      <c r="P45" s="20" t="s">
        <v>129</v>
      </c>
      <c r="Q45" s="20" t="s">
        <v>233</v>
      </c>
      <c r="R45" s="20" t="s">
        <v>131</v>
      </c>
      <c r="S45" s="20" t="s">
        <v>292</v>
      </c>
      <c r="T45" s="20" t="s">
        <v>231</v>
      </c>
      <c r="U45" s="20" t="s">
        <v>162</v>
      </c>
    </row>
    <row r="46" spans="1:21" ht="16.5">
      <c r="A46" s="20" t="s">
        <v>254</v>
      </c>
      <c r="B46" s="31" t="s">
        <v>239</v>
      </c>
      <c r="C46" s="20" t="s">
        <v>134</v>
      </c>
      <c r="D46" s="20">
        <v>90</v>
      </c>
      <c r="E46" s="20">
        <v>1.1499999999999999</v>
      </c>
      <c r="F46" s="20">
        <v>100</v>
      </c>
      <c r="G46" s="20">
        <v>22</v>
      </c>
      <c r="H46" s="20">
        <v>15</v>
      </c>
      <c r="I46" s="23">
        <f t="shared" si="5"/>
        <v>18.165902124584949</v>
      </c>
      <c r="J46" s="23">
        <f t="shared" si="6"/>
        <v>1.2110601416389966</v>
      </c>
      <c r="K46" s="23">
        <f t="shared" si="7"/>
        <v>1816.590212458495</v>
      </c>
      <c r="L46" s="26">
        <f t="shared" si="8"/>
        <v>20.184335693983279</v>
      </c>
      <c r="M46" s="29">
        <f t="shared" si="9"/>
        <v>1579.643663007387</v>
      </c>
      <c r="N46" s="20">
        <v>30</v>
      </c>
      <c r="O46" s="20">
        <v>30</v>
      </c>
      <c r="P46" s="20" t="s">
        <v>240</v>
      </c>
      <c r="Q46" s="20" t="s">
        <v>241</v>
      </c>
      <c r="R46" s="20" t="s">
        <v>136</v>
      </c>
      <c r="S46" s="20" t="s">
        <v>294</v>
      </c>
      <c r="T46" s="20" t="s">
        <v>258</v>
      </c>
      <c r="U46" s="20" t="s">
        <v>162</v>
      </c>
    </row>
    <row r="47" spans="1:21" ht="16.5">
      <c r="A47" s="20" t="s">
        <v>254</v>
      </c>
      <c r="B47" s="31" t="s">
        <v>242</v>
      </c>
      <c r="C47" s="20" t="s">
        <v>134</v>
      </c>
      <c r="D47" s="20">
        <v>94</v>
      </c>
      <c r="E47" s="20">
        <v>0.92</v>
      </c>
      <c r="F47" s="20">
        <v>100</v>
      </c>
      <c r="G47" s="20">
        <v>22</v>
      </c>
      <c r="H47" s="20">
        <v>15</v>
      </c>
      <c r="I47" s="23">
        <f t="shared" si="5"/>
        <v>18.165902124584949</v>
      </c>
      <c r="J47" s="23">
        <f t="shared" si="6"/>
        <v>1.2110601416389966</v>
      </c>
      <c r="K47" s="23">
        <f t="shared" si="7"/>
        <v>1816.590212458495</v>
      </c>
      <c r="L47" s="26">
        <f t="shared" si="8"/>
        <v>19.32542779211165</v>
      </c>
      <c r="M47" s="29">
        <f t="shared" si="9"/>
        <v>1974.5545787592337</v>
      </c>
      <c r="N47" s="20">
        <v>52</v>
      </c>
      <c r="O47" s="20">
        <v>30</v>
      </c>
      <c r="P47" s="20" t="s">
        <v>132</v>
      </c>
      <c r="Q47" s="20" t="s">
        <v>243</v>
      </c>
      <c r="R47" s="20" t="s">
        <v>238</v>
      </c>
      <c r="S47" s="20" t="s">
        <v>295</v>
      </c>
      <c r="T47" s="20" t="s">
        <v>259</v>
      </c>
      <c r="U47" s="20" t="s">
        <v>179</v>
      </c>
    </row>
    <row r="48" spans="1:21" ht="16.5">
      <c r="A48" s="20" t="s">
        <v>222</v>
      </c>
      <c r="B48" s="31" t="s">
        <v>220</v>
      </c>
      <c r="C48" s="20" t="s">
        <v>132</v>
      </c>
      <c r="D48" s="20">
        <v>66</v>
      </c>
      <c r="E48" s="20">
        <v>0.72</v>
      </c>
      <c r="F48" s="20">
        <v>100</v>
      </c>
      <c r="G48" s="20">
        <v>20</v>
      </c>
      <c r="H48" s="20">
        <v>8</v>
      </c>
      <c r="I48" s="23">
        <f t="shared" si="5"/>
        <v>12.649110640673518</v>
      </c>
      <c r="J48" s="23">
        <f t="shared" si="6"/>
        <v>1.5811388300841898</v>
      </c>
      <c r="K48" s="23">
        <f t="shared" si="7"/>
        <v>1264.9110640673518</v>
      </c>
      <c r="L48" s="26">
        <f t="shared" si="8"/>
        <v>19.165319152535634</v>
      </c>
      <c r="M48" s="29">
        <f t="shared" si="9"/>
        <v>1756.8209223157664</v>
      </c>
      <c r="N48" s="20">
        <v>0</v>
      </c>
      <c r="O48" s="20">
        <v>0</v>
      </c>
      <c r="P48" s="20" t="s">
        <v>199</v>
      </c>
      <c r="Q48" s="20" t="s">
        <v>145</v>
      </c>
      <c r="R48" s="20" t="s">
        <v>131</v>
      </c>
      <c r="S48" s="20" t="s">
        <v>276</v>
      </c>
      <c r="T48" s="20"/>
      <c r="U48" s="20" t="s">
        <v>162</v>
      </c>
    </row>
    <row r="49" spans="1:21" ht="16.5">
      <c r="A49" s="20" t="s">
        <v>222</v>
      </c>
      <c r="B49" s="31" t="s">
        <v>175</v>
      </c>
      <c r="C49" s="20" t="s">
        <v>134</v>
      </c>
      <c r="D49" s="20">
        <v>110.5</v>
      </c>
      <c r="E49" s="20">
        <v>1.36</v>
      </c>
      <c r="F49" s="20">
        <v>100</v>
      </c>
      <c r="G49" s="20">
        <v>25</v>
      </c>
      <c r="H49" s="20">
        <v>15</v>
      </c>
      <c r="I49" s="23">
        <f t="shared" si="5"/>
        <v>19.364916731037084</v>
      </c>
      <c r="J49" s="23">
        <f t="shared" si="6"/>
        <v>1.2909944487358056</v>
      </c>
      <c r="K49" s="23">
        <f t="shared" si="7"/>
        <v>1936.4916731037083</v>
      </c>
      <c r="L49" s="26">
        <f t="shared" si="8"/>
        <v>17.524811521300528</v>
      </c>
      <c r="M49" s="29">
        <f t="shared" si="9"/>
        <v>1423.8909361056678</v>
      </c>
      <c r="N49" s="20">
        <v>60</v>
      </c>
      <c r="O49" s="20">
        <v>20</v>
      </c>
      <c r="P49" s="20" t="s">
        <v>132</v>
      </c>
      <c r="Q49" s="20" t="s">
        <v>135</v>
      </c>
      <c r="R49" s="20" t="s">
        <v>136</v>
      </c>
      <c r="S49" s="20" t="s">
        <v>275</v>
      </c>
      <c r="T49" s="20"/>
      <c r="U49" s="20" t="s">
        <v>176</v>
      </c>
    </row>
    <row r="50" spans="1:21" ht="16.5">
      <c r="A50" s="20" t="s">
        <v>149</v>
      </c>
      <c r="B50" s="31" t="s">
        <v>140</v>
      </c>
      <c r="C50" s="20" t="s">
        <v>141</v>
      </c>
      <c r="D50" s="20">
        <v>200</v>
      </c>
      <c r="E50" s="20">
        <v>2.1</v>
      </c>
      <c r="F50" s="20">
        <v>50</v>
      </c>
      <c r="G50" s="20">
        <v>100</v>
      </c>
      <c r="H50" s="20">
        <v>35</v>
      </c>
      <c r="I50" s="23">
        <f t="shared" si="5"/>
        <v>59.16079783099616</v>
      </c>
      <c r="J50" s="23">
        <f t="shared" si="6"/>
        <v>1.6903085094570331</v>
      </c>
      <c r="K50" s="23">
        <f t="shared" si="7"/>
        <v>2958.0398915498081</v>
      </c>
      <c r="L50" s="26">
        <f t="shared" si="8"/>
        <v>14.79019945774904</v>
      </c>
      <c r="M50" s="29">
        <f t="shared" si="9"/>
        <v>1408.5904245475276</v>
      </c>
      <c r="N50" s="20">
        <v>20</v>
      </c>
      <c r="O50" s="20">
        <v>0</v>
      </c>
      <c r="P50" s="20" t="s">
        <v>132</v>
      </c>
      <c r="Q50" s="20" t="s">
        <v>135</v>
      </c>
      <c r="R50" s="20" t="s">
        <v>142</v>
      </c>
      <c r="S50" s="20" t="s">
        <v>306</v>
      </c>
      <c r="T50" s="20"/>
      <c r="U50" s="20" t="s">
        <v>217</v>
      </c>
    </row>
    <row r="51" spans="1:21" ht="24.75">
      <c r="A51" s="20" t="s">
        <v>222</v>
      </c>
      <c r="B51" s="31" t="s">
        <v>167</v>
      </c>
      <c r="C51" s="20" t="s">
        <v>141</v>
      </c>
      <c r="D51" s="20">
        <v>240</v>
      </c>
      <c r="E51" s="20">
        <v>2.52</v>
      </c>
      <c r="F51" s="20">
        <v>50</v>
      </c>
      <c r="G51" s="20">
        <v>125</v>
      </c>
      <c r="H51" s="20">
        <v>40</v>
      </c>
      <c r="I51" s="23">
        <f t="shared" si="5"/>
        <v>70.710678118654755</v>
      </c>
      <c r="J51" s="23">
        <f t="shared" si="6"/>
        <v>1.7677669529663689</v>
      </c>
      <c r="K51" s="23">
        <f t="shared" si="7"/>
        <v>3535.533905932738</v>
      </c>
      <c r="L51" s="26">
        <f t="shared" si="8"/>
        <v>14.731391274719742</v>
      </c>
      <c r="M51" s="29">
        <f t="shared" si="9"/>
        <v>1402.989645211404</v>
      </c>
      <c r="N51" s="20">
        <v>20</v>
      </c>
      <c r="O51" s="20">
        <v>10</v>
      </c>
      <c r="P51" s="20" t="s">
        <v>132</v>
      </c>
      <c r="Q51" s="20" t="s">
        <v>135</v>
      </c>
      <c r="R51" s="20" t="s">
        <v>189</v>
      </c>
      <c r="S51" s="20" t="s">
        <v>268</v>
      </c>
      <c r="T51" s="20"/>
      <c r="U51" s="20" t="s">
        <v>168</v>
      </c>
    </row>
    <row r="52" spans="1:21" ht="16.5">
      <c r="A52" s="20" t="s">
        <v>222</v>
      </c>
      <c r="B52" s="31" t="s">
        <v>165</v>
      </c>
      <c r="C52" s="20" t="s">
        <v>141</v>
      </c>
      <c r="D52" s="20">
        <v>260</v>
      </c>
      <c r="E52" s="20">
        <v>2.73</v>
      </c>
      <c r="F52" s="20">
        <v>50</v>
      </c>
      <c r="G52" s="20">
        <v>120</v>
      </c>
      <c r="H52" s="20">
        <v>35</v>
      </c>
      <c r="I52" s="23">
        <f t="shared" si="5"/>
        <v>64.807406984078597</v>
      </c>
      <c r="J52" s="23">
        <f t="shared" si="6"/>
        <v>1.8516401995451028</v>
      </c>
      <c r="K52" s="23">
        <f t="shared" si="7"/>
        <v>3240.3703492039299</v>
      </c>
      <c r="L52" s="26">
        <f t="shared" si="8"/>
        <v>12.462962881553576</v>
      </c>
      <c r="M52" s="29">
        <f t="shared" si="9"/>
        <v>1186.9488458622454</v>
      </c>
      <c r="N52" s="20">
        <v>25</v>
      </c>
      <c r="O52" s="20">
        <v>10</v>
      </c>
      <c r="P52" s="20" t="s">
        <v>132</v>
      </c>
      <c r="Q52" s="20" t="s">
        <v>135</v>
      </c>
      <c r="R52" s="20" t="s">
        <v>142</v>
      </c>
      <c r="S52" s="20" t="s">
        <v>266</v>
      </c>
      <c r="T52" s="20"/>
      <c r="U52" s="20" t="s">
        <v>162</v>
      </c>
    </row>
    <row r="53" spans="1:21" ht="16.5">
      <c r="A53" s="20" t="s">
        <v>222</v>
      </c>
      <c r="B53" s="31" t="s">
        <v>312</v>
      </c>
      <c r="C53" s="20" t="s">
        <v>313</v>
      </c>
      <c r="D53" s="20">
        <v>250</v>
      </c>
      <c r="E53" s="20">
        <f>2.1*1.25</f>
        <v>2.625</v>
      </c>
      <c r="F53" s="20">
        <v>50</v>
      </c>
      <c r="G53" s="20">
        <v>110</v>
      </c>
      <c r="H53" s="20">
        <v>30</v>
      </c>
      <c r="I53" s="23">
        <f t="shared" si="5"/>
        <v>57.445626465380286</v>
      </c>
      <c r="J53" s="23">
        <f t="shared" si="6"/>
        <v>1.9148542155126762</v>
      </c>
      <c r="K53" s="23">
        <f t="shared" si="7"/>
        <v>2872.2813232690141</v>
      </c>
      <c r="L53" s="26">
        <f t="shared" si="8"/>
        <v>11.489125293076057</v>
      </c>
      <c r="M53" s="29">
        <f t="shared" si="9"/>
        <v>1094.2024088643864</v>
      </c>
      <c r="N53" s="20">
        <v>25</v>
      </c>
      <c r="O53" s="20">
        <v>10</v>
      </c>
      <c r="P53" s="20" t="s">
        <v>219</v>
      </c>
      <c r="Q53" s="20" t="s">
        <v>314</v>
      </c>
      <c r="R53" s="20" t="s">
        <v>315</v>
      </c>
      <c r="S53" s="20" t="s">
        <v>321</v>
      </c>
      <c r="U53" s="20" t="s">
        <v>216</v>
      </c>
    </row>
    <row r="54" spans="1:21" ht="16.5">
      <c r="A54" s="20" t="s">
        <v>254</v>
      </c>
      <c r="B54" s="31" t="s">
        <v>249</v>
      </c>
      <c r="C54" s="20" t="s">
        <v>247</v>
      </c>
      <c r="D54" s="20">
        <v>400</v>
      </c>
      <c r="E54" s="20">
        <v>2.94</v>
      </c>
      <c r="F54" s="20">
        <v>25</v>
      </c>
      <c r="G54" s="20">
        <v>250</v>
      </c>
      <c r="H54" s="20">
        <v>50</v>
      </c>
      <c r="I54" s="23">
        <f t="shared" si="5"/>
        <v>111.80339887498948</v>
      </c>
      <c r="J54" s="23">
        <f t="shared" si="6"/>
        <v>2.2360679774997898</v>
      </c>
      <c r="K54" s="23">
        <f t="shared" si="7"/>
        <v>2795.0849718747372</v>
      </c>
      <c r="L54" s="26">
        <f t="shared" si="8"/>
        <v>6.9877124296868427</v>
      </c>
      <c r="M54" s="29">
        <f t="shared" si="9"/>
        <v>950.70917410705351</v>
      </c>
      <c r="N54" s="20">
        <v>0</v>
      </c>
      <c r="O54" s="20">
        <v>0</v>
      </c>
      <c r="P54" s="20" t="s">
        <v>250</v>
      </c>
      <c r="Q54" s="20" t="s">
        <v>198</v>
      </c>
      <c r="R54" s="20" t="s">
        <v>251</v>
      </c>
      <c r="S54" s="20" t="s">
        <v>298</v>
      </c>
      <c r="T54" s="20" t="s">
        <v>262</v>
      </c>
      <c r="U54" s="20" t="s">
        <v>162</v>
      </c>
    </row>
  </sheetData>
  <autoFilter ref="A3:U3">
    <sortState ref="A4:U54">
      <sortCondition descending="1" ref="L3"/>
    </sortState>
  </autoFilter>
  <mergeCells count="4">
    <mergeCell ref="A1:V1"/>
    <mergeCell ref="A2:M2"/>
    <mergeCell ref="N2:R2"/>
    <mergeCell ref="S2:U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54"/>
  <sheetViews>
    <sheetView zoomScale="220" zoomScaleNormal="220" workbookViewId="0">
      <pane ySplit="3" topLeftCell="A4" activePane="bottomLeft" state="frozen"/>
      <selection pane="bottomLeft" activeCell="N11" sqref="N11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8" width="4.75" customWidth="1"/>
    <col min="9" max="9" width="2.5" customWidth="1"/>
    <col min="10" max="10" width="5.75" customWidth="1"/>
    <col min="11" max="11" width="2.75" customWidth="1"/>
    <col min="12" max="12" width="5.25" customWidth="1"/>
    <col min="13" max="13" width="6.125" customWidth="1"/>
    <col min="14" max="14" width="6.875" customWidth="1"/>
    <col min="15" max="15" width="5.875" style="35" customWidth="1"/>
    <col min="16" max="16" width="5.75" style="35" customWidth="1"/>
    <col min="17" max="17" width="3.75" style="35" customWidth="1"/>
    <col min="18" max="18" width="3.875" style="35" customWidth="1"/>
    <col min="19" max="19" width="5" style="40" customWidth="1"/>
    <col min="20" max="20" width="3.875" style="38" customWidth="1"/>
    <col min="21" max="21" width="4.25" customWidth="1"/>
    <col min="22" max="22" width="4" customWidth="1"/>
    <col min="24" max="24" width="7.375" customWidth="1"/>
    <col min="25" max="25" width="7.25" customWidth="1"/>
  </cols>
  <sheetData>
    <row r="1" spans="1:29">
      <c r="A1" s="55" t="s">
        <v>338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9"/>
      <c r="U1" s="55"/>
      <c r="V1" s="55"/>
      <c r="W1" s="55"/>
      <c r="X1" s="55"/>
      <c r="Y1" s="55"/>
      <c r="Z1" s="55"/>
      <c r="AA1" s="55"/>
      <c r="AB1" s="55"/>
      <c r="AC1" s="55"/>
    </row>
    <row r="2" spans="1:29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 t="s">
        <v>300</v>
      </c>
      <c r="V2" s="56"/>
      <c r="W2" s="56"/>
      <c r="X2" s="56"/>
      <c r="Y2" s="56"/>
      <c r="Z2" s="56" t="s">
        <v>301</v>
      </c>
      <c r="AA2" s="56"/>
      <c r="AB2" s="56"/>
      <c r="AC2" s="21"/>
    </row>
    <row r="3" spans="1:29" ht="24.75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342</v>
      </c>
      <c r="J3" s="20" t="s">
        <v>122</v>
      </c>
      <c r="K3" s="20" t="s">
        <v>342</v>
      </c>
      <c r="L3" s="20" t="s">
        <v>102</v>
      </c>
      <c r="M3" s="20" t="s">
        <v>101</v>
      </c>
      <c r="N3" s="20" t="s">
        <v>150</v>
      </c>
      <c r="O3" s="33" t="s">
        <v>152</v>
      </c>
      <c r="P3" s="33" t="s">
        <v>151</v>
      </c>
      <c r="Q3" s="33" t="s">
        <v>340</v>
      </c>
      <c r="R3" s="33" t="s">
        <v>339</v>
      </c>
      <c r="S3" s="39" t="s">
        <v>343</v>
      </c>
      <c r="T3" s="37" t="s">
        <v>344</v>
      </c>
      <c r="U3" s="20" t="s">
        <v>123</v>
      </c>
      <c r="V3" s="20" t="s">
        <v>124</v>
      </c>
      <c r="W3" s="20" t="s">
        <v>125</v>
      </c>
      <c r="X3" s="20" t="s">
        <v>126</v>
      </c>
      <c r="Y3" s="20" t="s">
        <v>154</v>
      </c>
      <c r="Z3" s="20" t="s">
        <v>255</v>
      </c>
      <c r="AA3" s="20" t="s">
        <v>256</v>
      </c>
      <c r="AB3" s="20" t="s">
        <v>160</v>
      </c>
    </row>
    <row r="4" spans="1:29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1.1000000000000001</v>
      </c>
      <c r="J4" s="20">
        <v>18</v>
      </c>
      <c r="K4" s="20">
        <v>1.1000000000000001</v>
      </c>
      <c r="L4" s="23">
        <f t="shared" ref="L4:L35" si="0">SQRT(H4*I4*J4*K4)</f>
        <v>30.244999586708545</v>
      </c>
      <c r="M4" s="23">
        <f t="shared" ref="M4:M35" si="1">SQRT(H4*I4/J4/K4)</f>
        <v>1.5275252316519468</v>
      </c>
      <c r="N4" s="23">
        <f t="shared" ref="N4:N35" si="2">L4*G4</f>
        <v>3024.4999586708545</v>
      </c>
      <c r="O4" s="34">
        <f t="shared" ref="O4:O35" si="3">N4/D4</f>
        <v>34.369317712168801</v>
      </c>
      <c r="P4" s="34">
        <f t="shared" ref="P4:P35" si="4">N4/E4</f>
        <v>3360.5555096342828</v>
      </c>
      <c r="Q4" s="33">
        <v>5</v>
      </c>
      <c r="R4" s="33">
        <v>8</v>
      </c>
      <c r="S4" s="33">
        <f t="shared" ref="S4:S35" si="5">N4*SUM(Q4:R4)</f>
        <v>39318.499462721113</v>
      </c>
      <c r="T4" s="33">
        <f t="shared" ref="T4:T35" si="6">E4*F4*SUM(Q4:R4)</f>
        <v>11.700000000000001</v>
      </c>
      <c r="U4" s="20">
        <v>0</v>
      </c>
      <c r="V4" s="20">
        <v>0</v>
      </c>
      <c r="W4" s="20" t="s">
        <v>144</v>
      </c>
      <c r="X4" s="20" t="s">
        <v>145</v>
      </c>
      <c r="Y4" s="20" t="s">
        <v>303</v>
      </c>
      <c r="Z4" s="20" t="s">
        <v>307</v>
      </c>
      <c r="AA4" s="20"/>
      <c r="AB4" s="20" t="s">
        <v>319</v>
      </c>
    </row>
    <row r="5" spans="1:29" ht="16.5">
      <c r="A5" s="20" t="s">
        <v>253</v>
      </c>
      <c r="B5" s="31" t="s">
        <v>226</v>
      </c>
      <c r="C5" s="20" t="s">
        <v>132</v>
      </c>
      <c r="D5" s="20">
        <v>82.5</v>
      </c>
      <c r="E5" s="20">
        <v>0.9</v>
      </c>
      <c r="F5" s="20">
        <v>1</v>
      </c>
      <c r="G5" s="20">
        <v>100</v>
      </c>
      <c r="H5" s="20">
        <v>30</v>
      </c>
      <c r="I5" s="20">
        <v>1.2</v>
      </c>
      <c r="J5" s="20">
        <v>20</v>
      </c>
      <c r="K5" s="20">
        <v>1.2</v>
      </c>
      <c r="L5" s="23">
        <f t="shared" si="0"/>
        <v>29.393876913398138</v>
      </c>
      <c r="M5" s="23">
        <f t="shared" si="1"/>
        <v>1.2247448713915889</v>
      </c>
      <c r="N5" s="23">
        <f t="shared" si="2"/>
        <v>2939.387691339814</v>
      </c>
      <c r="O5" s="34">
        <f t="shared" si="3"/>
        <v>35.628941713209869</v>
      </c>
      <c r="P5" s="34">
        <f t="shared" si="4"/>
        <v>3265.9863237109043</v>
      </c>
      <c r="Q5" s="33">
        <v>5</v>
      </c>
      <c r="R5" s="33">
        <v>8</v>
      </c>
      <c r="S5" s="39">
        <f t="shared" si="5"/>
        <v>38212.039987417578</v>
      </c>
      <c r="T5" s="37">
        <f t="shared" si="6"/>
        <v>11.700000000000001</v>
      </c>
      <c r="U5" s="20">
        <v>0</v>
      </c>
      <c r="V5" s="20">
        <v>0</v>
      </c>
      <c r="W5" s="20" t="s">
        <v>234</v>
      </c>
      <c r="X5" s="20" t="s">
        <v>138</v>
      </c>
      <c r="Y5" s="20" t="s">
        <v>131</v>
      </c>
      <c r="Z5" s="20" t="s">
        <v>289</v>
      </c>
      <c r="AA5" s="20" t="s">
        <v>227</v>
      </c>
      <c r="AB5" s="20" t="s">
        <v>162</v>
      </c>
    </row>
    <row r="6" spans="1:29" ht="16.5">
      <c r="A6" s="20" t="s">
        <v>222</v>
      </c>
      <c r="B6" s="31" t="s">
        <v>186</v>
      </c>
      <c r="C6" s="20" t="s">
        <v>129</v>
      </c>
      <c r="D6" s="20">
        <v>150</v>
      </c>
      <c r="E6" s="20">
        <v>2</v>
      </c>
      <c r="F6" s="20">
        <v>1</v>
      </c>
      <c r="G6" s="20">
        <v>100</v>
      </c>
      <c r="H6" s="20">
        <v>45</v>
      </c>
      <c r="I6" s="20">
        <v>1.1000000000000001</v>
      </c>
      <c r="J6" s="20">
        <v>30</v>
      </c>
      <c r="K6" s="20">
        <v>1.1000000000000001</v>
      </c>
      <c r="L6" s="23">
        <f t="shared" si="0"/>
        <v>40.416580755922446</v>
      </c>
      <c r="M6" s="23">
        <f t="shared" si="1"/>
        <v>1.2247448713915889</v>
      </c>
      <c r="N6" s="23">
        <f t="shared" si="2"/>
        <v>4041.6580755922446</v>
      </c>
      <c r="O6" s="34">
        <f t="shared" si="3"/>
        <v>26.944387170614963</v>
      </c>
      <c r="P6" s="34">
        <f t="shared" si="4"/>
        <v>2020.8290377961223</v>
      </c>
      <c r="Q6" s="33">
        <v>5</v>
      </c>
      <c r="R6" s="33">
        <v>4</v>
      </c>
      <c r="S6" s="39">
        <f t="shared" si="5"/>
        <v>36374.922680330201</v>
      </c>
      <c r="T6" s="37">
        <f t="shared" si="6"/>
        <v>18</v>
      </c>
      <c r="U6" s="20">
        <v>10</v>
      </c>
      <c r="V6" s="20">
        <v>0</v>
      </c>
      <c r="W6" s="20" t="s">
        <v>214</v>
      </c>
      <c r="X6" s="20" t="s">
        <v>215</v>
      </c>
      <c r="Y6" s="20" t="s">
        <v>131</v>
      </c>
      <c r="Z6" s="20" t="s">
        <v>287</v>
      </c>
      <c r="AA6" s="20"/>
      <c r="AB6" s="20" t="s">
        <v>216</v>
      </c>
    </row>
    <row r="7" spans="1:29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1.1000000000000001</v>
      </c>
      <c r="J7" s="20">
        <v>30</v>
      </c>
      <c r="K7" s="20">
        <v>1.1000000000000001</v>
      </c>
      <c r="L7" s="23">
        <f t="shared" si="0"/>
        <v>46.669047558312137</v>
      </c>
      <c r="M7" s="23">
        <f t="shared" si="1"/>
        <v>1.4142135623730951</v>
      </c>
      <c r="N7" s="23">
        <f t="shared" si="2"/>
        <v>4666.9047558312141</v>
      </c>
      <c r="O7" s="34">
        <f t="shared" si="3"/>
        <v>25.927248643506744</v>
      </c>
      <c r="P7" s="34">
        <f t="shared" si="4"/>
        <v>1944.5436482630059</v>
      </c>
      <c r="Q7" s="33">
        <v>5</v>
      </c>
      <c r="R7" s="33">
        <v>2</v>
      </c>
      <c r="S7" s="33">
        <f t="shared" si="5"/>
        <v>32668.333290818497</v>
      </c>
      <c r="T7" s="33">
        <f t="shared" si="6"/>
        <v>16.8</v>
      </c>
      <c r="U7" s="20">
        <v>0</v>
      </c>
      <c r="V7" s="20">
        <v>20</v>
      </c>
      <c r="W7" s="20" t="s">
        <v>137</v>
      </c>
      <c r="X7" s="20" t="s">
        <v>131</v>
      </c>
      <c r="Y7" s="20" t="s">
        <v>131</v>
      </c>
      <c r="Z7" s="20" t="s">
        <v>291</v>
      </c>
      <c r="AA7" s="20" t="s">
        <v>229</v>
      </c>
      <c r="AB7" s="20" t="s">
        <v>168</v>
      </c>
    </row>
    <row r="8" spans="1:29" ht="24.75">
      <c r="A8" s="20" t="s">
        <v>222</v>
      </c>
      <c r="B8" s="31" t="s">
        <v>165</v>
      </c>
      <c r="C8" s="20" t="s">
        <v>141</v>
      </c>
      <c r="D8" s="20">
        <v>260</v>
      </c>
      <c r="E8" s="20">
        <v>2.73</v>
      </c>
      <c r="F8" s="20">
        <v>0.85</v>
      </c>
      <c r="G8" s="20">
        <v>50</v>
      </c>
      <c r="H8" s="20">
        <v>120</v>
      </c>
      <c r="I8" s="20">
        <v>1.1000000000000001</v>
      </c>
      <c r="J8" s="20">
        <v>35</v>
      </c>
      <c r="K8" s="20">
        <v>1.1000000000000001</v>
      </c>
      <c r="L8" s="23">
        <f t="shared" si="0"/>
        <v>71.288147682486468</v>
      </c>
      <c r="M8" s="23">
        <f t="shared" si="1"/>
        <v>1.8516401995451028</v>
      </c>
      <c r="N8" s="23">
        <f t="shared" si="2"/>
        <v>3564.4073841243235</v>
      </c>
      <c r="O8" s="34">
        <f t="shared" si="3"/>
        <v>13.709259169708936</v>
      </c>
      <c r="P8" s="34">
        <f t="shared" si="4"/>
        <v>1305.6437304484703</v>
      </c>
      <c r="Q8" s="33">
        <v>5</v>
      </c>
      <c r="R8" s="33">
        <v>4</v>
      </c>
      <c r="S8" s="39">
        <f t="shared" si="5"/>
        <v>32079.66645711891</v>
      </c>
      <c r="T8" s="37">
        <f t="shared" si="6"/>
        <v>20.884499999999999</v>
      </c>
      <c r="U8" s="20">
        <v>25</v>
      </c>
      <c r="V8" s="20">
        <v>10</v>
      </c>
      <c r="W8" s="20" t="s">
        <v>132</v>
      </c>
      <c r="X8" s="20" t="s">
        <v>135</v>
      </c>
      <c r="Y8" s="20" t="s">
        <v>142</v>
      </c>
      <c r="Z8" s="20" t="s">
        <v>266</v>
      </c>
      <c r="AA8" s="20"/>
      <c r="AB8" s="20" t="s">
        <v>162</v>
      </c>
    </row>
    <row r="9" spans="1:29" ht="16.5">
      <c r="A9" s="20" t="s">
        <v>222</v>
      </c>
      <c r="B9" s="31" t="s">
        <v>173</v>
      </c>
      <c r="C9" s="20" t="s">
        <v>129</v>
      </c>
      <c r="D9" s="20">
        <v>115</v>
      </c>
      <c r="E9" s="20">
        <v>1.53</v>
      </c>
      <c r="F9" s="20">
        <v>1</v>
      </c>
      <c r="G9" s="20">
        <v>100</v>
      </c>
      <c r="H9" s="20">
        <v>40</v>
      </c>
      <c r="I9" s="20">
        <v>1.1000000000000001</v>
      </c>
      <c r="J9" s="20">
        <v>26</v>
      </c>
      <c r="K9" s="20">
        <v>1.1000000000000001</v>
      </c>
      <c r="L9" s="23">
        <f t="shared" si="0"/>
        <v>35.473934092513623</v>
      </c>
      <c r="M9" s="23">
        <f t="shared" si="1"/>
        <v>1.2403473458920844</v>
      </c>
      <c r="N9" s="23">
        <f t="shared" si="2"/>
        <v>3547.3934092513623</v>
      </c>
      <c r="O9" s="34">
        <f t="shared" si="3"/>
        <v>30.846899210881411</v>
      </c>
      <c r="P9" s="34">
        <f t="shared" si="4"/>
        <v>2318.5577838244199</v>
      </c>
      <c r="Q9" s="33">
        <v>5</v>
      </c>
      <c r="R9" s="33">
        <v>4</v>
      </c>
      <c r="S9" s="39">
        <f t="shared" si="5"/>
        <v>31926.540683262261</v>
      </c>
      <c r="T9" s="37">
        <f t="shared" si="6"/>
        <v>13.77</v>
      </c>
      <c r="U9" s="20">
        <v>0</v>
      </c>
      <c r="V9" s="20">
        <v>24</v>
      </c>
      <c r="W9" s="20" t="s">
        <v>195</v>
      </c>
      <c r="X9" s="20" t="s">
        <v>196</v>
      </c>
      <c r="Y9" s="20" t="s">
        <v>131</v>
      </c>
      <c r="Z9" s="20" t="s">
        <v>273</v>
      </c>
      <c r="AA9" s="20"/>
      <c r="AB9" s="20" t="s">
        <v>162</v>
      </c>
    </row>
    <row r="10" spans="1:29" ht="16.5" hidden="1">
      <c r="A10" s="20" t="s">
        <v>222</v>
      </c>
      <c r="B10" s="36" t="s">
        <v>223</v>
      </c>
      <c r="C10" s="20" t="s">
        <v>132</v>
      </c>
      <c r="D10" s="20">
        <v>66</v>
      </c>
      <c r="E10" s="20">
        <v>0.72</v>
      </c>
      <c r="F10" s="20">
        <v>1</v>
      </c>
      <c r="G10" s="20">
        <v>100</v>
      </c>
      <c r="H10" s="20">
        <v>44</v>
      </c>
      <c r="I10" s="20">
        <v>1.1000000000000001</v>
      </c>
      <c r="J10" s="20">
        <v>14</v>
      </c>
      <c r="K10" s="20">
        <v>1.1000000000000001</v>
      </c>
      <c r="L10" s="23">
        <f t="shared" si="0"/>
        <v>27.30128202117989</v>
      </c>
      <c r="M10" s="23">
        <f t="shared" si="1"/>
        <v>1.7728105208558367</v>
      </c>
      <c r="N10" s="23">
        <f t="shared" si="2"/>
        <v>2730.1282021179891</v>
      </c>
      <c r="O10" s="34">
        <f t="shared" si="3"/>
        <v>41.365578819969528</v>
      </c>
      <c r="P10" s="34">
        <f t="shared" si="4"/>
        <v>3791.844725163874</v>
      </c>
      <c r="Q10" s="33">
        <v>5</v>
      </c>
      <c r="R10" s="33">
        <v>6</v>
      </c>
      <c r="S10" s="33">
        <f t="shared" si="5"/>
        <v>30031.41022329788</v>
      </c>
      <c r="T10" s="33">
        <f t="shared" si="6"/>
        <v>7.92</v>
      </c>
      <c r="U10" s="20">
        <v>0</v>
      </c>
      <c r="V10" s="20">
        <v>0</v>
      </c>
      <c r="W10" s="20" t="s">
        <v>199</v>
      </c>
      <c r="X10" s="20" t="s">
        <v>145</v>
      </c>
      <c r="Y10" s="20" t="s">
        <v>131</v>
      </c>
      <c r="Z10" s="20" t="s">
        <v>276</v>
      </c>
      <c r="AA10" s="20"/>
      <c r="AB10" s="20" t="s">
        <v>320</v>
      </c>
    </row>
    <row r="11" spans="1:29" ht="33">
      <c r="A11" s="20" t="s">
        <v>309</v>
      </c>
      <c r="B11" s="31" t="s">
        <v>331</v>
      </c>
      <c r="C11" s="20" t="s">
        <v>311</v>
      </c>
      <c r="D11" s="20">
        <v>63</v>
      </c>
      <c r="E11" s="20">
        <v>0.63</v>
      </c>
      <c r="F11" s="20">
        <v>1</v>
      </c>
      <c r="G11" s="20">
        <v>100</v>
      </c>
      <c r="H11" s="20">
        <v>30</v>
      </c>
      <c r="I11" s="20">
        <v>1.1000000000000001</v>
      </c>
      <c r="J11" s="20">
        <v>30</v>
      </c>
      <c r="K11" s="20">
        <v>1.1000000000000001</v>
      </c>
      <c r="L11" s="23">
        <f t="shared" si="0"/>
        <v>33</v>
      </c>
      <c r="M11" s="23">
        <f t="shared" si="1"/>
        <v>1</v>
      </c>
      <c r="N11" s="23">
        <f t="shared" si="2"/>
        <v>3300</v>
      </c>
      <c r="O11" s="34">
        <f t="shared" si="3"/>
        <v>52.38095238095238</v>
      </c>
      <c r="P11" s="34">
        <f t="shared" si="4"/>
        <v>5238.0952380952376</v>
      </c>
      <c r="Q11" s="33">
        <v>5</v>
      </c>
      <c r="R11" s="33">
        <v>4</v>
      </c>
      <c r="S11" s="39">
        <f t="shared" si="5"/>
        <v>29700</v>
      </c>
      <c r="T11" s="37">
        <f t="shared" si="6"/>
        <v>5.67</v>
      </c>
      <c r="U11" s="20">
        <v>40</v>
      </c>
      <c r="V11" s="20">
        <v>40</v>
      </c>
      <c r="W11" s="20" t="s">
        <v>156</v>
      </c>
      <c r="X11" s="20" t="s">
        <v>157</v>
      </c>
      <c r="Y11" s="20" t="s">
        <v>158</v>
      </c>
      <c r="Z11" s="20" t="s">
        <v>159</v>
      </c>
      <c r="AA11" s="20"/>
      <c r="AB11" s="20" t="s">
        <v>216</v>
      </c>
    </row>
    <row r="12" spans="1:29" ht="24.75" hidden="1">
      <c r="A12" s="20" t="s">
        <v>222</v>
      </c>
      <c r="B12" s="36" t="s">
        <v>167</v>
      </c>
      <c r="C12" s="20" t="s">
        <v>141</v>
      </c>
      <c r="D12" s="20">
        <v>240</v>
      </c>
      <c r="E12" s="20">
        <v>2.52</v>
      </c>
      <c r="F12" s="20">
        <v>1</v>
      </c>
      <c r="G12" s="20">
        <v>50</v>
      </c>
      <c r="H12" s="20">
        <v>125</v>
      </c>
      <c r="I12" s="20">
        <v>1.1000000000000001</v>
      </c>
      <c r="J12" s="20">
        <v>40</v>
      </c>
      <c r="K12" s="20">
        <v>1.1000000000000001</v>
      </c>
      <c r="L12" s="23">
        <f t="shared" si="0"/>
        <v>77.781745930520231</v>
      </c>
      <c r="M12" s="23">
        <f t="shared" si="1"/>
        <v>1.7677669529663687</v>
      </c>
      <c r="N12" s="23">
        <f t="shared" si="2"/>
        <v>3889.0872965260114</v>
      </c>
      <c r="O12" s="34">
        <f t="shared" si="3"/>
        <v>16.204530402191715</v>
      </c>
      <c r="P12" s="34">
        <f t="shared" si="4"/>
        <v>1543.2886097325443</v>
      </c>
      <c r="Q12" s="33">
        <v>5</v>
      </c>
      <c r="R12" s="33">
        <v>2</v>
      </c>
      <c r="S12" s="33">
        <f t="shared" si="5"/>
        <v>27223.611075682078</v>
      </c>
      <c r="T12" s="33">
        <f t="shared" si="6"/>
        <v>17.64</v>
      </c>
      <c r="U12" s="20">
        <v>20</v>
      </c>
      <c r="V12" s="20">
        <v>10</v>
      </c>
      <c r="W12" s="20" t="s">
        <v>132</v>
      </c>
      <c r="X12" s="20" t="s">
        <v>135</v>
      </c>
      <c r="Y12" s="20" t="s">
        <v>189</v>
      </c>
      <c r="Z12" s="20" t="s">
        <v>268</v>
      </c>
      <c r="AA12" s="20"/>
      <c r="AB12" s="20" t="s">
        <v>168</v>
      </c>
    </row>
    <row r="13" spans="1:29">
      <c r="A13" s="20" t="s">
        <v>222</v>
      </c>
      <c r="B13" s="31" t="s">
        <v>166</v>
      </c>
      <c r="C13" s="20" t="s">
        <v>129</v>
      </c>
      <c r="D13" s="20">
        <v>117</v>
      </c>
      <c r="E13" s="20">
        <v>1.56</v>
      </c>
      <c r="F13" s="20">
        <v>1</v>
      </c>
      <c r="G13" s="20">
        <v>100</v>
      </c>
      <c r="H13" s="20">
        <v>40</v>
      </c>
      <c r="I13" s="20">
        <v>1.1000000000000001</v>
      </c>
      <c r="J13" s="20">
        <v>30</v>
      </c>
      <c r="K13" s="20">
        <v>1.1000000000000001</v>
      </c>
      <c r="L13" s="23">
        <f t="shared" si="0"/>
        <v>38.105117766515306</v>
      </c>
      <c r="M13" s="23">
        <f t="shared" si="1"/>
        <v>1.1547005383792515</v>
      </c>
      <c r="N13" s="23">
        <f t="shared" si="2"/>
        <v>3810.5117766515305</v>
      </c>
      <c r="O13" s="34">
        <f t="shared" si="3"/>
        <v>32.568476723517357</v>
      </c>
      <c r="P13" s="34">
        <f t="shared" si="4"/>
        <v>2442.6357542638016</v>
      </c>
      <c r="Q13" s="33">
        <v>5</v>
      </c>
      <c r="R13" s="33">
        <v>2</v>
      </c>
      <c r="S13" s="39">
        <f t="shared" si="5"/>
        <v>26673.582436560711</v>
      </c>
      <c r="T13" s="37">
        <f t="shared" si="6"/>
        <v>10.92</v>
      </c>
      <c r="U13" s="20">
        <v>0</v>
      </c>
      <c r="V13" s="20">
        <v>30</v>
      </c>
      <c r="W13" s="20" t="s">
        <v>137</v>
      </c>
      <c r="X13" s="20" t="s">
        <v>131</v>
      </c>
      <c r="Y13" s="20" t="s">
        <v>131</v>
      </c>
      <c r="Z13" s="20" t="s">
        <v>267</v>
      </c>
      <c r="AA13" s="20"/>
      <c r="AB13" s="20" t="s">
        <v>162</v>
      </c>
    </row>
    <row r="14" spans="1:29">
      <c r="A14" s="20" t="s">
        <v>222</v>
      </c>
      <c r="B14" s="31" t="s">
        <v>333</v>
      </c>
      <c r="C14" s="20" t="s">
        <v>129</v>
      </c>
      <c r="D14" s="20">
        <v>108</v>
      </c>
      <c r="E14" s="20">
        <v>1.44</v>
      </c>
      <c r="F14" s="20">
        <v>1</v>
      </c>
      <c r="G14" s="20">
        <v>100</v>
      </c>
      <c r="H14" s="20">
        <v>45</v>
      </c>
      <c r="I14" s="20">
        <v>1.1000000000000001</v>
      </c>
      <c r="J14" s="20">
        <v>25</v>
      </c>
      <c r="K14" s="20">
        <v>1.1000000000000001</v>
      </c>
      <c r="L14" s="23">
        <f t="shared" si="0"/>
        <v>36.895121628746537</v>
      </c>
      <c r="M14" s="23">
        <f t="shared" si="1"/>
        <v>1.3416407864998738</v>
      </c>
      <c r="N14" s="23">
        <f t="shared" si="2"/>
        <v>3689.5121628746538</v>
      </c>
      <c r="O14" s="34">
        <f t="shared" si="3"/>
        <v>34.162149656246797</v>
      </c>
      <c r="P14" s="34">
        <f t="shared" si="4"/>
        <v>2562.1612242185097</v>
      </c>
      <c r="Q14" s="33">
        <v>5</v>
      </c>
      <c r="R14" s="33">
        <v>2</v>
      </c>
      <c r="S14" s="39">
        <f t="shared" si="5"/>
        <v>25826.585140122577</v>
      </c>
      <c r="T14" s="37">
        <f t="shared" si="6"/>
        <v>10.08</v>
      </c>
      <c r="U14" s="20">
        <v>0</v>
      </c>
      <c r="V14" s="20">
        <v>0</v>
      </c>
      <c r="W14" s="20" t="s">
        <v>201</v>
      </c>
      <c r="X14" s="20" t="s">
        <v>131</v>
      </c>
      <c r="Y14" s="20" t="s">
        <v>131</v>
      </c>
      <c r="Z14" s="20" t="s">
        <v>279</v>
      </c>
      <c r="AA14" s="20"/>
      <c r="AB14" s="20" t="s">
        <v>162</v>
      </c>
    </row>
    <row r="15" spans="1:29" ht="16.5" hidden="1">
      <c r="A15" s="20" t="s">
        <v>222</v>
      </c>
      <c r="B15" s="36" t="s">
        <v>218</v>
      </c>
      <c r="C15" s="20" t="s">
        <v>132</v>
      </c>
      <c r="D15" s="20">
        <v>66</v>
      </c>
      <c r="E15" s="20">
        <v>0.72</v>
      </c>
      <c r="F15" s="20">
        <v>1</v>
      </c>
      <c r="G15" s="20">
        <v>100</v>
      </c>
      <c r="H15" s="20">
        <v>36</v>
      </c>
      <c r="I15" s="20">
        <v>1.1000000000000001</v>
      </c>
      <c r="J15" s="20">
        <v>12</v>
      </c>
      <c r="K15" s="20">
        <v>1.1000000000000001</v>
      </c>
      <c r="L15" s="23">
        <f t="shared" si="0"/>
        <v>22.863070659909184</v>
      </c>
      <c r="M15" s="23">
        <f t="shared" si="1"/>
        <v>1.7320508075688772</v>
      </c>
      <c r="N15" s="23">
        <f t="shared" si="2"/>
        <v>2286.3070659909185</v>
      </c>
      <c r="O15" s="34">
        <f t="shared" si="3"/>
        <v>34.641016151377556</v>
      </c>
      <c r="P15" s="34">
        <f t="shared" si="4"/>
        <v>3175.4264805429425</v>
      </c>
      <c r="Q15" s="33">
        <v>5</v>
      </c>
      <c r="R15" s="33">
        <v>6</v>
      </c>
      <c r="S15" s="33">
        <f t="shared" si="5"/>
        <v>25149.377725900104</v>
      </c>
      <c r="T15" s="33">
        <f t="shared" si="6"/>
        <v>7.92</v>
      </c>
      <c r="U15" s="20">
        <v>0</v>
      </c>
      <c r="V15" s="20">
        <v>0</v>
      </c>
      <c r="W15" s="20" t="s">
        <v>199</v>
      </c>
      <c r="X15" s="20" t="s">
        <v>145</v>
      </c>
      <c r="Y15" s="20" t="s">
        <v>131</v>
      </c>
      <c r="Z15" s="20" t="s">
        <v>276</v>
      </c>
      <c r="AA15" s="20"/>
      <c r="AB15" s="20" t="s">
        <v>319</v>
      </c>
    </row>
    <row r="16" spans="1:29" ht="16.5">
      <c r="A16" s="20" t="s">
        <v>222</v>
      </c>
      <c r="B16" s="31" t="s">
        <v>335</v>
      </c>
      <c r="C16" s="20" t="s">
        <v>129</v>
      </c>
      <c r="D16" s="20">
        <v>108</v>
      </c>
      <c r="E16" s="20">
        <v>1.44</v>
      </c>
      <c r="F16" s="20">
        <v>1</v>
      </c>
      <c r="G16" s="20">
        <v>100</v>
      </c>
      <c r="H16" s="20">
        <v>40</v>
      </c>
      <c r="I16" s="20">
        <v>1.1000000000000001</v>
      </c>
      <c r="J16" s="20">
        <v>26</v>
      </c>
      <c r="K16" s="20">
        <v>1.1000000000000001</v>
      </c>
      <c r="L16" s="23">
        <f t="shared" si="0"/>
        <v>35.473934092513623</v>
      </c>
      <c r="M16" s="23">
        <f t="shared" si="1"/>
        <v>1.2403473458920844</v>
      </c>
      <c r="N16" s="23">
        <f t="shared" si="2"/>
        <v>3547.3934092513623</v>
      </c>
      <c r="O16" s="34">
        <f t="shared" si="3"/>
        <v>32.846235270845945</v>
      </c>
      <c r="P16" s="34">
        <f t="shared" si="4"/>
        <v>2463.4676453134462</v>
      </c>
      <c r="Q16" s="33">
        <v>5</v>
      </c>
      <c r="R16" s="33">
        <v>2</v>
      </c>
      <c r="S16" s="39">
        <f t="shared" si="5"/>
        <v>24831.753864759536</v>
      </c>
      <c r="T16" s="37">
        <f t="shared" si="6"/>
        <v>10.08</v>
      </c>
      <c r="U16" s="20">
        <v>0</v>
      </c>
      <c r="V16" s="20">
        <v>0</v>
      </c>
      <c r="W16" s="20" t="s">
        <v>137</v>
      </c>
      <c r="X16" s="20" t="s">
        <v>200</v>
      </c>
      <c r="Y16" s="20" t="s">
        <v>131</v>
      </c>
      <c r="Z16" s="20" t="s">
        <v>278</v>
      </c>
      <c r="AA16" s="20"/>
      <c r="AB16" s="20" t="s">
        <v>162</v>
      </c>
    </row>
    <row r="17" spans="1:28" ht="16.5" hidden="1">
      <c r="A17" s="20" t="s">
        <v>222</v>
      </c>
      <c r="B17" s="36" t="s">
        <v>181</v>
      </c>
      <c r="C17" s="20" t="s">
        <v>137</v>
      </c>
      <c r="D17" s="20">
        <v>112.5</v>
      </c>
      <c r="E17" s="20">
        <v>1.35</v>
      </c>
      <c r="F17" s="20">
        <v>1</v>
      </c>
      <c r="G17" s="20">
        <v>100</v>
      </c>
      <c r="H17" s="20">
        <v>36</v>
      </c>
      <c r="I17" s="20">
        <v>1.1000000000000001</v>
      </c>
      <c r="J17" s="20">
        <v>28</v>
      </c>
      <c r="K17" s="20">
        <v>1.1000000000000001</v>
      </c>
      <c r="L17" s="23">
        <f t="shared" si="0"/>
        <v>34.923917306052594</v>
      </c>
      <c r="M17" s="23">
        <f t="shared" si="1"/>
        <v>1.1338934190276817</v>
      </c>
      <c r="N17" s="23">
        <f t="shared" si="2"/>
        <v>3492.3917306052595</v>
      </c>
      <c r="O17" s="34">
        <f t="shared" si="3"/>
        <v>31.043482049824529</v>
      </c>
      <c r="P17" s="34">
        <f t="shared" si="4"/>
        <v>2586.956837485377</v>
      </c>
      <c r="Q17" s="33">
        <v>5</v>
      </c>
      <c r="R17" s="33">
        <v>2</v>
      </c>
      <c r="S17" s="33">
        <f t="shared" si="5"/>
        <v>24446.742114236815</v>
      </c>
      <c r="T17" s="33">
        <f t="shared" si="6"/>
        <v>9.4500000000000011</v>
      </c>
      <c r="U17" s="20">
        <v>0</v>
      </c>
      <c r="V17" s="20">
        <v>0</v>
      </c>
      <c r="W17" s="20" t="s">
        <v>205</v>
      </c>
      <c r="X17" s="20" t="s">
        <v>206</v>
      </c>
      <c r="Y17" s="20" t="s">
        <v>131</v>
      </c>
      <c r="Z17" s="20" t="s">
        <v>283</v>
      </c>
      <c r="AA17" s="20"/>
      <c r="AB17" s="20" t="s">
        <v>320</v>
      </c>
    </row>
    <row r="18" spans="1:28" ht="16.5" hidden="1">
      <c r="A18" s="20" t="s">
        <v>222</v>
      </c>
      <c r="B18" s="36" t="s">
        <v>334</v>
      </c>
      <c r="C18" s="20" t="s">
        <v>137</v>
      </c>
      <c r="D18" s="20">
        <v>97.5</v>
      </c>
      <c r="E18" s="20">
        <v>1.17</v>
      </c>
      <c r="F18" s="20">
        <v>1</v>
      </c>
      <c r="G18" s="20">
        <v>100</v>
      </c>
      <c r="H18" s="20">
        <v>40</v>
      </c>
      <c r="I18" s="20">
        <v>1.1000000000000001</v>
      </c>
      <c r="J18" s="20">
        <v>24</v>
      </c>
      <c r="K18" s="20">
        <v>1.1000000000000001</v>
      </c>
      <c r="L18" s="23">
        <f t="shared" si="0"/>
        <v>34.082253446625273</v>
      </c>
      <c r="M18" s="23">
        <f t="shared" si="1"/>
        <v>1.2909944487358056</v>
      </c>
      <c r="N18" s="23">
        <f t="shared" si="2"/>
        <v>3408.2253446625273</v>
      </c>
      <c r="O18" s="34">
        <f t="shared" si="3"/>
        <v>34.956157381154128</v>
      </c>
      <c r="P18" s="34">
        <f t="shared" si="4"/>
        <v>2913.0131150961774</v>
      </c>
      <c r="Q18" s="33">
        <v>5</v>
      </c>
      <c r="R18" s="33">
        <v>2</v>
      </c>
      <c r="S18" s="33">
        <f t="shared" si="5"/>
        <v>23857.577412637693</v>
      </c>
      <c r="T18" s="33">
        <f t="shared" si="6"/>
        <v>8.19</v>
      </c>
      <c r="U18" s="20">
        <v>0</v>
      </c>
      <c r="V18" s="20">
        <v>0</v>
      </c>
      <c r="W18" s="20" t="s">
        <v>117</v>
      </c>
      <c r="X18" s="20" t="s">
        <v>138</v>
      </c>
      <c r="Y18" s="20" t="s">
        <v>131</v>
      </c>
      <c r="Z18" s="20" t="s">
        <v>281</v>
      </c>
      <c r="AA18" s="20"/>
      <c r="AB18" s="20" t="s">
        <v>337</v>
      </c>
    </row>
    <row r="19" spans="1:28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1.1000000000000001</v>
      </c>
      <c r="J19" s="20">
        <v>26</v>
      </c>
      <c r="K19" s="20">
        <v>1.1000000000000001</v>
      </c>
      <c r="L19" s="23">
        <f t="shared" si="0"/>
        <v>33.653528789712382</v>
      </c>
      <c r="M19" s="23">
        <f t="shared" si="1"/>
        <v>1.1766968108291043</v>
      </c>
      <c r="N19" s="23">
        <f t="shared" si="2"/>
        <v>3365.3528789712382</v>
      </c>
      <c r="O19" s="34">
        <f t="shared" si="3"/>
        <v>37.392809766347092</v>
      </c>
      <c r="P19" s="34">
        <f t="shared" si="4"/>
        <v>2804.4607324760318</v>
      </c>
      <c r="Q19" s="33">
        <v>5</v>
      </c>
      <c r="R19" s="33">
        <v>2</v>
      </c>
      <c r="S19" s="39">
        <f t="shared" si="5"/>
        <v>23557.470152798669</v>
      </c>
      <c r="T19" s="37">
        <f t="shared" si="6"/>
        <v>8.4</v>
      </c>
      <c r="U19" s="20">
        <v>0</v>
      </c>
      <c r="V19" s="20">
        <v>0</v>
      </c>
      <c r="W19" s="20" t="s">
        <v>304</v>
      </c>
      <c r="X19" s="20" t="s">
        <v>131</v>
      </c>
      <c r="Y19" s="20" t="s">
        <v>158</v>
      </c>
      <c r="Z19" s="20" t="s">
        <v>153</v>
      </c>
      <c r="AA19" s="20"/>
      <c r="AB19" s="20" t="s">
        <v>216</v>
      </c>
    </row>
    <row r="20" spans="1:28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1.1000000000000001</v>
      </c>
      <c r="J20" s="20">
        <v>22</v>
      </c>
      <c r="K20" s="20">
        <v>1.1000000000000001</v>
      </c>
      <c r="L20" s="23">
        <f t="shared" si="0"/>
        <v>33.437105137855461</v>
      </c>
      <c r="M20" s="23">
        <f t="shared" si="1"/>
        <v>1.3816985594155149</v>
      </c>
      <c r="N20" s="23">
        <f t="shared" si="2"/>
        <v>3343.710513785546</v>
      </c>
      <c r="O20" s="34">
        <f t="shared" si="3"/>
        <v>30.960282535051352</v>
      </c>
      <c r="P20" s="34">
        <f t="shared" si="4"/>
        <v>2322.0211901288517</v>
      </c>
      <c r="Q20" s="33">
        <v>5</v>
      </c>
      <c r="R20" s="33">
        <v>2</v>
      </c>
      <c r="S20" s="39">
        <f t="shared" si="5"/>
        <v>23405.973596498821</v>
      </c>
      <c r="T20" s="37">
        <f t="shared" si="6"/>
        <v>10.08</v>
      </c>
      <c r="U20" s="20">
        <v>0</v>
      </c>
      <c r="V20" s="20">
        <v>0</v>
      </c>
      <c r="W20" s="20" t="s">
        <v>197</v>
      </c>
      <c r="X20" s="20" t="s">
        <v>198</v>
      </c>
      <c r="Y20" s="20" t="s">
        <v>131</v>
      </c>
      <c r="Z20" s="20" t="s">
        <v>274</v>
      </c>
      <c r="AA20" s="20"/>
      <c r="AB20" s="20" t="s">
        <v>162</v>
      </c>
    </row>
    <row r="21" spans="1:28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1.1000000000000001</v>
      </c>
      <c r="J21" s="20">
        <v>24</v>
      </c>
      <c r="K21" s="20">
        <v>1.1000000000000001</v>
      </c>
      <c r="L21" s="23">
        <f t="shared" si="0"/>
        <v>33.219271515191302</v>
      </c>
      <c r="M21" s="23">
        <f t="shared" si="1"/>
        <v>1.2583057392117918</v>
      </c>
      <c r="N21" s="23">
        <f t="shared" si="2"/>
        <v>3321.9271515191303</v>
      </c>
      <c r="O21" s="34">
        <f t="shared" si="3"/>
        <v>30.758584736288245</v>
      </c>
      <c r="P21" s="34">
        <f t="shared" si="4"/>
        <v>2306.8938552216182</v>
      </c>
      <c r="Q21" s="33">
        <v>5</v>
      </c>
      <c r="R21" s="33">
        <v>2</v>
      </c>
      <c r="S21" s="39">
        <f t="shared" si="5"/>
        <v>23253.490060633914</v>
      </c>
      <c r="T21" s="37">
        <f t="shared" si="6"/>
        <v>10.08</v>
      </c>
      <c r="U21" s="20">
        <v>0</v>
      </c>
      <c r="V21" s="20">
        <v>20</v>
      </c>
      <c r="W21" s="20" t="s">
        <v>202</v>
      </c>
      <c r="X21" s="20" t="s">
        <v>203</v>
      </c>
      <c r="Y21" s="20" t="s">
        <v>131</v>
      </c>
      <c r="Z21" s="20" t="s">
        <v>280</v>
      </c>
      <c r="AA21" s="20"/>
      <c r="AB21" s="20" t="s">
        <v>162</v>
      </c>
    </row>
    <row r="22" spans="1:28" ht="16.5">
      <c r="A22" s="20" t="s">
        <v>222</v>
      </c>
      <c r="B22" s="31" t="s">
        <v>172</v>
      </c>
      <c r="C22" s="20" t="s">
        <v>172</v>
      </c>
      <c r="D22" s="20">
        <v>135</v>
      </c>
      <c r="E22" s="20">
        <v>1.35</v>
      </c>
      <c r="F22" s="20">
        <v>1</v>
      </c>
      <c r="G22" s="20">
        <v>100</v>
      </c>
      <c r="H22" s="20">
        <v>45</v>
      </c>
      <c r="I22" s="20">
        <v>1.1000000000000001</v>
      </c>
      <c r="J22" s="20">
        <v>20</v>
      </c>
      <c r="K22" s="20">
        <v>1.1000000000000001</v>
      </c>
      <c r="L22" s="23">
        <f t="shared" si="0"/>
        <v>33</v>
      </c>
      <c r="M22" s="23">
        <f t="shared" si="1"/>
        <v>1.5000000000000002</v>
      </c>
      <c r="N22" s="23">
        <f t="shared" si="2"/>
        <v>3300</v>
      </c>
      <c r="O22" s="34">
        <f t="shared" si="3"/>
        <v>24.444444444444443</v>
      </c>
      <c r="P22" s="34">
        <f t="shared" si="4"/>
        <v>2444.4444444444443</v>
      </c>
      <c r="Q22" s="33">
        <v>5</v>
      </c>
      <c r="R22" s="33">
        <v>2</v>
      </c>
      <c r="S22" s="39">
        <f t="shared" si="5"/>
        <v>23100</v>
      </c>
      <c r="T22" s="37">
        <f t="shared" si="6"/>
        <v>9.4500000000000011</v>
      </c>
      <c r="U22" s="20">
        <v>40</v>
      </c>
      <c r="V22" s="20">
        <v>30</v>
      </c>
      <c r="W22" s="20" t="s">
        <v>192</v>
      </c>
      <c r="X22" s="20" t="s">
        <v>193</v>
      </c>
      <c r="Y22" s="20" t="s">
        <v>194</v>
      </c>
      <c r="Z22" s="20" t="s">
        <v>272</v>
      </c>
      <c r="AA22" s="20"/>
      <c r="AB22" s="20" t="s">
        <v>162</v>
      </c>
    </row>
    <row r="23" spans="1:28" ht="24.75">
      <c r="A23" s="20" t="s">
        <v>149</v>
      </c>
      <c r="B23" s="31" t="s">
        <v>140</v>
      </c>
      <c r="C23" s="20" t="s">
        <v>141</v>
      </c>
      <c r="D23" s="20">
        <v>200</v>
      </c>
      <c r="E23" s="20">
        <v>2.1</v>
      </c>
      <c r="F23" s="20">
        <v>1</v>
      </c>
      <c r="G23" s="20">
        <v>50</v>
      </c>
      <c r="H23" s="20">
        <v>100</v>
      </c>
      <c r="I23" s="20">
        <v>1.1000000000000001</v>
      </c>
      <c r="J23" s="20">
        <v>35</v>
      </c>
      <c r="K23" s="20">
        <v>1.1000000000000001</v>
      </c>
      <c r="L23" s="23">
        <f t="shared" si="0"/>
        <v>65.076877614095778</v>
      </c>
      <c r="M23" s="23">
        <f t="shared" si="1"/>
        <v>1.6903085094570331</v>
      </c>
      <c r="N23" s="23">
        <f t="shared" si="2"/>
        <v>3253.8438807047887</v>
      </c>
      <c r="O23" s="34">
        <f t="shared" si="3"/>
        <v>16.269219403523945</v>
      </c>
      <c r="P23" s="34">
        <f t="shared" si="4"/>
        <v>1549.4494670022802</v>
      </c>
      <c r="Q23" s="33">
        <v>5</v>
      </c>
      <c r="R23" s="33">
        <v>2</v>
      </c>
      <c r="S23" s="39">
        <f t="shared" si="5"/>
        <v>22776.90716493352</v>
      </c>
      <c r="T23" s="37">
        <f t="shared" si="6"/>
        <v>14.700000000000001</v>
      </c>
      <c r="U23" s="20">
        <v>20</v>
      </c>
      <c r="V23" s="20">
        <v>0</v>
      </c>
      <c r="W23" s="20" t="s">
        <v>132</v>
      </c>
      <c r="X23" s="20" t="s">
        <v>135</v>
      </c>
      <c r="Y23" s="20" t="s">
        <v>142</v>
      </c>
      <c r="Z23" s="20" t="s">
        <v>306</v>
      </c>
      <c r="AA23" s="20"/>
      <c r="AB23" s="20" t="s">
        <v>217</v>
      </c>
    </row>
    <row r="24" spans="1:28" ht="16.5" hidden="1">
      <c r="A24" s="20" t="s">
        <v>222</v>
      </c>
      <c r="B24" s="36" t="s">
        <v>180</v>
      </c>
      <c r="C24" s="20" t="s">
        <v>129</v>
      </c>
      <c r="D24" s="20">
        <v>108</v>
      </c>
      <c r="E24" s="20">
        <v>1.44</v>
      </c>
      <c r="F24" s="20">
        <v>1</v>
      </c>
      <c r="G24" s="20">
        <v>100</v>
      </c>
      <c r="H24" s="20">
        <v>32</v>
      </c>
      <c r="I24" s="20">
        <v>1.1000000000000001</v>
      </c>
      <c r="J24" s="20">
        <v>26</v>
      </c>
      <c r="K24" s="20">
        <v>1.1000000000000001</v>
      </c>
      <c r="L24" s="23">
        <f t="shared" si="0"/>
        <v>31.728851224083108</v>
      </c>
      <c r="M24" s="23">
        <f t="shared" si="1"/>
        <v>1.1094003924504583</v>
      </c>
      <c r="N24" s="23">
        <f t="shared" si="2"/>
        <v>3172.885122408311</v>
      </c>
      <c r="O24" s="34">
        <f t="shared" si="3"/>
        <v>29.378565948225102</v>
      </c>
      <c r="P24" s="34">
        <f t="shared" si="4"/>
        <v>2203.3924461168826</v>
      </c>
      <c r="Q24" s="33">
        <v>5</v>
      </c>
      <c r="R24" s="33">
        <v>2</v>
      </c>
      <c r="S24" s="33">
        <f t="shared" si="5"/>
        <v>22210.195856858176</v>
      </c>
      <c r="T24" s="33">
        <f t="shared" si="6"/>
        <v>10.08</v>
      </c>
      <c r="U24" s="20">
        <v>0</v>
      </c>
      <c r="V24" s="20">
        <v>10</v>
      </c>
      <c r="W24" s="20" t="s">
        <v>134</v>
      </c>
      <c r="X24" s="20" t="s">
        <v>138</v>
      </c>
      <c r="Y24" s="20" t="s">
        <v>204</v>
      </c>
      <c r="Z24" s="20" t="s">
        <v>282</v>
      </c>
      <c r="AA24" s="20"/>
      <c r="AB24" s="20" t="s">
        <v>337</v>
      </c>
    </row>
    <row r="25" spans="1:28" ht="16.5">
      <c r="A25" s="20" t="s">
        <v>222</v>
      </c>
      <c r="B25" s="31" t="s">
        <v>312</v>
      </c>
      <c r="C25" s="20" t="s">
        <v>313</v>
      </c>
      <c r="D25" s="20">
        <v>250</v>
      </c>
      <c r="E25" s="20">
        <f>2.1*1.25</f>
        <v>2.625</v>
      </c>
      <c r="F25" s="20">
        <v>1</v>
      </c>
      <c r="G25" s="20">
        <v>50</v>
      </c>
      <c r="H25" s="20">
        <v>110</v>
      </c>
      <c r="I25" s="20">
        <v>1.1000000000000001</v>
      </c>
      <c r="J25" s="20">
        <v>30</v>
      </c>
      <c r="K25" s="20">
        <v>1.1000000000000001</v>
      </c>
      <c r="L25" s="23">
        <f t="shared" si="0"/>
        <v>63.190189111918322</v>
      </c>
      <c r="M25" s="23">
        <f t="shared" si="1"/>
        <v>1.9148542155126762</v>
      </c>
      <c r="N25" s="23">
        <f t="shared" si="2"/>
        <v>3159.5094555959163</v>
      </c>
      <c r="O25" s="34">
        <f t="shared" si="3"/>
        <v>12.638037822383666</v>
      </c>
      <c r="P25" s="34">
        <f t="shared" si="4"/>
        <v>1203.6226497508253</v>
      </c>
      <c r="Q25" s="33">
        <v>5</v>
      </c>
      <c r="R25" s="33">
        <v>2</v>
      </c>
      <c r="S25" s="39">
        <f t="shared" si="5"/>
        <v>22116.566189171415</v>
      </c>
      <c r="T25" s="37">
        <f t="shared" si="6"/>
        <v>18.375</v>
      </c>
      <c r="U25" s="20">
        <v>25</v>
      </c>
      <c r="V25" s="20">
        <v>10</v>
      </c>
      <c r="W25" s="20" t="s">
        <v>219</v>
      </c>
      <c r="X25" s="20" t="s">
        <v>314</v>
      </c>
      <c r="Y25" s="20" t="s">
        <v>315</v>
      </c>
      <c r="Z25" s="20" t="s">
        <v>321</v>
      </c>
      <c r="AB25" s="20" t="s">
        <v>216</v>
      </c>
    </row>
    <row r="26" spans="1:28">
      <c r="A26" s="20" t="s">
        <v>222</v>
      </c>
      <c r="B26" s="31" t="s">
        <v>163</v>
      </c>
      <c r="C26" s="20" t="s">
        <v>129</v>
      </c>
      <c r="D26" s="20">
        <v>75</v>
      </c>
      <c r="E26" s="20">
        <v>1.08</v>
      </c>
      <c r="F26" s="20">
        <v>1</v>
      </c>
      <c r="G26" s="20">
        <v>100</v>
      </c>
      <c r="H26" s="20">
        <v>35</v>
      </c>
      <c r="I26" s="20">
        <v>1.1000000000000001</v>
      </c>
      <c r="J26" s="20">
        <v>22</v>
      </c>
      <c r="K26" s="20">
        <v>1.1000000000000001</v>
      </c>
      <c r="L26" s="23">
        <f t="shared" si="0"/>
        <v>30.523761236125537</v>
      </c>
      <c r="M26" s="23">
        <f t="shared" si="1"/>
        <v>1.2613124477737825</v>
      </c>
      <c r="N26" s="23">
        <f t="shared" si="2"/>
        <v>3052.3761236125538</v>
      </c>
      <c r="O26" s="34">
        <f t="shared" si="3"/>
        <v>40.69834831483405</v>
      </c>
      <c r="P26" s="34">
        <f t="shared" si="4"/>
        <v>2826.2741885301421</v>
      </c>
      <c r="Q26" s="33">
        <v>5</v>
      </c>
      <c r="R26" s="33">
        <v>2</v>
      </c>
      <c r="S26" s="39">
        <f t="shared" si="5"/>
        <v>21366.632865287876</v>
      </c>
      <c r="T26" s="37">
        <f t="shared" si="6"/>
        <v>7.5600000000000005</v>
      </c>
      <c r="U26" s="20">
        <v>12</v>
      </c>
      <c r="V26" s="20">
        <v>0</v>
      </c>
      <c r="W26" s="20" t="s">
        <v>137</v>
      </c>
      <c r="X26" s="20" t="s">
        <v>131</v>
      </c>
      <c r="Y26" s="20" t="s">
        <v>131</v>
      </c>
      <c r="Z26" s="20" t="s">
        <v>264</v>
      </c>
      <c r="AA26" s="20"/>
      <c r="AB26" s="20" t="s">
        <v>162</v>
      </c>
    </row>
    <row r="27" spans="1:28">
      <c r="A27" s="20" t="s">
        <v>254</v>
      </c>
      <c r="B27" s="31" t="s">
        <v>246</v>
      </c>
      <c r="C27" s="20" t="s">
        <v>132</v>
      </c>
      <c r="D27" s="20">
        <v>76</v>
      </c>
      <c r="E27" s="20">
        <v>0.66</v>
      </c>
      <c r="F27" s="20">
        <v>1</v>
      </c>
      <c r="G27" s="20">
        <v>100</v>
      </c>
      <c r="H27" s="20">
        <v>28</v>
      </c>
      <c r="I27" s="20">
        <v>1.1000000000000001</v>
      </c>
      <c r="J27" s="20">
        <v>16</v>
      </c>
      <c r="K27" s="20">
        <v>1.1000000000000001</v>
      </c>
      <c r="L27" s="23">
        <f t="shared" si="0"/>
        <v>23.2826115373684</v>
      </c>
      <c r="M27" s="23">
        <f t="shared" si="1"/>
        <v>1.3228756555322954</v>
      </c>
      <c r="N27" s="23">
        <f t="shared" si="2"/>
        <v>2328.2611537368398</v>
      </c>
      <c r="O27" s="34">
        <f t="shared" si="3"/>
        <v>30.635015180747892</v>
      </c>
      <c r="P27" s="34">
        <f t="shared" si="4"/>
        <v>3527.6684147527876</v>
      </c>
      <c r="Q27" s="33">
        <v>5</v>
      </c>
      <c r="R27" s="33">
        <v>4</v>
      </c>
      <c r="S27" s="39">
        <f t="shared" si="5"/>
        <v>20954.350383631558</v>
      </c>
      <c r="T27" s="37">
        <f t="shared" si="6"/>
        <v>5.94</v>
      </c>
      <c r="U27" s="20">
        <v>10</v>
      </c>
      <c r="V27" s="20">
        <v>10</v>
      </c>
      <c r="W27" s="20" t="s">
        <v>247</v>
      </c>
      <c r="X27" s="20" t="s">
        <v>248</v>
      </c>
      <c r="Y27" s="20" t="s">
        <v>131</v>
      </c>
      <c r="Z27" s="20" t="s">
        <v>297</v>
      </c>
      <c r="AA27" s="20" t="s">
        <v>261</v>
      </c>
      <c r="AB27" s="20" t="s">
        <v>162</v>
      </c>
    </row>
    <row r="28" spans="1:28" ht="16.5" hidden="1">
      <c r="A28" s="20" t="s">
        <v>253</v>
      </c>
      <c r="B28" s="36" t="s">
        <v>336</v>
      </c>
      <c r="C28" s="20" t="s">
        <v>137</v>
      </c>
      <c r="D28" s="20">
        <v>90</v>
      </c>
      <c r="E28" s="20">
        <v>1.08</v>
      </c>
      <c r="F28" s="20">
        <v>1</v>
      </c>
      <c r="G28" s="20">
        <v>100</v>
      </c>
      <c r="H28" s="20">
        <v>30</v>
      </c>
      <c r="I28" s="20">
        <v>1.1000000000000001</v>
      </c>
      <c r="J28" s="20">
        <v>24</v>
      </c>
      <c r="K28" s="20">
        <v>1.1000000000000001</v>
      </c>
      <c r="L28" s="23">
        <f t="shared" si="0"/>
        <v>29.516097302997224</v>
      </c>
      <c r="M28" s="23">
        <f t="shared" si="1"/>
        <v>1.1180339887498949</v>
      </c>
      <c r="N28" s="23">
        <f t="shared" si="2"/>
        <v>2951.6097302997223</v>
      </c>
      <c r="O28" s="34">
        <f t="shared" si="3"/>
        <v>32.795663669996912</v>
      </c>
      <c r="P28" s="34">
        <f t="shared" si="4"/>
        <v>2732.9719724997426</v>
      </c>
      <c r="Q28" s="33">
        <v>5</v>
      </c>
      <c r="R28" s="33">
        <v>2</v>
      </c>
      <c r="S28" s="33">
        <f t="shared" si="5"/>
        <v>20661.268112098056</v>
      </c>
      <c r="T28" s="33">
        <f t="shared" si="6"/>
        <v>7.5600000000000005</v>
      </c>
      <c r="U28" s="20">
        <v>0</v>
      </c>
      <c r="V28" s="20">
        <v>0</v>
      </c>
      <c r="W28" s="20" t="s">
        <v>232</v>
      </c>
      <c r="X28" s="20" t="s">
        <v>138</v>
      </c>
      <c r="Y28" s="20" t="s">
        <v>131</v>
      </c>
      <c r="Z28" s="20" t="s">
        <v>290</v>
      </c>
      <c r="AA28" s="20" t="s">
        <v>235</v>
      </c>
      <c r="AB28" s="20" t="s">
        <v>168</v>
      </c>
    </row>
    <row r="29" spans="1:28">
      <c r="A29" s="20" t="s">
        <v>149</v>
      </c>
      <c r="B29" s="31" t="s">
        <v>139</v>
      </c>
      <c r="C29" s="20" t="s">
        <v>129</v>
      </c>
      <c r="D29" s="20">
        <v>90</v>
      </c>
      <c r="E29" s="20">
        <v>1.2</v>
      </c>
      <c r="F29" s="20">
        <v>1</v>
      </c>
      <c r="G29" s="20">
        <v>100</v>
      </c>
      <c r="H29" s="20">
        <v>32</v>
      </c>
      <c r="I29" s="20">
        <v>1.1000000000000001</v>
      </c>
      <c r="J29" s="20">
        <v>22</v>
      </c>
      <c r="K29" s="20">
        <v>1.1000000000000001</v>
      </c>
      <c r="L29" s="23">
        <f t="shared" si="0"/>
        <v>29.18629815512752</v>
      </c>
      <c r="M29" s="23">
        <f t="shared" si="1"/>
        <v>1.2060453783110545</v>
      </c>
      <c r="N29" s="23">
        <f t="shared" si="2"/>
        <v>2918.629815512752</v>
      </c>
      <c r="O29" s="34">
        <f t="shared" si="3"/>
        <v>32.429220172363912</v>
      </c>
      <c r="P29" s="34">
        <f t="shared" si="4"/>
        <v>2432.1915129272934</v>
      </c>
      <c r="Q29" s="33">
        <v>5</v>
      </c>
      <c r="R29" s="33">
        <v>2</v>
      </c>
      <c r="S29" s="39">
        <f t="shared" si="5"/>
        <v>20430.408708589264</v>
      </c>
      <c r="T29" s="37">
        <f t="shared" si="6"/>
        <v>8.4</v>
      </c>
      <c r="U29" s="20">
        <v>0</v>
      </c>
      <c r="V29" s="20">
        <v>0</v>
      </c>
      <c r="W29" s="20" t="s">
        <v>137</v>
      </c>
      <c r="X29" s="20" t="s">
        <v>131</v>
      </c>
      <c r="Y29" s="20" t="s">
        <v>131</v>
      </c>
      <c r="Z29" s="20" t="s">
        <v>305</v>
      </c>
      <c r="AA29" s="20"/>
      <c r="AB29" s="20" t="s">
        <v>216</v>
      </c>
    </row>
    <row r="30" spans="1:28" ht="16.5">
      <c r="A30" s="20" t="s">
        <v>222</v>
      </c>
      <c r="B30" s="31" t="s">
        <v>177</v>
      </c>
      <c r="C30" s="20" t="s">
        <v>132</v>
      </c>
      <c r="D30" s="20">
        <v>60.5</v>
      </c>
      <c r="E30" s="20">
        <v>0.66</v>
      </c>
      <c r="F30" s="20">
        <v>1</v>
      </c>
      <c r="G30" s="20">
        <v>100</v>
      </c>
      <c r="H30" s="20">
        <v>30</v>
      </c>
      <c r="I30" s="20">
        <v>1.1000000000000001</v>
      </c>
      <c r="J30" s="20">
        <v>14</v>
      </c>
      <c r="K30" s="20">
        <v>1.1000000000000001</v>
      </c>
      <c r="L30" s="23">
        <f t="shared" si="0"/>
        <v>22.543291685111118</v>
      </c>
      <c r="M30" s="23">
        <f t="shared" si="1"/>
        <v>1.4638501094227998</v>
      </c>
      <c r="N30" s="23">
        <f t="shared" si="2"/>
        <v>2254.3291685111117</v>
      </c>
      <c r="O30" s="34">
        <f t="shared" si="3"/>
        <v>37.261639148943992</v>
      </c>
      <c r="P30" s="34">
        <f t="shared" si="4"/>
        <v>3415.6502553198661</v>
      </c>
      <c r="Q30" s="33">
        <v>5</v>
      </c>
      <c r="R30" s="33">
        <v>4</v>
      </c>
      <c r="S30" s="39">
        <f t="shared" si="5"/>
        <v>20288.962516600004</v>
      </c>
      <c r="T30" s="37">
        <f t="shared" si="6"/>
        <v>5.94</v>
      </c>
      <c r="U30" s="20">
        <v>10</v>
      </c>
      <c r="V30" s="20">
        <v>10</v>
      </c>
      <c r="W30" s="20" t="s">
        <v>128</v>
      </c>
      <c r="X30" s="20" t="s">
        <v>196</v>
      </c>
      <c r="Y30" s="20" t="s">
        <v>131</v>
      </c>
      <c r="Z30" s="20" t="s">
        <v>277</v>
      </c>
      <c r="AA30" s="20"/>
      <c r="AB30" s="20" t="s">
        <v>162</v>
      </c>
    </row>
    <row r="31" spans="1:28" ht="16.5">
      <c r="A31" s="20" t="s">
        <v>222</v>
      </c>
      <c r="B31" s="31" t="s">
        <v>221</v>
      </c>
      <c r="C31" s="20" t="s">
        <v>132</v>
      </c>
      <c r="D31" s="20">
        <v>66</v>
      </c>
      <c r="E31" s="20">
        <v>0.72</v>
      </c>
      <c r="F31" s="20">
        <v>1</v>
      </c>
      <c r="G31" s="20">
        <v>100</v>
      </c>
      <c r="H31" s="20">
        <v>28</v>
      </c>
      <c r="I31" s="20">
        <v>1.1000000000000001</v>
      </c>
      <c r="J31" s="20">
        <v>10</v>
      </c>
      <c r="K31" s="20">
        <v>1.1000000000000001</v>
      </c>
      <c r="L31" s="23">
        <f t="shared" si="0"/>
        <v>18.406520583749664</v>
      </c>
      <c r="M31" s="23">
        <f t="shared" si="1"/>
        <v>1.6733200530681511</v>
      </c>
      <c r="N31" s="23">
        <f t="shared" si="2"/>
        <v>1840.6520583749664</v>
      </c>
      <c r="O31" s="34">
        <f t="shared" si="3"/>
        <v>27.888667551135853</v>
      </c>
      <c r="P31" s="34">
        <f t="shared" si="4"/>
        <v>2556.4611921874534</v>
      </c>
      <c r="Q31" s="33">
        <v>5</v>
      </c>
      <c r="R31" s="33">
        <v>6</v>
      </c>
      <c r="S31" s="39">
        <f t="shared" si="5"/>
        <v>20247.172642124631</v>
      </c>
      <c r="T31" s="37">
        <f t="shared" si="6"/>
        <v>7.92</v>
      </c>
      <c r="U31" s="20">
        <v>0</v>
      </c>
      <c r="V31" s="20">
        <v>0</v>
      </c>
      <c r="W31" s="20" t="s">
        <v>199</v>
      </c>
      <c r="X31" s="20" t="s">
        <v>145</v>
      </c>
      <c r="Y31" s="20" t="s">
        <v>131</v>
      </c>
      <c r="Z31" s="20" t="s">
        <v>276</v>
      </c>
      <c r="AA31" s="20"/>
      <c r="AB31" s="20" t="s">
        <v>217</v>
      </c>
    </row>
    <row r="32" spans="1:28">
      <c r="A32" s="20" t="s">
        <v>222</v>
      </c>
      <c r="B32" s="31" t="s">
        <v>183</v>
      </c>
      <c r="C32" s="20" t="s">
        <v>129</v>
      </c>
      <c r="D32" s="20">
        <v>99</v>
      </c>
      <c r="E32" s="20">
        <v>1.32</v>
      </c>
      <c r="F32" s="20">
        <v>1</v>
      </c>
      <c r="G32" s="20">
        <v>100</v>
      </c>
      <c r="H32" s="20">
        <v>34</v>
      </c>
      <c r="I32" s="20">
        <v>1.1000000000000001</v>
      </c>
      <c r="J32" s="20">
        <v>20</v>
      </c>
      <c r="K32" s="20">
        <v>1.1000000000000001</v>
      </c>
      <c r="L32" s="23">
        <f t="shared" si="0"/>
        <v>28.684490582891659</v>
      </c>
      <c r="M32" s="23">
        <f t="shared" si="1"/>
        <v>1.3038404810405297</v>
      </c>
      <c r="N32" s="23">
        <f t="shared" si="2"/>
        <v>2868.4490582891658</v>
      </c>
      <c r="O32" s="34">
        <f t="shared" si="3"/>
        <v>28.974232912011775</v>
      </c>
      <c r="P32" s="34">
        <f t="shared" si="4"/>
        <v>2173.0674684008832</v>
      </c>
      <c r="Q32" s="33">
        <v>5</v>
      </c>
      <c r="R32" s="33">
        <v>2</v>
      </c>
      <c r="S32" s="39">
        <f t="shared" si="5"/>
        <v>20079.14340802416</v>
      </c>
      <c r="T32" s="37">
        <f t="shared" si="6"/>
        <v>9.24</v>
      </c>
      <c r="U32" s="20">
        <v>0</v>
      </c>
      <c r="V32" s="20">
        <v>10</v>
      </c>
      <c r="W32" s="20" t="s">
        <v>207</v>
      </c>
      <c r="X32" s="20" t="s">
        <v>208</v>
      </c>
      <c r="Y32" s="20" t="s">
        <v>209</v>
      </c>
      <c r="Z32" s="20" t="s">
        <v>285</v>
      </c>
      <c r="AA32" s="20"/>
      <c r="AB32" s="20" t="s">
        <v>176</v>
      </c>
    </row>
    <row r="33" spans="1:28" ht="16.5">
      <c r="A33" s="20" t="s">
        <v>308</v>
      </c>
      <c r="B33" s="31" t="s">
        <v>147</v>
      </c>
      <c r="C33" s="20" t="s">
        <v>129</v>
      </c>
      <c r="D33" s="20">
        <v>50</v>
      </c>
      <c r="E33" s="20">
        <v>1</v>
      </c>
      <c r="F33" s="20">
        <v>1</v>
      </c>
      <c r="G33" s="20">
        <v>100</v>
      </c>
      <c r="H33" s="20">
        <v>40</v>
      </c>
      <c r="I33" s="20">
        <v>1.1000000000000001</v>
      </c>
      <c r="J33" s="20">
        <v>32</v>
      </c>
      <c r="K33" s="20">
        <v>1.1000000000000001</v>
      </c>
      <c r="L33" s="23">
        <f t="shared" si="0"/>
        <v>39.354796403996303</v>
      </c>
      <c r="M33" s="23">
        <f t="shared" si="1"/>
        <v>1.1180339887498949</v>
      </c>
      <c r="N33" s="23">
        <f t="shared" si="2"/>
        <v>3935.4796403996302</v>
      </c>
      <c r="O33" s="34">
        <f t="shared" si="3"/>
        <v>78.709592807992607</v>
      </c>
      <c r="P33" s="34">
        <f t="shared" si="4"/>
        <v>3935.4796403996302</v>
      </c>
      <c r="Q33" s="33">
        <v>5</v>
      </c>
      <c r="R33" s="33">
        <v>0</v>
      </c>
      <c r="S33" s="39">
        <f t="shared" si="5"/>
        <v>19677.398201998152</v>
      </c>
      <c r="T33" s="37">
        <f t="shared" si="6"/>
        <v>5</v>
      </c>
      <c r="U33" s="20">
        <v>0</v>
      </c>
      <c r="V33" s="20">
        <v>24</v>
      </c>
      <c r="W33" s="20" t="s">
        <v>148</v>
      </c>
      <c r="X33" s="20" t="s">
        <v>131</v>
      </c>
      <c r="Y33" s="20" t="s">
        <v>131</v>
      </c>
      <c r="Z33" s="22" t="s">
        <v>302</v>
      </c>
      <c r="AA33" s="20"/>
      <c r="AB33" s="20" t="s">
        <v>216</v>
      </c>
    </row>
    <row r="34" spans="1:28" ht="24.75" hidden="1">
      <c r="A34" s="20" t="s">
        <v>253</v>
      </c>
      <c r="B34" s="36" t="s">
        <v>224</v>
      </c>
      <c r="C34" s="20" t="s">
        <v>134</v>
      </c>
      <c r="D34" s="20">
        <v>111</v>
      </c>
      <c r="E34" s="20">
        <v>1.36</v>
      </c>
      <c r="F34" s="20">
        <v>1</v>
      </c>
      <c r="G34" s="20">
        <v>100</v>
      </c>
      <c r="H34" s="20">
        <v>40</v>
      </c>
      <c r="I34" s="20">
        <v>1.1000000000000001</v>
      </c>
      <c r="J34" s="20">
        <v>15</v>
      </c>
      <c r="K34" s="20">
        <v>1.1000000000000001</v>
      </c>
      <c r="L34" s="23">
        <f t="shared" si="0"/>
        <v>26.944387170614963</v>
      </c>
      <c r="M34" s="23">
        <f t="shared" si="1"/>
        <v>1.6329931618554518</v>
      </c>
      <c r="N34" s="23">
        <f t="shared" si="2"/>
        <v>2694.4387170614964</v>
      </c>
      <c r="O34" s="34">
        <f t="shared" si="3"/>
        <v>24.274222676229698</v>
      </c>
      <c r="P34" s="34">
        <f t="shared" si="4"/>
        <v>1981.2049390158061</v>
      </c>
      <c r="Q34" s="33">
        <v>5</v>
      </c>
      <c r="R34" s="33">
        <v>2</v>
      </c>
      <c r="S34" s="33">
        <f t="shared" si="5"/>
        <v>18861.071019430474</v>
      </c>
      <c r="T34" s="33">
        <f t="shared" si="6"/>
        <v>9.5200000000000014</v>
      </c>
      <c r="U34" s="20">
        <v>40</v>
      </c>
      <c r="V34" s="20">
        <v>15</v>
      </c>
      <c r="W34" s="20" t="s">
        <v>132</v>
      </c>
      <c r="X34" s="20" t="s">
        <v>146</v>
      </c>
      <c r="Y34" s="20" t="s">
        <v>136</v>
      </c>
      <c r="Z34" s="20" t="s">
        <v>288</v>
      </c>
      <c r="AA34" s="20" t="s">
        <v>225</v>
      </c>
      <c r="AB34" s="20" t="s">
        <v>337</v>
      </c>
    </row>
    <row r="35" spans="1:28">
      <c r="A35" s="20" t="s">
        <v>222</v>
      </c>
      <c r="B35" s="31" t="s">
        <v>164</v>
      </c>
      <c r="C35" s="20" t="s">
        <v>132</v>
      </c>
      <c r="D35" s="20">
        <v>55</v>
      </c>
      <c r="E35" s="20">
        <v>0.66</v>
      </c>
      <c r="F35" s="20">
        <v>1</v>
      </c>
      <c r="G35" s="20">
        <v>100</v>
      </c>
      <c r="H35" s="20">
        <v>30</v>
      </c>
      <c r="I35" s="20">
        <v>1.1000000000000001</v>
      </c>
      <c r="J35" s="20">
        <v>12</v>
      </c>
      <c r="K35" s="20">
        <v>1.1000000000000001</v>
      </c>
      <c r="L35" s="23">
        <f t="shared" si="0"/>
        <v>20.871032557111302</v>
      </c>
      <c r="M35" s="23">
        <f t="shared" si="1"/>
        <v>1.5811388300841898</v>
      </c>
      <c r="N35" s="23">
        <f t="shared" si="2"/>
        <v>2087.1032557111303</v>
      </c>
      <c r="O35" s="34">
        <f t="shared" si="3"/>
        <v>37.947331922020552</v>
      </c>
      <c r="P35" s="34">
        <f t="shared" si="4"/>
        <v>3162.277660168379</v>
      </c>
      <c r="Q35" s="33">
        <v>5</v>
      </c>
      <c r="R35" s="33">
        <v>4</v>
      </c>
      <c r="S35" s="39">
        <f t="shared" si="5"/>
        <v>18783.929301400174</v>
      </c>
      <c r="T35" s="37">
        <f t="shared" si="6"/>
        <v>5.94</v>
      </c>
      <c r="U35" s="20">
        <v>5</v>
      </c>
      <c r="V35" s="20">
        <v>0</v>
      </c>
      <c r="W35" s="20" t="s">
        <v>128</v>
      </c>
      <c r="X35" s="20" t="s">
        <v>188</v>
      </c>
      <c r="Y35" s="20" t="s">
        <v>131</v>
      </c>
      <c r="Z35" s="20" t="s">
        <v>265</v>
      </c>
      <c r="AA35" s="20"/>
      <c r="AB35" s="20" t="s">
        <v>162</v>
      </c>
    </row>
    <row r="36" spans="1:28" ht="24.75">
      <c r="A36" s="20" t="s">
        <v>222</v>
      </c>
      <c r="B36" s="31" t="s">
        <v>184</v>
      </c>
      <c r="C36" s="20" t="s">
        <v>132</v>
      </c>
      <c r="D36" s="20">
        <v>61</v>
      </c>
      <c r="E36" s="20">
        <v>0.66</v>
      </c>
      <c r="F36" s="20">
        <v>1</v>
      </c>
      <c r="G36" s="20">
        <v>100</v>
      </c>
      <c r="H36" s="20">
        <v>18</v>
      </c>
      <c r="I36" s="20">
        <v>1.1000000000000001</v>
      </c>
      <c r="J36" s="20">
        <v>20</v>
      </c>
      <c r="K36" s="20">
        <v>1.1000000000000001</v>
      </c>
      <c r="L36" s="23">
        <f t="shared" ref="L36:L54" si="7">SQRT(H36*I36*J36*K36)</f>
        <v>20.871032557111302</v>
      </c>
      <c r="M36" s="23">
        <f t="shared" ref="M36:M54" si="8">SQRT(H36*I36/J36/K36)</f>
        <v>0.94868329805051377</v>
      </c>
      <c r="N36" s="23">
        <f t="shared" ref="N36:N54" si="9">L36*G36</f>
        <v>2087.1032557111303</v>
      </c>
      <c r="O36" s="34">
        <f t="shared" ref="O36:O54" si="10">N36/D36</f>
        <v>34.214807470674266</v>
      </c>
      <c r="P36" s="34">
        <f t="shared" ref="P36:P54" si="11">N36/E36</f>
        <v>3162.277660168379</v>
      </c>
      <c r="Q36" s="33">
        <v>5</v>
      </c>
      <c r="R36" s="33">
        <v>4</v>
      </c>
      <c r="S36" s="39">
        <f t="shared" ref="S36:S54" si="12">N36*SUM(Q36:R36)</f>
        <v>18783.929301400174</v>
      </c>
      <c r="T36" s="37">
        <f t="shared" ref="T36:T54" si="13">E36*F36*SUM(Q36:R36)</f>
        <v>5.94</v>
      </c>
      <c r="U36" s="20">
        <v>0</v>
      </c>
      <c r="V36" s="20">
        <v>22</v>
      </c>
      <c r="W36" s="20" t="s">
        <v>128</v>
      </c>
      <c r="X36" s="20" t="s">
        <v>210</v>
      </c>
      <c r="Y36" s="20" t="s">
        <v>131</v>
      </c>
      <c r="Z36" s="20" t="s">
        <v>286</v>
      </c>
      <c r="AA36" s="20"/>
      <c r="AB36" s="20" t="s">
        <v>162</v>
      </c>
    </row>
    <row r="37" spans="1:28" ht="16.5">
      <c r="A37" s="20" t="s">
        <v>222</v>
      </c>
      <c r="B37" s="31" t="s">
        <v>161</v>
      </c>
      <c r="C37" s="20" t="s">
        <v>128</v>
      </c>
      <c r="D37" s="20">
        <v>81</v>
      </c>
      <c r="E37" s="20">
        <v>0.81</v>
      </c>
      <c r="F37" s="20">
        <v>1</v>
      </c>
      <c r="G37" s="20">
        <v>100</v>
      </c>
      <c r="H37" s="20">
        <v>20</v>
      </c>
      <c r="I37" s="20">
        <v>1.1000000000000001</v>
      </c>
      <c r="J37" s="20">
        <v>16</v>
      </c>
      <c r="K37" s="20">
        <v>1.1000000000000001</v>
      </c>
      <c r="L37" s="23">
        <f t="shared" si="7"/>
        <v>19.677398201998152</v>
      </c>
      <c r="M37" s="23">
        <f t="shared" si="8"/>
        <v>1.1180339887498949</v>
      </c>
      <c r="N37" s="23">
        <f t="shared" si="9"/>
        <v>1967.7398201998151</v>
      </c>
      <c r="O37" s="34">
        <f t="shared" si="10"/>
        <v>24.293084199997718</v>
      </c>
      <c r="P37" s="34">
        <f t="shared" si="11"/>
        <v>2429.3084199997716</v>
      </c>
      <c r="Q37" s="33">
        <v>5</v>
      </c>
      <c r="R37" s="33">
        <v>4</v>
      </c>
      <c r="S37" s="39">
        <f t="shared" si="12"/>
        <v>17709.658381798337</v>
      </c>
      <c r="T37" s="37">
        <f t="shared" si="13"/>
        <v>7.2900000000000009</v>
      </c>
      <c r="U37" s="20">
        <v>20</v>
      </c>
      <c r="V37" s="20">
        <v>10</v>
      </c>
      <c r="W37" s="20" t="s">
        <v>187</v>
      </c>
      <c r="X37" s="20" t="s">
        <v>138</v>
      </c>
      <c r="Y37" s="20" t="s">
        <v>2</v>
      </c>
      <c r="Z37" s="20" t="s">
        <v>263</v>
      </c>
      <c r="AA37" s="20"/>
      <c r="AB37" s="20" t="s">
        <v>216</v>
      </c>
    </row>
    <row r="38" spans="1:28" ht="16.5">
      <c r="A38" s="20" t="s">
        <v>149</v>
      </c>
      <c r="B38" s="31" t="s">
        <v>137</v>
      </c>
      <c r="C38" s="20" t="s">
        <v>137</v>
      </c>
      <c r="D38" s="20">
        <v>75</v>
      </c>
      <c r="E38" s="20">
        <v>0.9</v>
      </c>
      <c r="F38" s="20">
        <v>1</v>
      </c>
      <c r="G38" s="20">
        <v>100</v>
      </c>
      <c r="H38" s="20">
        <v>22</v>
      </c>
      <c r="I38" s="20">
        <v>1.1000000000000001</v>
      </c>
      <c r="J38" s="20">
        <v>24</v>
      </c>
      <c r="K38" s="20">
        <v>1.1000000000000001</v>
      </c>
      <c r="L38" s="23">
        <f t="shared" si="7"/>
        <v>25.276075644767328</v>
      </c>
      <c r="M38" s="23">
        <f t="shared" si="8"/>
        <v>0.9574271077563381</v>
      </c>
      <c r="N38" s="23">
        <f t="shared" si="9"/>
        <v>2527.6075644767329</v>
      </c>
      <c r="O38" s="34">
        <f t="shared" si="10"/>
        <v>33.701434193023104</v>
      </c>
      <c r="P38" s="34">
        <f t="shared" si="11"/>
        <v>2808.452849418592</v>
      </c>
      <c r="Q38" s="33">
        <v>5</v>
      </c>
      <c r="R38" s="33">
        <v>2</v>
      </c>
      <c r="S38" s="39">
        <f t="shared" si="12"/>
        <v>17693.25295133713</v>
      </c>
      <c r="T38" s="37">
        <f t="shared" si="13"/>
        <v>6.3</v>
      </c>
      <c r="U38" s="20">
        <v>0</v>
      </c>
      <c r="V38" s="20">
        <v>0</v>
      </c>
      <c r="W38" s="20" t="s">
        <v>117</v>
      </c>
      <c r="X38" s="20" t="s">
        <v>138</v>
      </c>
      <c r="Y38" s="20" t="s">
        <v>131</v>
      </c>
      <c r="Z38" s="20" t="s">
        <v>131</v>
      </c>
      <c r="AA38" s="20"/>
      <c r="AB38" s="20" t="s">
        <v>216</v>
      </c>
    </row>
    <row r="39" spans="1:28" ht="24.75">
      <c r="A39" s="20" t="s">
        <v>254</v>
      </c>
      <c r="B39" s="31" t="s">
        <v>249</v>
      </c>
      <c r="C39" s="20" t="s">
        <v>247</v>
      </c>
      <c r="D39" s="20">
        <v>400</v>
      </c>
      <c r="E39" s="20">
        <v>2.94</v>
      </c>
      <c r="F39" s="20">
        <v>0.8</v>
      </c>
      <c r="G39" s="20">
        <v>25</v>
      </c>
      <c r="H39" s="20">
        <v>250</v>
      </c>
      <c r="I39" s="20">
        <v>1</v>
      </c>
      <c r="J39" s="20">
        <v>50</v>
      </c>
      <c r="K39" s="20">
        <v>1</v>
      </c>
      <c r="L39" s="23">
        <f t="shared" si="7"/>
        <v>111.80339887498948</v>
      </c>
      <c r="M39" s="23">
        <f t="shared" si="8"/>
        <v>2.2360679774997898</v>
      </c>
      <c r="N39" s="23">
        <f t="shared" si="9"/>
        <v>2795.0849718747372</v>
      </c>
      <c r="O39" s="34">
        <f t="shared" si="10"/>
        <v>6.9877124296868427</v>
      </c>
      <c r="P39" s="34">
        <f t="shared" si="11"/>
        <v>950.70917410705351</v>
      </c>
      <c r="Q39" s="33">
        <v>5</v>
      </c>
      <c r="R39" s="33">
        <v>1</v>
      </c>
      <c r="S39" s="39">
        <f t="shared" si="12"/>
        <v>16770.509831248422</v>
      </c>
      <c r="T39" s="37">
        <f t="shared" si="13"/>
        <v>14.111999999999998</v>
      </c>
      <c r="U39" s="20">
        <v>0</v>
      </c>
      <c r="V39" s="20">
        <v>0</v>
      </c>
      <c r="W39" s="20" t="s">
        <v>250</v>
      </c>
      <c r="X39" s="20" t="s">
        <v>198</v>
      </c>
      <c r="Y39" s="20" t="s">
        <v>251</v>
      </c>
      <c r="Z39" s="20" t="s">
        <v>298</v>
      </c>
      <c r="AA39" s="20" t="s">
        <v>262</v>
      </c>
      <c r="AB39" s="20" t="s">
        <v>162</v>
      </c>
    </row>
    <row r="40" spans="1:28">
      <c r="A40" s="20" t="s">
        <v>222</v>
      </c>
      <c r="B40" s="31" t="s">
        <v>170</v>
      </c>
      <c r="C40" s="20" t="s">
        <v>128</v>
      </c>
      <c r="D40" s="20">
        <v>54</v>
      </c>
      <c r="E40" s="20">
        <v>0.54</v>
      </c>
      <c r="F40" s="20">
        <v>1</v>
      </c>
      <c r="G40" s="20">
        <v>100</v>
      </c>
      <c r="H40" s="20">
        <v>18</v>
      </c>
      <c r="I40" s="20">
        <v>1.1000000000000001</v>
      </c>
      <c r="J40" s="20">
        <v>14</v>
      </c>
      <c r="K40" s="20">
        <v>1.1000000000000001</v>
      </c>
      <c r="L40" s="23">
        <f t="shared" si="7"/>
        <v>17.461958653026297</v>
      </c>
      <c r="M40" s="23">
        <f t="shared" si="8"/>
        <v>1.1338934190276817</v>
      </c>
      <c r="N40" s="23">
        <f t="shared" si="9"/>
        <v>1746.1958653026297</v>
      </c>
      <c r="O40" s="34">
        <f t="shared" si="10"/>
        <v>32.33696046856722</v>
      </c>
      <c r="P40" s="34">
        <f t="shared" si="11"/>
        <v>3233.6960468567213</v>
      </c>
      <c r="Q40" s="33">
        <v>5</v>
      </c>
      <c r="R40" s="33">
        <v>4</v>
      </c>
      <c r="S40" s="39">
        <f t="shared" si="12"/>
        <v>15715.762787723668</v>
      </c>
      <c r="T40" s="37">
        <f t="shared" si="13"/>
        <v>4.8600000000000003</v>
      </c>
      <c r="U40" s="20">
        <v>0</v>
      </c>
      <c r="V40" s="20">
        <v>20</v>
      </c>
      <c r="W40" s="20" t="s">
        <v>129</v>
      </c>
      <c r="X40" s="20" t="s">
        <v>191</v>
      </c>
      <c r="Y40" s="20" t="s">
        <v>131</v>
      </c>
      <c r="Z40" s="20" t="s">
        <v>270</v>
      </c>
      <c r="AA40" s="20"/>
      <c r="AB40" s="20" t="s">
        <v>162</v>
      </c>
    </row>
    <row r="41" spans="1:28" ht="16.5">
      <c r="A41" s="20" t="s">
        <v>149</v>
      </c>
      <c r="B41" s="31" t="s">
        <v>132</v>
      </c>
      <c r="C41" s="20" t="s">
        <v>132</v>
      </c>
      <c r="D41" s="20">
        <v>55</v>
      </c>
      <c r="E41" s="20">
        <v>0.6</v>
      </c>
      <c r="F41" s="20">
        <v>1</v>
      </c>
      <c r="G41" s="20">
        <v>100</v>
      </c>
      <c r="H41" s="20">
        <v>25</v>
      </c>
      <c r="I41" s="20">
        <v>1.1000000000000001</v>
      </c>
      <c r="J41" s="20">
        <v>10</v>
      </c>
      <c r="K41" s="20">
        <v>1.1000000000000001</v>
      </c>
      <c r="L41" s="23">
        <f t="shared" si="7"/>
        <v>17.392527130926091</v>
      </c>
      <c r="M41" s="23">
        <f t="shared" si="8"/>
        <v>1.5811388300841898</v>
      </c>
      <c r="N41" s="23">
        <f t="shared" si="9"/>
        <v>1739.2527130926092</v>
      </c>
      <c r="O41" s="34">
        <f t="shared" si="10"/>
        <v>31.622776601683803</v>
      </c>
      <c r="P41" s="34">
        <f t="shared" si="11"/>
        <v>2898.7545218210153</v>
      </c>
      <c r="Q41" s="33">
        <v>5</v>
      </c>
      <c r="R41" s="33">
        <v>4</v>
      </c>
      <c r="S41" s="39">
        <f t="shared" si="12"/>
        <v>15653.274417833483</v>
      </c>
      <c r="T41" s="37">
        <f t="shared" si="13"/>
        <v>5.3999999999999995</v>
      </c>
      <c r="U41" s="20">
        <v>0</v>
      </c>
      <c r="V41" s="20">
        <v>0</v>
      </c>
      <c r="W41" s="20" t="s">
        <v>128</v>
      </c>
      <c r="X41" s="20" t="s">
        <v>133</v>
      </c>
      <c r="Y41" s="20" t="s">
        <v>131</v>
      </c>
      <c r="Z41" s="20" t="s">
        <v>131</v>
      </c>
      <c r="AA41" s="20"/>
      <c r="AB41" s="20" t="s">
        <v>216</v>
      </c>
    </row>
    <row r="42" spans="1:28">
      <c r="A42" s="20" t="s">
        <v>222</v>
      </c>
      <c r="B42" s="31" t="s">
        <v>182</v>
      </c>
      <c r="C42" s="20" t="s">
        <v>128</v>
      </c>
      <c r="D42" s="20">
        <v>45</v>
      </c>
      <c r="E42" s="20">
        <v>0.45</v>
      </c>
      <c r="F42" s="20">
        <v>1</v>
      </c>
      <c r="G42" s="20">
        <v>100</v>
      </c>
      <c r="H42" s="20">
        <v>10</v>
      </c>
      <c r="I42" s="20">
        <v>1.1000000000000001</v>
      </c>
      <c r="J42" s="20">
        <v>24</v>
      </c>
      <c r="K42" s="20">
        <v>1.1000000000000001</v>
      </c>
      <c r="L42" s="23">
        <f t="shared" si="7"/>
        <v>17.041126723312637</v>
      </c>
      <c r="M42" s="23">
        <f t="shared" si="8"/>
        <v>0.6454972243679028</v>
      </c>
      <c r="N42" s="23">
        <f t="shared" si="9"/>
        <v>1704.1126723312636</v>
      </c>
      <c r="O42" s="34">
        <f t="shared" si="10"/>
        <v>37.869170496250305</v>
      </c>
      <c r="P42" s="34">
        <f t="shared" si="11"/>
        <v>3786.9170496250304</v>
      </c>
      <c r="Q42" s="33">
        <v>5</v>
      </c>
      <c r="R42" s="33">
        <v>4</v>
      </c>
      <c r="S42" s="39">
        <f t="shared" si="12"/>
        <v>15337.014050981372</v>
      </c>
      <c r="T42" s="37">
        <f t="shared" si="13"/>
        <v>4.05</v>
      </c>
      <c r="U42" s="20">
        <v>0</v>
      </c>
      <c r="V42" s="20">
        <v>40</v>
      </c>
      <c r="W42" s="20" t="s">
        <v>129</v>
      </c>
      <c r="X42" s="20" t="s">
        <v>131</v>
      </c>
      <c r="Y42" s="20" t="s">
        <v>131</v>
      </c>
      <c r="Z42" s="20" t="s">
        <v>284</v>
      </c>
      <c r="AA42" s="20"/>
      <c r="AB42" s="20" t="s">
        <v>162</v>
      </c>
    </row>
    <row r="43" spans="1:28" ht="16.5">
      <c r="A43" s="20" t="s">
        <v>222</v>
      </c>
      <c r="B43" s="31" t="s">
        <v>220</v>
      </c>
      <c r="C43" s="20" t="s">
        <v>132</v>
      </c>
      <c r="D43" s="20">
        <v>66</v>
      </c>
      <c r="E43" s="20">
        <v>0.72</v>
      </c>
      <c r="F43" s="20">
        <v>1</v>
      </c>
      <c r="G43" s="20">
        <v>100</v>
      </c>
      <c r="H43" s="20">
        <v>20</v>
      </c>
      <c r="I43" s="20">
        <v>1.1000000000000001</v>
      </c>
      <c r="J43" s="20">
        <v>8</v>
      </c>
      <c r="K43" s="20">
        <v>1.1000000000000001</v>
      </c>
      <c r="L43" s="23">
        <f t="shared" si="7"/>
        <v>13.91402170474087</v>
      </c>
      <c r="M43" s="23">
        <f t="shared" si="8"/>
        <v>1.5811388300841898</v>
      </c>
      <c r="N43" s="23">
        <f t="shared" si="9"/>
        <v>1391.4021704740869</v>
      </c>
      <c r="O43" s="34">
        <f t="shared" si="10"/>
        <v>21.081851067789195</v>
      </c>
      <c r="P43" s="34">
        <f t="shared" si="11"/>
        <v>1932.5030145473429</v>
      </c>
      <c r="Q43" s="33">
        <v>5</v>
      </c>
      <c r="R43" s="33">
        <v>6</v>
      </c>
      <c r="S43" s="39">
        <f t="shared" si="12"/>
        <v>15305.423875214956</v>
      </c>
      <c r="T43" s="37">
        <f t="shared" si="13"/>
        <v>7.92</v>
      </c>
      <c r="U43" s="20">
        <v>0</v>
      </c>
      <c r="V43" s="20">
        <v>0</v>
      </c>
      <c r="W43" s="20" t="s">
        <v>199</v>
      </c>
      <c r="X43" s="20" t="s">
        <v>145</v>
      </c>
      <c r="Y43" s="20" t="s">
        <v>131</v>
      </c>
      <c r="Z43" s="20" t="s">
        <v>276</v>
      </c>
      <c r="AA43" s="20"/>
      <c r="AB43" s="20" t="s">
        <v>162</v>
      </c>
    </row>
    <row r="44" spans="1:28" hidden="1">
      <c r="A44" s="20" t="s">
        <v>222</v>
      </c>
      <c r="B44" s="36" t="s">
        <v>169</v>
      </c>
      <c r="C44" s="20" t="s">
        <v>128</v>
      </c>
      <c r="D44" s="20">
        <v>45</v>
      </c>
      <c r="E44" s="20">
        <v>0.45</v>
      </c>
      <c r="F44" s="20">
        <v>1</v>
      </c>
      <c r="G44" s="20">
        <v>100</v>
      </c>
      <c r="H44" s="20">
        <v>13</v>
      </c>
      <c r="I44" s="20">
        <v>1.1000000000000001</v>
      </c>
      <c r="J44" s="20">
        <v>18</v>
      </c>
      <c r="K44" s="20">
        <v>1.1000000000000001</v>
      </c>
      <c r="L44" s="23">
        <f t="shared" si="7"/>
        <v>16.826764394856191</v>
      </c>
      <c r="M44" s="23">
        <f t="shared" si="8"/>
        <v>0.84983658559879749</v>
      </c>
      <c r="N44" s="23">
        <f t="shared" si="9"/>
        <v>1682.6764394856191</v>
      </c>
      <c r="O44" s="34">
        <f t="shared" si="10"/>
        <v>37.392809766347092</v>
      </c>
      <c r="P44" s="34">
        <f t="shared" si="11"/>
        <v>3739.2809766347091</v>
      </c>
      <c r="Q44" s="33">
        <v>5</v>
      </c>
      <c r="R44" s="33">
        <v>4</v>
      </c>
      <c r="S44" s="33">
        <f t="shared" si="12"/>
        <v>15144.087955370571</v>
      </c>
      <c r="T44" s="33">
        <f t="shared" si="13"/>
        <v>4.05</v>
      </c>
      <c r="U44" s="20">
        <v>0</v>
      </c>
      <c r="V44" s="20">
        <v>16</v>
      </c>
      <c r="W44" s="20" t="s">
        <v>190</v>
      </c>
      <c r="X44" s="20" t="s">
        <v>131</v>
      </c>
      <c r="Y44" s="20" t="s">
        <v>131</v>
      </c>
      <c r="Z44" s="20" t="s">
        <v>269</v>
      </c>
      <c r="AA44" s="20"/>
      <c r="AB44" s="20" t="s">
        <v>168</v>
      </c>
    </row>
    <row r="45" spans="1:28" ht="16.5">
      <c r="A45" s="20" t="s">
        <v>222</v>
      </c>
      <c r="B45" s="31" t="s">
        <v>175</v>
      </c>
      <c r="C45" s="20" t="s">
        <v>134</v>
      </c>
      <c r="D45" s="20">
        <v>110.5</v>
      </c>
      <c r="E45" s="20">
        <v>1.36</v>
      </c>
      <c r="F45" s="20">
        <v>1</v>
      </c>
      <c r="G45" s="20">
        <v>100</v>
      </c>
      <c r="H45" s="20">
        <v>25</v>
      </c>
      <c r="I45" s="20">
        <v>1.1000000000000001</v>
      </c>
      <c r="J45" s="20">
        <v>15</v>
      </c>
      <c r="K45" s="20">
        <v>1.1000000000000001</v>
      </c>
      <c r="L45" s="23">
        <f t="shared" si="7"/>
        <v>21.301408404140794</v>
      </c>
      <c r="M45" s="23">
        <f t="shared" si="8"/>
        <v>1.2909944487358056</v>
      </c>
      <c r="N45" s="23">
        <f t="shared" si="9"/>
        <v>2130.1408404140793</v>
      </c>
      <c r="O45" s="34">
        <f t="shared" si="10"/>
        <v>19.277292673430583</v>
      </c>
      <c r="P45" s="34">
        <f t="shared" si="11"/>
        <v>1566.2800297162346</v>
      </c>
      <c r="Q45" s="33">
        <v>5</v>
      </c>
      <c r="R45" s="33">
        <v>2</v>
      </c>
      <c r="S45" s="39">
        <f t="shared" si="12"/>
        <v>14910.985882898556</v>
      </c>
      <c r="T45" s="37">
        <f t="shared" si="13"/>
        <v>9.5200000000000014</v>
      </c>
      <c r="U45" s="20">
        <v>60</v>
      </c>
      <c r="V45" s="20">
        <v>20</v>
      </c>
      <c r="W45" s="20" t="s">
        <v>132</v>
      </c>
      <c r="X45" s="20" t="s">
        <v>135</v>
      </c>
      <c r="Y45" s="20" t="s">
        <v>136</v>
      </c>
      <c r="Z45" s="20" t="s">
        <v>275</v>
      </c>
      <c r="AA45" s="20"/>
      <c r="AB45" s="20" t="s">
        <v>176</v>
      </c>
    </row>
    <row r="46" spans="1:28" ht="16.5">
      <c r="A46" s="20" t="s">
        <v>254</v>
      </c>
      <c r="B46" s="31" t="s">
        <v>236</v>
      </c>
      <c r="C46" s="20" t="s">
        <v>134</v>
      </c>
      <c r="D46" s="20">
        <v>85</v>
      </c>
      <c r="E46" s="20">
        <v>1.1499999999999999</v>
      </c>
      <c r="F46" s="20">
        <v>1</v>
      </c>
      <c r="G46" s="20">
        <v>100</v>
      </c>
      <c r="H46" s="20">
        <v>22</v>
      </c>
      <c r="I46" s="20">
        <v>1.1000000000000001</v>
      </c>
      <c r="J46" s="20">
        <v>16</v>
      </c>
      <c r="K46" s="20">
        <v>1.1000000000000001</v>
      </c>
      <c r="L46" s="23">
        <f t="shared" si="7"/>
        <v>20.637829343223093</v>
      </c>
      <c r="M46" s="23">
        <f t="shared" si="8"/>
        <v>1.1726039399558574</v>
      </c>
      <c r="N46" s="23">
        <f t="shared" si="9"/>
        <v>2063.7829343223093</v>
      </c>
      <c r="O46" s="34">
        <f t="shared" si="10"/>
        <v>24.279799227321284</v>
      </c>
      <c r="P46" s="34">
        <f t="shared" si="11"/>
        <v>1794.5938559324429</v>
      </c>
      <c r="Q46" s="33">
        <v>5</v>
      </c>
      <c r="R46" s="33">
        <v>2</v>
      </c>
      <c r="S46" s="39">
        <f t="shared" si="12"/>
        <v>14446.480540256165</v>
      </c>
      <c r="T46" s="37">
        <f t="shared" si="13"/>
        <v>8.0499999999999989</v>
      </c>
      <c r="U46" s="20">
        <v>30</v>
      </c>
      <c r="V46" s="20">
        <v>50</v>
      </c>
      <c r="W46" s="20" t="s">
        <v>132</v>
      </c>
      <c r="X46" s="20" t="s">
        <v>237</v>
      </c>
      <c r="Y46" s="20" t="s">
        <v>238</v>
      </c>
      <c r="Z46" s="20" t="s">
        <v>293</v>
      </c>
      <c r="AA46" s="20" t="s">
        <v>257</v>
      </c>
      <c r="AB46" s="20" t="s">
        <v>162</v>
      </c>
    </row>
    <row r="47" spans="1:28" ht="16.5">
      <c r="A47" s="20" t="s">
        <v>149</v>
      </c>
      <c r="B47" s="31" t="s">
        <v>134</v>
      </c>
      <c r="C47" s="20" t="s">
        <v>134</v>
      </c>
      <c r="D47" s="20">
        <v>85</v>
      </c>
      <c r="E47" s="20">
        <v>1.05</v>
      </c>
      <c r="F47" s="20">
        <v>1</v>
      </c>
      <c r="G47" s="20">
        <v>100</v>
      </c>
      <c r="H47" s="20">
        <v>22</v>
      </c>
      <c r="I47" s="20">
        <v>1.1000000000000001</v>
      </c>
      <c r="J47" s="20">
        <v>15</v>
      </c>
      <c r="K47" s="20">
        <v>1.1000000000000001</v>
      </c>
      <c r="L47" s="23">
        <f t="shared" si="7"/>
        <v>19.982492337043446</v>
      </c>
      <c r="M47" s="23">
        <f t="shared" si="8"/>
        <v>1.2110601416389968</v>
      </c>
      <c r="N47" s="23">
        <f t="shared" si="9"/>
        <v>1998.2492337043445</v>
      </c>
      <c r="O47" s="34">
        <f t="shared" si="10"/>
        <v>23.508814514168758</v>
      </c>
      <c r="P47" s="34">
        <f t="shared" si="11"/>
        <v>1903.0945082898518</v>
      </c>
      <c r="Q47" s="33">
        <v>5</v>
      </c>
      <c r="R47" s="33">
        <v>2</v>
      </c>
      <c r="S47" s="39">
        <f t="shared" si="12"/>
        <v>13987.744635930412</v>
      </c>
      <c r="T47" s="37">
        <f t="shared" si="13"/>
        <v>7.3500000000000005</v>
      </c>
      <c r="U47" s="20">
        <v>30</v>
      </c>
      <c r="V47" s="20">
        <v>30</v>
      </c>
      <c r="W47" s="20" t="s">
        <v>219</v>
      </c>
      <c r="X47" s="20" t="s">
        <v>135</v>
      </c>
      <c r="Y47" s="20" t="s">
        <v>136</v>
      </c>
      <c r="Z47" s="20" t="s">
        <v>158</v>
      </c>
      <c r="AA47" s="20"/>
      <c r="AB47" s="20" t="s">
        <v>216</v>
      </c>
    </row>
    <row r="48" spans="1:28" ht="24.75">
      <c r="A48" s="20" t="s">
        <v>254</v>
      </c>
      <c r="B48" s="31" t="s">
        <v>244</v>
      </c>
      <c r="C48" s="20" t="s">
        <v>134</v>
      </c>
      <c r="D48" s="20">
        <v>85</v>
      </c>
      <c r="E48" s="20">
        <v>0.84</v>
      </c>
      <c r="F48" s="20">
        <v>1</v>
      </c>
      <c r="G48" s="20">
        <v>100</v>
      </c>
      <c r="H48" s="20">
        <v>22</v>
      </c>
      <c r="I48" s="20">
        <v>1.1000000000000001</v>
      </c>
      <c r="J48" s="20">
        <v>15</v>
      </c>
      <c r="K48" s="20">
        <v>1.1000000000000001</v>
      </c>
      <c r="L48" s="23">
        <f t="shared" si="7"/>
        <v>19.982492337043446</v>
      </c>
      <c r="M48" s="23">
        <f t="shared" si="8"/>
        <v>1.2110601416389968</v>
      </c>
      <c r="N48" s="23">
        <f t="shared" si="9"/>
        <v>1998.2492337043445</v>
      </c>
      <c r="O48" s="34">
        <f t="shared" si="10"/>
        <v>23.508814514168758</v>
      </c>
      <c r="P48" s="34">
        <f t="shared" si="11"/>
        <v>2378.8681353623151</v>
      </c>
      <c r="Q48" s="33">
        <v>5</v>
      </c>
      <c r="R48" s="33">
        <v>2</v>
      </c>
      <c r="S48" s="39">
        <f t="shared" si="12"/>
        <v>13987.744635930412</v>
      </c>
      <c r="T48" s="37">
        <f t="shared" si="13"/>
        <v>5.88</v>
      </c>
      <c r="U48" s="20">
        <v>20</v>
      </c>
      <c r="V48" s="20">
        <v>20</v>
      </c>
      <c r="W48" s="20" t="s">
        <v>134</v>
      </c>
      <c r="X48" s="20" t="s">
        <v>245</v>
      </c>
      <c r="Y48" s="20" t="s">
        <v>142</v>
      </c>
      <c r="Z48" s="20" t="s">
        <v>296</v>
      </c>
      <c r="AA48" s="20" t="s">
        <v>260</v>
      </c>
      <c r="AB48" s="20" t="s">
        <v>162</v>
      </c>
    </row>
    <row r="49" spans="1:28" ht="16.5">
      <c r="A49" s="20" t="s">
        <v>254</v>
      </c>
      <c r="B49" s="31" t="s">
        <v>239</v>
      </c>
      <c r="C49" s="20" t="s">
        <v>134</v>
      </c>
      <c r="D49" s="20">
        <v>90</v>
      </c>
      <c r="E49" s="20">
        <v>1.1499999999999999</v>
      </c>
      <c r="F49" s="20">
        <v>1</v>
      </c>
      <c r="G49" s="20">
        <v>100</v>
      </c>
      <c r="H49" s="20">
        <v>22</v>
      </c>
      <c r="I49" s="20">
        <v>1.1000000000000001</v>
      </c>
      <c r="J49" s="20">
        <v>15</v>
      </c>
      <c r="K49" s="20">
        <v>1.1000000000000001</v>
      </c>
      <c r="L49" s="23">
        <f t="shared" si="7"/>
        <v>19.982492337043446</v>
      </c>
      <c r="M49" s="23">
        <f t="shared" si="8"/>
        <v>1.2110601416389968</v>
      </c>
      <c r="N49" s="23">
        <f t="shared" si="9"/>
        <v>1998.2492337043445</v>
      </c>
      <c r="O49" s="34">
        <f t="shared" si="10"/>
        <v>22.202769263381605</v>
      </c>
      <c r="P49" s="34">
        <f t="shared" si="11"/>
        <v>1737.6080293081259</v>
      </c>
      <c r="Q49" s="33">
        <v>5</v>
      </c>
      <c r="R49" s="33">
        <v>2</v>
      </c>
      <c r="S49" s="39">
        <f t="shared" si="12"/>
        <v>13987.744635930412</v>
      </c>
      <c r="T49" s="37">
        <f t="shared" si="13"/>
        <v>8.0499999999999989</v>
      </c>
      <c r="U49" s="20">
        <v>30</v>
      </c>
      <c r="V49" s="20">
        <v>30</v>
      </c>
      <c r="W49" s="20" t="s">
        <v>240</v>
      </c>
      <c r="X49" s="20" t="s">
        <v>241</v>
      </c>
      <c r="Y49" s="20" t="s">
        <v>136</v>
      </c>
      <c r="Z49" s="20" t="s">
        <v>294</v>
      </c>
      <c r="AA49" s="20" t="s">
        <v>258</v>
      </c>
      <c r="AB49" s="20" t="s">
        <v>162</v>
      </c>
    </row>
    <row r="50" spans="1:28" ht="16.5" hidden="1">
      <c r="A50" s="20" t="s">
        <v>254</v>
      </c>
      <c r="B50" s="36" t="s">
        <v>242</v>
      </c>
      <c r="C50" s="20" t="s">
        <v>134</v>
      </c>
      <c r="D50" s="20">
        <v>94</v>
      </c>
      <c r="E50" s="20">
        <v>0.92</v>
      </c>
      <c r="F50" s="20">
        <v>1</v>
      </c>
      <c r="G50" s="20">
        <v>100</v>
      </c>
      <c r="H50" s="20">
        <v>22</v>
      </c>
      <c r="I50" s="20">
        <v>1.1000000000000001</v>
      </c>
      <c r="J50" s="20">
        <v>15</v>
      </c>
      <c r="K50" s="20">
        <v>1.1000000000000001</v>
      </c>
      <c r="L50" s="23">
        <f t="shared" si="7"/>
        <v>19.982492337043446</v>
      </c>
      <c r="M50" s="23">
        <f t="shared" si="8"/>
        <v>1.2110601416389968</v>
      </c>
      <c r="N50" s="23">
        <f t="shared" si="9"/>
        <v>1998.2492337043445</v>
      </c>
      <c r="O50" s="34">
        <f t="shared" si="10"/>
        <v>21.257970571322815</v>
      </c>
      <c r="P50" s="34">
        <f t="shared" si="11"/>
        <v>2172.0100366351571</v>
      </c>
      <c r="Q50" s="33">
        <v>5</v>
      </c>
      <c r="R50" s="33">
        <v>2</v>
      </c>
      <c r="S50" s="33">
        <f t="shared" si="12"/>
        <v>13987.744635930412</v>
      </c>
      <c r="T50" s="33">
        <f t="shared" si="13"/>
        <v>6.44</v>
      </c>
      <c r="U50" s="20">
        <v>52</v>
      </c>
      <c r="V50" s="20">
        <v>30</v>
      </c>
      <c r="W50" s="20" t="s">
        <v>132</v>
      </c>
      <c r="X50" s="20" t="s">
        <v>243</v>
      </c>
      <c r="Y50" s="20" t="s">
        <v>238</v>
      </c>
      <c r="Z50" s="20" t="s">
        <v>295</v>
      </c>
      <c r="AA50" s="20" t="s">
        <v>259</v>
      </c>
      <c r="AB50" s="20" t="s">
        <v>337</v>
      </c>
    </row>
    <row r="51" spans="1:28" ht="16.5">
      <c r="A51" s="20" t="s">
        <v>222</v>
      </c>
      <c r="B51" s="31" t="s">
        <v>171</v>
      </c>
      <c r="C51" s="20" t="s">
        <v>128</v>
      </c>
      <c r="D51" s="20">
        <v>45</v>
      </c>
      <c r="E51" s="20">
        <v>0.45</v>
      </c>
      <c r="F51" s="20">
        <v>1</v>
      </c>
      <c r="G51" s="20">
        <v>100</v>
      </c>
      <c r="H51" s="20">
        <v>12</v>
      </c>
      <c r="I51" s="20">
        <v>1.1000000000000001</v>
      </c>
      <c r="J51" s="20">
        <v>16</v>
      </c>
      <c r="K51" s="20">
        <v>1.1000000000000001</v>
      </c>
      <c r="L51" s="23">
        <f t="shared" si="7"/>
        <v>15.242047106606122</v>
      </c>
      <c r="M51" s="23">
        <f t="shared" si="8"/>
        <v>0.8660254037844386</v>
      </c>
      <c r="N51" s="23">
        <f t="shared" si="9"/>
        <v>1524.2047106606124</v>
      </c>
      <c r="O51" s="34">
        <f t="shared" si="10"/>
        <v>33.871215792458052</v>
      </c>
      <c r="P51" s="34">
        <f t="shared" si="11"/>
        <v>3387.1215792458052</v>
      </c>
      <c r="Q51" s="33">
        <v>5</v>
      </c>
      <c r="R51" s="33">
        <v>4</v>
      </c>
      <c r="S51" s="39">
        <f t="shared" si="12"/>
        <v>13717.84239594551</v>
      </c>
      <c r="T51" s="37">
        <f t="shared" si="13"/>
        <v>4.05</v>
      </c>
      <c r="U51" s="20">
        <v>0</v>
      </c>
      <c r="V51" s="20">
        <v>20</v>
      </c>
      <c r="W51" s="20" t="s">
        <v>129</v>
      </c>
      <c r="X51" s="20" t="s">
        <v>138</v>
      </c>
      <c r="Y51" s="20" t="s">
        <v>131</v>
      </c>
      <c r="Z51" s="20" t="s">
        <v>271</v>
      </c>
      <c r="AA51" s="20"/>
      <c r="AB51" s="20" t="s">
        <v>162</v>
      </c>
    </row>
    <row r="52" spans="1:28" ht="16.5">
      <c r="A52" s="20" t="s">
        <v>149</v>
      </c>
      <c r="B52" s="31" t="s">
        <v>127</v>
      </c>
      <c r="C52" s="20" t="s">
        <v>311</v>
      </c>
      <c r="D52" s="20">
        <v>45</v>
      </c>
      <c r="E52" s="20">
        <v>0.45</v>
      </c>
      <c r="F52" s="20">
        <v>1</v>
      </c>
      <c r="G52" s="20">
        <v>100</v>
      </c>
      <c r="H52" s="20">
        <v>10</v>
      </c>
      <c r="I52" s="20">
        <v>1.1000000000000001</v>
      </c>
      <c r="J52" s="20">
        <v>16</v>
      </c>
      <c r="K52" s="20">
        <v>1.1000000000000001</v>
      </c>
      <c r="L52" s="23">
        <f t="shared" si="7"/>
        <v>13.91402170474087</v>
      </c>
      <c r="M52" s="23">
        <f t="shared" si="8"/>
        <v>0.79056941504209488</v>
      </c>
      <c r="N52" s="23">
        <f t="shared" si="9"/>
        <v>1391.4021704740869</v>
      </c>
      <c r="O52" s="34">
        <f t="shared" si="10"/>
        <v>30.920048232757487</v>
      </c>
      <c r="P52" s="34">
        <f t="shared" si="11"/>
        <v>3092.0048232757485</v>
      </c>
      <c r="Q52" s="33">
        <v>5</v>
      </c>
      <c r="R52" s="33">
        <v>4</v>
      </c>
      <c r="S52" s="39">
        <f t="shared" si="12"/>
        <v>12522.619534266782</v>
      </c>
      <c r="T52" s="37">
        <f t="shared" si="13"/>
        <v>4.05</v>
      </c>
      <c r="U52" s="20">
        <v>10</v>
      </c>
      <c r="V52" s="20">
        <v>16</v>
      </c>
      <c r="W52" s="20" t="s">
        <v>129</v>
      </c>
      <c r="X52" s="20" t="s">
        <v>130</v>
      </c>
      <c r="Y52" s="20" t="s">
        <v>131</v>
      </c>
      <c r="Z52" s="20" t="s">
        <v>131</v>
      </c>
      <c r="AA52" s="20"/>
      <c r="AB52" s="20" t="s">
        <v>216</v>
      </c>
    </row>
    <row r="53" spans="1:28" ht="16.5">
      <c r="A53" s="20" t="s">
        <v>222</v>
      </c>
      <c r="B53" s="31" t="s">
        <v>185</v>
      </c>
      <c r="C53" s="20" t="s">
        <v>137</v>
      </c>
      <c r="D53" s="20">
        <v>50.2</v>
      </c>
      <c r="E53" s="20">
        <v>0.6</v>
      </c>
      <c r="F53" s="20">
        <v>1</v>
      </c>
      <c r="G53" s="20">
        <v>100</v>
      </c>
      <c r="H53" s="20">
        <v>14</v>
      </c>
      <c r="I53" s="20">
        <v>1.1000000000000001</v>
      </c>
      <c r="J53" s="20">
        <v>18</v>
      </c>
      <c r="K53" s="20">
        <v>1.1000000000000001</v>
      </c>
      <c r="L53" s="23">
        <f t="shared" si="7"/>
        <v>17.461958653026301</v>
      </c>
      <c r="M53" s="23">
        <f t="shared" si="8"/>
        <v>0.88191710368819687</v>
      </c>
      <c r="N53" s="23">
        <f t="shared" si="9"/>
        <v>1746.19586530263</v>
      </c>
      <c r="O53" s="34">
        <f t="shared" si="10"/>
        <v>34.784778193279479</v>
      </c>
      <c r="P53" s="34">
        <f t="shared" si="11"/>
        <v>2910.3264421710501</v>
      </c>
      <c r="Q53" s="33">
        <v>5</v>
      </c>
      <c r="R53" s="33">
        <v>2</v>
      </c>
      <c r="S53" s="39">
        <f t="shared" si="12"/>
        <v>12223.371057118409</v>
      </c>
      <c r="T53" s="37">
        <f t="shared" si="13"/>
        <v>4.2</v>
      </c>
      <c r="U53" s="20">
        <v>12</v>
      </c>
      <c r="V53" s="20">
        <v>0</v>
      </c>
      <c r="W53" s="20" t="s">
        <v>211</v>
      </c>
      <c r="X53" s="20" t="s">
        <v>212</v>
      </c>
      <c r="Y53" s="20" t="s">
        <v>213</v>
      </c>
      <c r="Z53" s="20" t="s">
        <v>287</v>
      </c>
      <c r="AA53" s="20"/>
      <c r="AB53" s="20" t="s">
        <v>162</v>
      </c>
    </row>
    <row r="54" spans="1:28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1.1000000000000001</v>
      </c>
      <c r="J54" s="20">
        <v>12</v>
      </c>
      <c r="K54" s="20">
        <v>1.1000000000000001</v>
      </c>
      <c r="L54" s="23">
        <f t="shared" si="7"/>
        <v>12.049896265113656</v>
      </c>
      <c r="M54" s="23">
        <f t="shared" si="8"/>
        <v>0.91287092917527679</v>
      </c>
      <c r="N54" s="23">
        <f t="shared" si="9"/>
        <v>1204.9896265113655</v>
      </c>
      <c r="O54" s="34">
        <f t="shared" si="10"/>
        <v>22.314622713173435</v>
      </c>
      <c r="P54" s="34">
        <f t="shared" si="11"/>
        <v>2231.4622713173435</v>
      </c>
      <c r="Q54" s="33">
        <v>5</v>
      </c>
      <c r="R54" s="33">
        <v>4</v>
      </c>
      <c r="S54" s="39">
        <f t="shared" si="12"/>
        <v>10844.90663860229</v>
      </c>
      <c r="T54" s="37">
        <f t="shared" si="13"/>
        <v>4.8600000000000003</v>
      </c>
      <c r="U54" s="20">
        <v>15</v>
      </c>
      <c r="V54" s="20">
        <v>20</v>
      </c>
      <c r="W54" s="20" t="s">
        <v>129</v>
      </c>
      <c r="X54" s="20" t="s">
        <v>233</v>
      </c>
      <c r="Y54" s="20" t="s">
        <v>131</v>
      </c>
      <c r="Z54" s="20" t="s">
        <v>292</v>
      </c>
      <c r="AA54" s="20" t="s">
        <v>231</v>
      </c>
      <c r="AB54" s="20" t="s">
        <v>162</v>
      </c>
    </row>
  </sheetData>
  <autoFilter ref="A3:AB54">
    <filterColumn colId="27">
      <filters>
        <filter val="部落时期"/>
        <filter val="中世纪早期"/>
      </filters>
    </filterColumn>
    <sortState ref="A4:AB54">
      <sortCondition descending="1" ref="S3:S54"/>
    </sortState>
  </autoFilter>
  <mergeCells count="4">
    <mergeCell ref="A1:AC1"/>
    <mergeCell ref="U2:Y2"/>
    <mergeCell ref="Z2:AB2"/>
    <mergeCell ref="A2:T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54"/>
  <sheetViews>
    <sheetView zoomScale="220" zoomScaleNormal="220" workbookViewId="0">
      <pane ySplit="3" topLeftCell="A4" activePane="bottomLeft" state="frozen"/>
      <selection pane="bottomLeft" activeCell="K6" sqref="K6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8" width="4.75" customWidth="1"/>
    <col min="9" max="9" width="2.5" customWidth="1"/>
    <col min="10" max="10" width="5.75" customWidth="1"/>
    <col min="11" max="11" width="2.75" customWidth="1"/>
    <col min="12" max="12" width="5.25" customWidth="1"/>
    <col min="13" max="13" width="6.125" customWidth="1"/>
    <col min="14" max="14" width="6.875" customWidth="1"/>
    <col min="15" max="15" width="5.875" style="35" customWidth="1"/>
    <col min="16" max="16" width="5.75" style="35" customWidth="1"/>
    <col min="17" max="17" width="3.75" style="35" customWidth="1"/>
    <col min="18" max="18" width="3.875" style="35" customWidth="1"/>
    <col min="19" max="19" width="5" style="40" customWidth="1"/>
    <col min="20" max="20" width="3.875" style="38" customWidth="1"/>
    <col min="21" max="21" width="4.25" customWidth="1"/>
    <col min="22" max="22" width="4" customWidth="1"/>
    <col min="24" max="24" width="7.375" customWidth="1"/>
    <col min="25" max="25" width="7.25" customWidth="1"/>
  </cols>
  <sheetData>
    <row r="1" spans="1:29">
      <c r="A1" s="55" t="s">
        <v>345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9"/>
      <c r="U1" s="55"/>
      <c r="V1" s="55"/>
      <c r="W1" s="55"/>
      <c r="X1" s="55"/>
      <c r="Y1" s="55"/>
      <c r="Z1" s="55"/>
      <c r="AA1" s="55"/>
      <c r="AB1" s="55"/>
      <c r="AC1" s="55"/>
    </row>
    <row r="2" spans="1:29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 t="s">
        <v>300</v>
      </c>
      <c r="V2" s="56"/>
      <c r="W2" s="56"/>
      <c r="X2" s="56"/>
      <c r="Y2" s="56"/>
      <c r="Z2" s="56" t="s">
        <v>301</v>
      </c>
      <c r="AA2" s="56"/>
      <c r="AB2" s="56"/>
      <c r="AC2" s="21"/>
    </row>
    <row r="3" spans="1:29" ht="24.75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342</v>
      </c>
      <c r="J3" s="20" t="s">
        <v>122</v>
      </c>
      <c r="K3" s="20" t="s">
        <v>342</v>
      </c>
      <c r="L3" s="20" t="s">
        <v>102</v>
      </c>
      <c r="M3" s="20" t="s">
        <v>101</v>
      </c>
      <c r="N3" s="20" t="s">
        <v>150</v>
      </c>
      <c r="O3" s="33" t="s">
        <v>152</v>
      </c>
      <c r="P3" s="33" t="s">
        <v>151</v>
      </c>
      <c r="Q3" s="33" t="s">
        <v>340</v>
      </c>
      <c r="R3" s="33" t="s">
        <v>339</v>
      </c>
      <c r="S3" s="39" t="s">
        <v>343</v>
      </c>
      <c r="T3" s="37" t="s">
        <v>344</v>
      </c>
      <c r="U3" s="20" t="s">
        <v>123</v>
      </c>
      <c r="V3" s="20" t="s">
        <v>124</v>
      </c>
      <c r="W3" s="20" t="s">
        <v>125</v>
      </c>
      <c r="X3" s="20" t="s">
        <v>126</v>
      </c>
      <c r="Y3" s="20" t="s">
        <v>154</v>
      </c>
      <c r="Z3" s="20" t="s">
        <v>255</v>
      </c>
      <c r="AA3" s="20" t="s">
        <v>256</v>
      </c>
      <c r="AB3" s="20" t="s">
        <v>160</v>
      </c>
    </row>
    <row r="4" spans="1:29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1.1000000000000001</v>
      </c>
      <c r="J4" s="20">
        <v>18</v>
      </c>
      <c r="K4" s="20">
        <v>1.1000000000000001</v>
      </c>
      <c r="L4" s="23">
        <f t="shared" ref="L4" si="0">SQRT(H4*I4*J4*K4)</f>
        <v>30.244999586708545</v>
      </c>
      <c r="M4" s="23">
        <f t="shared" ref="M4" si="1">SQRT(H4*I4/J4/K4)</f>
        <v>1.5275252316519468</v>
      </c>
      <c r="N4" s="23">
        <f t="shared" ref="N4" si="2">L4*G4</f>
        <v>3024.4999586708545</v>
      </c>
      <c r="O4" s="34">
        <f t="shared" ref="O4" si="3">N4/D4</f>
        <v>34.369317712168801</v>
      </c>
      <c r="P4" s="34">
        <f t="shared" ref="P4" si="4">N4/E4</f>
        <v>3360.5555096342828</v>
      </c>
      <c r="Q4" s="33">
        <v>5</v>
      </c>
      <c r="R4" s="33">
        <v>8</v>
      </c>
      <c r="S4" s="33">
        <f t="shared" ref="S4" si="5">N4*SUM(Q4:R4)</f>
        <v>39318.499462721113</v>
      </c>
      <c r="T4" s="33">
        <f t="shared" ref="T4" si="6">E4*F4*SUM(Q4:R4)</f>
        <v>11.700000000000001</v>
      </c>
      <c r="U4" s="20">
        <v>0</v>
      </c>
      <c r="V4" s="20">
        <v>0</v>
      </c>
      <c r="W4" s="20" t="s">
        <v>144</v>
      </c>
      <c r="X4" s="20" t="s">
        <v>145</v>
      </c>
      <c r="Y4" s="20" t="s">
        <v>303</v>
      </c>
      <c r="Z4" s="20" t="s">
        <v>307</v>
      </c>
      <c r="AA4" s="20"/>
      <c r="AB4" s="20" t="s">
        <v>319</v>
      </c>
    </row>
    <row r="5" spans="1:29" ht="16.5">
      <c r="A5" s="20" t="s">
        <v>222</v>
      </c>
      <c r="B5" s="31" t="s">
        <v>186</v>
      </c>
      <c r="C5" s="20" t="s">
        <v>129</v>
      </c>
      <c r="D5" s="20">
        <v>150</v>
      </c>
      <c r="E5" s="20">
        <v>2</v>
      </c>
      <c r="F5" s="20">
        <v>1</v>
      </c>
      <c r="G5" s="20">
        <v>100</v>
      </c>
      <c r="H5" s="20">
        <v>45</v>
      </c>
      <c r="I5" s="20">
        <v>1.1000000000000001</v>
      </c>
      <c r="J5" s="20">
        <v>30</v>
      </c>
      <c r="K5" s="20">
        <v>1.1000000000000001</v>
      </c>
      <c r="L5" s="23">
        <f t="shared" ref="L5:L36" si="7">SQRT(H5*I5*J5*K5)</f>
        <v>40.416580755922446</v>
      </c>
      <c r="M5" s="23">
        <f t="shared" ref="M5:M36" si="8">SQRT(H5*I5/J5/K5)</f>
        <v>1.2247448713915889</v>
      </c>
      <c r="N5" s="23">
        <f t="shared" ref="N5:N36" si="9">L5*G5</f>
        <v>4041.6580755922446</v>
      </c>
      <c r="O5" s="34">
        <f t="shared" ref="O5:O36" si="10">N5/D5</f>
        <v>26.944387170614963</v>
      </c>
      <c r="P5" s="34">
        <f t="shared" ref="P5:P36" si="11">N5/E5</f>
        <v>2020.8290377961223</v>
      </c>
      <c r="Q5" s="33">
        <v>8</v>
      </c>
      <c r="R5" s="33">
        <v>4</v>
      </c>
      <c r="S5" s="39">
        <f t="shared" ref="S5:S36" si="12">N5*SUM(Q5:R5)</f>
        <v>48499.896907106937</v>
      </c>
      <c r="T5" s="37">
        <f t="shared" ref="T5:T36" si="13">E5*F5*SUM(Q5:R5)</f>
        <v>24</v>
      </c>
      <c r="U5" s="20">
        <v>10</v>
      </c>
      <c r="V5" s="20">
        <v>0</v>
      </c>
      <c r="W5" s="20" t="s">
        <v>214</v>
      </c>
      <c r="X5" s="20" t="s">
        <v>215</v>
      </c>
      <c r="Y5" s="20" t="s">
        <v>131</v>
      </c>
      <c r="Z5" s="20" t="s">
        <v>287</v>
      </c>
      <c r="AA5" s="20"/>
      <c r="AB5" s="20" t="s">
        <v>216</v>
      </c>
    </row>
    <row r="6" spans="1:29" ht="16.5">
      <c r="A6" s="20" t="s">
        <v>253</v>
      </c>
      <c r="B6" s="31" t="s">
        <v>226</v>
      </c>
      <c r="C6" s="20" t="s">
        <v>132</v>
      </c>
      <c r="D6" s="20">
        <v>82.5</v>
      </c>
      <c r="E6" s="20">
        <v>0.9</v>
      </c>
      <c r="F6" s="20">
        <v>1</v>
      </c>
      <c r="G6" s="20">
        <v>100</v>
      </c>
      <c r="H6" s="20">
        <v>30</v>
      </c>
      <c r="I6" s="20">
        <v>1.2</v>
      </c>
      <c r="J6" s="20">
        <v>20</v>
      </c>
      <c r="K6" s="20">
        <v>1.2</v>
      </c>
      <c r="L6" s="23">
        <f t="shared" si="7"/>
        <v>29.393876913398138</v>
      </c>
      <c r="M6" s="23">
        <f t="shared" si="8"/>
        <v>1.2247448713915889</v>
      </c>
      <c r="N6" s="23">
        <f t="shared" si="9"/>
        <v>2939.387691339814</v>
      </c>
      <c r="O6" s="34">
        <f t="shared" si="10"/>
        <v>35.628941713209869</v>
      </c>
      <c r="P6" s="34">
        <f t="shared" si="11"/>
        <v>3265.9863237109043</v>
      </c>
      <c r="Q6" s="33">
        <v>8</v>
      </c>
      <c r="R6" s="33">
        <v>8</v>
      </c>
      <c r="S6" s="39">
        <f t="shared" si="12"/>
        <v>47030.203061437023</v>
      </c>
      <c r="T6" s="37">
        <f t="shared" si="13"/>
        <v>14.4</v>
      </c>
      <c r="U6" s="20">
        <v>0</v>
      </c>
      <c r="V6" s="20">
        <v>0</v>
      </c>
      <c r="W6" s="20" t="s">
        <v>234</v>
      </c>
      <c r="X6" s="20" t="s">
        <v>138</v>
      </c>
      <c r="Y6" s="20" t="s">
        <v>131</v>
      </c>
      <c r="Z6" s="20" t="s">
        <v>289</v>
      </c>
      <c r="AA6" s="20" t="s">
        <v>227</v>
      </c>
      <c r="AB6" s="20" t="s">
        <v>162</v>
      </c>
    </row>
    <row r="7" spans="1:29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1.1000000000000001</v>
      </c>
      <c r="J7" s="20">
        <v>30</v>
      </c>
      <c r="K7" s="20">
        <v>1.1000000000000001</v>
      </c>
      <c r="L7" s="23">
        <f t="shared" si="7"/>
        <v>46.669047558312137</v>
      </c>
      <c r="M7" s="23">
        <f t="shared" si="8"/>
        <v>1.4142135623730951</v>
      </c>
      <c r="N7" s="23">
        <f t="shared" si="9"/>
        <v>4666.9047558312141</v>
      </c>
      <c r="O7" s="34">
        <f t="shared" si="10"/>
        <v>25.927248643506744</v>
      </c>
      <c r="P7" s="34">
        <f t="shared" si="11"/>
        <v>1944.5436482630059</v>
      </c>
      <c r="Q7" s="33">
        <v>5</v>
      </c>
      <c r="R7" s="33">
        <v>2</v>
      </c>
      <c r="S7" s="33">
        <f t="shared" si="12"/>
        <v>32668.333290818497</v>
      </c>
      <c r="T7" s="33">
        <f t="shared" si="13"/>
        <v>16.8</v>
      </c>
      <c r="U7" s="20">
        <v>0</v>
      </c>
      <c r="V7" s="20">
        <v>20</v>
      </c>
      <c r="W7" s="20" t="s">
        <v>137</v>
      </c>
      <c r="X7" s="20" t="s">
        <v>131</v>
      </c>
      <c r="Y7" s="20" t="s">
        <v>131</v>
      </c>
      <c r="Z7" s="20" t="s">
        <v>291</v>
      </c>
      <c r="AA7" s="20" t="s">
        <v>229</v>
      </c>
      <c r="AB7" s="20" t="s">
        <v>168</v>
      </c>
    </row>
    <row r="8" spans="1:29" ht="24.75">
      <c r="A8" s="20" t="s">
        <v>222</v>
      </c>
      <c r="B8" s="31" t="s">
        <v>165</v>
      </c>
      <c r="C8" s="20" t="s">
        <v>141</v>
      </c>
      <c r="D8" s="20">
        <v>260</v>
      </c>
      <c r="E8" s="20">
        <v>2.73</v>
      </c>
      <c r="F8" s="20">
        <v>0.85</v>
      </c>
      <c r="G8" s="20">
        <v>50</v>
      </c>
      <c r="H8" s="20">
        <v>120</v>
      </c>
      <c r="I8" s="20">
        <v>1.1000000000000001</v>
      </c>
      <c r="J8" s="20">
        <v>35</v>
      </c>
      <c r="K8" s="20">
        <v>1.1000000000000001</v>
      </c>
      <c r="L8" s="23">
        <f t="shared" si="7"/>
        <v>71.288147682486468</v>
      </c>
      <c r="M8" s="23">
        <f t="shared" si="8"/>
        <v>1.8516401995451028</v>
      </c>
      <c r="N8" s="23">
        <f t="shared" si="9"/>
        <v>3564.4073841243235</v>
      </c>
      <c r="O8" s="34">
        <f t="shared" si="10"/>
        <v>13.709259169708936</v>
      </c>
      <c r="P8" s="34">
        <f t="shared" si="11"/>
        <v>1305.6437304484703</v>
      </c>
      <c r="Q8" s="33">
        <v>8</v>
      </c>
      <c r="R8" s="33">
        <v>4</v>
      </c>
      <c r="S8" s="39">
        <f t="shared" si="12"/>
        <v>42772.888609491885</v>
      </c>
      <c r="T8" s="37">
        <f t="shared" si="13"/>
        <v>27.846</v>
      </c>
      <c r="U8" s="20">
        <v>25</v>
      </c>
      <c r="V8" s="20">
        <v>10</v>
      </c>
      <c r="W8" s="20" t="s">
        <v>132</v>
      </c>
      <c r="X8" s="20" t="s">
        <v>135</v>
      </c>
      <c r="Y8" s="20" t="s">
        <v>142</v>
      </c>
      <c r="Z8" s="20" t="s">
        <v>266</v>
      </c>
      <c r="AA8" s="20"/>
      <c r="AB8" s="20" t="s">
        <v>162</v>
      </c>
    </row>
    <row r="9" spans="1:29" ht="16.5">
      <c r="A9" s="20" t="s">
        <v>222</v>
      </c>
      <c r="B9" s="31" t="s">
        <v>173</v>
      </c>
      <c r="C9" s="20" t="s">
        <v>129</v>
      </c>
      <c r="D9" s="20">
        <v>115</v>
      </c>
      <c r="E9" s="20">
        <v>1.53</v>
      </c>
      <c r="F9" s="20">
        <v>1</v>
      </c>
      <c r="G9" s="20">
        <v>100</v>
      </c>
      <c r="H9" s="20">
        <v>40</v>
      </c>
      <c r="I9" s="20">
        <v>1.1000000000000001</v>
      </c>
      <c r="J9" s="20">
        <v>26</v>
      </c>
      <c r="K9" s="20">
        <v>1.1000000000000001</v>
      </c>
      <c r="L9" s="23">
        <f t="shared" si="7"/>
        <v>35.473934092513623</v>
      </c>
      <c r="M9" s="23">
        <f t="shared" si="8"/>
        <v>1.2403473458920844</v>
      </c>
      <c r="N9" s="23">
        <f t="shared" si="9"/>
        <v>3547.3934092513623</v>
      </c>
      <c r="O9" s="34">
        <f t="shared" si="10"/>
        <v>30.846899210881411</v>
      </c>
      <c r="P9" s="34">
        <f t="shared" si="11"/>
        <v>2318.5577838244199</v>
      </c>
      <c r="Q9" s="33">
        <v>8</v>
      </c>
      <c r="R9" s="33">
        <v>4</v>
      </c>
      <c r="S9" s="39">
        <f t="shared" si="12"/>
        <v>42568.720911016346</v>
      </c>
      <c r="T9" s="37">
        <f t="shared" si="13"/>
        <v>18.36</v>
      </c>
      <c r="U9" s="20">
        <v>0</v>
      </c>
      <c r="V9" s="20">
        <v>24</v>
      </c>
      <c r="W9" s="20" t="s">
        <v>195</v>
      </c>
      <c r="X9" s="20" t="s">
        <v>196</v>
      </c>
      <c r="Y9" s="20" t="s">
        <v>131</v>
      </c>
      <c r="Z9" s="20" t="s">
        <v>273</v>
      </c>
      <c r="AA9" s="20"/>
      <c r="AB9" s="20" t="s">
        <v>162</v>
      </c>
    </row>
    <row r="10" spans="1:29" ht="16.5" hidden="1">
      <c r="A10" s="20" t="s">
        <v>222</v>
      </c>
      <c r="B10" s="36" t="s">
        <v>223</v>
      </c>
      <c r="C10" s="20" t="s">
        <v>132</v>
      </c>
      <c r="D10" s="20">
        <v>66</v>
      </c>
      <c r="E10" s="20">
        <v>0.72</v>
      </c>
      <c r="F10" s="20">
        <v>1</v>
      </c>
      <c r="G10" s="20">
        <v>100</v>
      </c>
      <c r="H10" s="20">
        <v>44</v>
      </c>
      <c r="I10" s="20">
        <v>1.1000000000000001</v>
      </c>
      <c r="J10" s="20">
        <v>14</v>
      </c>
      <c r="K10" s="20">
        <v>1.1000000000000001</v>
      </c>
      <c r="L10" s="23">
        <f t="shared" si="7"/>
        <v>27.30128202117989</v>
      </c>
      <c r="M10" s="23">
        <f t="shared" si="8"/>
        <v>1.7728105208558367</v>
      </c>
      <c r="N10" s="23">
        <f t="shared" si="9"/>
        <v>2730.1282021179891</v>
      </c>
      <c r="O10" s="34">
        <f t="shared" si="10"/>
        <v>41.365578819969528</v>
      </c>
      <c r="P10" s="34">
        <f t="shared" si="11"/>
        <v>3791.844725163874</v>
      </c>
      <c r="Q10" s="33">
        <v>5</v>
      </c>
      <c r="R10" s="33">
        <v>6</v>
      </c>
      <c r="S10" s="33">
        <f t="shared" si="12"/>
        <v>30031.41022329788</v>
      </c>
      <c r="T10" s="33">
        <f t="shared" si="13"/>
        <v>7.92</v>
      </c>
      <c r="U10" s="20">
        <v>0</v>
      </c>
      <c r="V10" s="20">
        <v>0</v>
      </c>
      <c r="W10" s="20" t="s">
        <v>199</v>
      </c>
      <c r="X10" s="20" t="s">
        <v>145</v>
      </c>
      <c r="Y10" s="20" t="s">
        <v>131</v>
      </c>
      <c r="Z10" s="20" t="s">
        <v>276</v>
      </c>
      <c r="AA10" s="20"/>
      <c r="AB10" s="20" t="s">
        <v>320</v>
      </c>
    </row>
    <row r="11" spans="1:29" ht="33">
      <c r="A11" s="20" t="s">
        <v>309</v>
      </c>
      <c r="B11" s="31" t="s">
        <v>331</v>
      </c>
      <c r="C11" s="20" t="s">
        <v>311</v>
      </c>
      <c r="D11" s="20">
        <v>63</v>
      </c>
      <c r="E11" s="20">
        <v>0.63</v>
      </c>
      <c r="F11" s="20">
        <v>1</v>
      </c>
      <c r="G11" s="20">
        <v>100</v>
      </c>
      <c r="H11" s="20">
        <v>30</v>
      </c>
      <c r="I11" s="20">
        <v>1.1000000000000001</v>
      </c>
      <c r="J11" s="20">
        <v>30</v>
      </c>
      <c r="K11" s="20">
        <v>1.1000000000000001</v>
      </c>
      <c r="L11" s="23">
        <f t="shared" si="7"/>
        <v>33</v>
      </c>
      <c r="M11" s="23">
        <f t="shared" si="8"/>
        <v>1</v>
      </c>
      <c r="N11" s="23">
        <f t="shared" si="9"/>
        <v>3300</v>
      </c>
      <c r="O11" s="34">
        <f t="shared" si="10"/>
        <v>52.38095238095238</v>
      </c>
      <c r="P11" s="34">
        <f t="shared" si="11"/>
        <v>5238.0952380952376</v>
      </c>
      <c r="Q11" s="33">
        <v>8</v>
      </c>
      <c r="R11" s="33">
        <v>4</v>
      </c>
      <c r="S11" s="39">
        <f t="shared" si="12"/>
        <v>39600</v>
      </c>
      <c r="T11" s="37">
        <f t="shared" si="13"/>
        <v>7.5600000000000005</v>
      </c>
      <c r="U11" s="20">
        <v>40</v>
      </c>
      <c r="V11" s="20">
        <v>40</v>
      </c>
      <c r="W11" s="20" t="s">
        <v>156</v>
      </c>
      <c r="X11" s="20" t="s">
        <v>157</v>
      </c>
      <c r="Y11" s="20" t="s">
        <v>158</v>
      </c>
      <c r="Z11" s="20" t="s">
        <v>159</v>
      </c>
      <c r="AA11" s="20"/>
      <c r="AB11" s="20" t="s">
        <v>216</v>
      </c>
    </row>
    <row r="12" spans="1:29" ht="24.75" hidden="1">
      <c r="A12" s="20" t="s">
        <v>222</v>
      </c>
      <c r="B12" s="36" t="s">
        <v>167</v>
      </c>
      <c r="C12" s="20" t="s">
        <v>141</v>
      </c>
      <c r="D12" s="20">
        <v>240</v>
      </c>
      <c r="E12" s="20">
        <v>2.52</v>
      </c>
      <c r="F12" s="20">
        <v>1</v>
      </c>
      <c r="G12" s="20">
        <v>50</v>
      </c>
      <c r="H12" s="20">
        <v>125</v>
      </c>
      <c r="I12" s="20">
        <v>1.1000000000000001</v>
      </c>
      <c r="J12" s="20">
        <v>40</v>
      </c>
      <c r="K12" s="20">
        <v>1.1000000000000001</v>
      </c>
      <c r="L12" s="23">
        <f t="shared" si="7"/>
        <v>77.781745930520231</v>
      </c>
      <c r="M12" s="23">
        <f t="shared" si="8"/>
        <v>1.7677669529663687</v>
      </c>
      <c r="N12" s="23">
        <f t="shared" si="9"/>
        <v>3889.0872965260114</v>
      </c>
      <c r="O12" s="34">
        <f t="shared" si="10"/>
        <v>16.204530402191715</v>
      </c>
      <c r="P12" s="34">
        <f t="shared" si="11"/>
        <v>1543.2886097325443</v>
      </c>
      <c r="Q12" s="33">
        <v>5</v>
      </c>
      <c r="R12" s="33">
        <v>2</v>
      </c>
      <c r="S12" s="33">
        <f t="shared" si="12"/>
        <v>27223.611075682078</v>
      </c>
      <c r="T12" s="33">
        <f t="shared" si="13"/>
        <v>17.64</v>
      </c>
      <c r="U12" s="20">
        <v>20</v>
      </c>
      <c r="V12" s="20">
        <v>10</v>
      </c>
      <c r="W12" s="20" t="s">
        <v>132</v>
      </c>
      <c r="X12" s="20" t="s">
        <v>135</v>
      </c>
      <c r="Y12" s="20" t="s">
        <v>189</v>
      </c>
      <c r="Z12" s="20" t="s">
        <v>268</v>
      </c>
      <c r="AA12" s="20"/>
      <c r="AB12" s="20" t="s">
        <v>168</v>
      </c>
    </row>
    <row r="13" spans="1:29">
      <c r="A13" s="20" t="s">
        <v>222</v>
      </c>
      <c r="B13" s="31" t="s">
        <v>166</v>
      </c>
      <c r="C13" s="20" t="s">
        <v>129</v>
      </c>
      <c r="D13" s="20">
        <v>117</v>
      </c>
      <c r="E13" s="20">
        <v>1.56</v>
      </c>
      <c r="F13" s="20">
        <v>1</v>
      </c>
      <c r="G13" s="20">
        <v>100</v>
      </c>
      <c r="H13" s="20">
        <v>40</v>
      </c>
      <c r="I13" s="20">
        <v>1.1000000000000001</v>
      </c>
      <c r="J13" s="20">
        <v>30</v>
      </c>
      <c r="K13" s="20">
        <v>1.1000000000000001</v>
      </c>
      <c r="L13" s="23">
        <f t="shared" si="7"/>
        <v>38.105117766515306</v>
      </c>
      <c r="M13" s="23">
        <f t="shared" si="8"/>
        <v>1.1547005383792515</v>
      </c>
      <c r="N13" s="23">
        <f t="shared" si="9"/>
        <v>3810.5117766515305</v>
      </c>
      <c r="O13" s="34">
        <f t="shared" si="10"/>
        <v>32.568476723517357</v>
      </c>
      <c r="P13" s="34">
        <f t="shared" si="11"/>
        <v>2442.6357542638016</v>
      </c>
      <c r="Q13" s="33">
        <v>8</v>
      </c>
      <c r="R13" s="33">
        <v>2</v>
      </c>
      <c r="S13" s="39">
        <f t="shared" si="12"/>
        <v>38105.117766515308</v>
      </c>
      <c r="T13" s="37">
        <f t="shared" si="13"/>
        <v>15.600000000000001</v>
      </c>
      <c r="U13" s="20">
        <v>0</v>
      </c>
      <c r="V13" s="20">
        <v>30</v>
      </c>
      <c r="W13" s="20" t="s">
        <v>137</v>
      </c>
      <c r="X13" s="20" t="s">
        <v>131</v>
      </c>
      <c r="Y13" s="20" t="s">
        <v>131</v>
      </c>
      <c r="Z13" s="20" t="s">
        <v>267</v>
      </c>
      <c r="AA13" s="20"/>
      <c r="AB13" s="20" t="s">
        <v>162</v>
      </c>
    </row>
    <row r="14" spans="1:29">
      <c r="A14" s="20" t="s">
        <v>222</v>
      </c>
      <c r="B14" s="31" t="s">
        <v>333</v>
      </c>
      <c r="C14" s="20" t="s">
        <v>129</v>
      </c>
      <c r="D14" s="20">
        <v>108</v>
      </c>
      <c r="E14" s="20">
        <v>1.44</v>
      </c>
      <c r="F14" s="20">
        <v>1</v>
      </c>
      <c r="G14" s="20">
        <v>100</v>
      </c>
      <c r="H14" s="20">
        <v>45</v>
      </c>
      <c r="I14" s="20">
        <v>1.1000000000000001</v>
      </c>
      <c r="J14" s="20">
        <v>25</v>
      </c>
      <c r="K14" s="20">
        <v>1.1000000000000001</v>
      </c>
      <c r="L14" s="23">
        <f t="shared" si="7"/>
        <v>36.895121628746537</v>
      </c>
      <c r="M14" s="23">
        <f t="shared" si="8"/>
        <v>1.3416407864998738</v>
      </c>
      <c r="N14" s="23">
        <f t="shared" si="9"/>
        <v>3689.5121628746538</v>
      </c>
      <c r="O14" s="34">
        <f t="shared" si="10"/>
        <v>34.162149656246797</v>
      </c>
      <c r="P14" s="34">
        <f t="shared" si="11"/>
        <v>2562.1612242185097</v>
      </c>
      <c r="Q14" s="33">
        <v>8</v>
      </c>
      <c r="R14" s="33">
        <v>2</v>
      </c>
      <c r="S14" s="39">
        <f t="shared" si="12"/>
        <v>36895.121628746536</v>
      </c>
      <c r="T14" s="37">
        <f t="shared" si="13"/>
        <v>14.399999999999999</v>
      </c>
      <c r="U14" s="20">
        <v>0</v>
      </c>
      <c r="V14" s="20">
        <v>0</v>
      </c>
      <c r="W14" s="20" t="s">
        <v>201</v>
      </c>
      <c r="X14" s="20" t="s">
        <v>131</v>
      </c>
      <c r="Y14" s="20" t="s">
        <v>131</v>
      </c>
      <c r="Z14" s="20" t="s">
        <v>279</v>
      </c>
      <c r="AA14" s="20"/>
      <c r="AB14" s="20" t="s">
        <v>162</v>
      </c>
    </row>
    <row r="15" spans="1:29" ht="16.5" hidden="1">
      <c r="A15" s="20" t="s">
        <v>222</v>
      </c>
      <c r="B15" s="36" t="s">
        <v>218</v>
      </c>
      <c r="C15" s="20" t="s">
        <v>132</v>
      </c>
      <c r="D15" s="20">
        <v>66</v>
      </c>
      <c r="E15" s="20">
        <v>0.72</v>
      </c>
      <c r="F15" s="20">
        <v>1</v>
      </c>
      <c r="G15" s="20">
        <v>100</v>
      </c>
      <c r="H15" s="20">
        <v>36</v>
      </c>
      <c r="I15" s="20">
        <v>1.1000000000000001</v>
      </c>
      <c r="J15" s="20">
        <v>12</v>
      </c>
      <c r="K15" s="20">
        <v>1.1000000000000001</v>
      </c>
      <c r="L15" s="23">
        <f t="shared" si="7"/>
        <v>22.863070659909184</v>
      </c>
      <c r="M15" s="23">
        <f t="shared" si="8"/>
        <v>1.7320508075688772</v>
      </c>
      <c r="N15" s="23">
        <f t="shared" si="9"/>
        <v>2286.3070659909185</v>
      </c>
      <c r="O15" s="34">
        <f t="shared" si="10"/>
        <v>34.641016151377556</v>
      </c>
      <c r="P15" s="34">
        <f t="shared" si="11"/>
        <v>3175.4264805429425</v>
      </c>
      <c r="Q15" s="33">
        <v>5</v>
      </c>
      <c r="R15" s="33">
        <v>6</v>
      </c>
      <c r="S15" s="33">
        <f t="shared" si="12"/>
        <v>25149.377725900104</v>
      </c>
      <c r="T15" s="33">
        <f t="shared" si="13"/>
        <v>7.92</v>
      </c>
      <c r="U15" s="20">
        <v>0</v>
      </c>
      <c r="V15" s="20">
        <v>0</v>
      </c>
      <c r="W15" s="20" t="s">
        <v>199</v>
      </c>
      <c r="X15" s="20" t="s">
        <v>145</v>
      </c>
      <c r="Y15" s="20" t="s">
        <v>131</v>
      </c>
      <c r="Z15" s="20" t="s">
        <v>276</v>
      </c>
      <c r="AA15" s="20"/>
      <c r="AB15" s="20" t="s">
        <v>319</v>
      </c>
    </row>
    <row r="16" spans="1:29" ht="16.5">
      <c r="A16" s="20" t="s">
        <v>222</v>
      </c>
      <c r="B16" s="31" t="s">
        <v>335</v>
      </c>
      <c r="C16" s="20" t="s">
        <v>129</v>
      </c>
      <c r="D16" s="20">
        <v>108</v>
      </c>
      <c r="E16" s="20">
        <v>1.44</v>
      </c>
      <c r="F16" s="20">
        <v>1</v>
      </c>
      <c r="G16" s="20">
        <v>100</v>
      </c>
      <c r="H16" s="20">
        <v>40</v>
      </c>
      <c r="I16" s="20">
        <v>1.1000000000000001</v>
      </c>
      <c r="J16" s="20">
        <v>26</v>
      </c>
      <c r="K16" s="20">
        <v>1.1000000000000001</v>
      </c>
      <c r="L16" s="23">
        <f t="shared" si="7"/>
        <v>35.473934092513623</v>
      </c>
      <c r="M16" s="23">
        <f t="shared" si="8"/>
        <v>1.2403473458920844</v>
      </c>
      <c r="N16" s="23">
        <f t="shared" si="9"/>
        <v>3547.3934092513623</v>
      </c>
      <c r="O16" s="34">
        <f t="shared" si="10"/>
        <v>32.846235270845945</v>
      </c>
      <c r="P16" s="34">
        <f t="shared" si="11"/>
        <v>2463.4676453134462</v>
      </c>
      <c r="Q16" s="33">
        <v>8</v>
      </c>
      <c r="R16" s="33">
        <v>2</v>
      </c>
      <c r="S16" s="39">
        <f t="shared" si="12"/>
        <v>35473.93409251362</v>
      </c>
      <c r="T16" s="37">
        <f t="shared" si="13"/>
        <v>14.399999999999999</v>
      </c>
      <c r="U16" s="20">
        <v>0</v>
      </c>
      <c r="V16" s="20">
        <v>0</v>
      </c>
      <c r="W16" s="20" t="s">
        <v>137</v>
      </c>
      <c r="X16" s="20" t="s">
        <v>200</v>
      </c>
      <c r="Y16" s="20" t="s">
        <v>131</v>
      </c>
      <c r="Z16" s="20" t="s">
        <v>278</v>
      </c>
      <c r="AA16" s="20"/>
      <c r="AB16" s="20" t="s">
        <v>162</v>
      </c>
    </row>
    <row r="17" spans="1:28" ht="16.5" hidden="1">
      <c r="A17" s="20" t="s">
        <v>222</v>
      </c>
      <c r="B17" s="36" t="s">
        <v>181</v>
      </c>
      <c r="C17" s="20" t="s">
        <v>137</v>
      </c>
      <c r="D17" s="20">
        <v>112.5</v>
      </c>
      <c r="E17" s="20">
        <v>1.35</v>
      </c>
      <c r="F17" s="20">
        <v>1</v>
      </c>
      <c r="G17" s="20">
        <v>100</v>
      </c>
      <c r="H17" s="20">
        <v>36</v>
      </c>
      <c r="I17" s="20">
        <v>1.1000000000000001</v>
      </c>
      <c r="J17" s="20">
        <v>28</v>
      </c>
      <c r="K17" s="20">
        <v>1.1000000000000001</v>
      </c>
      <c r="L17" s="23">
        <f t="shared" si="7"/>
        <v>34.923917306052594</v>
      </c>
      <c r="M17" s="23">
        <f t="shared" si="8"/>
        <v>1.1338934190276817</v>
      </c>
      <c r="N17" s="23">
        <f t="shared" si="9"/>
        <v>3492.3917306052595</v>
      </c>
      <c r="O17" s="34">
        <f t="shared" si="10"/>
        <v>31.043482049824529</v>
      </c>
      <c r="P17" s="34">
        <f t="shared" si="11"/>
        <v>2586.956837485377</v>
      </c>
      <c r="Q17" s="33">
        <v>5</v>
      </c>
      <c r="R17" s="33">
        <v>2</v>
      </c>
      <c r="S17" s="33">
        <f t="shared" si="12"/>
        <v>24446.742114236815</v>
      </c>
      <c r="T17" s="33">
        <f t="shared" si="13"/>
        <v>9.4500000000000011</v>
      </c>
      <c r="U17" s="20">
        <v>0</v>
      </c>
      <c r="V17" s="20">
        <v>0</v>
      </c>
      <c r="W17" s="20" t="s">
        <v>205</v>
      </c>
      <c r="X17" s="20" t="s">
        <v>206</v>
      </c>
      <c r="Y17" s="20" t="s">
        <v>131</v>
      </c>
      <c r="Z17" s="20" t="s">
        <v>283</v>
      </c>
      <c r="AA17" s="20"/>
      <c r="AB17" s="20" t="s">
        <v>320</v>
      </c>
    </row>
    <row r="18" spans="1:28" ht="16.5" hidden="1">
      <c r="A18" s="20" t="s">
        <v>222</v>
      </c>
      <c r="B18" s="36" t="s">
        <v>334</v>
      </c>
      <c r="C18" s="20" t="s">
        <v>137</v>
      </c>
      <c r="D18" s="20">
        <v>97.5</v>
      </c>
      <c r="E18" s="20">
        <v>1.17</v>
      </c>
      <c r="F18" s="20">
        <v>1</v>
      </c>
      <c r="G18" s="20">
        <v>100</v>
      </c>
      <c r="H18" s="20">
        <v>40</v>
      </c>
      <c r="I18" s="20">
        <v>1.1000000000000001</v>
      </c>
      <c r="J18" s="20">
        <v>24</v>
      </c>
      <c r="K18" s="20">
        <v>1.1000000000000001</v>
      </c>
      <c r="L18" s="23">
        <f t="shared" si="7"/>
        <v>34.082253446625273</v>
      </c>
      <c r="M18" s="23">
        <f t="shared" si="8"/>
        <v>1.2909944487358056</v>
      </c>
      <c r="N18" s="23">
        <f t="shared" si="9"/>
        <v>3408.2253446625273</v>
      </c>
      <c r="O18" s="34">
        <f t="shared" si="10"/>
        <v>34.956157381154128</v>
      </c>
      <c r="P18" s="34">
        <f t="shared" si="11"/>
        <v>2913.0131150961774</v>
      </c>
      <c r="Q18" s="33">
        <v>5</v>
      </c>
      <c r="R18" s="33">
        <v>2</v>
      </c>
      <c r="S18" s="33">
        <f t="shared" si="12"/>
        <v>23857.577412637693</v>
      </c>
      <c r="T18" s="33">
        <f t="shared" si="13"/>
        <v>8.19</v>
      </c>
      <c r="U18" s="20">
        <v>0</v>
      </c>
      <c r="V18" s="20">
        <v>0</v>
      </c>
      <c r="W18" s="20" t="s">
        <v>117</v>
      </c>
      <c r="X18" s="20" t="s">
        <v>138</v>
      </c>
      <c r="Y18" s="20" t="s">
        <v>131</v>
      </c>
      <c r="Z18" s="20" t="s">
        <v>281</v>
      </c>
      <c r="AA18" s="20"/>
      <c r="AB18" s="20" t="s">
        <v>337</v>
      </c>
    </row>
    <row r="19" spans="1:28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1.1000000000000001</v>
      </c>
      <c r="J19" s="20">
        <v>26</v>
      </c>
      <c r="K19" s="20">
        <v>1.1000000000000001</v>
      </c>
      <c r="L19" s="23">
        <f t="shared" si="7"/>
        <v>33.653528789712382</v>
      </c>
      <c r="M19" s="23">
        <f t="shared" si="8"/>
        <v>1.1766968108291043</v>
      </c>
      <c r="N19" s="23">
        <f t="shared" si="9"/>
        <v>3365.3528789712382</v>
      </c>
      <c r="O19" s="34">
        <f t="shared" si="10"/>
        <v>37.392809766347092</v>
      </c>
      <c r="P19" s="34">
        <f t="shared" si="11"/>
        <v>2804.4607324760318</v>
      </c>
      <c r="Q19" s="33">
        <v>8</v>
      </c>
      <c r="R19" s="33">
        <v>2</v>
      </c>
      <c r="S19" s="39">
        <f t="shared" si="12"/>
        <v>33653.528789712378</v>
      </c>
      <c r="T19" s="37">
        <f t="shared" si="13"/>
        <v>12</v>
      </c>
      <c r="U19" s="20">
        <v>0</v>
      </c>
      <c r="V19" s="20">
        <v>0</v>
      </c>
      <c r="W19" s="20" t="s">
        <v>304</v>
      </c>
      <c r="X19" s="20" t="s">
        <v>131</v>
      </c>
      <c r="Y19" s="20" t="s">
        <v>158</v>
      </c>
      <c r="Z19" s="20" t="s">
        <v>153</v>
      </c>
      <c r="AA19" s="20"/>
      <c r="AB19" s="20" t="s">
        <v>216</v>
      </c>
    </row>
    <row r="20" spans="1:28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1.1000000000000001</v>
      </c>
      <c r="J20" s="20">
        <v>22</v>
      </c>
      <c r="K20" s="20">
        <v>1.1000000000000001</v>
      </c>
      <c r="L20" s="23">
        <f t="shared" si="7"/>
        <v>33.437105137855461</v>
      </c>
      <c r="M20" s="23">
        <f t="shared" si="8"/>
        <v>1.3816985594155149</v>
      </c>
      <c r="N20" s="23">
        <f t="shared" si="9"/>
        <v>3343.710513785546</v>
      </c>
      <c r="O20" s="34">
        <f t="shared" si="10"/>
        <v>30.960282535051352</v>
      </c>
      <c r="P20" s="34">
        <f t="shared" si="11"/>
        <v>2322.0211901288517</v>
      </c>
      <c r="Q20" s="33">
        <v>8</v>
      </c>
      <c r="R20" s="33">
        <v>2</v>
      </c>
      <c r="S20" s="39">
        <f t="shared" si="12"/>
        <v>33437.105137855462</v>
      </c>
      <c r="T20" s="37">
        <f t="shared" si="13"/>
        <v>14.399999999999999</v>
      </c>
      <c r="U20" s="20">
        <v>0</v>
      </c>
      <c r="V20" s="20">
        <v>0</v>
      </c>
      <c r="W20" s="20" t="s">
        <v>197</v>
      </c>
      <c r="X20" s="20" t="s">
        <v>198</v>
      </c>
      <c r="Y20" s="20" t="s">
        <v>131</v>
      </c>
      <c r="Z20" s="20" t="s">
        <v>274</v>
      </c>
      <c r="AA20" s="20"/>
      <c r="AB20" s="20" t="s">
        <v>162</v>
      </c>
    </row>
    <row r="21" spans="1:28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1.1000000000000001</v>
      </c>
      <c r="J21" s="20">
        <v>24</v>
      </c>
      <c r="K21" s="20">
        <v>1.1000000000000001</v>
      </c>
      <c r="L21" s="23">
        <f t="shared" si="7"/>
        <v>33.219271515191302</v>
      </c>
      <c r="M21" s="23">
        <f t="shared" si="8"/>
        <v>1.2583057392117918</v>
      </c>
      <c r="N21" s="23">
        <f t="shared" si="9"/>
        <v>3321.9271515191303</v>
      </c>
      <c r="O21" s="34">
        <f t="shared" si="10"/>
        <v>30.758584736288245</v>
      </c>
      <c r="P21" s="34">
        <f t="shared" si="11"/>
        <v>2306.8938552216182</v>
      </c>
      <c r="Q21" s="33">
        <v>8</v>
      </c>
      <c r="R21" s="33">
        <v>2</v>
      </c>
      <c r="S21" s="39">
        <f t="shared" si="12"/>
        <v>33219.2715151913</v>
      </c>
      <c r="T21" s="37">
        <f t="shared" si="13"/>
        <v>14.399999999999999</v>
      </c>
      <c r="U21" s="20">
        <v>0</v>
      </c>
      <c r="V21" s="20">
        <v>20</v>
      </c>
      <c r="W21" s="20" t="s">
        <v>202</v>
      </c>
      <c r="X21" s="20" t="s">
        <v>203</v>
      </c>
      <c r="Y21" s="20" t="s">
        <v>131</v>
      </c>
      <c r="Z21" s="20" t="s">
        <v>280</v>
      </c>
      <c r="AA21" s="20"/>
      <c r="AB21" s="20" t="s">
        <v>162</v>
      </c>
    </row>
    <row r="22" spans="1:28" ht="16.5">
      <c r="A22" s="20" t="s">
        <v>222</v>
      </c>
      <c r="B22" s="31" t="s">
        <v>172</v>
      </c>
      <c r="C22" s="20" t="s">
        <v>172</v>
      </c>
      <c r="D22" s="20">
        <v>135</v>
      </c>
      <c r="E22" s="20">
        <v>1.35</v>
      </c>
      <c r="F22" s="20">
        <v>1</v>
      </c>
      <c r="G22" s="20">
        <v>100</v>
      </c>
      <c r="H22" s="20">
        <v>45</v>
      </c>
      <c r="I22" s="20">
        <v>1.1000000000000001</v>
      </c>
      <c r="J22" s="20">
        <v>20</v>
      </c>
      <c r="K22" s="20">
        <v>1.1000000000000001</v>
      </c>
      <c r="L22" s="23">
        <f t="shared" si="7"/>
        <v>33</v>
      </c>
      <c r="M22" s="23">
        <f t="shared" si="8"/>
        <v>1.5000000000000002</v>
      </c>
      <c r="N22" s="23">
        <f t="shared" si="9"/>
        <v>3300</v>
      </c>
      <c r="O22" s="34">
        <f t="shared" si="10"/>
        <v>24.444444444444443</v>
      </c>
      <c r="P22" s="34">
        <f t="shared" si="11"/>
        <v>2444.4444444444443</v>
      </c>
      <c r="Q22" s="33">
        <v>8</v>
      </c>
      <c r="R22" s="33">
        <v>2</v>
      </c>
      <c r="S22" s="39">
        <f t="shared" si="12"/>
        <v>33000</v>
      </c>
      <c r="T22" s="37">
        <f t="shared" si="13"/>
        <v>13.5</v>
      </c>
      <c r="U22" s="20">
        <v>40</v>
      </c>
      <c r="V22" s="20">
        <v>30</v>
      </c>
      <c r="W22" s="20" t="s">
        <v>192</v>
      </c>
      <c r="X22" s="20" t="s">
        <v>193</v>
      </c>
      <c r="Y22" s="20" t="s">
        <v>194</v>
      </c>
      <c r="Z22" s="20" t="s">
        <v>272</v>
      </c>
      <c r="AA22" s="20"/>
      <c r="AB22" s="20" t="s">
        <v>162</v>
      </c>
    </row>
    <row r="23" spans="1:28" ht="24.75">
      <c r="A23" s="20" t="s">
        <v>149</v>
      </c>
      <c r="B23" s="31" t="s">
        <v>140</v>
      </c>
      <c r="C23" s="20" t="s">
        <v>141</v>
      </c>
      <c r="D23" s="20">
        <v>200</v>
      </c>
      <c r="E23" s="20">
        <v>2.1</v>
      </c>
      <c r="F23" s="20">
        <v>1</v>
      </c>
      <c r="G23" s="20">
        <v>50</v>
      </c>
      <c r="H23" s="20">
        <v>100</v>
      </c>
      <c r="I23" s="20">
        <v>1.1000000000000001</v>
      </c>
      <c r="J23" s="20">
        <v>35</v>
      </c>
      <c r="K23" s="20">
        <v>1.1000000000000001</v>
      </c>
      <c r="L23" s="23">
        <f t="shared" si="7"/>
        <v>65.076877614095778</v>
      </c>
      <c r="M23" s="23">
        <f t="shared" si="8"/>
        <v>1.6903085094570331</v>
      </c>
      <c r="N23" s="23">
        <f t="shared" si="9"/>
        <v>3253.8438807047887</v>
      </c>
      <c r="O23" s="34">
        <f t="shared" si="10"/>
        <v>16.269219403523945</v>
      </c>
      <c r="P23" s="34">
        <f t="shared" si="11"/>
        <v>1549.4494670022802</v>
      </c>
      <c r="Q23" s="33">
        <v>8</v>
      </c>
      <c r="R23" s="33">
        <v>2</v>
      </c>
      <c r="S23" s="39">
        <f t="shared" si="12"/>
        <v>32538.438807047889</v>
      </c>
      <c r="T23" s="37">
        <f t="shared" si="13"/>
        <v>21</v>
      </c>
      <c r="U23" s="20">
        <v>20</v>
      </c>
      <c r="V23" s="20">
        <v>0</v>
      </c>
      <c r="W23" s="20" t="s">
        <v>132</v>
      </c>
      <c r="X23" s="20" t="s">
        <v>135</v>
      </c>
      <c r="Y23" s="20" t="s">
        <v>142</v>
      </c>
      <c r="Z23" s="20" t="s">
        <v>306</v>
      </c>
      <c r="AA23" s="20"/>
      <c r="AB23" s="20" t="s">
        <v>217</v>
      </c>
    </row>
    <row r="24" spans="1:28" ht="16.5" hidden="1">
      <c r="A24" s="20" t="s">
        <v>222</v>
      </c>
      <c r="B24" s="36" t="s">
        <v>180</v>
      </c>
      <c r="C24" s="20" t="s">
        <v>129</v>
      </c>
      <c r="D24" s="20">
        <v>108</v>
      </c>
      <c r="E24" s="20">
        <v>1.44</v>
      </c>
      <c r="F24" s="20">
        <v>1</v>
      </c>
      <c r="G24" s="20">
        <v>100</v>
      </c>
      <c r="H24" s="20">
        <v>32</v>
      </c>
      <c r="I24" s="20">
        <v>1.1000000000000001</v>
      </c>
      <c r="J24" s="20">
        <v>26</v>
      </c>
      <c r="K24" s="20">
        <v>1.1000000000000001</v>
      </c>
      <c r="L24" s="23">
        <f t="shared" si="7"/>
        <v>31.728851224083108</v>
      </c>
      <c r="M24" s="23">
        <f t="shared" si="8"/>
        <v>1.1094003924504583</v>
      </c>
      <c r="N24" s="23">
        <f t="shared" si="9"/>
        <v>3172.885122408311</v>
      </c>
      <c r="O24" s="34">
        <f t="shared" si="10"/>
        <v>29.378565948225102</v>
      </c>
      <c r="P24" s="34">
        <f t="shared" si="11"/>
        <v>2203.3924461168826</v>
      </c>
      <c r="Q24" s="33">
        <v>5</v>
      </c>
      <c r="R24" s="33">
        <v>2</v>
      </c>
      <c r="S24" s="33">
        <f t="shared" si="12"/>
        <v>22210.195856858176</v>
      </c>
      <c r="T24" s="33">
        <f t="shared" si="13"/>
        <v>10.08</v>
      </c>
      <c r="U24" s="20">
        <v>0</v>
      </c>
      <c r="V24" s="20">
        <v>10</v>
      </c>
      <c r="W24" s="20" t="s">
        <v>134</v>
      </c>
      <c r="X24" s="20" t="s">
        <v>138</v>
      </c>
      <c r="Y24" s="20" t="s">
        <v>204</v>
      </c>
      <c r="Z24" s="20" t="s">
        <v>282</v>
      </c>
      <c r="AA24" s="20"/>
      <c r="AB24" s="20" t="s">
        <v>337</v>
      </c>
    </row>
    <row r="25" spans="1:28" ht="16.5">
      <c r="A25" s="20" t="s">
        <v>222</v>
      </c>
      <c r="B25" s="31" t="s">
        <v>312</v>
      </c>
      <c r="C25" s="20" t="s">
        <v>313</v>
      </c>
      <c r="D25" s="20">
        <v>250</v>
      </c>
      <c r="E25" s="20">
        <f>2.1*1.25</f>
        <v>2.625</v>
      </c>
      <c r="F25" s="20">
        <v>1</v>
      </c>
      <c r="G25" s="20">
        <v>50</v>
      </c>
      <c r="H25" s="20">
        <v>110</v>
      </c>
      <c r="I25" s="20">
        <v>1.1000000000000001</v>
      </c>
      <c r="J25" s="20">
        <v>30</v>
      </c>
      <c r="K25" s="20">
        <v>1.1000000000000001</v>
      </c>
      <c r="L25" s="23">
        <f t="shared" si="7"/>
        <v>63.190189111918322</v>
      </c>
      <c r="M25" s="23">
        <f t="shared" si="8"/>
        <v>1.9148542155126762</v>
      </c>
      <c r="N25" s="23">
        <f t="shared" si="9"/>
        <v>3159.5094555959163</v>
      </c>
      <c r="O25" s="34">
        <f t="shared" si="10"/>
        <v>12.638037822383666</v>
      </c>
      <c r="P25" s="34">
        <f t="shared" si="11"/>
        <v>1203.6226497508253</v>
      </c>
      <c r="Q25" s="33">
        <v>8</v>
      </c>
      <c r="R25" s="33">
        <v>2</v>
      </c>
      <c r="S25" s="39">
        <f t="shared" si="12"/>
        <v>31595.094555959164</v>
      </c>
      <c r="T25" s="37">
        <f t="shared" si="13"/>
        <v>26.25</v>
      </c>
      <c r="U25" s="20">
        <v>25</v>
      </c>
      <c r="V25" s="20">
        <v>10</v>
      </c>
      <c r="W25" s="20" t="s">
        <v>219</v>
      </c>
      <c r="X25" s="20" t="s">
        <v>314</v>
      </c>
      <c r="Y25" s="20" t="s">
        <v>315</v>
      </c>
      <c r="Z25" s="20" t="s">
        <v>321</v>
      </c>
      <c r="AB25" s="20" t="s">
        <v>216</v>
      </c>
    </row>
    <row r="26" spans="1:28" ht="16.5">
      <c r="A26" s="20" t="s">
        <v>308</v>
      </c>
      <c r="B26" s="31" t="s">
        <v>147</v>
      </c>
      <c r="C26" s="20" t="s">
        <v>129</v>
      </c>
      <c r="D26" s="20">
        <v>50</v>
      </c>
      <c r="E26" s="20">
        <v>1</v>
      </c>
      <c r="F26" s="20">
        <v>1</v>
      </c>
      <c r="G26" s="20">
        <v>100</v>
      </c>
      <c r="H26" s="20">
        <v>40</v>
      </c>
      <c r="I26" s="20">
        <v>1.1000000000000001</v>
      </c>
      <c r="J26" s="20">
        <v>32</v>
      </c>
      <c r="K26" s="20">
        <v>1.1000000000000001</v>
      </c>
      <c r="L26" s="23">
        <f t="shared" si="7"/>
        <v>39.354796403996303</v>
      </c>
      <c r="M26" s="23">
        <f t="shared" si="8"/>
        <v>1.1180339887498949</v>
      </c>
      <c r="N26" s="23">
        <f t="shared" si="9"/>
        <v>3935.4796403996302</v>
      </c>
      <c r="O26" s="34">
        <f t="shared" si="10"/>
        <v>78.709592807992607</v>
      </c>
      <c r="P26" s="34">
        <f t="shared" si="11"/>
        <v>3935.4796403996302</v>
      </c>
      <c r="Q26" s="33">
        <v>8</v>
      </c>
      <c r="R26" s="33">
        <v>0</v>
      </c>
      <c r="S26" s="39">
        <f t="shared" si="12"/>
        <v>31483.837123197041</v>
      </c>
      <c r="T26" s="37">
        <f t="shared" si="13"/>
        <v>8</v>
      </c>
      <c r="U26" s="20">
        <v>0</v>
      </c>
      <c r="V26" s="20">
        <v>24</v>
      </c>
      <c r="W26" s="20" t="s">
        <v>148</v>
      </c>
      <c r="X26" s="20" t="s">
        <v>131</v>
      </c>
      <c r="Y26" s="20" t="s">
        <v>131</v>
      </c>
      <c r="Z26" s="22" t="s">
        <v>302</v>
      </c>
      <c r="AA26" s="20"/>
      <c r="AB26" s="20" t="s">
        <v>216</v>
      </c>
    </row>
    <row r="27" spans="1:28">
      <c r="A27" s="20" t="s">
        <v>222</v>
      </c>
      <c r="B27" s="31" t="s">
        <v>163</v>
      </c>
      <c r="C27" s="20" t="s">
        <v>129</v>
      </c>
      <c r="D27" s="20">
        <v>75</v>
      </c>
      <c r="E27" s="20">
        <v>1.08</v>
      </c>
      <c r="F27" s="20">
        <v>1</v>
      </c>
      <c r="G27" s="20">
        <v>100</v>
      </c>
      <c r="H27" s="20">
        <v>35</v>
      </c>
      <c r="I27" s="20">
        <v>1.1000000000000001</v>
      </c>
      <c r="J27" s="20">
        <v>22</v>
      </c>
      <c r="K27" s="20">
        <v>1.1000000000000001</v>
      </c>
      <c r="L27" s="23">
        <f t="shared" si="7"/>
        <v>30.523761236125537</v>
      </c>
      <c r="M27" s="23">
        <f t="shared" si="8"/>
        <v>1.2613124477737825</v>
      </c>
      <c r="N27" s="23">
        <f t="shared" si="9"/>
        <v>3052.3761236125538</v>
      </c>
      <c r="O27" s="34">
        <f t="shared" si="10"/>
        <v>40.69834831483405</v>
      </c>
      <c r="P27" s="34">
        <f t="shared" si="11"/>
        <v>2826.2741885301421</v>
      </c>
      <c r="Q27" s="33">
        <v>8</v>
      </c>
      <c r="R27" s="33">
        <v>2</v>
      </c>
      <c r="S27" s="39">
        <f t="shared" si="12"/>
        <v>30523.761236125538</v>
      </c>
      <c r="T27" s="37">
        <f t="shared" si="13"/>
        <v>10.8</v>
      </c>
      <c r="U27" s="20">
        <v>12</v>
      </c>
      <c r="V27" s="20">
        <v>0</v>
      </c>
      <c r="W27" s="20" t="s">
        <v>137</v>
      </c>
      <c r="X27" s="20" t="s">
        <v>131</v>
      </c>
      <c r="Y27" s="20" t="s">
        <v>131</v>
      </c>
      <c r="Z27" s="20" t="s">
        <v>264</v>
      </c>
      <c r="AA27" s="20"/>
      <c r="AB27" s="20" t="s">
        <v>162</v>
      </c>
    </row>
    <row r="28" spans="1:28" ht="16.5" hidden="1">
      <c r="A28" s="20" t="s">
        <v>253</v>
      </c>
      <c r="B28" s="36" t="s">
        <v>336</v>
      </c>
      <c r="C28" s="20" t="s">
        <v>137</v>
      </c>
      <c r="D28" s="20">
        <v>90</v>
      </c>
      <c r="E28" s="20">
        <v>1.08</v>
      </c>
      <c r="F28" s="20">
        <v>1</v>
      </c>
      <c r="G28" s="20">
        <v>100</v>
      </c>
      <c r="H28" s="20">
        <v>30</v>
      </c>
      <c r="I28" s="20">
        <v>1.1000000000000001</v>
      </c>
      <c r="J28" s="20">
        <v>24</v>
      </c>
      <c r="K28" s="20">
        <v>1.1000000000000001</v>
      </c>
      <c r="L28" s="23">
        <f t="shared" si="7"/>
        <v>29.516097302997224</v>
      </c>
      <c r="M28" s="23">
        <f t="shared" si="8"/>
        <v>1.1180339887498949</v>
      </c>
      <c r="N28" s="23">
        <f t="shared" si="9"/>
        <v>2951.6097302997223</v>
      </c>
      <c r="O28" s="34">
        <f t="shared" si="10"/>
        <v>32.795663669996912</v>
      </c>
      <c r="P28" s="34">
        <f t="shared" si="11"/>
        <v>2732.9719724997426</v>
      </c>
      <c r="Q28" s="33">
        <v>5</v>
      </c>
      <c r="R28" s="33">
        <v>2</v>
      </c>
      <c r="S28" s="33">
        <f t="shared" si="12"/>
        <v>20661.268112098056</v>
      </c>
      <c r="T28" s="33">
        <f t="shared" si="13"/>
        <v>7.5600000000000005</v>
      </c>
      <c r="U28" s="20">
        <v>0</v>
      </c>
      <c r="V28" s="20">
        <v>0</v>
      </c>
      <c r="W28" s="20" t="s">
        <v>232</v>
      </c>
      <c r="X28" s="20" t="s">
        <v>138</v>
      </c>
      <c r="Y28" s="20" t="s">
        <v>131</v>
      </c>
      <c r="Z28" s="20" t="s">
        <v>290</v>
      </c>
      <c r="AA28" s="20" t="s">
        <v>235</v>
      </c>
      <c r="AB28" s="20" t="s">
        <v>168</v>
      </c>
    </row>
    <row r="29" spans="1:28">
      <c r="A29" s="20" t="s">
        <v>149</v>
      </c>
      <c r="B29" s="31" t="s">
        <v>139</v>
      </c>
      <c r="C29" s="20" t="s">
        <v>129</v>
      </c>
      <c r="D29" s="20">
        <v>90</v>
      </c>
      <c r="E29" s="20">
        <v>1.2</v>
      </c>
      <c r="F29" s="20">
        <v>1</v>
      </c>
      <c r="G29" s="20">
        <v>100</v>
      </c>
      <c r="H29" s="20">
        <v>32</v>
      </c>
      <c r="I29" s="20">
        <v>1.1000000000000001</v>
      </c>
      <c r="J29" s="20">
        <v>22</v>
      </c>
      <c r="K29" s="20">
        <v>1.1000000000000001</v>
      </c>
      <c r="L29" s="23">
        <f t="shared" si="7"/>
        <v>29.18629815512752</v>
      </c>
      <c r="M29" s="23">
        <f t="shared" si="8"/>
        <v>1.2060453783110545</v>
      </c>
      <c r="N29" s="23">
        <f t="shared" si="9"/>
        <v>2918.629815512752</v>
      </c>
      <c r="O29" s="34">
        <f t="shared" si="10"/>
        <v>32.429220172363912</v>
      </c>
      <c r="P29" s="34">
        <f t="shared" si="11"/>
        <v>2432.1915129272934</v>
      </c>
      <c r="Q29" s="33">
        <v>8</v>
      </c>
      <c r="R29" s="33">
        <v>2</v>
      </c>
      <c r="S29" s="39">
        <f t="shared" si="12"/>
        <v>29186.298155127519</v>
      </c>
      <c r="T29" s="37">
        <f t="shared" si="13"/>
        <v>12</v>
      </c>
      <c r="U29" s="20">
        <v>0</v>
      </c>
      <c r="V29" s="20">
        <v>0</v>
      </c>
      <c r="W29" s="20" t="s">
        <v>137</v>
      </c>
      <c r="X29" s="20" t="s">
        <v>131</v>
      </c>
      <c r="Y29" s="20" t="s">
        <v>131</v>
      </c>
      <c r="Z29" s="20" t="s">
        <v>305</v>
      </c>
      <c r="AA29" s="20"/>
      <c r="AB29" s="20" t="s">
        <v>216</v>
      </c>
    </row>
    <row r="30" spans="1:28">
      <c r="A30" s="20" t="s">
        <v>222</v>
      </c>
      <c r="B30" s="31" t="s">
        <v>183</v>
      </c>
      <c r="C30" s="20" t="s">
        <v>129</v>
      </c>
      <c r="D30" s="20">
        <v>99</v>
      </c>
      <c r="E30" s="20">
        <v>1.32</v>
      </c>
      <c r="F30" s="20">
        <v>1</v>
      </c>
      <c r="G30" s="20">
        <v>100</v>
      </c>
      <c r="H30" s="20">
        <v>34</v>
      </c>
      <c r="I30" s="20">
        <v>1.1000000000000001</v>
      </c>
      <c r="J30" s="20">
        <v>20</v>
      </c>
      <c r="K30" s="20">
        <v>1.1000000000000001</v>
      </c>
      <c r="L30" s="23">
        <f t="shared" si="7"/>
        <v>28.684490582891659</v>
      </c>
      <c r="M30" s="23">
        <f t="shared" si="8"/>
        <v>1.3038404810405297</v>
      </c>
      <c r="N30" s="23">
        <f t="shared" si="9"/>
        <v>2868.4490582891658</v>
      </c>
      <c r="O30" s="34">
        <f t="shared" si="10"/>
        <v>28.974232912011775</v>
      </c>
      <c r="P30" s="34">
        <f t="shared" si="11"/>
        <v>2173.0674684008832</v>
      </c>
      <c r="Q30" s="33">
        <v>8</v>
      </c>
      <c r="R30" s="33">
        <v>2</v>
      </c>
      <c r="S30" s="39">
        <f t="shared" si="12"/>
        <v>28684.49058289166</v>
      </c>
      <c r="T30" s="37">
        <f t="shared" si="13"/>
        <v>13.200000000000001</v>
      </c>
      <c r="U30" s="20">
        <v>0</v>
      </c>
      <c r="V30" s="20">
        <v>10</v>
      </c>
      <c r="W30" s="20" t="s">
        <v>207</v>
      </c>
      <c r="X30" s="20" t="s">
        <v>208</v>
      </c>
      <c r="Y30" s="20" t="s">
        <v>209</v>
      </c>
      <c r="Z30" s="20" t="s">
        <v>285</v>
      </c>
      <c r="AA30" s="20"/>
      <c r="AB30" s="20" t="s">
        <v>176</v>
      </c>
    </row>
    <row r="31" spans="1:28">
      <c r="A31" s="20" t="s">
        <v>254</v>
      </c>
      <c r="B31" s="31" t="s">
        <v>246</v>
      </c>
      <c r="C31" s="20" t="s">
        <v>132</v>
      </c>
      <c r="D31" s="20">
        <v>76</v>
      </c>
      <c r="E31" s="20">
        <v>0.66</v>
      </c>
      <c r="F31" s="20">
        <v>1</v>
      </c>
      <c r="G31" s="20">
        <v>100</v>
      </c>
      <c r="H31" s="20">
        <v>28</v>
      </c>
      <c r="I31" s="20">
        <v>1.1000000000000001</v>
      </c>
      <c r="J31" s="20">
        <v>16</v>
      </c>
      <c r="K31" s="20">
        <v>1.1000000000000001</v>
      </c>
      <c r="L31" s="23">
        <f t="shared" si="7"/>
        <v>23.2826115373684</v>
      </c>
      <c r="M31" s="23">
        <f t="shared" si="8"/>
        <v>1.3228756555322954</v>
      </c>
      <c r="N31" s="23">
        <f t="shared" si="9"/>
        <v>2328.2611537368398</v>
      </c>
      <c r="O31" s="34">
        <f t="shared" si="10"/>
        <v>30.635015180747892</v>
      </c>
      <c r="P31" s="34">
        <f t="shared" si="11"/>
        <v>3527.6684147527876</v>
      </c>
      <c r="Q31" s="33">
        <v>8</v>
      </c>
      <c r="R31" s="33">
        <v>4</v>
      </c>
      <c r="S31" s="39">
        <f t="shared" si="12"/>
        <v>27939.133844842079</v>
      </c>
      <c r="T31" s="37">
        <f t="shared" si="13"/>
        <v>7.92</v>
      </c>
      <c r="U31" s="20">
        <v>10</v>
      </c>
      <c r="V31" s="20">
        <v>10</v>
      </c>
      <c r="W31" s="20" t="s">
        <v>247</v>
      </c>
      <c r="X31" s="20" t="s">
        <v>248</v>
      </c>
      <c r="Y31" s="20" t="s">
        <v>131</v>
      </c>
      <c r="Z31" s="20" t="s">
        <v>297</v>
      </c>
      <c r="AA31" s="20" t="s">
        <v>261</v>
      </c>
      <c r="AB31" s="20" t="s">
        <v>162</v>
      </c>
    </row>
    <row r="32" spans="1:28" ht="16.5">
      <c r="A32" s="20" t="s">
        <v>222</v>
      </c>
      <c r="B32" s="31" t="s">
        <v>177</v>
      </c>
      <c r="C32" s="20" t="s">
        <v>132</v>
      </c>
      <c r="D32" s="20">
        <v>60.5</v>
      </c>
      <c r="E32" s="20">
        <v>0.66</v>
      </c>
      <c r="F32" s="20">
        <v>1</v>
      </c>
      <c r="G32" s="20">
        <v>100</v>
      </c>
      <c r="H32" s="20">
        <v>30</v>
      </c>
      <c r="I32" s="20">
        <v>1.1000000000000001</v>
      </c>
      <c r="J32" s="20">
        <v>14</v>
      </c>
      <c r="K32" s="20">
        <v>1.1000000000000001</v>
      </c>
      <c r="L32" s="23">
        <f t="shared" si="7"/>
        <v>22.543291685111118</v>
      </c>
      <c r="M32" s="23">
        <f t="shared" si="8"/>
        <v>1.4638501094227998</v>
      </c>
      <c r="N32" s="23">
        <f t="shared" si="9"/>
        <v>2254.3291685111117</v>
      </c>
      <c r="O32" s="34">
        <f t="shared" si="10"/>
        <v>37.261639148943992</v>
      </c>
      <c r="P32" s="34">
        <f t="shared" si="11"/>
        <v>3415.6502553198661</v>
      </c>
      <c r="Q32" s="33">
        <v>8</v>
      </c>
      <c r="R32" s="33">
        <v>4</v>
      </c>
      <c r="S32" s="39">
        <f t="shared" si="12"/>
        <v>27051.95002213334</v>
      </c>
      <c r="T32" s="37">
        <f t="shared" si="13"/>
        <v>7.92</v>
      </c>
      <c r="U32" s="20">
        <v>10</v>
      </c>
      <c r="V32" s="20">
        <v>10</v>
      </c>
      <c r="W32" s="20" t="s">
        <v>128</v>
      </c>
      <c r="X32" s="20" t="s">
        <v>196</v>
      </c>
      <c r="Y32" s="20" t="s">
        <v>131</v>
      </c>
      <c r="Z32" s="20" t="s">
        <v>277</v>
      </c>
      <c r="AA32" s="20"/>
      <c r="AB32" s="20" t="s">
        <v>162</v>
      </c>
    </row>
    <row r="33" spans="1:28" ht="16.5">
      <c r="A33" s="20" t="s">
        <v>222</v>
      </c>
      <c r="B33" s="31" t="s">
        <v>221</v>
      </c>
      <c r="C33" s="20" t="s">
        <v>132</v>
      </c>
      <c r="D33" s="20">
        <v>66</v>
      </c>
      <c r="E33" s="20">
        <v>0.72</v>
      </c>
      <c r="F33" s="20">
        <v>1</v>
      </c>
      <c r="G33" s="20">
        <v>100</v>
      </c>
      <c r="H33" s="20">
        <v>28</v>
      </c>
      <c r="I33" s="20">
        <v>1.1000000000000001</v>
      </c>
      <c r="J33" s="20">
        <v>10</v>
      </c>
      <c r="K33" s="20">
        <v>1.1000000000000001</v>
      </c>
      <c r="L33" s="23">
        <f t="shared" si="7"/>
        <v>18.406520583749664</v>
      </c>
      <c r="M33" s="23">
        <f t="shared" si="8"/>
        <v>1.6733200530681511</v>
      </c>
      <c r="N33" s="23">
        <f t="shared" si="9"/>
        <v>1840.6520583749664</v>
      </c>
      <c r="O33" s="34">
        <f t="shared" si="10"/>
        <v>27.888667551135853</v>
      </c>
      <c r="P33" s="34">
        <f t="shared" si="11"/>
        <v>2556.4611921874534</v>
      </c>
      <c r="Q33" s="33">
        <v>8</v>
      </c>
      <c r="R33" s="33">
        <v>6</v>
      </c>
      <c r="S33" s="39">
        <f t="shared" si="12"/>
        <v>25769.12881724953</v>
      </c>
      <c r="T33" s="37">
        <f t="shared" si="13"/>
        <v>10.08</v>
      </c>
      <c r="U33" s="20">
        <v>0</v>
      </c>
      <c r="V33" s="20">
        <v>0</v>
      </c>
      <c r="W33" s="20" t="s">
        <v>199</v>
      </c>
      <c r="X33" s="20" t="s">
        <v>145</v>
      </c>
      <c r="Y33" s="20" t="s">
        <v>131</v>
      </c>
      <c r="Z33" s="20" t="s">
        <v>276</v>
      </c>
      <c r="AA33" s="20"/>
      <c r="AB33" s="20" t="s">
        <v>217</v>
      </c>
    </row>
    <row r="34" spans="1:28" ht="24.75" hidden="1">
      <c r="A34" s="20" t="s">
        <v>253</v>
      </c>
      <c r="B34" s="36" t="s">
        <v>224</v>
      </c>
      <c r="C34" s="20" t="s">
        <v>134</v>
      </c>
      <c r="D34" s="20">
        <v>111</v>
      </c>
      <c r="E34" s="20">
        <v>1.36</v>
      </c>
      <c r="F34" s="20">
        <v>1</v>
      </c>
      <c r="G34" s="20">
        <v>100</v>
      </c>
      <c r="H34" s="20">
        <v>40</v>
      </c>
      <c r="I34" s="20">
        <v>1.1000000000000001</v>
      </c>
      <c r="J34" s="20">
        <v>15</v>
      </c>
      <c r="K34" s="20">
        <v>1.1000000000000001</v>
      </c>
      <c r="L34" s="23">
        <f t="shared" si="7"/>
        <v>26.944387170614963</v>
      </c>
      <c r="M34" s="23">
        <f t="shared" si="8"/>
        <v>1.6329931618554518</v>
      </c>
      <c r="N34" s="23">
        <f t="shared" si="9"/>
        <v>2694.4387170614964</v>
      </c>
      <c r="O34" s="34">
        <f t="shared" si="10"/>
        <v>24.274222676229698</v>
      </c>
      <c r="P34" s="34">
        <f t="shared" si="11"/>
        <v>1981.2049390158061</v>
      </c>
      <c r="Q34" s="33">
        <v>5</v>
      </c>
      <c r="R34" s="33">
        <v>2</v>
      </c>
      <c r="S34" s="33">
        <f t="shared" si="12"/>
        <v>18861.071019430474</v>
      </c>
      <c r="T34" s="33">
        <f t="shared" si="13"/>
        <v>9.5200000000000014</v>
      </c>
      <c r="U34" s="20">
        <v>40</v>
      </c>
      <c r="V34" s="20">
        <v>15</v>
      </c>
      <c r="W34" s="20" t="s">
        <v>132</v>
      </c>
      <c r="X34" s="20" t="s">
        <v>146</v>
      </c>
      <c r="Y34" s="20" t="s">
        <v>136</v>
      </c>
      <c r="Z34" s="20" t="s">
        <v>288</v>
      </c>
      <c r="AA34" s="20" t="s">
        <v>225</v>
      </c>
      <c r="AB34" s="20" t="s">
        <v>337</v>
      </c>
    </row>
    <row r="35" spans="1:28" ht="16.5">
      <c r="A35" s="20" t="s">
        <v>149</v>
      </c>
      <c r="B35" s="31" t="s">
        <v>137</v>
      </c>
      <c r="C35" s="20" t="s">
        <v>137</v>
      </c>
      <c r="D35" s="20">
        <v>75</v>
      </c>
      <c r="E35" s="20">
        <v>0.9</v>
      </c>
      <c r="F35" s="20">
        <v>1</v>
      </c>
      <c r="G35" s="20">
        <v>100</v>
      </c>
      <c r="H35" s="20">
        <v>22</v>
      </c>
      <c r="I35" s="20">
        <v>1.1000000000000001</v>
      </c>
      <c r="J35" s="20">
        <v>24</v>
      </c>
      <c r="K35" s="20">
        <v>1.1000000000000001</v>
      </c>
      <c r="L35" s="23">
        <f t="shared" si="7"/>
        <v>25.276075644767328</v>
      </c>
      <c r="M35" s="23">
        <f t="shared" si="8"/>
        <v>0.9574271077563381</v>
      </c>
      <c r="N35" s="23">
        <f t="shared" si="9"/>
        <v>2527.6075644767329</v>
      </c>
      <c r="O35" s="34">
        <f t="shared" si="10"/>
        <v>33.701434193023104</v>
      </c>
      <c r="P35" s="34">
        <f t="shared" si="11"/>
        <v>2808.452849418592</v>
      </c>
      <c r="Q35" s="33">
        <v>8</v>
      </c>
      <c r="R35" s="33">
        <v>2</v>
      </c>
      <c r="S35" s="39">
        <f t="shared" si="12"/>
        <v>25276.07564476733</v>
      </c>
      <c r="T35" s="37">
        <f t="shared" si="13"/>
        <v>9</v>
      </c>
      <c r="U35" s="20">
        <v>0</v>
      </c>
      <c r="V35" s="20">
        <v>0</v>
      </c>
      <c r="W35" s="20" t="s">
        <v>117</v>
      </c>
      <c r="X35" s="20" t="s">
        <v>138</v>
      </c>
      <c r="Y35" s="20" t="s">
        <v>131</v>
      </c>
      <c r="Z35" s="20" t="s">
        <v>131</v>
      </c>
      <c r="AA35" s="20"/>
      <c r="AB35" s="20" t="s">
        <v>216</v>
      </c>
    </row>
    <row r="36" spans="1:28" ht="24.75">
      <c r="A36" s="20" t="s">
        <v>254</v>
      </c>
      <c r="B36" s="31" t="s">
        <v>249</v>
      </c>
      <c r="C36" s="20" t="s">
        <v>247</v>
      </c>
      <c r="D36" s="20">
        <v>400</v>
      </c>
      <c r="E36" s="20">
        <v>2.94</v>
      </c>
      <c r="F36" s="20">
        <v>0.8</v>
      </c>
      <c r="G36" s="20">
        <v>25</v>
      </c>
      <c r="H36" s="20">
        <v>250</v>
      </c>
      <c r="I36" s="20">
        <v>1</v>
      </c>
      <c r="J36" s="20">
        <v>50</v>
      </c>
      <c r="K36" s="20">
        <v>1</v>
      </c>
      <c r="L36" s="23">
        <f t="shared" si="7"/>
        <v>111.80339887498948</v>
      </c>
      <c r="M36" s="23">
        <f t="shared" si="8"/>
        <v>2.2360679774997898</v>
      </c>
      <c r="N36" s="23">
        <f t="shared" si="9"/>
        <v>2795.0849718747372</v>
      </c>
      <c r="O36" s="34">
        <f t="shared" si="10"/>
        <v>6.9877124296868427</v>
      </c>
      <c r="P36" s="34">
        <f t="shared" si="11"/>
        <v>950.70917410705351</v>
      </c>
      <c r="Q36" s="33">
        <v>8</v>
      </c>
      <c r="R36" s="33">
        <v>1</v>
      </c>
      <c r="S36" s="39">
        <f t="shared" si="12"/>
        <v>25155.764746872635</v>
      </c>
      <c r="T36" s="37">
        <f t="shared" si="13"/>
        <v>21.167999999999999</v>
      </c>
      <c r="U36" s="20">
        <v>0</v>
      </c>
      <c r="V36" s="20">
        <v>0</v>
      </c>
      <c r="W36" s="20" t="s">
        <v>250</v>
      </c>
      <c r="X36" s="20" t="s">
        <v>198</v>
      </c>
      <c r="Y36" s="20" t="s">
        <v>251</v>
      </c>
      <c r="Z36" s="20" t="s">
        <v>298</v>
      </c>
      <c r="AA36" s="20" t="s">
        <v>262</v>
      </c>
      <c r="AB36" s="20" t="s">
        <v>162</v>
      </c>
    </row>
    <row r="37" spans="1:28">
      <c r="A37" s="20" t="s">
        <v>222</v>
      </c>
      <c r="B37" s="31" t="s">
        <v>164</v>
      </c>
      <c r="C37" s="20" t="s">
        <v>132</v>
      </c>
      <c r="D37" s="20">
        <v>55</v>
      </c>
      <c r="E37" s="20">
        <v>0.66</v>
      </c>
      <c r="F37" s="20">
        <v>1</v>
      </c>
      <c r="G37" s="20">
        <v>100</v>
      </c>
      <c r="H37" s="20">
        <v>30</v>
      </c>
      <c r="I37" s="20">
        <v>1.1000000000000001</v>
      </c>
      <c r="J37" s="20">
        <v>12</v>
      </c>
      <c r="K37" s="20">
        <v>1.1000000000000001</v>
      </c>
      <c r="L37" s="23">
        <f t="shared" ref="L37:L54" si="14">SQRT(H37*I37*J37*K37)</f>
        <v>20.871032557111302</v>
      </c>
      <c r="M37" s="23">
        <f t="shared" ref="M37:M54" si="15">SQRT(H37*I37/J37/K37)</f>
        <v>1.5811388300841898</v>
      </c>
      <c r="N37" s="23">
        <f t="shared" ref="N37:N54" si="16">L37*G37</f>
        <v>2087.1032557111303</v>
      </c>
      <c r="O37" s="34">
        <f t="shared" ref="O37:O54" si="17">N37/D37</f>
        <v>37.947331922020552</v>
      </c>
      <c r="P37" s="34">
        <f t="shared" ref="P37:P54" si="18">N37/E37</f>
        <v>3162.277660168379</v>
      </c>
      <c r="Q37" s="33">
        <v>8</v>
      </c>
      <c r="R37" s="33">
        <v>4</v>
      </c>
      <c r="S37" s="39">
        <f t="shared" ref="S37:S54" si="19">N37*SUM(Q37:R37)</f>
        <v>25045.239068533563</v>
      </c>
      <c r="T37" s="37">
        <f t="shared" ref="T37:T54" si="20">E37*F37*SUM(Q37:R37)</f>
        <v>7.92</v>
      </c>
      <c r="U37" s="20">
        <v>5</v>
      </c>
      <c r="V37" s="20">
        <v>0</v>
      </c>
      <c r="W37" s="20" t="s">
        <v>128</v>
      </c>
      <c r="X37" s="20" t="s">
        <v>188</v>
      </c>
      <c r="Y37" s="20" t="s">
        <v>131</v>
      </c>
      <c r="Z37" s="20" t="s">
        <v>265</v>
      </c>
      <c r="AA37" s="20"/>
      <c r="AB37" s="20" t="s">
        <v>162</v>
      </c>
    </row>
    <row r="38" spans="1:28" ht="24.75">
      <c r="A38" s="20" t="s">
        <v>222</v>
      </c>
      <c r="B38" s="31" t="s">
        <v>184</v>
      </c>
      <c r="C38" s="20" t="s">
        <v>132</v>
      </c>
      <c r="D38" s="20">
        <v>61</v>
      </c>
      <c r="E38" s="20">
        <v>0.66</v>
      </c>
      <c r="F38" s="20">
        <v>1</v>
      </c>
      <c r="G38" s="20">
        <v>100</v>
      </c>
      <c r="H38" s="20">
        <v>18</v>
      </c>
      <c r="I38" s="20">
        <v>1.1000000000000001</v>
      </c>
      <c r="J38" s="20">
        <v>20</v>
      </c>
      <c r="K38" s="20">
        <v>1.1000000000000001</v>
      </c>
      <c r="L38" s="23">
        <f t="shared" si="14"/>
        <v>20.871032557111302</v>
      </c>
      <c r="M38" s="23">
        <f t="shared" si="15"/>
        <v>0.94868329805051377</v>
      </c>
      <c r="N38" s="23">
        <f t="shared" si="16"/>
        <v>2087.1032557111303</v>
      </c>
      <c r="O38" s="34">
        <f t="shared" si="17"/>
        <v>34.214807470674266</v>
      </c>
      <c r="P38" s="34">
        <f t="shared" si="18"/>
        <v>3162.277660168379</v>
      </c>
      <c r="Q38" s="33">
        <v>8</v>
      </c>
      <c r="R38" s="33">
        <v>4</v>
      </c>
      <c r="S38" s="39">
        <f t="shared" si="19"/>
        <v>25045.239068533563</v>
      </c>
      <c r="T38" s="37">
        <f t="shared" si="20"/>
        <v>7.92</v>
      </c>
      <c r="U38" s="20">
        <v>0</v>
      </c>
      <c r="V38" s="20">
        <v>22</v>
      </c>
      <c r="W38" s="20" t="s">
        <v>128</v>
      </c>
      <c r="X38" s="20" t="s">
        <v>210</v>
      </c>
      <c r="Y38" s="20" t="s">
        <v>131</v>
      </c>
      <c r="Z38" s="20" t="s">
        <v>286</v>
      </c>
      <c r="AA38" s="20"/>
      <c r="AB38" s="20" t="s">
        <v>162</v>
      </c>
    </row>
    <row r="39" spans="1:28" ht="16.5">
      <c r="A39" s="20" t="s">
        <v>222</v>
      </c>
      <c r="B39" s="31" t="s">
        <v>161</v>
      </c>
      <c r="C39" s="20" t="s">
        <v>128</v>
      </c>
      <c r="D39" s="20">
        <v>81</v>
      </c>
      <c r="E39" s="20">
        <v>0.81</v>
      </c>
      <c r="F39" s="20">
        <v>1</v>
      </c>
      <c r="G39" s="20">
        <v>100</v>
      </c>
      <c r="H39" s="20">
        <v>20</v>
      </c>
      <c r="I39" s="20">
        <v>1.1000000000000001</v>
      </c>
      <c r="J39" s="20">
        <v>16</v>
      </c>
      <c r="K39" s="20">
        <v>1.1000000000000001</v>
      </c>
      <c r="L39" s="23">
        <f t="shared" si="14"/>
        <v>19.677398201998152</v>
      </c>
      <c r="M39" s="23">
        <f t="shared" si="15"/>
        <v>1.1180339887498949</v>
      </c>
      <c r="N39" s="23">
        <f t="shared" si="16"/>
        <v>1967.7398201998151</v>
      </c>
      <c r="O39" s="34">
        <f t="shared" si="17"/>
        <v>24.293084199997718</v>
      </c>
      <c r="P39" s="34">
        <f t="shared" si="18"/>
        <v>2429.3084199997716</v>
      </c>
      <c r="Q39" s="33">
        <v>8</v>
      </c>
      <c r="R39" s="33">
        <v>4</v>
      </c>
      <c r="S39" s="39">
        <f t="shared" si="19"/>
        <v>23612.877842397782</v>
      </c>
      <c r="T39" s="37">
        <f t="shared" si="20"/>
        <v>9.7200000000000006</v>
      </c>
      <c r="U39" s="20">
        <v>20</v>
      </c>
      <c r="V39" s="20">
        <v>10</v>
      </c>
      <c r="W39" s="20" t="s">
        <v>187</v>
      </c>
      <c r="X39" s="20" t="s">
        <v>138</v>
      </c>
      <c r="Y39" s="20" t="s">
        <v>2</v>
      </c>
      <c r="Z39" s="20" t="s">
        <v>263</v>
      </c>
      <c r="AA39" s="20"/>
      <c r="AB39" s="20" t="s">
        <v>216</v>
      </c>
    </row>
    <row r="40" spans="1:28" ht="16.5">
      <c r="A40" s="20" t="s">
        <v>222</v>
      </c>
      <c r="B40" s="31" t="s">
        <v>175</v>
      </c>
      <c r="C40" s="20" t="s">
        <v>134</v>
      </c>
      <c r="D40" s="20">
        <v>110.5</v>
      </c>
      <c r="E40" s="20">
        <v>1.36</v>
      </c>
      <c r="F40" s="20">
        <v>1</v>
      </c>
      <c r="G40" s="20">
        <v>100</v>
      </c>
      <c r="H40" s="20">
        <v>25</v>
      </c>
      <c r="I40" s="20">
        <v>1.1000000000000001</v>
      </c>
      <c r="J40" s="20">
        <v>15</v>
      </c>
      <c r="K40" s="20">
        <v>1.1000000000000001</v>
      </c>
      <c r="L40" s="23">
        <f t="shared" si="14"/>
        <v>21.301408404140794</v>
      </c>
      <c r="M40" s="23">
        <f t="shared" si="15"/>
        <v>1.2909944487358056</v>
      </c>
      <c r="N40" s="23">
        <f t="shared" si="16"/>
        <v>2130.1408404140793</v>
      </c>
      <c r="O40" s="34">
        <f t="shared" si="17"/>
        <v>19.277292673430583</v>
      </c>
      <c r="P40" s="34">
        <f t="shared" si="18"/>
        <v>1566.2800297162346</v>
      </c>
      <c r="Q40" s="33">
        <v>8</v>
      </c>
      <c r="R40" s="33">
        <v>2</v>
      </c>
      <c r="S40" s="39">
        <f t="shared" si="19"/>
        <v>21301.408404140791</v>
      </c>
      <c r="T40" s="37">
        <f t="shared" si="20"/>
        <v>13.600000000000001</v>
      </c>
      <c r="U40" s="20">
        <v>60</v>
      </c>
      <c r="V40" s="20">
        <v>20</v>
      </c>
      <c r="W40" s="20" t="s">
        <v>132</v>
      </c>
      <c r="X40" s="20" t="s">
        <v>135</v>
      </c>
      <c r="Y40" s="20" t="s">
        <v>136</v>
      </c>
      <c r="Z40" s="20" t="s">
        <v>275</v>
      </c>
      <c r="AA40" s="20"/>
      <c r="AB40" s="20" t="s">
        <v>176</v>
      </c>
    </row>
    <row r="41" spans="1:28">
      <c r="A41" s="20" t="s">
        <v>222</v>
      </c>
      <c r="B41" s="31" t="s">
        <v>170</v>
      </c>
      <c r="C41" s="20" t="s">
        <v>128</v>
      </c>
      <c r="D41" s="20">
        <v>54</v>
      </c>
      <c r="E41" s="20">
        <v>0.54</v>
      </c>
      <c r="F41" s="20">
        <v>1</v>
      </c>
      <c r="G41" s="20">
        <v>100</v>
      </c>
      <c r="H41" s="20">
        <v>18</v>
      </c>
      <c r="I41" s="20">
        <v>1.1000000000000001</v>
      </c>
      <c r="J41" s="20">
        <v>14</v>
      </c>
      <c r="K41" s="20">
        <v>1.1000000000000001</v>
      </c>
      <c r="L41" s="23">
        <f t="shared" si="14"/>
        <v>17.461958653026297</v>
      </c>
      <c r="M41" s="23">
        <f t="shared" si="15"/>
        <v>1.1338934190276817</v>
      </c>
      <c r="N41" s="23">
        <f t="shared" si="16"/>
        <v>1746.1958653026297</v>
      </c>
      <c r="O41" s="34">
        <f t="shared" si="17"/>
        <v>32.33696046856722</v>
      </c>
      <c r="P41" s="34">
        <f t="shared" si="18"/>
        <v>3233.6960468567213</v>
      </c>
      <c r="Q41" s="33">
        <v>8</v>
      </c>
      <c r="R41" s="33">
        <v>4</v>
      </c>
      <c r="S41" s="39">
        <f t="shared" si="19"/>
        <v>20954.350383631558</v>
      </c>
      <c r="T41" s="37">
        <f t="shared" si="20"/>
        <v>6.48</v>
      </c>
      <c r="U41" s="20">
        <v>0</v>
      </c>
      <c r="V41" s="20">
        <v>20</v>
      </c>
      <c r="W41" s="20" t="s">
        <v>129</v>
      </c>
      <c r="X41" s="20" t="s">
        <v>191</v>
      </c>
      <c r="Y41" s="20" t="s">
        <v>131</v>
      </c>
      <c r="Z41" s="20" t="s">
        <v>270</v>
      </c>
      <c r="AA41" s="20"/>
      <c r="AB41" s="20" t="s">
        <v>162</v>
      </c>
    </row>
    <row r="42" spans="1:28" ht="16.5">
      <c r="A42" s="20" t="s">
        <v>149</v>
      </c>
      <c r="B42" s="31" t="s">
        <v>132</v>
      </c>
      <c r="C42" s="20" t="s">
        <v>132</v>
      </c>
      <c r="D42" s="20">
        <v>55</v>
      </c>
      <c r="E42" s="20">
        <v>0.6</v>
      </c>
      <c r="F42" s="20">
        <v>1</v>
      </c>
      <c r="G42" s="20">
        <v>100</v>
      </c>
      <c r="H42" s="20">
        <v>25</v>
      </c>
      <c r="I42" s="20">
        <v>1.1000000000000001</v>
      </c>
      <c r="J42" s="20">
        <v>10</v>
      </c>
      <c r="K42" s="20">
        <v>1.1000000000000001</v>
      </c>
      <c r="L42" s="23">
        <f t="shared" si="14"/>
        <v>17.392527130926091</v>
      </c>
      <c r="M42" s="23">
        <f t="shared" si="15"/>
        <v>1.5811388300841898</v>
      </c>
      <c r="N42" s="23">
        <f t="shared" si="16"/>
        <v>1739.2527130926092</v>
      </c>
      <c r="O42" s="34">
        <f t="shared" si="17"/>
        <v>31.622776601683803</v>
      </c>
      <c r="P42" s="34">
        <f t="shared" si="18"/>
        <v>2898.7545218210153</v>
      </c>
      <c r="Q42" s="33">
        <v>8</v>
      </c>
      <c r="R42" s="33">
        <v>4</v>
      </c>
      <c r="S42" s="39">
        <f t="shared" si="19"/>
        <v>20871.03255711131</v>
      </c>
      <c r="T42" s="37">
        <f t="shared" si="20"/>
        <v>7.1999999999999993</v>
      </c>
      <c r="U42" s="20">
        <v>0</v>
      </c>
      <c r="V42" s="20">
        <v>0</v>
      </c>
      <c r="W42" s="20" t="s">
        <v>128</v>
      </c>
      <c r="X42" s="20" t="s">
        <v>133</v>
      </c>
      <c r="Y42" s="20" t="s">
        <v>131</v>
      </c>
      <c r="Z42" s="20" t="s">
        <v>131</v>
      </c>
      <c r="AA42" s="20"/>
      <c r="AB42" s="20" t="s">
        <v>216</v>
      </c>
    </row>
    <row r="43" spans="1:28" ht="16.5">
      <c r="A43" s="20" t="s">
        <v>254</v>
      </c>
      <c r="B43" s="31" t="s">
        <v>236</v>
      </c>
      <c r="C43" s="20" t="s">
        <v>134</v>
      </c>
      <c r="D43" s="20">
        <v>85</v>
      </c>
      <c r="E43" s="20">
        <v>1.1499999999999999</v>
      </c>
      <c r="F43" s="20">
        <v>1</v>
      </c>
      <c r="G43" s="20">
        <v>100</v>
      </c>
      <c r="H43" s="20">
        <v>22</v>
      </c>
      <c r="I43" s="20">
        <v>1.1000000000000001</v>
      </c>
      <c r="J43" s="20">
        <v>16</v>
      </c>
      <c r="K43" s="20">
        <v>1.1000000000000001</v>
      </c>
      <c r="L43" s="23">
        <f t="shared" si="14"/>
        <v>20.637829343223093</v>
      </c>
      <c r="M43" s="23">
        <f t="shared" si="15"/>
        <v>1.1726039399558574</v>
      </c>
      <c r="N43" s="23">
        <f t="shared" si="16"/>
        <v>2063.7829343223093</v>
      </c>
      <c r="O43" s="34">
        <f t="shared" si="17"/>
        <v>24.279799227321284</v>
      </c>
      <c r="P43" s="34">
        <f t="shared" si="18"/>
        <v>1794.5938559324429</v>
      </c>
      <c r="Q43" s="33">
        <v>8</v>
      </c>
      <c r="R43" s="33">
        <v>2</v>
      </c>
      <c r="S43" s="39">
        <f t="shared" si="19"/>
        <v>20637.829343223093</v>
      </c>
      <c r="T43" s="37">
        <f t="shared" si="20"/>
        <v>11.5</v>
      </c>
      <c r="U43" s="20">
        <v>30</v>
      </c>
      <c r="V43" s="20">
        <v>50</v>
      </c>
      <c r="W43" s="20" t="s">
        <v>132</v>
      </c>
      <c r="X43" s="20" t="s">
        <v>237</v>
      </c>
      <c r="Y43" s="20" t="s">
        <v>238</v>
      </c>
      <c r="Z43" s="20" t="s">
        <v>293</v>
      </c>
      <c r="AA43" s="20" t="s">
        <v>257</v>
      </c>
      <c r="AB43" s="20" t="s">
        <v>162</v>
      </c>
    </row>
    <row r="44" spans="1:28" hidden="1">
      <c r="A44" s="20" t="s">
        <v>222</v>
      </c>
      <c r="B44" s="36" t="s">
        <v>169</v>
      </c>
      <c r="C44" s="20" t="s">
        <v>128</v>
      </c>
      <c r="D44" s="20">
        <v>45</v>
      </c>
      <c r="E44" s="20">
        <v>0.45</v>
      </c>
      <c r="F44" s="20">
        <v>1</v>
      </c>
      <c r="G44" s="20">
        <v>100</v>
      </c>
      <c r="H44" s="20">
        <v>13</v>
      </c>
      <c r="I44" s="20">
        <v>1.1000000000000001</v>
      </c>
      <c r="J44" s="20">
        <v>18</v>
      </c>
      <c r="K44" s="20">
        <v>1.1000000000000001</v>
      </c>
      <c r="L44" s="23">
        <f t="shared" si="14"/>
        <v>16.826764394856191</v>
      </c>
      <c r="M44" s="23">
        <f t="shared" si="15"/>
        <v>0.84983658559879749</v>
      </c>
      <c r="N44" s="23">
        <f t="shared" si="16"/>
        <v>1682.6764394856191</v>
      </c>
      <c r="O44" s="34">
        <f t="shared" si="17"/>
        <v>37.392809766347092</v>
      </c>
      <c r="P44" s="34">
        <f t="shared" si="18"/>
        <v>3739.2809766347091</v>
      </c>
      <c r="Q44" s="33">
        <v>5</v>
      </c>
      <c r="R44" s="33">
        <v>4</v>
      </c>
      <c r="S44" s="33">
        <f t="shared" si="19"/>
        <v>15144.087955370571</v>
      </c>
      <c r="T44" s="33">
        <f t="shared" si="20"/>
        <v>4.05</v>
      </c>
      <c r="U44" s="20">
        <v>0</v>
      </c>
      <c r="V44" s="20">
        <v>16</v>
      </c>
      <c r="W44" s="20" t="s">
        <v>190</v>
      </c>
      <c r="X44" s="20" t="s">
        <v>131</v>
      </c>
      <c r="Y44" s="20" t="s">
        <v>131</v>
      </c>
      <c r="Z44" s="20" t="s">
        <v>269</v>
      </c>
      <c r="AA44" s="20"/>
      <c r="AB44" s="20" t="s">
        <v>168</v>
      </c>
    </row>
    <row r="45" spans="1:28">
      <c r="A45" s="20" t="s">
        <v>222</v>
      </c>
      <c r="B45" s="31" t="s">
        <v>182</v>
      </c>
      <c r="C45" s="20" t="s">
        <v>128</v>
      </c>
      <c r="D45" s="20">
        <v>45</v>
      </c>
      <c r="E45" s="20">
        <v>0.45</v>
      </c>
      <c r="F45" s="20">
        <v>1</v>
      </c>
      <c r="G45" s="20">
        <v>100</v>
      </c>
      <c r="H45" s="20">
        <v>10</v>
      </c>
      <c r="I45" s="20">
        <v>1.1000000000000001</v>
      </c>
      <c r="J45" s="20">
        <v>24</v>
      </c>
      <c r="K45" s="20">
        <v>1.1000000000000001</v>
      </c>
      <c r="L45" s="23">
        <f t="shared" si="14"/>
        <v>17.041126723312637</v>
      </c>
      <c r="M45" s="23">
        <f t="shared" si="15"/>
        <v>0.6454972243679028</v>
      </c>
      <c r="N45" s="23">
        <f t="shared" si="16"/>
        <v>1704.1126723312636</v>
      </c>
      <c r="O45" s="34">
        <f t="shared" si="17"/>
        <v>37.869170496250305</v>
      </c>
      <c r="P45" s="34">
        <f t="shared" si="18"/>
        <v>3786.9170496250304</v>
      </c>
      <c r="Q45" s="33">
        <v>8</v>
      </c>
      <c r="R45" s="33">
        <v>4</v>
      </c>
      <c r="S45" s="39">
        <f t="shared" si="19"/>
        <v>20449.352067975164</v>
      </c>
      <c r="T45" s="37">
        <f t="shared" si="20"/>
        <v>5.4</v>
      </c>
      <c r="U45" s="20">
        <v>0</v>
      </c>
      <c r="V45" s="20">
        <v>40</v>
      </c>
      <c r="W45" s="20" t="s">
        <v>129</v>
      </c>
      <c r="X45" s="20" t="s">
        <v>131</v>
      </c>
      <c r="Y45" s="20" t="s">
        <v>131</v>
      </c>
      <c r="Z45" s="20" t="s">
        <v>284</v>
      </c>
      <c r="AA45" s="20"/>
      <c r="AB45" s="20" t="s">
        <v>162</v>
      </c>
    </row>
    <row r="46" spans="1:28" ht="16.5">
      <c r="A46" s="20" t="s">
        <v>149</v>
      </c>
      <c r="B46" s="31" t="s">
        <v>134</v>
      </c>
      <c r="C46" s="20" t="s">
        <v>134</v>
      </c>
      <c r="D46" s="20">
        <v>85</v>
      </c>
      <c r="E46" s="20">
        <v>1.05</v>
      </c>
      <c r="F46" s="20">
        <v>1</v>
      </c>
      <c r="G46" s="20">
        <v>100</v>
      </c>
      <c r="H46" s="20">
        <v>22</v>
      </c>
      <c r="I46" s="20">
        <v>1.1000000000000001</v>
      </c>
      <c r="J46" s="20">
        <v>15</v>
      </c>
      <c r="K46" s="20">
        <v>1.1000000000000001</v>
      </c>
      <c r="L46" s="23">
        <f t="shared" si="14"/>
        <v>19.982492337043446</v>
      </c>
      <c r="M46" s="23">
        <f t="shared" si="15"/>
        <v>1.2110601416389968</v>
      </c>
      <c r="N46" s="23">
        <f t="shared" si="16"/>
        <v>1998.2492337043445</v>
      </c>
      <c r="O46" s="34">
        <f t="shared" si="17"/>
        <v>23.508814514168758</v>
      </c>
      <c r="P46" s="34">
        <f t="shared" si="18"/>
        <v>1903.0945082898518</v>
      </c>
      <c r="Q46" s="33">
        <v>8</v>
      </c>
      <c r="R46" s="33">
        <v>2</v>
      </c>
      <c r="S46" s="39">
        <f t="shared" si="19"/>
        <v>19982.492337043444</v>
      </c>
      <c r="T46" s="37">
        <f t="shared" si="20"/>
        <v>10.5</v>
      </c>
      <c r="U46" s="20">
        <v>30</v>
      </c>
      <c r="V46" s="20">
        <v>30</v>
      </c>
      <c r="W46" s="20" t="s">
        <v>219</v>
      </c>
      <c r="X46" s="20" t="s">
        <v>135</v>
      </c>
      <c r="Y46" s="20" t="s">
        <v>136</v>
      </c>
      <c r="Z46" s="20" t="s">
        <v>158</v>
      </c>
      <c r="AA46" s="20"/>
      <c r="AB46" s="20" t="s">
        <v>216</v>
      </c>
    </row>
    <row r="47" spans="1:28" ht="24.75">
      <c r="A47" s="20" t="s">
        <v>254</v>
      </c>
      <c r="B47" s="31" t="s">
        <v>244</v>
      </c>
      <c r="C47" s="20" t="s">
        <v>134</v>
      </c>
      <c r="D47" s="20">
        <v>85</v>
      </c>
      <c r="E47" s="20">
        <v>0.84</v>
      </c>
      <c r="F47" s="20">
        <v>1</v>
      </c>
      <c r="G47" s="20">
        <v>100</v>
      </c>
      <c r="H47" s="20">
        <v>22</v>
      </c>
      <c r="I47" s="20">
        <v>1.1000000000000001</v>
      </c>
      <c r="J47" s="20">
        <v>15</v>
      </c>
      <c r="K47" s="20">
        <v>1.1000000000000001</v>
      </c>
      <c r="L47" s="23">
        <f t="shared" si="14"/>
        <v>19.982492337043446</v>
      </c>
      <c r="M47" s="23">
        <f t="shared" si="15"/>
        <v>1.2110601416389968</v>
      </c>
      <c r="N47" s="23">
        <f t="shared" si="16"/>
        <v>1998.2492337043445</v>
      </c>
      <c r="O47" s="34">
        <f t="shared" si="17"/>
        <v>23.508814514168758</v>
      </c>
      <c r="P47" s="34">
        <f t="shared" si="18"/>
        <v>2378.8681353623151</v>
      </c>
      <c r="Q47" s="33">
        <v>8</v>
      </c>
      <c r="R47" s="33">
        <v>2</v>
      </c>
      <c r="S47" s="39">
        <f t="shared" si="19"/>
        <v>19982.492337043444</v>
      </c>
      <c r="T47" s="37">
        <f t="shared" si="20"/>
        <v>8.4</v>
      </c>
      <c r="U47" s="20">
        <v>20</v>
      </c>
      <c r="V47" s="20">
        <v>20</v>
      </c>
      <c r="W47" s="20" t="s">
        <v>134</v>
      </c>
      <c r="X47" s="20" t="s">
        <v>245</v>
      </c>
      <c r="Y47" s="20" t="s">
        <v>142</v>
      </c>
      <c r="Z47" s="20" t="s">
        <v>296</v>
      </c>
      <c r="AA47" s="20" t="s">
        <v>260</v>
      </c>
      <c r="AB47" s="20" t="s">
        <v>162</v>
      </c>
    </row>
    <row r="48" spans="1:28" ht="16.5">
      <c r="A48" s="20" t="s">
        <v>254</v>
      </c>
      <c r="B48" s="31" t="s">
        <v>239</v>
      </c>
      <c r="C48" s="20" t="s">
        <v>134</v>
      </c>
      <c r="D48" s="20">
        <v>90</v>
      </c>
      <c r="E48" s="20">
        <v>1.1499999999999999</v>
      </c>
      <c r="F48" s="20">
        <v>1</v>
      </c>
      <c r="G48" s="20">
        <v>100</v>
      </c>
      <c r="H48" s="20">
        <v>22</v>
      </c>
      <c r="I48" s="20">
        <v>1.1000000000000001</v>
      </c>
      <c r="J48" s="20">
        <v>15</v>
      </c>
      <c r="K48" s="20">
        <v>1.1000000000000001</v>
      </c>
      <c r="L48" s="23">
        <f t="shared" si="14"/>
        <v>19.982492337043446</v>
      </c>
      <c r="M48" s="23">
        <f t="shared" si="15"/>
        <v>1.2110601416389968</v>
      </c>
      <c r="N48" s="23">
        <f t="shared" si="16"/>
        <v>1998.2492337043445</v>
      </c>
      <c r="O48" s="34">
        <f t="shared" si="17"/>
        <v>22.202769263381605</v>
      </c>
      <c r="P48" s="34">
        <f t="shared" si="18"/>
        <v>1737.6080293081259</v>
      </c>
      <c r="Q48" s="33">
        <v>8</v>
      </c>
      <c r="R48" s="33">
        <v>2</v>
      </c>
      <c r="S48" s="39">
        <f t="shared" si="19"/>
        <v>19982.492337043444</v>
      </c>
      <c r="T48" s="37">
        <f t="shared" si="20"/>
        <v>11.5</v>
      </c>
      <c r="U48" s="20">
        <v>30</v>
      </c>
      <c r="V48" s="20">
        <v>30</v>
      </c>
      <c r="W48" s="20" t="s">
        <v>240</v>
      </c>
      <c r="X48" s="20" t="s">
        <v>241</v>
      </c>
      <c r="Y48" s="20" t="s">
        <v>136</v>
      </c>
      <c r="Z48" s="20" t="s">
        <v>294</v>
      </c>
      <c r="AA48" s="20" t="s">
        <v>258</v>
      </c>
      <c r="AB48" s="20" t="s">
        <v>162</v>
      </c>
    </row>
    <row r="49" spans="1:28" ht="16.5">
      <c r="A49" s="20" t="s">
        <v>222</v>
      </c>
      <c r="B49" s="31" t="s">
        <v>220</v>
      </c>
      <c r="C49" s="20" t="s">
        <v>132</v>
      </c>
      <c r="D49" s="20">
        <v>66</v>
      </c>
      <c r="E49" s="20">
        <v>0.72</v>
      </c>
      <c r="F49" s="20">
        <v>1</v>
      </c>
      <c r="G49" s="20">
        <v>100</v>
      </c>
      <c r="H49" s="20">
        <v>20</v>
      </c>
      <c r="I49" s="20">
        <v>1.1000000000000001</v>
      </c>
      <c r="J49" s="20">
        <v>8</v>
      </c>
      <c r="K49" s="20">
        <v>1.1000000000000001</v>
      </c>
      <c r="L49" s="23">
        <f t="shared" si="14"/>
        <v>13.91402170474087</v>
      </c>
      <c r="M49" s="23">
        <f t="shared" si="15"/>
        <v>1.5811388300841898</v>
      </c>
      <c r="N49" s="23">
        <f t="shared" si="16"/>
        <v>1391.4021704740869</v>
      </c>
      <c r="O49" s="34">
        <f t="shared" si="17"/>
        <v>21.081851067789195</v>
      </c>
      <c r="P49" s="34">
        <f t="shared" si="18"/>
        <v>1932.5030145473429</v>
      </c>
      <c r="Q49" s="33">
        <v>8</v>
      </c>
      <c r="R49" s="33">
        <v>6</v>
      </c>
      <c r="S49" s="39">
        <f t="shared" si="19"/>
        <v>19479.630386637218</v>
      </c>
      <c r="T49" s="37">
        <f t="shared" si="20"/>
        <v>10.08</v>
      </c>
      <c r="U49" s="20">
        <v>0</v>
      </c>
      <c r="V49" s="20">
        <v>0</v>
      </c>
      <c r="W49" s="20" t="s">
        <v>199</v>
      </c>
      <c r="X49" s="20" t="s">
        <v>145</v>
      </c>
      <c r="Y49" s="20" t="s">
        <v>131</v>
      </c>
      <c r="Z49" s="20" t="s">
        <v>276</v>
      </c>
      <c r="AA49" s="20"/>
      <c r="AB49" s="20" t="s">
        <v>162</v>
      </c>
    </row>
    <row r="50" spans="1:28" ht="16.5" hidden="1">
      <c r="A50" s="20" t="s">
        <v>254</v>
      </c>
      <c r="B50" s="36" t="s">
        <v>242</v>
      </c>
      <c r="C50" s="20" t="s">
        <v>134</v>
      </c>
      <c r="D50" s="20">
        <v>94</v>
      </c>
      <c r="E50" s="20">
        <v>0.92</v>
      </c>
      <c r="F50" s="20">
        <v>1</v>
      </c>
      <c r="G50" s="20">
        <v>100</v>
      </c>
      <c r="H50" s="20">
        <v>22</v>
      </c>
      <c r="I50" s="20">
        <v>1.1000000000000001</v>
      </c>
      <c r="J50" s="20">
        <v>15</v>
      </c>
      <c r="K50" s="20">
        <v>1.1000000000000001</v>
      </c>
      <c r="L50" s="23">
        <f t="shared" si="14"/>
        <v>19.982492337043446</v>
      </c>
      <c r="M50" s="23">
        <f t="shared" si="15"/>
        <v>1.2110601416389968</v>
      </c>
      <c r="N50" s="23">
        <f t="shared" si="16"/>
        <v>1998.2492337043445</v>
      </c>
      <c r="O50" s="34">
        <f t="shared" si="17"/>
        <v>21.257970571322815</v>
      </c>
      <c r="P50" s="34">
        <f t="shared" si="18"/>
        <v>2172.0100366351571</v>
      </c>
      <c r="Q50" s="33">
        <v>5</v>
      </c>
      <c r="R50" s="33">
        <v>2</v>
      </c>
      <c r="S50" s="33">
        <f t="shared" si="19"/>
        <v>13987.744635930412</v>
      </c>
      <c r="T50" s="33">
        <f t="shared" si="20"/>
        <v>6.44</v>
      </c>
      <c r="U50" s="20">
        <v>52</v>
      </c>
      <c r="V50" s="20">
        <v>30</v>
      </c>
      <c r="W50" s="20" t="s">
        <v>132</v>
      </c>
      <c r="X50" s="20" t="s">
        <v>243</v>
      </c>
      <c r="Y50" s="20" t="s">
        <v>238</v>
      </c>
      <c r="Z50" s="20" t="s">
        <v>295</v>
      </c>
      <c r="AA50" s="20" t="s">
        <v>259</v>
      </c>
      <c r="AB50" s="20" t="s">
        <v>337</v>
      </c>
    </row>
    <row r="51" spans="1:28" ht="16.5">
      <c r="A51" s="20" t="s">
        <v>222</v>
      </c>
      <c r="B51" s="31" t="s">
        <v>171</v>
      </c>
      <c r="C51" s="20" t="s">
        <v>128</v>
      </c>
      <c r="D51" s="20">
        <v>45</v>
      </c>
      <c r="E51" s="20">
        <v>0.45</v>
      </c>
      <c r="F51" s="20">
        <v>1</v>
      </c>
      <c r="G51" s="20">
        <v>100</v>
      </c>
      <c r="H51" s="20">
        <v>12</v>
      </c>
      <c r="I51" s="20">
        <v>1.1000000000000001</v>
      </c>
      <c r="J51" s="20">
        <v>16</v>
      </c>
      <c r="K51" s="20">
        <v>1.1000000000000001</v>
      </c>
      <c r="L51" s="23">
        <f t="shared" si="14"/>
        <v>15.242047106606122</v>
      </c>
      <c r="M51" s="23">
        <f t="shared" si="15"/>
        <v>0.8660254037844386</v>
      </c>
      <c r="N51" s="23">
        <f t="shared" si="16"/>
        <v>1524.2047106606124</v>
      </c>
      <c r="O51" s="34">
        <f t="shared" si="17"/>
        <v>33.871215792458052</v>
      </c>
      <c r="P51" s="34">
        <f t="shared" si="18"/>
        <v>3387.1215792458052</v>
      </c>
      <c r="Q51" s="33">
        <v>8</v>
      </c>
      <c r="R51" s="33">
        <v>4</v>
      </c>
      <c r="S51" s="39">
        <f t="shared" si="19"/>
        <v>18290.456527927348</v>
      </c>
      <c r="T51" s="37">
        <f t="shared" si="20"/>
        <v>5.4</v>
      </c>
      <c r="U51" s="20">
        <v>0</v>
      </c>
      <c r="V51" s="20">
        <v>20</v>
      </c>
      <c r="W51" s="20" t="s">
        <v>129</v>
      </c>
      <c r="X51" s="20" t="s">
        <v>138</v>
      </c>
      <c r="Y51" s="20" t="s">
        <v>131</v>
      </c>
      <c r="Z51" s="20" t="s">
        <v>271</v>
      </c>
      <c r="AA51" s="20"/>
      <c r="AB51" s="20" t="s">
        <v>162</v>
      </c>
    </row>
    <row r="52" spans="1:28" ht="16.5">
      <c r="A52" s="20" t="s">
        <v>222</v>
      </c>
      <c r="B52" s="31" t="s">
        <v>185</v>
      </c>
      <c r="C52" s="20" t="s">
        <v>137</v>
      </c>
      <c r="D52" s="20">
        <v>50.2</v>
      </c>
      <c r="E52" s="20">
        <v>0.6</v>
      </c>
      <c r="F52" s="20">
        <v>1</v>
      </c>
      <c r="G52" s="20">
        <v>100</v>
      </c>
      <c r="H52" s="20">
        <v>14</v>
      </c>
      <c r="I52" s="20">
        <v>1.1000000000000001</v>
      </c>
      <c r="J52" s="20">
        <v>18</v>
      </c>
      <c r="K52" s="20">
        <v>1.1000000000000001</v>
      </c>
      <c r="L52" s="23">
        <f t="shared" si="14"/>
        <v>17.461958653026301</v>
      </c>
      <c r="M52" s="23">
        <f t="shared" si="15"/>
        <v>0.88191710368819687</v>
      </c>
      <c r="N52" s="23">
        <f t="shared" si="16"/>
        <v>1746.19586530263</v>
      </c>
      <c r="O52" s="34">
        <f t="shared" si="17"/>
        <v>34.784778193279479</v>
      </c>
      <c r="P52" s="34">
        <f t="shared" si="18"/>
        <v>2910.3264421710501</v>
      </c>
      <c r="Q52" s="33">
        <v>8</v>
      </c>
      <c r="R52" s="33">
        <v>2</v>
      </c>
      <c r="S52" s="39">
        <f t="shared" si="19"/>
        <v>17461.9586530263</v>
      </c>
      <c r="T52" s="37">
        <f t="shared" si="20"/>
        <v>6</v>
      </c>
      <c r="U52" s="20">
        <v>12</v>
      </c>
      <c r="V52" s="20">
        <v>0</v>
      </c>
      <c r="W52" s="20" t="s">
        <v>211</v>
      </c>
      <c r="X52" s="20" t="s">
        <v>212</v>
      </c>
      <c r="Y52" s="20" t="s">
        <v>213</v>
      </c>
      <c r="Z52" s="20" t="s">
        <v>287</v>
      </c>
      <c r="AA52" s="20"/>
      <c r="AB52" s="20" t="s">
        <v>162</v>
      </c>
    </row>
    <row r="53" spans="1:28" ht="16.5">
      <c r="A53" s="20" t="s">
        <v>149</v>
      </c>
      <c r="B53" s="31" t="s">
        <v>127</v>
      </c>
      <c r="C53" s="20" t="s">
        <v>311</v>
      </c>
      <c r="D53" s="20">
        <v>45</v>
      </c>
      <c r="E53" s="20">
        <v>0.45</v>
      </c>
      <c r="F53" s="20">
        <v>1</v>
      </c>
      <c r="G53" s="20">
        <v>100</v>
      </c>
      <c r="H53" s="20">
        <v>10</v>
      </c>
      <c r="I53" s="20">
        <v>1.1000000000000001</v>
      </c>
      <c r="J53" s="20">
        <v>16</v>
      </c>
      <c r="K53" s="20">
        <v>1.1000000000000001</v>
      </c>
      <c r="L53" s="23">
        <f t="shared" si="14"/>
        <v>13.91402170474087</v>
      </c>
      <c r="M53" s="23">
        <f t="shared" si="15"/>
        <v>0.79056941504209488</v>
      </c>
      <c r="N53" s="23">
        <f t="shared" si="16"/>
        <v>1391.4021704740869</v>
      </c>
      <c r="O53" s="34">
        <f t="shared" si="17"/>
        <v>30.920048232757487</v>
      </c>
      <c r="P53" s="34">
        <f t="shared" si="18"/>
        <v>3092.0048232757485</v>
      </c>
      <c r="Q53" s="33">
        <v>8</v>
      </c>
      <c r="R53" s="33">
        <v>4</v>
      </c>
      <c r="S53" s="39">
        <f t="shared" si="19"/>
        <v>16696.826045689042</v>
      </c>
      <c r="T53" s="37">
        <f t="shared" si="20"/>
        <v>5.4</v>
      </c>
      <c r="U53" s="20">
        <v>10</v>
      </c>
      <c r="V53" s="20">
        <v>16</v>
      </c>
      <c r="W53" s="20" t="s">
        <v>129</v>
      </c>
      <c r="X53" s="20" t="s">
        <v>130</v>
      </c>
      <c r="Y53" s="20" t="s">
        <v>131</v>
      </c>
      <c r="Z53" s="20" t="s">
        <v>131</v>
      </c>
      <c r="AA53" s="20"/>
      <c r="AB53" s="20" t="s">
        <v>216</v>
      </c>
    </row>
    <row r="54" spans="1:28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1.1000000000000001</v>
      </c>
      <c r="J54" s="20">
        <v>12</v>
      </c>
      <c r="K54" s="20">
        <v>1.1000000000000001</v>
      </c>
      <c r="L54" s="23">
        <f t="shared" si="14"/>
        <v>12.049896265113656</v>
      </c>
      <c r="M54" s="23">
        <f t="shared" si="15"/>
        <v>0.91287092917527679</v>
      </c>
      <c r="N54" s="23">
        <f t="shared" si="16"/>
        <v>1204.9896265113655</v>
      </c>
      <c r="O54" s="34">
        <f t="shared" si="17"/>
        <v>22.314622713173435</v>
      </c>
      <c r="P54" s="34">
        <f t="shared" si="18"/>
        <v>2231.4622713173435</v>
      </c>
      <c r="Q54" s="33">
        <v>8</v>
      </c>
      <c r="R54" s="33">
        <v>4</v>
      </c>
      <c r="S54" s="39">
        <f t="shared" si="19"/>
        <v>14459.875518136385</v>
      </c>
      <c r="T54" s="37">
        <f t="shared" si="20"/>
        <v>6.48</v>
      </c>
      <c r="U54" s="20">
        <v>15</v>
      </c>
      <c r="V54" s="20">
        <v>20</v>
      </c>
      <c r="W54" s="20" t="s">
        <v>129</v>
      </c>
      <c r="X54" s="20" t="s">
        <v>233</v>
      </c>
      <c r="Y54" s="20" t="s">
        <v>131</v>
      </c>
      <c r="Z54" s="20" t="s">
        <v>292</v>
      </c>
      <c r="AA54" s="20" t="s">
        <v>231</v>
      </c>
      <c r="AB54" s="20" t="s">
        <v>162</v>
      </c>
    </row>
  </sheetData>
  <autoFilter ref="A3:AB54">
    <filterColumn colId="27">
      <filters>
        <filter val="部落时期"/>
        <filter val="中世纪早期"/>
      </filters>
    </filterColumn>
    <sortState ref="A5:AB54">
      <sortCondition descending="1" ref="S3:S54"/>
    </sortState>
  </autoFilter>
  <mergeCells count="4">
    <mergeCell ref="A1:AC1"/>
    <mergeCell ref="A2:T2"/>
    <mergeCell ref="U2:Y2"/>
    <mergeCell ref="Z2:A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4"/>
  <sheetViews>
    <sheetView tabSelected="1" zoomScale="145" zoomScaleNormal="145" workbookViewId="0">
      <pane ySplit="3" topLeftCell="A4" activePane="bottomLeft" state="frozen"/>
      <selection pane="bottomLeft" activeCell="Y13" sqref="Y13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9" width="4.75" customWidth="1"/>
    <col min="10" max="10" width="2.875" customWidth="1"/>
    <col min="11" max="12" width="5.75" customWidth="1"/>
    <col min="13" max="13" width="2.75" customWidth="1"/>
    <col min="14" max="14" width="5.25" customWidth="1"/>
    <col min="15" max="15" width="6.125" customWidth="1"/>
    <col min="16" max="16" width="6.875" customWidth="1"/>
    <col min="17" max="17" width="5.875" style="35" hidden="1" customWidth="1"/>
    <col min="18" max="18" width="5.75" style="35" hidden="1" customWidth="1"/>
    <col min="19" max="19" width="3.75" style="35" customWidth="1"/>
    <col min="20" max="20" width="3.875" style="35" customWidth="1"/>
    <col min="21" max="21" width="5" style="40" customWidth="1"/>
    <col min="22" max="22" width="3.875" style="38" customWidth="1"/>
    <col min="23" max="23" width="4.25" customWidth="1"/>
    <col min="24" max="24" width="4" customWidth="1"/>
    <col min="26" max="26" width="7.375" customWidth="1"/>
    <col min="27" max="27" width="7.25" customWidth="1"/>
  </cols>
  <sheetData>
    <row r="1" spans="1:31">
      <c r="A1" s="55" t="s">
        <v>348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8"/>
      <c r="V1" s="59"/>
      <c r="W1" s="55"/>
      <c r="X1" s="55"/>
      <c r="Y1" s="55"/>
      <c r="Z1" s="55"/>
      <c r="AA1" s="55"/>
      <c r="AB1" s="55"/>
      <c r="AC1" s="55"/>
      <c r="AD1" s="55"/>
      <c r="AE1" s="55"/>
    </row>
    <row r="2" spans="1:31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 t="s">
        <v>300</v>
      </c>
      <c r="X2" s="56"/>
      <c r="Y2" s="56"/>
      <c r="Z2" s="56"/>
      <c r="AA2" s="56"/>
      <c r="AB2" s="56" t="s">
        <v>301</v>
      </c>
      <c r="AC2" s="56"/>
      <c r="AD2" s="56"/>
      <c r="AE2" s="21"/>
    </row>
    <row r="3" spans="1:31" ht="33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347</v>
      </c>
      <c r="J3" s="20" t="s">
        <v>346</v>
      </c>
      <c r="K3" s="20" t="s">
        <v>122</v>
      </c>
      <c r="L3" s="20" t="s">
        <v>347</v>
      </c>
      <c r="M3" s="20" t="s">
        <v>346</v>
      </c>
      <c r="N3" s="20" t="s">
        <v>102</v>
      </c>
      <c r="O3" s="20" t="s">
        <v>101</v>
      </c>
      <c r="P3" s="20" t="s">
        <v>150</v>
      </c>
      <c r="Q3" s="33" t="s">
        <v>152</v>
      </c>
      <c r="R3" s="33" t="s">
        <v>151</v>
      </c>
      <c r="S3" s="33" t="s">
        <v>340</v>
      </c>
      <c r="T3" s="33" t="s">
        <v>339</v>
      </c>
      <c r="U3" s="39" t="s">
        <v>343</v>
      </c>
      <c r="V3" s="37" t="s">
        <v>344</v>
      </c>
      <c r="W3" s="20" t="s">
        <v>123</v>
      </c>
      <c r="X3" s="20" t="s">
        <v>124</v>
      </c>
      <c r="Y3" s="20" t="s">
        <v>125</v>
      </c>
      <c r="Z3" s="20" t="s">
        <v>126</v>
      </c>
      <c r="AA3" s="20" t="s">
        <v>154</v>
      </c>
      <c r="AB3" s="20" t="s">
        <v>255</v>
      </c>
      <c r="AC3" s="20" t="s">
        <v>256</v>
      </c>
      <c r="AD3" s="20" t="s">
        <v>160</v>
      </c>
    </row>
    <row r="4" spans="1:31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1.8</v>
      </c>
      <c r="J4" s="20">
        <v>2.2000000000000002</v>
      </c>
      <c r="K4" s="20">
        <v>18</v>
      </c>
      <c r="L4" s="20">
        <v>1.4</v>
      </c>
      <c r="M4" s="20">
        <v>1.6</v>
      </c>
      <c r="N4" s="23">
        <f t="shared" ref="N4:N35" si="0">SQRT(H4*J4*K4*M4*I4*L4)</f>
        <v>81.89030711873049</v>
      </c>
      <c r="O4" s="23">
        <f t="shared" ref="O4:O35" si="1">SQRT(H4*J4*I4/K4/M4/L4)</f>
        <v>2.0310096011589902</v>
      </c>
      <c r="P4" s="23">
        <f t="shared" ref="P4:P35" si="2">N4*G4</f>
        <v>8189.0307118730489</v>
      </c>
      <c r="Q4" s="34">
        <f t="shared" ref="Q4:Q35" si="3">P4/D4</f>
        <v>93.057167180375558</v>
      </c>
      <c r="R4" s="34">
        <f t="shared" ref="R4:R35" si="4">P4/E4</f>
        <v>9098.9230131922759</v>
      </c>
      <c r="S4" s="33">
        <v>5</v>
      </c>
      <c r="T4" s="33">
        <v>16</v>
      </c>
      <c r="U4" s="33">
        <f t="shared" ref="U4:U35" si="5">P4*SUM(S4:T4)</f>
        <v>171969.64494933403</v>
      </c>
      <c r="V4" s="33">
        <f t="shared" ref="V4:V35" si="6">E4*F4*SUM(S4:T4)</f>
        <v>18.900000000000002</v>
      </c>
      <c r="W4" s="20">
        <v>0</v>
      </c>
      <c r="X4" s="20">
        <v>0</v>
      </c>
      <c r="Y4" s="20" t="s">
        <v>144</v>
      </c>
      <c r="Z4" s="20" t="s">
        <v>145</v>
      </c>
      <c r="AA4" s="20" t="s">
        <v>303</v>
      </c>
      <c r="AB4" s="20" t="s">
        <v>307</v>
      </c>
      <c r="AC4" s="20"/>
      <c r="AD4" s="20" t="s">
        <v>319</v>
      </c>
    </row>
    <row r="5" spans="1:31" ht="16.5">
      <c r="A5" s="20" t="s">
        <v>253</v>
      </c>
      <c r="B5" s="31" t="s">
        <v>226</v>
      </c>
      <c r="C5" s="20" t="s">
        <v>132</v>
      </c>
      <c r="D5" s="20">
        <v>82.5</v>
      </c>
      <c r="E5" s="20">
        <v>0.9</v>
      </c>
      <c r="F5" s="20">
        <v>1</v>
      </c>
      <c r="G5" s="20">
        <v>100</v>
      </c>
      <c r="H5" s="20">
        <v>30</v>
      </c>
      <c r="I5" s="20">
        <v>1.8</v>
      </c>
      <c r="J5" s="20">
        <v>2.2000000000000002</v>
      </c>
      <c r="K5" s="20">
        <v>20</v>
      </c>
      <c r="L5" s="20">
        <v>1.4</v>
      </c>
      <c r="M5" s="20">
        <v>1.6</v>
      </c>
      <c r="N5" s="23">
        <f t="shared" si="0"/>
        <v>72.953683937139189</v>
      </c>
      <c r="O5" s="23">
        <f t="shared" si="1"/>
        <v>1.6284304450254281</v>
      </c>
      <c r="P5" s="23">
        <f t="shared" si="2"/>
        <v>7295.3683937139185</v>
      </c>
      <c r="Q5" s="34">
        <f t="shared" si="3"/>
        <v>88.428707802592953</v>
      </c>
      <c r="R5" s="34">
        <f t="shared" si="4"/>
        <v>8105.9648819043541</v>
      </c>
      <c r="S5" s="33">
        <v>5</v>
      </c>
      <c r="T5" s="33">
        <v>16</v>
      </c>
      <c r="U5" s="39">
        <f t="shared" si="5"/>
        <v>153202.7362679923</v>
      </c>
      <c r="V5" s="37">
        <f t="shared" si="6"/>
        <v>18.900000000000002</v>
      </c>
      <c r="W5" s="20">
        <v>0</v>
      </c>
      <c r="X5" s="20">
        <v>0</v>
      </c>
      <c r="Y5" s="20" t="s">
        <v>234</v>
      </c>
      <c r="Z5" s="20" t="s">
        <v>138</v>
      </c>
      <c r="AA5" s="20" t="s">
        <v>131</v>
      </c>
      <c r="AB5" s="20" t="s">
        <v>289</v>
      </c>
      <c r="AC5" s="20" t="s">
        <v>227</v>
      </c>
      <c r="AD5" s="20" t="s">
        <v>162</v>
      </c>
    </row>
    <row r="6" spans="1:31" ht="16.5">
      <c r="A6" s="20" t="s">
        <v>222</v>
      </c>
      <c r="B6" s="31" t="s">
        <v>186</v>
      </c>
      <c r="C6" s="20" t="s">
        <v>129</v>
      </c>
      <c r="D6" s="20">
        <v>150</v>
      </c>
      <c r="E6" s="20">
        <v>2</v>
      </c>
      <c r="F6" s="20">
        <v>1</v>
      </c>
      <c r="G6" s="20">
        <v>100</v>
      </c>
      <c r="H6" s="20">
        <v>45</v>
      </c>
      <c r="I6" s="20">
        <v>2</v>
      </c>
      <c r="J6" s="20">
        <v>1.6</v>
      </c>
      <c r="K6" s="20">
        <v>30</v>
      </c>
      <c r="L6" s="20">
        <v>1.85</v>
      </c>
      <c r="M6" s="20">
        <v>1.3</v>
      </c>
      <c r="N6" s="23">
        <f t="shared" si="0"/>
        <v>101.92938732279323</v>
      </c>
      <c r="O6" s="23">
        <f t="shared" si="1"/>
        <v>1.412742721036635</v>
      </c>
      <c r="P6" s="23">
        <f t="shared" si="2"/>
        <v>10192.938732279323</v>
      </c>
      <c r="Q6" s="34">
        <f t="shared" si="3"/>
        <v>67.952924881862145</v>
      </c>
      <c r="R6" s="34">
        <f t="shared" si="4"/>
        <v>5096.4693661396614</v>
      </c>
      <c r="S6" s="33">
        <v>5</v>
      </c>
      <c r="T6" s="33">
        <v>8</v>
      </c>
      <c r="U6" s="39">
        <f t="shared" si="5"/>
        <v>132508.20351963121</v>
      </c>
      <c r="V6" s="37">
        <f t="shared" si="6"/>
        <v>26</v>
      </c>
      <c r="W6" s="20">
        <v>10</v>
      </c>
      <c r="X6" s="20">
        <v>0</v>
      </c>
      <c r="Y6" s="20" t="s">
        <v>214</v>
      </c>
      <c r="Z6" s="20" t="s">
        <v>215</v>
      </c>
      <c r="AA6" s="20" t="s">
        <v>131</v>
      </c>
      <c r="AB6" s="20" t="s">
        <v>287</v>
      </c>
      <c r="AC6" s="20"/>
      <c r="AD6" s="20" t="s">
        <v>216</v>
      </c>
    </row>
    <row r="7" spans="1:31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2</v>
      </c>
      <c r="J7" s="20">
        <v>1.6</v>
      </c>
      <c r="K7" s="20">
        <v>30</v>
      </c>
      <c r="L7" s="20">
        <v>1.65</v>
      </c>
      <c r="M7" s="20">
        <v>1.3</v>
      </c>
      <c r="N7" s="23">
        <f t="shared" si="0"/>
        <v>111.15394729833034</v>
      </c>
      <c r="O7" s="23">
        <f t="shared" si="1"/>
        <v>1.7273340683501219</v>
      </c>
      <c r="P7" s="23">
        <f t="shared" si="2"/>
        <v>11115.394729833033</v>
      </c>
      <c r="Q7" s="34">
        <f t="shared" si="3"/>
        <v>61.752192943516853</v>
      </c>
      <c r="R7" s="34">
        <f t="shared" si="4"/>
        <v>4631.4144707637643</v>
      </c>
      <c r="S7" s="33">
        <v>5</v>
      </c>
      <c r="T7" s="33">
        <v>6</v>
      </c>
      <c r="U7" s="33">
        <f t="shared" si="5"/>
        <v>122269.34202816336</v>
      </c>
      <c r="V7" s="33">
        <f t="shared" si="6"/>
        <v>26.4</v>
      </c>
      <c r="W7" s="20">
        <v>0</v>
      </c>
      <c r="X7" s="20">
        <v>20</v>
      </c>
      <c r="Y7" s="20" t="s">
        <v>137</v>
      </c>
      <c r="Z7" s="20" t="s">
        <v>131</v>
      </c>
      <c r="AA7" s="20" t="s">
        <v>131</v>
      </c>
      <c r="AB7" s="20" t="s">
        <v>291</v>
      </c>
      <c r="AC7" s="20" t="s">
        <v>229</v>
      </c>
      <c r="AD7" s="20" t="s">
        <v>168</v>
      </c>
    </row>
    <row r="8" spans="1:31" ht="16.5">
      <c r="A8" s="20" t="s">
        <v>222</v>
      </c>
      <c r="B8" s="31" t="s">
        <v>173</v>
      </c>
      <c r="C8" s="20" t="s">
        <v>129</v>
      </c>
      <c r="D8" s="20">
        <v>115</v>
      </c>
      <c r="E8" s="20">
        <v>1.53</v>
      </c>
      <c r="F8" s="20">
        <v>1</v>
      </c>
      <c r="G8" s="20">
        <v>100</v>
      </c>
      <c r="H8" s="20">
        <v>40</v>
      </c>
      <c r="I8" s="20">
        <v>2</v>
      </c>
      <c r="J8" s="20">
        <v>1.6</v>
      </c>
      <c r="K8" s="20">
        <v>26</v>
      </c>
      <c r="L8" s="20">
        <v>1.65</v>
      </c>
      <c r="M8" s="20">
        <v>1.3</v>
      </c>
      <c r="N8" s="23">
        <f t="shared" si="0"/>
        <v>84.48999940821399</v>
      </c>
      <c r="O8" s="23">
        <f t="shared" si="1"/>
        <v>1.5149721966687106</v>
      </c>
      <c r="P8" s="23">
        <f t="shared" si="2"/>
        <v>8448.9999408213989</v>
      </c>
      <c r="Q8" s="34">
        <f t="shared" si="3"/>
        <v>73.46956470279477</v>
      </c>
      <c r="R8" s="34">
        <f t="shared" si="4"/>
        <v>5522.2221835433975</v>
      </c>
      <c r="S8" s="33">
        <v>5</v>
      </c>
      <c r="T8" s="33">
        <v>8</v>
      </c>
      <c r="U8" s="39">
        <f t="shared" si="5"/>
        <v>109836.99923067819</v>
      </c>
      <c r="V8" s="37">
        <f t="shared" si="6"/>
        <v>19.89</v>
      </c>
      <c r="W8" s="20">
        <v>0</v>
      </c>
      <c r="X8" s="20">
        <v>24</v>
      </c>
      <c r="Y8" s="20" t="s">
        <v>195</v>
      </c>
      <c r="Z8" s="20" t="s">
        <v>196</v>
      </c>
      <c r="AA8" s="20" t="s">
        <v>131</v>
      </c>
      <c r="AB8" s="20" t="s">
        <v>273</v>
      </c>
      <c r="AC8" s="20"/>
      <c r="AD8" s="20" t="s">
        <v>162</v>
      </c>
    </row>
    <row r="9" spans="1:31">
      <c r="A9" s="20" t="s">
        <v>222</v>
      </c>
      <c r="B9" s="31" t="s">
        <v>166</v>
      </c>
      <c r="C9" s="20" t="s">
        <v>129</v>
      </c>
      <c r="D9" s="20">
        <v>117</v>
      </c>
      <c r="E9" s="20">
        <v>1.56</v>
      </c>
      <c r="F9" s="20">
        <v>1</v>
      </c>
      <c r="G9" s="20">
        <v>100</v>
      </c>
      <c r="H9" s="20">
        <v>40</v>
      </c>
      <c r="I9" s="20">
        <v>2</v>
      </c>
      <c r="J9" s="20">
        <v>1.6</v>
      </c>
      <c r="K9" s="20">
        <v>30</v>
      </c>
      <c r="L9" s="20">
        <v>1.65</v>
      </c>
      <c r="M9" s="20">
        <v>1.3</v>
      </c>
      <c r="N9" s="23">
        <f t="shared" si="0"/>
        <v>90.756817925707367</v>
      </c>
      <c r="O9" s="23">
        <f t="shared" si="1"/>
        <v>1.4103623609278535</v>
      </c>
      <c r="P9" s="23">
        <f t="shared" si="2"/>
        <v>9075.6817925707364</v>
      </c>
      <c r="Q9" s="34">
        <f t="shared" si="3"/>
        <v>77.56992985103193</v>
      </c>
      <c r="R9" s="34">
        <f t="shared" si="4"/>
        <v>5817.7447388273949</v>
      </c>
      <c r="S9" s="33">
        <v>5</v>
      </c>
      <c r="T9" s="33">
        <v>6</v>
      </c>
      <c r="U9" s="39">
        <f t="shared" si="5"/>
        <v>99832.499718278093</v>
      </c>
      <c r="V9" s="37">
        <f t="shared" si="6"/>
        <v>17.16</v>
      </c>
      <c r="W9" s="20">
        <v>0</v>
      </c>
      <c r="X9" s="20">
        <v>30</v>
      </c>
      <c r="Y9" s="20" t="s">
        <v>137</v>
      </c>
      <c r="Z9" s="20" t="s">
        <v>131</v>
      </c>
      <c r="AA9" s="20" t="s">
        <v>131</v>
      </c>
      <c r="AB9" s="20" t="s">
        <v>267</v>
      </c>
      <c r="AC9" s="20"/>
      <c r="AD9" s="20" t="s">
        <v>162</v>
      </c>
    </row>
    <row r="10" spans="1:31" ht="16.5" hidden="1">
      <c r="A10" s="20" t="s">
        <v>222</v>
      </c>
      <c r="B10" s="36" t="s">
        <v>181</v>
      </c>
      <c r="C10" s="20" t="s">
        <v>137</v>
      </c>
      <c r="D10" s="20">
        <v>112.5</v>
      </c>
      <c r="E10" s="20">
        <v>1.35</v>
      </c>
      <c r="F10" s="20">
        <v>1</v>
      </c>
      <c r="G10" s="20">
        <v>100</v>
      </c>
      <c r="H10" s="20">
        <v>36</v>
      </c>
      <c r="I10" s="20">
        <v>2</v>
      </c>
      <c r="J10" s="20">
        <v>1.5</v>
      </c>
      <c r="K10" s="20">
        <v>28</v>
      </c>
      <c r="L10" s="20">
        <v>1.65</v>
      </c>
      <c r="M10" s="20">
        <v>1.6</v>
      </c>
      <c r="N10" s="23">
        <f t="shared" si="0"/>
        <v>89.349650251134165</v>
      </c>
      <c r="O10" s="23">
        <f t="shared" si="1"/>
        <v>1.2087344460380705</v>
      </c>
      <c r="P10" s="23">
        <f t="shared" si="2"/>
        <v>8934.9650251134171</v>
      </c>
      <c r="Q10" s="34">
        <f t="shared" si="3"/>
        <v>79.421911334341488</v>
      </c>
      <c r="R10" s="34">
        <f t="shared" si="4"/>
        <v>6618.4926111951236</v>
      </c>
      <c r="S10" s="33">
        <v>5</v>
      </c>
      <c r="T10" s="33">
        <v>6</v>
      </c>
      <c r="U10" s="33">
        <f t="shared" si="5"/>
        <v>98284.615276247583</v>
      </c>
      <c r="V10" s="33">
        <f t="shared" si="6"/>
        <v>14.850000000000001</v>
      </c>
      <c r="W10" s="20">
        <v>0</v>
      </c>
      <c r="X10" s="20">
        <v>0</v>
      </c>
      <c r="Y10" s="20" t="s">
        <v>205</v>
      </c>
      <c r="Z10" s="20" t="s">
        <v>206</v>
      </c>
      <c r="AA10" s="20" t="s">
        <v>131</v>
      </c>
      <c r="AB10" s="20" t="s">
        <v>283</v>
      </c>
      <c r="AC10" s="20"/>
      <c r="AD10" s="20" t="s">
        <v>320</v>
      </c>
    </row>
    <row r="11" spans="1:31">
      <c r="A11" s="20" t="s">
        <v>222</v>
      </c>
      <c r="B11" s="31" t="s">
        <v>333</v>
      </c>
      <c r="C11" s="20" t="s">
        <v>129</v>
      </c>
      <c r="D11" s="20">
        <v>108</v>
      </c>
      <c r="E11" s="20">
        <v>1.44</v>
      </c>
      <c r="F11" s="20">
        <v>1</v>
      </c>
      <c r="G11" s="20">
        <v>100</v>
      </c>
      <c r="H11" s="20">
        <v>45</v>
      </c>
      <c r="I11" s="20">
        <v>2</v>
      </c>
      <c r="J11" s="20">
        <v>1.6</v>
      </c>
      <c r="K11" s="20">
        <v>25</v>
      </c>
      <c r="L11" s="20">
        <v>1.65</v>
      </c>
      <c r="M11" s="20">
        <v>1.3</v>
      </c>
      <c r="N11" s="23">
        <f t="shared" si="0"/>
        <v>87.874911095260856</v>
      </c>
      <c r="O11" s="23">
        <f t="shared" si="1"/>
        <v>1.6386929807974051</v>
      </c>
      <c r="P11" s="23">
        <f t="shared" si="2"/>
        <v>8787.491109526085</v>
      </c>
      <c r="Q11" s="34">
        <f t="shared" si="3"/>
        <v>81.36565842153783</v>
      </c>
      <c r="R11" s="34">
        <f t="shared" si="4"/>
        <v>6102.4243816153366</v>
      </c>
      <c r="S11" s="33">
        <v>5</v>
      </c>
      <c r="T11" s="33">
        <v>6</v>
      </c>
      <c r="U11" s="39">
        <f t="shared" si="5"/>
        <v>96662.402204786937</v>
      </c>
      <c r="V11" s="37">
        <f t="shared" si="6"/>
        <v>15.84</v>
      </c>
      <c r="W11" s="20">
        <v>0</v>
      </c>
      <c r="X11" s="20">
        <v>0</v>
      </c>
      <c r="Y11" s="20" t="s">
        <v>201</v>
      </c>
      <c r="Z11" s="20" t="s">
        <v>131</v>
      </c>
      <c r="AA11" s="20" t="s">
        <v>131</v>
      </c>
      <c r="AB11" s="20" t="s">
        <v>279</v>
      </c>
      <c r="AC11" s="20"/>
      <c r="AD11" s="20" t="s">
        <v>162</v>
      </c>
    </row>
    <row r="12" spans="1:31" ht="24.75">
      <c r="A12" s="20" t="s">
        <v>222</v>
      </c>
      <c r="B12" s="31" t="s">
        <v>165</v>
      </c>
      <c r="C12" s="20" t="s">
        <v>141</v>
      </c>
      <c r="D12" s="20">
        <v>260</v>
      </c>
      <c r="E12" s="20">
        <v>2.73</v>
      </c>
      <c r="F12" s="20">
        <v>0.85</v>
      </c>
      <c r="G12" s="20">
        <v>50</v>
      </c>
      <c r="H12" s="20">
        <v>120</v>
      </c>
      <c r="I12" s="20">
        <v>1.8</v>
      </c>
      <c r="J12" s="20">
        <v>1.6</v>
      </c>
      <c r="K12" s="20">
        <v>35</v>
      </c>
      <c r="L12" s="20">
        <v>1.4</v>
      </c>
      <c r="M12" s="20">
        <v>1.3</v>
      </c>
      <c r="N12" s="23">
        <f t="shared" si="0"/>
        <v>148.37358255430783</v>
      </c>
      <c r="O12" s="23">
        <f t="shared" si="1"/>
        <v>2.3292556130974544</v>
      </c>
      <c r="P12" s="23">
        <f t="shared" si="2"/>
        <v>7418.6791277153916</v>
      </c>
      <c r="Q12" s="34">
        <f t="shared" si="3"/>
        <v>28.533381260443814</v>
      </c>
      <c r="R12" s="34">
        <f t="shared" si="4"/>
        <v>2717.4648819470299</v>
      </c>
      <c r="S12" s="33">
        <v>5</v>
      </c>
      <c r="T12" s="33">
        <v>8</v>
      </c>
      <c r="U12" s="39">
        <f t="shared" si="5"/>
        <v>96442.828660300089</v>
      </c>
      <c r="V12" s="37">
        <f t="shared" si="6"/>
        <v>30.166499999999999</v>
      </c>
      <c r="W12" s="20">
        <v>25</v>
      </c>
      <c r="X12" s="20">
        <v>10</v>
      </c>
      <c r="Y12" s="20" t="s">
        <v>132</v>
      </c>
      <c r="Z12" s="20" t="s">
        <v>135</v>
      </c>
      <c r="AA12" s="20" t="s">
        <v>142</v>
      </c>
      <c r="AB12" s="20" t="s">
        <v>266</v>
      </c>
      <c r="AC12" s="20"/>
      <c r="AD12" s="20" t="s">
        <v>162</v>
      </c>
    </row>
    <row r="13" spans="1:31" ht="16.5">
      <c r="A13" s="20" t="s">
        <v>222</v>
      </c>
      <c r="B13" s="31" t="s">
        <v>172</v>
      </c>
      <c r="C13" s="20" t="s">
        <v>172</v>
      </c>
      <c r="D13" s="20">
        <v>135</v>
      </c>
      <c r="E13" s="20">
        <v>1.35</v>
      </c>
      <c r="F13" s="20">
        <v>1</v>
      </c>
      <c r="G13" s="20">
        <v>100</v>
      </c>
      <c r="H13" s="20">
        <v>45</v>
      </c>
      <c r="I13" s="20">
        <v>2.2000000000000002</v>
      </c>
      <c r="J13" s="20">
        <v>1.6</v>
      </c>
      <c r="K13" s="20">
        <v>20</v>
      </c>
      <c r="L13" s="20">
        <v>1.85</v>
      </c>
      <c r="M13" s="20">
        <v>1.3</v>
      </c>
      <c r="N13" s="23">
        <f t="shared" si="0"/>
        <v>87.28711245080801</v>
      </c>
      <c r="O13" s="23">
        <f t="shared" si="1"/>
        <v>1.8147008825531807</v>
      </c>
      <c r="P13" s="23">
        <f t="shared" si="2"/>
        <v>8728.7112450808017</v>
      </c>
      <c r="Q13" s="34">
        <f t="shared" si="3"/>
        <v>64.657120333931871</v>
      </c>
      <c r="R13" s="34">
        <f t="shared" si="4"/>
        <v>6465.7120333931862</v>
      </c>
      <c r="S13" s="33">
        <v>5</v>
      </c>
      <c r="T13" s="33">
        <v>6</v>
      </c>
      <c r="U13" s="39">
        <f t="shared" si="5"/>
        <v>96015.823695888816</v>
      </c>
      <c r="V13" s="37">
        <f t="shared" si="6"/>
        <v>14.850000000000001</v>
      </c>
      <c r="W13" s="20">
        <v>40</v>
      </c>
      <c r="X13" s="20">
        <v>30</v>
      </c>
      <c r="Y13" s="20" t="s">
        <v>192</v>
      </c>
      <c r="Z13" s="20" t="s">
        <v>193</v>
      </c>
      <c r="AA13" s="20" t="s">
        <v>194</v>
      </c>
      <c r="AB13" s="20" t="s">
        <v>272</v>
      </c>
      <c r="AC13" s="20"/>
      <c r="AD13" s="20" t="s">
        <v>162</v>
      </c>
    </row>
    <row r="14" spans="1:31" ht="16.5" hidden="1">
      <c r="A14" s="20" t="s">
        <v>222</v>
      </c>
      <c r="B14" s="36" t="s">
        <v>334</v>
      </c>
      <c r="C14" s="20" t="s">
        <v>137</v>
      </c>
      <c r="D14" s="20">
        <v>97.5</v>
      </c>
      <c r="E14" s="20">
        <v>1.17</v>
      </c>
      <c r="F14" s="20">
        <v>1</v>
      </c>
      <c r="G14" s="20">
        <v>100</v>
      </c>
      <c r="H14" s="20">
        <v>40</v>
      </c>
      <c r="I14" s="20">
        <v>2</v>
      </c>
      <c r="J14" s="20">
        <v>1.5</v>
      </c>
      <c r="K14" s="20">
        <v>24</v>
      </c>
      <c r="L14" s="20">
        <v>1.65</v>
      </c>
      <c r="M14" s="20">
        <v>1.6</v>
      </c>
      <c r="N14" s="23">
        <f t="shared" si="0"/>
        <v>87.196330198007757</v>
      </c>
      <c r="O14" s="23">
        <f t="shared" si="1"/>
        <v>1.3762047064079508</v>
      </c>
      <c r="P14" s="23">
        <f t="shared" si="2"/>
        <v>8719.6330198007763</v>
      </c>
      <c r="Q14" s="34">
        <f t="shared" si="3"/>
        <v>89.43213353641822</v>
      </c>
      <c r="R14" s="34">
        <f t="shared" si="4"/>
        <v>7452.6777947015189</v>
      </c>
      <c r="S14" s="33">
        <v>5</v>
      </c>
      <c r="T14" s="33">
        <v>6</v>
      </c>
      <c r="U14" s="33">
        <f t="shared" si="5"/>
        <v>95915.963217808545</v>
      </c>
      <c r="V14" s="33">
        <f t="shared" si="6"/>
        <v>12.87</v>
      </c>
      <c r="W14" s="20">
        <v>0</v>
      </c>
      <c r="X14" s="20">
        <v>0</v>
      </c>
      <c r="Y14" s="20" t="s">
        <v>117</v>
      </c>
      <c r="Z14" s="20" t="s">
        <v>138</v>
      </c>
      <c r="AA14" s="20" t="s">
        <v>131</v>
      </c>
      <c r="AB14" s="20" t="s">
        <v>281</v>
      </c>
      <c r="AC14" s="20"/>
      <c r="AD14" s="20" t="s">
        <v>337</v>
      </c>
    </row>
    <row r="15" spans="1:31" ht="33">
      <c r="A15" s="20" t="s">
        <v>309</v>
      </c>
      <c r="B15" s="31" t="s">
        <v>331</v>
      </c>
      <c r="C15" s="20" t="s">
        <v>311</v>
      </c>
      <c r="D15" s="20">
        <v>63</v>
      </c>
      <c r="E15" s="20">
        <v>0.63</v>
      </c>
      <c r="F15" s="20">
        <v>1</v>
      </c>
      <c r="G15" s="20">
        <v>100</v>
      </c>
      <c r="H15" s="20">
        <v>30</v>
      </c>
      <c r="I15" s="20">
        <v>1.8</v>
      </c>
      <c r="J15" s="20">
        <v>1.6</v>
      </c>
      <c r="K15" s="20">
        <v>30</v>
      </c>
      <c r="L15" s="20">
        <v>1.6</v>
      </c>
      <c r="M15" s="20">
        <v>1.3</v>
      </c>
      <c r="N15" s="23">
        <f t="shared" si="0"/>
        <v>73.425880995736108</v>
      </c>
      <c r="O15" s="23">
        <f t="shared" si="1"/>
        <v>1.1766968108291043</v>
      </c>
      <c r="P15" s="23">
        <f t="shared" si="2"/>
        <v>7342.5880995736106</v>
      </c>
      <c r="Q15" s="34">
        <f t="shared" si="3"/>
        <v>116.54901745354938</v>
      </c>
      <c r="R15" s="34">
        <f t="shared" si="4"/>
        <v>11654.901745354937</v>
      </c>
      <c r="S15" s="33">
        <v>5</v>
      </c>
      <c r="T15" s="33">
        <v>8</v>
      </c>
      <c r="U15" s="39">
        <f t="shared" si="5"/>
        <v>95453.645294456932</v>
      </c>
      <c r="V15" s="37">
        <f t="shared" si="6"/>
        <v>8.19</v>
      </c>
      <c r="W15" s="20">
        <v>40</v>
      </c>
      <c r="X15" s="20">
        <v>40</v>
      </c>
      <c r="Y15" s="20" t="s">
        <v>156</v>
      </c>
      <c r="Z15" s="20" t="s">
        <v>157</v>
      </c>
      <c r="AA15" s="20" t="s">
        <v>158</v>
      </c>
      <c r="AB15" s="20" t="s">
        <v>159</v>
      </c>
      <c r="AC15" s="20"/>
      <c r="AD15" s="20" t="s">
        <v>216</v>
      </c>
    </row>
    <row r="16" spans="1:31" ht="24.75" hidden="1">
      <c r="A16" s="20" t="s">
        <v>149</v>
      </c>
      <c r="B16" s="31" t="s">
        <v>140</v>
      </c>
      <c r="C16" s="20" t="s">
        <v>141</v>
      </c>
      <c r="D16" s="20">
        <v>200</v>
      </c>
      <c r="E16" s="20">
        <v>2.1</v>
      </c>
      <c r="F16" s="20">
        <v>1</v>
      </c>
      <c r="G16" s="20">
        <v>50</v>
      </c>
      <c r="H16" s="20">
        <v>100</v>
      </c>
      <c r="I16" s="20">
        <v>1.8</v>
      </c>
      <c r="J16" s="20">
        <v>1.6</v>
      </c>
      <c r="K16" s="20">
        <v>35</v>
      </c>
      <c r="L16" s="20">
        <v>1.4</v>
      </c>
      <c r="M16" s="20">
        <v>1.3</v>
      </c>
      <c r="N16" s="23">
        <f t="shared" si="0"/>
        <v>135.44593017141563</v>
      </c>
      <c r="O16" s="23">
        <f t="shared" si="1"/>
        <v>2.1263097358150018</v>
      </c>
      <c r="P16" s="23">
        <f t="shared" si="2"/>
        <v>6772.296508570781</v>
      </c>
      <c r="Q16" s="34">
        <f t="shared" si="3"/>
        <v>33.861482542853906</v>
      </c>
      <c r="R16" s="34">
        <f t="shared" si="4"/>
        <v>3224.9030993194192</v>
      </c>
      <c r="S16" s="33">
        <v>8</v>
      </c>
      <c r="T16" s="33">
        <v>6</v>
      </c>
      <c r="U16" s="39">
        <f t="shared" si="5"/>
        <v>94812.151119990929</v>
      </c>
      <c r="V16" s="37">
        <f t="shared" si="6"/>
        <v>29.400000000000002</v>
      </c>
      <c r="W16" s="20">
        <v>20</v>
      </c>
      <c r="X16" s="20">
        <v>0</v>
      </c>
      <c r="Y16" s="20" t="s">
        <v>132</v>
      </c>
      <c r="Z16" s="20" t="s">
        <v>135</v>
      </c>
      <c r="AA16" s="20" t="s">
        <v>142</v>
      </c>
      <c r="AB16" s="20" t="s">
        <v>306</v>
      </c>
      <c r="AC16" s="20"/>
      <c r="AD16" s="20" t="s">
        <v>217</v>
      </c>
    </row>
    <row r="17" spans="1:30" ht="16.5">
      <c r="A17" s="20" t="s">
        <v>222</v>
      </c>
      <c r="B17" s="31" t="s">
        <v>335</v>
      </c>
      <c r="C17" s="20" t="s">
        <v>129</v>
      </c>
      <c r="D17" s="20">
        <v>108</v>
      </c>
      <c r="E17" s="20">
        <v>1.44</v>
      </c>
      <c r="F17" s="20">
        <v>1</v>
      </c>
      <c r="G17" s="20">
        <v>100</v>
      </c>
      <c r="H17" s="20">
        <v>40</v>
      </c>
      <c r="I17" s="20">
        <v>2</v>
      </c>
      <c r="J17" s="20">
        <v>1.6</v>
      </c>
      <c r="K17" s="20">
        <v>26</v>
      </c>
      <c r="L17" s="20">
        <v>1.65</v>
      </c>
      <c r="M17" s="20">
        <v>1.3</v>
      </c>
      <c r="N17" s="23">
        <f t="shared" si="0"/>
        <v>84.48999940821399</v>
      </c>
      <c r="O17" s="23">
        <f t="shared" si="1"/>
        <v>1.5149721966687106</v>
      </c>
      <c r="P17" s="23">
        <f t="shared" si="2"/>
        <v>8448.9999408213989</v>
      </c>
      <c r="Q17" s="34">
        <f t="shared" si="3"/>
        <v>78.231480933531472</v>
      </c>
      <c r="R17" s="34">
        <f t="shared" si="4"/>
        <v>5867.3610700148602</v>
      </c>
      <c r="S17" s="33">
        <v>5</v>
      </c>
      <c r="T17" s="33">
        <v>6</v>
      </c>
      <c r="U17" s="39">
        <f t="shared" si="5"/>
        <v>92938.999349035381</v>
      </c>
      <c r="V17" s="37">
        <f t="shared" si="6"/>
        <v>15.84</v>
      </c>
      <c r="W17" s="20">
        <v>0</v>
      </c>
      <c r="X17" s="20">
        <v>0</v>
      </c>
      <c r="Y17" s="20" t="s">
        <v>137</v>
      </c>
      <c r="Z17" s="20" t="s">
        <v>200</v>
      </c>
      <c r="AA17" s="20" t="s">
        <v>131</v>
      </c>
      <c r="AB17" s="20" t="s">
        <v>278</v>
      </c>
      <c r="AC17" s="20"/>
      <c r="AD17" s="20" t="s">
        <v>162</v>
      </c>
    </row>
    <row r="18" spans="1:30" ht="24.75" hidden="1">
      <c r="A18" s="20" t="s">
        <v>222</v>
      </c>
      <c r="B18" s="36" t="s">
        <v>167</v>
      </c>
      <c r="C18" s="20" t="s">
        <v>141</v>
      </c>
      <c r="D18" s="20">
        <v>240</v>
      </c>
      <c r="E18" s="20">
        <v>2.52</v>
      </c>
      <c r="F18" s="20">
        <v>1</v>
      </c>
      <c r="G18" s="20">
        <v>50</v>
      </c>
      <c r="H18" s="20">
        <v>125</v>
      </c>
      <c r="I18" s="20">
        <v>1.8</v>
      </c>
      <c r="J18" s="20">
        <v>1.6</v>
      </c>
      <c r="K18" s="20">
        <v>40</v>
      </c>
      <c r="L18" s="20">
        <v>1.4</v>
      </c>
      <c r="M18" s="20">
        <v>1.3</v>
      </c>
      <c r="N18" s="23">
        <f t="shared" si="0"/>
        <v>161.88885075878449</v>
      </c>
      <c r="O18" s="23">
        <f t="shared" si="1"/>
        <v>2.2237479499833035</v>
      </c>
      <c r="P18" s="23">
        <f t="shared" si="2"/>
        <v>8094.4425379392242</v>
      </c>
      <c r="Q18" s="34">
        <f t="shared" si="3"/>
        <v>33.726843908080099</v>
      </c>
      <c r="R18" s="34">
        <f t="shared" si="4"/>
        <v>3212.0803721981047</v>
      </c>
      <c r="S18" s="33">
        <v>5</v>
      </c>
      <c r="T18" s="33">
        <v>6</v>
      </c>
      <c r="U18" s="33">
        <f t="shared" si="5"/>
        <v>89038.867917331459</v>
      </c>
      <c r="V18" s="33">
        <f t="shared" si="6"/>
        <v>27.72</v>
      </c>
      <c r="W18" s="20">
        <v>20</v>
      </c>
      <c r="X18" s="20">
        <v>10</v>
      </c>
      <c r="Y18" s="20" t="s">
        <v>132</v>
      </c>
      <c r="Z18" s="20" t="s">
        <v>135</v>
      </c>
      <c r="AA18" s="20" t="s">
        <v>189</v>
      </c>
      <c r="AB18" s="20" t="s">
        <v>268</v>
      </c>
      <c r="AC18" s="20"/>
      <c r="AD18" s="20" t="s">
        <v>168</v>
      </c>
    </row>
    <row r="19" spans="1:30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2</v>
      </c>
      <c r="J19" s="20">
        <v>1.6</v>
      </c>
      <c r="K19" s="20">
        <v>26</v>
      </c>
      <c r="L19" s="20">
        <v>1.65</v>
      </c>
      <c r="M19" s="20">
        <v>1.3</v>
      </c>
      <c r="N19" s="23">
        <f t="shared" si="0"/>
        <v>80.154251290870405</v>
      </c>
      <c r="O19" s="23">
        <f t="shared" si="1"/>
        <v>1.4372288199905041</v>
      </c>
      <c r="P19" s="23">
        <f t="shared" si="2"/>
        <v>8015.4251290870407</v>
      </c>
      <c r="Q19" s="34">
        <f t="shared" si="3"/>
        <v>89.060279212078228</v>
      </c>
      <c r="R19" s="34">
        <f t="shared" si="4"/>
        <v>6679.5209409058671</v>
      </c>
      <c r="S19" s="33">
        <v>5</v>
      </c>
      <c r="T19" s="33">
        <v>6</v>
      </c>
      <c r="U19" s="39">
        <f t="shared" si="5"/>
        <v>88169.676419957454</v>
      </c>
      <c r="V19" s="37">
        <f t="shared" si="6"/>
        <v>13.2</v>
      </c>
      <c r="W19" s="20">
        <v>0</v>
      </c>
      <c r="X19" s="20">
        <v>0</v>
      </c>
      <c r="Y19" s="20" t="s">
        <v>304</v>
      </c>
      <c r="Z19" s="20" t="s">
        <v>131</v>
      </c>
      <c r="AA19" s="20" t="s">
        <v>158</v>
      </c>
      <c r="AB19" s="20" t="s">
        <v>153</v>
      </c>
      <c r="AC19" s="20"/>
      <c r="AD19" s="20" t="s">
        <v>216</v>
      </c>
    </row>
    <row r="20" spans="1:30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2</v>
      </c>
      <c r="J20" s="20">
        <v>1.6</v>
      </c>
      <c r="K20" s="20">
        <v>22</v>
      </c>
      <c r="L20" s="20">
        <v>1.65</v>
      </c>
      <c r="M20" s="20">
        <v>1.3</v>
      </c>
      <c r="N20" s="23">
        <f t="shared" si="0"/>
        <v>79.638784521111319</v>
      </c>
      <c r="O20" s="23">
        <f t="shared" si="1"/>
        <v>1.6876199305172987</v>
      </c>
      <c r="P20" s="23">
        <f t="shared" si="2"/>
        <v>7963.878452111132</v>
      </c>
      <c r="Q20" s="34">
        <f t="shared" si="3"/>
        <v>73.739615297325301</v>
      </c>
      <c r="R20" s="34">
        <f t="shared" si="4"/>
        <v>5530.4711472993977</v>
      </c>
      <c r="S20" s="33">
        <v>5</v>
      </c>
      <c r="T20" s="33">
        <v>6</v>
      </c>
      <c r="U20" s="39">
        <f t="shared" si="5"/>
        <v>87602.662973222454</v>
      </c>
      <c r="V20" s="37">
        <f t="shared" si="6"/>
        <v>15.84</v>
      </c>
      <c r="W20" s="20">
        <v>0</v>
      </c>
      <c r="X20" s="20">
        <v>0</v>
      </c>
      <c r="Y20" s="20" t="s">
        <v>197</v>
      </c>
      <c r="Z20" s="20" t="s">
        <v>198</v>
      </c>
      <c r="AA20" s="20" t="s">
        <v>131</v>
      </c>
      <c r="AB20" s="20" t="s">
        <v>274</v>
      </c>
      <c r="AC20" s="20"/>
      <c r="AD20" s="20" t="s">
        <v>162</v>
      </c>
    </row>
    <row r="21" spans="1:30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2</v>
      </c>
      <c r="J21" s="20">
        <v>1.6</v>
      </c>
      <c r="K21" s="20">
        <v>24</v>
      </c>
      <c r="L21" s="20">
        <v>1.65</v>
      </c>
      <c r="M21" s="20">
        <v>1.3</v>
      </c>
      <c r="N21" s="23">
        <f t="shared" si="0"/>
        <v>79.119959555095832</v>
      </c>
      <c r="O21" s="23">
        <f t="shared" si="1"/>
        <v>1.5369067512644878</v>
      </c>
      <c r="P21" s="23">
        <f t="shared" si="2"/>
        <v>7911.9959555095829</v>
      </c>
      <c r="Q21" s="34">
        <f t="shared" si="3"/>
        <v>73.259221810273914</v>
      </c>
      <c r="R21" s="34">
        <f t="shared" si="4"/>
        <v>5494.4416357705441</v>
      </c>
      <c r="S21" s="33">
        <v>5</v>
      </c>
      <c r="T21" s="33">
        <v>6</v>
      </c>
      <c r="U21" s="39">
        <f t="shared" si="5"/>
        <v>87031.955510605418</v>
      </c>
      <c r="V21" s="37">
        <f t="shared" si="6"/>
        <v>15.84</v>
      </c>
      <c r="W21" s="20">
        <v>0</v>
      </c>
      <c r="X21" s="20">
        <v>20</v>
      </c>
      <c r="Y21" s="20" t="s">
        <v>202</v>
      </c>
      <c r="Z21" s="20" t="s">
        <v>203</v>
      </c>
      <c r="AA21" s="20" t="s">
        <v>131</v>
      </c>
      <c r="AB21" s="20" t="s">
        <v>280</v>
      </c>
      <c r="AC21" s="20"/>
      <c r="AD21" s="20" t="s">
        <v>162</v>
      </c>
    </row>
    <row r="22" spans="1:30" ht="16.5" hidden="1">
      <c r="A22" s="20" t="s">
        <v>222</v>
      </c>
      <c r="B22" s="36" t="s">
        <v>223</v>
      </c>
      <c r="C22" s="20" t="s">
        <v>132</v>
      </c>
      <c r="D22" s="20">
        <v>66</v>
      </c>
      <c r="E22" s="20">
        <v>0.72</v>
      </c>
      <c r="F22" s="20">
        <v>1</v>
      </c>
      <c r="G22" s="20">
        <v>100</v>
      </c>
      <c r="H22" s="20">
        <v>44</v>
      </c>
      <c r="I22" s="20">
        <v>1.8</v>
      </c>
      <c r="J22" s="20">
        <v>1.6</v>
      </c>
      <c r="K22" s="20">
        <v>14</v>
      </c>
      <c r="L22" s="20">
        <v>1.4</v>
      </c>
      <c r="M22" s="20">
        <v>1.3</v>
      </c>
      <c r="N22" s="23">
        <f t="shared" si="0"/>
        <v>56.822756004966891</v>
      </c>
      <c r="O22" s="23">
        <f t="shared" si="1"/>
        <v>2.2300924648731115</v>
      </c>
      <c r="P22" s="23">
        <f t="shared" si="2"/>
        <v>5682.2756004966886</v>
      </c>
      <c r="Q22" s="34">
        <f t="shared" si="3"/>
        <v>86.09508485601043</v>
      </c>
      <c r="R22" s="34">
        <f t="shared" si="4"/>
        <v>7892.0494451342902</v>
      </c>
      <c r="S22" s="33">
        <v>5</v>
      </c>
      <c r="T22" s="33">
        <v>10</v>
      </c>
      <c r="U22" s="33">
        <f t="shared" si="5"/>
        <v>85234.134007450324</v>
      </c>
      <c r="V22" s="33">
        <f t="shared" si="6"/>
        <v>10.799999999999999</v>
      </c>
      <c r="W22" s="20">
        <v>0</v>
      </c>
      <c r="X22" s="20">
        <v>0</v>
      </c>
      <c r="Y22" s="20" t="s">
        <v>199</v>
      </c>
      <c r="Z22" s="20" t="s">
        <v>145</v>
      </c>
      <c r="AA22" s="20" t="s">
        <v>131</v>
      </c>
      <c r="AB22" s="20" t="s">
        <v>276</v>
      </c>
      <c r="AC22" s="20"/>
      <c r="AD22" s="20" t="s">
        <v>320</v>
      </c>
    </row>
    <row r="23" spans="1:30" ht="16.5" hidden="1">
      <c r="A23" s="20" t="s">
        <v>222</v>
      </c>
      <c r="B23" s="36" t="s">
        <v>180</v>
      </c>
      <c r="C23" s="20" t="s">
        <v>129</v>
      </c>
      <c r="D23" s="20">
        <v>108</v>
      </c>
      <c r="E23" s="20">
        <v>1.44</v>
      </c>
      <c r="F23" s="20">
        <v>1</v>
      </c>
      <c r="G23" s="20">
        <v>100</v>
      </c>
      <c r="H23" s="20">
        <v>32</v>
      </c>
      <c r="I23" s="20">
        <v>2</v>
      </c>
      <c r="J23" s="20">
        <v>1.6</v>
      </c>
      <c r="K23" s="20">
        <v>26</v>
      </c>
      <c r="L23" s="20">
        <v>1.65</v>
      </c>
      <c r="M23" s="20">
        <v>1.3</v>
      </c>
      <c r="N23" s="23">
        <f t="shared" si="0"/>
        <v>75.570152838273387</v>
      </c>
      <c r="O23" s="23">
        <f t="shared" si="1"/>
        <v>1.3550323263093669</v>
      </c>
      <c r="P23" s="23">
        <f t="shared" si="2"/>
        <v>7557.0152838273389</v>
      </c>
      <c r="Q23" s="34">
        <f t="shared" si="3"/>
        <v>69.972363739142025</v>
      </c>
      <c r="R23" s="34">
        <f t="shared" si="4"/>
        <v>5247.9272804356524</v>
      </c>
      <c r="S23" s="33">
        <v>5</v>
      </c>
      <c r="T23" s="33">
        <v>6</v>
      </c>
      <c r="U23" s="33">
        <f t="shared" si="5"/>
        <v>83127.168122100731</v>
      </c>
      <c r="V23" s="33">
        <f t="shared" si="6"/>
        <v>15.84</v>
      </c>
      <c r="W23" s="20">
        <v>0</v>
      </c>
      <c r="X23" s="20">
        <v>10</v>
      </c>
      <c r="Y23" s="20" t="s">
        <v>134</v>
      </c>
      <c r="Z23" s="20" t="s">
        <v>138</v>
      </c>
      <c r="AA23" s="20" t="s">
        <v>204</v>
      </c>
      <c r="AB23" s="20" t="s">
        <v>282</v>
      </c>
      <c r="AC23" s="20"/>
      <c r="AD23" s="20" t="s">
        <v>337</v>
      </c>
    </row>
    <row r="24" spans="1:30" ht="16.5" hidden="1">
      <c r="A24" s="20" t="s">
        <v>253</v>
      </c>
      <c r="B24" s="36" t="s">
        <v>336</v>
      </c>
      <c r="C24" s="20" t="s">
        <v>137</v>
      </c>
      <c r="D24" s="20">
        <v>90</v>
      </c>
      <c r="E24" s="20">
        <v>1.08</v>
      </c>
      <c r="F24" s="20">
        <v>1</v>
      </c>
      <c r="G24" s="20">
        <v>100</v>
      </c>
      <c r="H24" s="20">
        <v>30</v>
      </c>
      <c r="I24" s="20">
        <v>2</v>
      </c>
      <c r="J24" s="20">
        <v>1.5</v>
      </c>
      <c r="K24" s="20">
        <v>24</v>
      </c>
      <c r="L24" s="20">
        <v>1.65</v>
      </c>
      <c r="M24" s="20">
        <v>1.6</v>
      </c>
      <c r="N24" s="23">
        <f t="shared" si="0"/>
        <v>75.514237068250907</v>
      </c>
      <c r="O24" s="23">
        <f t="shared" si="1"/>
        <v>1.1918282365569906</v>
      </c>
      <c r="P24" s="23">
        <f t="shared" si="2"/>
        <v>7551.4237068250904</v>
      </c>
      <c r="Q24" s="34">
        <f t="shared" si="3"/>
        <v>83.904707853612109</v>
      </c>
      <c r="R24" s="34">
        <f t="shared" si="4"/>
        <v>6992.0589878010096</v>
      </c>
      <c r="S24" s="33">
        <v>5</v>
      </c>
      <c r="T24" s="33">
        <v>6</v>
      </c>
      <c r="U24" s="33">
        <f t="shared" si="5"/>
        <v>83065.660775076001</v>
      </c>
      <c r="V24" s="33">
        <f t="shared" si="6"/>
        <v>11.88</v>
      </c>
      <c r="W24" s="20">
        <v>0</v>
      </c>
      <c r="X24" s="20">
        <v>0</v>
      </c>
      <c r="Y24" s="20" t="s">
        <v>232</v>
      </c>
      <c r="Z24" s="20" t="s">
        <v>138</v>
      </c>
      <c r="AA24" s="20" t="s">
        <v>131</v>
      </c>
      <c r="AB24" s="20" t="s">
        <v>290</v>
      </c>
      <c r="AC24" s="20" t="s">
        <v>235</v>
      </c>
      <c r="AD24" s="20" t="s">
        <v>168</v>
      </c>
    </row>
    <row r="25" spans="1:30">
      <c r="A25" s="20" t="s">
        <v>222</v>
      </c>
      <c r="B25" s="31" t="s">
        <v>163</v>
      </c>
      <c r="C25" s="20" t="s">
        <v>129</v>
      </c>
      <c r="D25" s="20">
        <v>75</v>
      </c>
      <c r="E25" s="20">
        <v>1.08</v>
      </c>
      <c r="F25" s="20">
        <v>1</v>
      </c>
      <c r="G25" s="20">
        <v>100</v>
      </c>
      <c r="H25" s="20">
        <v>35</v>
      </c>
      <c r="I25" s="20">
        <v>2</v>
      </c>
      <c r="J25" s="20">
        <v>1.6</v>
      </c>
      <c r="K25" s="20">
        <v>22</v>
      </c>
      <c r="L25" s="20">
        <v>1.65</v>
      </c>
      <c r="M25" s="20">
        <v>1.3</v>
      </c>
      <c r="N25" s="23">
        <f t="shared" si="0"/>
        <v>72.699931224176538</v>
      </c>
      <c r="O25" s="23">
        <f t="shared" si="1"/>
        <v>1.5405791740660426</v>
      </c>
      <c r="P25" s="23">
        <f t="shared" si="2"/>
        <v>7269.9931224176535</v>
      </c>
      <c r="Q25" s="34">
        <f t="shared" si="3"/>
        <v>96.933241632235379</v>
      </c>
      <c r="R25" s="34">
        <f t="shared" si="4"/>
        <v>6731.4751133496784</v>
      </c>
      <c r="S25" s="33">
        <v>5</v>
      </c>
      <c r="T25" s="33">
        <v>6</v>
      </c>
      <c r="U25" s="39">
        <f t="shared" si="5"/>
        <v>79969.924346594184</v>
      </c>
      <c r="V25" s="37">
        <f t="shared" si="6"/>
        <v>11.88</v>
      </c>
      <c r="W25" s="20">
        <v>12</v>
      </c>
      <c r="X25" s="20">
        <v>0</v>
      </c>
      <c r="Y25" s="20" t="s">
        <v>137</v>
      </c>
      <c r="Z25" s="20" t="s">
        <v>131</v>
      </c>
      <c r="AA25" s="20" t="s">
        <v>131</v>
      </c>
      <c r="AB25" s="20" t="s">
        <v>264</v>
      </c>
      <c r="AC25" s="20"/>
      <c r="AD25" s="20" t="s">
        <v>162</v>
      </c>
    </row>
    <row r="26" spans="1:30">
      <c r="A26" s="20" t="s">
        <v>149</v>
      </c>
      <c r="B26" s="31" t="s">
        <v>139</v>
      </c>
      <c r="C26" s="20" t="s">
        <v>129</v>
      </c>
      <c r="D26" s="20">
        <v>90</v>
      </c>
      <c r="E26" s="20">
        <v>1.2</v>
      </c>
      <c r="F26" s="20">
        <v>1</v>
      </c>
      <c r="G26" s="20">
        <v>100</v>
      </c>
      <c r="H26" s="20">
        <v>32</v>
      </c>
      <c r="I26" s="20">
        <v>2</v>
      </c>
      <c r="J26" s="20">
        <v>1.6</v>
      </c>
      <c r="K26" s="20">
        <v>22</v>
      </c>
      <c r="L26" s="20">
        <v>1.65</v>
      </c>
      <c r="M26" s="20">
        <v>1.3</v>
      </c>
      <c r="N26" s="23">
        <f t="shared" si="0"/>
        <v>69.514430156622879</v>
      </c>
      <c r="O26" s="23">
        <f t="shared" si="1"/>
        <v>1.473075443030788</v>
      </c>
      <c r="P26" s="23">
        <f t="shared" si="2"/>
        <v>6951.4430156622875</v>
      </c>
      <c r="Q26" s="34">
        <f t="shared" si="3"/>
        <v>77.23825572958097</v>
      </c>
      <c r="R26" s="34">
        <f t="shared" si="4"/>
        <v>5792.8691797185729</v>
      </c>
      <c r="S26" s="33">
        <v>5</v>
      </c>
      <c r="T26" s="33">
        <v>6</v>
      </c>
      <c r="U26" s="39">
        <f t="shared" si="5"/>
        <v>76465.873172285166</v>
      </c>
      <c r="V26" s="37">
        <f t="shared" si="6"/>
        <v>13.2</v>
      </c>
      <c r="W26" s="20">
        <v>0</v>
      </c>
      <c r="X26" s="20">
        <v>0</v>
      </c>
      <c r="Y26" s="20" t="s">
        <v>137</v>
      </c>
      <c r="Z26" s="20" t="s">
        <v>131</v>
      </c>
      <c r="AA26" s="20" t="s">
        <v>131</v>
      </c>
      <c r="AB26" s="20" t="s">
        <v>305</v>
      </c>
      <c r="AC26" s="20"/>
      <c r="AD26" s="20" t="s">
        <v>216</v>
      </c>
    </row>
    <row r="27" spans="1:30">
      <c r="A27" s="20" t="s">
        <v>222</v>
      </c>
      <c r="B27" s="31" t="s">
        <v>183</v>
      </c>
      <c r="C27" s="20" t="s">
        <v>129</v>
      </c>
      <c r="D27" s="20">
        <v>99</v>
      </c>
      <c r="E27" s="20">
        <v>1.32</v>
      </c>
      <c r="F27" s="20">
        <v>1</v>
      </c>
      <c r="G27" s="20">
        <v>100</v>
      </c>
      <c r="H27" s="20">
        <v>34</v>
      </c>
      <c r="I27" s="20">
        <v>2</v>
      </c>
      <c r="J27" s="20">
        <v>1.6</v>
      </c>
      <c r="K27" s="20">
        <v>20</v>
      </c>
      <c r="L27" s="20">
        <v>1.65</v>
      </c>
      <c r="M27" s="20">
        <v>1.3</v>
      </c>
      <c r="N27" s="23">
        <f t="shared" si="0"/>
        <v>68.319250581369815</v>
      </c>
      <c r="O27" s="23">
        <f t="shared" si="1"/>
        <v>1.592523323575054</v>
      </c>
      <c r="P27" s="23">
        <f t="shared" si="2"/>
        <v>6831.9250581369815</v>
      </c>
      <c r="Q27" s="34">
        <f t="shared" si="3"/>
        <v>69.009344021585676</v>
      </c>
      <c r="R27" s="34">
        <f t="shared" si="4"/>
        <v>5175.7008016189247</v>
      </c>
      <c r="S27" s="33">
        <v>5</v>
      </c>
      <c r="T27" s="33">
        <v>6</v>
      </c>
      <c r="U27" s="39">
        <f t="shared" si="5"/>
        <v>75151.175639506793</v>
      </c>
      <c r="V27" s="37">
        <f t="shared" si="6"/>
        <v>14.520000000000001</v>
      </c>
      <c r="W27" s="20">
        <v>0</v>
      </c>
      <c r="X27" s="20">
        <v>10</v>
      </c>
      <c r="Y27" s="20" t="s">
        <v>207</v>
      </c>
      <c r="Z27" s="20" t="s">
        <v>208</v>
      </c>
      <c r="AA27" s="20" t="s">
        <v>209</v>
      </c>
      <c r="AB27" s="20" t="s">
        <v>285</v>
      </c>
      <c r="AC27" s="20"/>
      <c r="AD27" s="20" t="s">
        <v>176</v>
      </c>
    </row>
    <row r="28" spans="1:30" ht="16.5">
      <c r="A28" s="20" t="s">
        <v>222</v>
      </c>
      <c r="B28" s="31" t="s">
        <v>312</v>
      </c>
      <c r="C28" s="20" t="s">
        <v>313</v>
      </c>
      <c r="D28" s="20">
        <v>250</v>
      </c>
      <c r="E28" s="20">
        <f>2.1*1.25</f>
        <v>2.625</v>
      </c>
      <c r="F28" s="20">
        <v>1</v>
      </c>
      <c r="G28" s="20">
        <v>50</v>
      </c>
      <c r="H28" s="20">
        <v>110</v>
      </c>
      <c r="I28" s="20">
        <v>1.8</v>
      </c>
      <c r="J28" s="20">
        <v>1.6</v>
      </c>
      <c r="K28" s="20">
        <v>30</v>
      </c>
      <c r="L28" s="20">
        <v>1.4</v>
      </c>
      <c r="M28" s="20">
        <v>1.3</v>
      </c>
      <c r="N28" s="23">
        <f t="shared" si="0"/>
        <v>131.51912408467447</v>
      </c>
      <c r="O28" s="23">
        <f t="shared" si="1"/>
        <v>2.4087751663859791</v>
      </c>
      <c r="P28" s="23">
        <f t="shared" si="2"/>
        <v>6575.9562042337238</v>
      </c>
      <c r="Q28" s="34">
        <f t="shared" si="3"/>
        <v>26.303824816934895</v>
      </c>
      <c r="R28" s="34">
        <f t="shared" si="4"/>
        <v>2505.1261730414185</v>
      </c>
      <c r="S28" s="33">
        <v>5</v>
      </c>
      <c r="T28" s="33">
        <v>6</v>
      </c>
      <c r="U28" s="39">
        <f t="shared" si="5"/>
        <v>72335.518246570966</v>
      </c>
      <c r="V28" s="37">
        <f t="shared" si="6"/>
        <v>28.875</v>
      </c>
      <c r="W28" s="20">
        <v>25</v>
      </c>
      <c r="X28" s="20">
        <v>10</v>
      </c>
      <c r="Y28" s="20" t="s">
        <v>219</v>
      </c>
      <c r="Z28" s="20" t="s">
        <v>314</v>
      </c>
      <c r="AA28" s="20" t="s">
        <v>315</v>
      </c>
      <c r="AB28" s="20" t="s">
        <v>321</v>
      </c>
      <c r="AD28" s="20" t="s">
        <v>216</v>
      </c>
    </row>
    <row r="29" spans="1:30" ht="16.5" hidden="1">
      <c r="A29" s="20" t="s">
        <v>222</v>
      </c>
      <c r="B29" s="36" t="s">
        <v>218</v>
      </c>
      <c r="C29" s="20" t="s">
        <v>132</v>
      </c>
      <c r="D29" s="20">
        <v>66</v>
      </c>
      <c r="E29" s="20">
        <v>0.72</v>
      </c>
      <c r="F29" s="20">
        <v>1</v>
      </c>
      <c r="G29" s="20">
        <v>100</v>
      </c>
      <c r="H29" s="20">
        <v>36</v>
      </c>
      <c r="I29" s="20">
        <v>1.8</v>
      </c>
      <c r="J29" s="20">
        <v>1.6</v>
      </c>
      <c r="K29" s="20">
        <v>12</v>
      </c>
      <c r="L29" s="20">
        <v>1.4</v>
      </c>
      <c r="M29" s="20">
        <v>1.3</v>
      </c>
      <c r="N29" s="23">
        <f t="shared" si="0"/>
        <v>47.585409528551921</v>
      </c>
      <c r="O29" s="23">
        <f t="shared" si="1"/>
        <v>2.1788191176076888</v>
      </c>
      <c r="P29" s="23">
        <f t="shared" si="2"/>
        <v>4758.5409528551918</v>
      </c>
      <c r="Q29" s="34">
        <f t="shared" si="3"/>
        <v>72.099105346290784</v>
      </c>
      <c r="R29" s="34">
        <f t="shared" si="4"/>
        <v>6609.0846567433218</v>
      </c>
      <c r="S29" s="33">
        <v>5</v>
      </c>
      <c r="T29" s="33">
        <v>10</v>
      </c>
      <c r="U29" s="33">
        <f t="shared" si="5"/>
        <v>71378.114292827871</v>
      </c>
      <c r="V29" s="33">
        <f t="shared" si="6"/>
        <v>10.799999999999999</v>
      </c>
      <c r="W29" s="20">
        <v>0</v>
      </c>
      <c r="X29" s="20">
        <v>0</v>
      </c>
      <c r="Y29" s="20" t="s">
        <v>199</v>
      </c>
      <c r="Z29" s="20" t="s">
        <v>145</v>
      </c>
      <c r="AA29" s="20" t="s">
        <v>131</v>
      </c>
      <c r="AB29" s="20" t="s">
        <v>276</v>
      </c>
      <c r="AC29" s="20"/>
      <c r="AD29" s="20" t="s">
        <v>319</v>
      </c>
    </row>
    <row r="30" spans="1:30" ht="16.5">
      <c r="A30" s="20" t="s">
        <v>149</v>
      </c>
      <c r="B30" s="31" t="s">
        <v>137</v>
      </c>
      <c r="C30" s="20" t="s">
        <v>137</v>
      </c>
      <c r="D30" s="20">
        <v>75</v>
      </c>
      <c r="E30" s="20">
        <v>0.9</v>
      </c>
      <c r="F30" s="20">
        <v>1</v>
      </c>
      <c r="G30" s="20">
        <v>100</v>
      </c>
      <c r="H30" s="20">
        <v>22</v>
      </c>
      <c r="I30" s="20">
        <v>2</v>
      </c>
      <c r="J30" s="20">
        <v>1.5</v>
      </c>
      <c r="K30" s="20">
        <v>24</v>
      </c>
      <c r="L30" s="20">
        <v>1.65</v>
      </c>
      <c r="M30" s="20">
        <v>1.6</v>
      </c>
      <c r="N30" s="23">
        <f t="shared" si="0"/>
        <v>64.666529209475897</v>
      </c>
      <c r="O30" s="23">
        <f t="shared" si="1"/>
        <v>1.0206207261596576</v>
      </c>
      <c r="P30" s="23">
        <f t="shared" si="2"/>
        <v>6466.6529209475893</v>
      </c>
      <c r="Q30" s="34">
        <f t="shared" si="3"/>
        <v>86.222038945967853</v>
      </c>
      <c r="R30" s="34">
        <f t="shared" si="4"/>
        <v>7185.1699121639876</v>
      </c>
      <c r="S30" s="33">
        <v>5</v>
      </c>
      <c r="T30" s="33">
        <v>6</v>
      </c>
      <c r="U30" s="39">
        <f t="shared" si="5"/>
        <v>71133.182130423476</v>
      </c>
      <c r="V30" s="37">
        <f t="shared" si="6"/>
        <v>9.9</v>
      </c>
      <c r="W30" s="20">
        <v>0</v>
      </c>
      <c r="X30" s="20">
        <v>0</v>
      </c>
      <c r="Y30" s="20" t="s">
        <v>117</v>
      </c>
      <c r="Z30" s="20" t="s">
        <v>138</v>
      </c>
      <c r="AA30" s="20" t="s">
        <v>131</v>
      </c>
      <c r="AB30" s="20" t="s">
        <v>131</v>
      </c>
      <c r="AC30" s="20"/>
      <c r="AD30" s="20" t="s">
        <v>216</v>
      </c>
    </row>
    <row r="31" spans="1:30" ht="16.5" hidden="1">
      <c r="A31" s="20" t="s">
        <v>222</v>
      </c>
      <c r="B31" s="31" t="s">
        <v>221</v>
      </c>
      <c r="C31" s="20" t="s">
        <v>132</v>
      </c>
      <c r="D31" s="20">
        <v>66</v>
      </c>
      <c r="E31" s="20">
        <v>0.72</v>
      </c>
      <c r="F31" s="20">
        <v>1</v>
      </c>
      <c r="G31" s="20">
        <v>100</v>
      </c>
      <c r="H31" s="20">
        <v>28</v>
      </c>
      <c r="I31" s="20">
        <v>1.8</v>
      </c>
      <c r="J31" s="20">
        <v>1.6</v>
      </c>
      <c r="K31" s="20">
        <v>10</v>
      </c>
      <c r="L31" s="20">
        <v>1.4</v>
      </c>
      <c r="M31" s="20">
        <v>1.3</v>
      </c>
      <c r="N31" s="23">
        <f t="shared" si="0"/>
        <v>38.30989428333104</v>
      </c>
      <c r="O31" s="23">
        <f t="shared" si="1"/>
        <v>2.1049392463368704</v>
      </c>
      <c r="P31" s="23">
        <f t="shared" si="2"/>
        <v>3830.9894283331041</v>
      </c>
      <c r="Q31" s="34">
        <f t="shared" si="3"/>
        <v>58.045294368683393</v>
      </c>
      <c r="R31" s="34">
        <f t="shared" si="4"/>
        <v>5320.8186504626447</v>
      </c>
      <c r="S31" s="33">
        <v>8</v>
      </c>
      <c r="T31" s="33">
        <v>10</v>
      </c>
      <c r="U31" s="39">
        <f t="shared" si="5"/>
        <v>68957.809709995869</v>
      </c>
      <c r="V31" s="37">
        <f t="shared" si="6"/>
        <v>12.959999999999999</v>
      </c>
      <c r="W31" s="20">
        <v>0</v>
      </c>
      <c r="X31" s="20">
        <v>0</v>
      </c>
      <c r="Y31" s="20" t="s">
        <v>199</v>
      </c>
      <c r="Z31" s="20" t="s">
        <v>145</v>
      </c>
      <c r="AA31" s="20" t="s">
        <v>131</v>
      </c>
      <c r="AB31" s="20" t="s">
        <v>276</v>
      </c>
      <c r="AC31" s="20"/>
      <c r="AD31" s="20" t="s">
        <v>217</v>
      </c>
    </row>
    <row r="32" spans="1:30" ht="24.75" hidden="1">
      <c r="A32" s="20" t="s">
        <v>253</v>
      </c>
      <c r="B32" s="36" t="s">
        <v>224</v>
      </c>
      <c r="C32" s="20" t="s">
        <v>134</v>
      </c>
      <c r="D32" s="20">
        <v>111</v>
      </c>
      <c r="E32" s="20">
        <v>1.36</v>
      </c>
      <c r="F32" s="20">
        <v>1</v>
      </c>
      <c r="G32" s="20">
        <v>100</v>
      </c>
      <c r="H32" s="20">
        <v>40</v>
      </c>
      <c r="I32" s="20">
        <v>1.9</v>
      </c>
      <c r="J32" s="20">
        <v>1.6</v>
      </c>
      <c r="K32" s="20">
        <v>15</v>
      </c>
      <c r="L32" s="20">
        <v>1.5</v>
      </c>
      <c r="M32" s="20">
        <v>1.3</v>
      </c>
      <c r="N32" s="23">
        <f t="shared" si="0"/>
        <v>59.638913470988051</v>
      </c>
      <c r="O32" s="23">
        <f t="shared" si="1"/>
        <v>2.038937212683352</v>
      </c>
      <c r="P32" s="23">
        <f t="shared" si="2"/>
        <v>5963.8913470988055</v>
      </c>
      <c r="Q32" s="34">
        <f t="shared" si="3"/>
        <v>53.72875087476401</v>
      </c>
      <c r="R32" s="34">
        <f t="shared" si="4"/>
        <v>4385.2142258079448</v>
      </c>
      <c r="S32" s="33">
        <v>5</v>
      </c>
      <c r="T32" s="33">
        <v>6</v>
      </c>
      <c r="U32" s="33">
        <f t="shared" si="5"/>
        <v>65602.804818086865</v>
      </c>
      <c r="V32" s="33">
        <f t="shared" si="6"/>
        <v>14.96</v>
      </c>
      <c r="W32" s="20">
        <v>40</v>
      </c>
      <c r="X32" s="20">
        <v>15</v>
      </c>
      <c r="Y32" s="20" t="s">
        <v>132</v>
      </c>
      <c r="Z32" s="20" t="s">
        <v>146</v>
      </c>
      <c r="AA32" s="20" t="s">
        <v>136</v>
      </c>
      <c r="AB32" s="20" t="s">
        <v>288</v>
      </c>
      <c r="AC32" s="20" t="s">
        <v>225</v>
      </c>
      <c r="AD32" s="20" t="s">
        <v>337</v>
      </c>
    </row>
    <row r="33" spans="1:30">
      <c r="A33" s="20" t="s">
        <v>254</v>
      </c>
      <c r="B33" s="31" t="s">
        <v>246</v>
      </c>
      <c r="C33" s="20" t="s">
        <v>132</v>
      </c>
      <c r="D33" s="20">
        <v>76</v>
      </c>
      <c r="E33" s="20">
        <v>0.66</v>
      </c>
      <c r="F33" s="20">
        <v>1</v>
      </c>
      <c r="G33" s="20">
        <v>100</v>
      </c>
      <c r="H33" s="20">
        <v>28</v>
      </c>
      <c r="I33" s="20">
        <v>1.8</v>
      </c>
      <c r="J33" s="20">
        <v>1.6</v>
      </c>
      <c r="K33" s="20">
        <v>16</v>
      </c>
      <c r="L33" s="20">
        <v>1.4</v>
      </c>
      <c r="M33" s="20">
        <v>1.3</v>
      </c>
      <c r="N33" s="23">
        <f t="shared" si="0"/>
        <v>48.458609142236014</v>
      </c>
      <c r="O33" s="23">
        <f t="shared" si="1"/>
        <v>1.6641005886756874</v>
      </c>
      <c r="P33" s="23">
        <f t="shared" si="2"/>
        <v>4845.8609142236019</v>
      </c>
      <c r="Q33" s="34">
        <f t="shared" si="3"/>
        <v>63.761327818731601</v>
      </c>
      <c r="R33" s="34">
        <f t="shared" si="4"/>
        <v>7342.2135063993965</v>
      </c>
      <c r="S33" s="33">
        <v>5</v>
      </c>
      <c r="T33" s="33">
        <v>8</v>
      </c>
      <c r="U33" s="39">
        <f t="shared" si="5"/>
        <v>62996.191884906824</v>
      </c>
      <c r="V33" s="37">
        <f t="shared" si="6"/>
        <v>8.58</v>
      </c>
      <c r="W33" s="20">
        <v>10</v>
      </c>
      <c r="X33" s="20">
        <v>10</v>
      </c>
      <c r="Y33" s="20" t="s">
        <v>247</v>
      </c>
      <c r="Z33" s="20" t="s">
        <v>248</v>
      </c>
      <c r="AA33" s="20" t="s">
        <v>131</v>
      </c>
      <c r="AB33" s="20" t="s">
        <v>297</v>
      </c>
      <c r="AC33" s="20" t="s">
        <v>261</v>
      </c>
      <c r="AD33" s="20" t="s">
        <v>162</v>
      </c>
    </row>
    <row r="34" spans="1:30" ht="16.5">
      <c r="A34" s="20" t="s">
        <v>222</v>
      </c>
      <c r="B34" s="31" t="s">
        <v>177</v>
      </c>
      <c r="C34" s="20" t="s">
        <v>132</v>
      </c>
      <c r="D34" s="20">
        <v>60.5</v>
      </c>
      <c r="E34" s="20">
        <v>0.66</v>
      </c>
      <c r="F34" s="20">
        <v>1</v>
      </c>
      <c r="G34" s="20">
        <v>100</v>
      </c>
      <c r="H34" s="20">
        <v>30</v>
      </c>
      <c r="I34" s="20">
        <v>1.8</v>
      </c>
      <c r="J34" s="20">
        <v>1.6</v>
      </c>
      <c r="K34" s="20">
        <v>14</v>
      </c>
      <c r="L34" s="20">
        <v>1.4</v>
      </c>
      <c r="M34" s="20">
        <v>1.3</v>
      </c>
      <c r="N34" s="23">
        <f t="shared" si="0"/>
        <v>46.919846547063642</v>
      </c>
      <c r="O34" s="23">
        <f t="shared" si="1"/>
        <v>1.8414382475299702</v>
      </c>
      <c r="P34" s="23">
        <f t="shared" si="2"/>
        <v>4691.9846547063644</v>
      </c>
      <c r="Q34" s="34">
        <f t="shared" si="3"/>
        <v>77.553465367047352</v>
      </c>
      <c r="R34" s="34">
        <f t="shared" si="4"/>
        <v>7109.0676586460067</v>
      </c>
      <c r="S34" s="33">
        <v>5</v>
      </c>
      <c r="T34" s="33">
        <v>8</v>
      </c>
      <c r="U34" s="39">
        <f t="shared" si="5"/>
        <v>60995.800511182737</v>
      </c>
      <c r="V34" s="37">
        <f t="shared" si="6"/>
        <v>8.58</v>
      </c>
      <c r="W34" s="20">
        <v>10</v>
      </c>
      <c r="X34" s="20">
        <v>10</v>
      </c>
      <c r="Y34" s="20" t="s">
        <v>128</v>
      </c>
      <c r="Z34" s="20" t="s">
        <v>196</v>
      </c>
      <c r="AA34" s="20" t="s">
        <v>131</v>
      </c>
      <c r="AB34" s="20" t="s">
        <v>277</v>
      </c>
      <c r="AC34" s="20"/>
      <c r="AD34" s="20" t="s">
        <v>162</v>
      </c>
    </row>
    <row r="35" spans="1:30" ht="16.5">
      <c r="A35" s="20" t="s">
        <v>222</v>
      </c>
      <c r="B35" s="31" t="s">
        <v>161</v>
      </c>
      <c r="C35" s="20" t="s">
        <v>128</v>
      </c>
      <c r="D35" s="20">
        <v>81</v>
      </c>
      <c r="E35" s="20">
        <v>0.81</v>
      </c>
      <c r="F35" s="20">
        <v>1</v>
      </c>
      <c r="G35" s="20">
        <v>100</v>
      </c>
      <c r="H35" s="20">
        <v>20</v>
      </c>
      <c r="I35" s="20">
        <v>1.8</v>
      </c>
      <c r="J35" s="20">
        <v>1.6</v>
      </c>
      <c r="K35" s="20">
        <v>16</v>
      </c>
      <c r="L35" s="20">
        <v>1.6</v>
      </c>
      <c r="M35" s="20">
        <v>1.3</v>
      </c>
      <c r="N35" s="23">
        <f t="shared" si="0"/>
        <v>43.782736323806901</v>
      </c>
      <c r="O35" s="23">
        <f t="shared" si="1"/>
        <v>1.3155870289605438</v>
      </c>
      <c r="P35" s="23">
        <f t="shared" si="2"/>
        <v>4378.2736323806903</v>
      </c>
      <c r="Q35" s="34">
        <f t="shared" si="3"/>
        <v>54.052760893588768</v>
      </c>
      <c r="R35" s="34">
        <f t="shared" si="4"/>
        <v>5405.2760893588766</v>
      </c>
      <c r="S35" s="33">
        <v>5</v>
      </c>
      <c r="T35" s="33">
        <v>8</v>
      </c>
      <c r="U35" s="39">
        <f t="shared" si="5"/>
        <v>56917.557220948976</v>
      </c>
      <c r="V35" s="37">
        <f t="shared" si="6"/>
        <v>10.530000000000001</v>
      </c>
      <c r="W35" s="20">
        <v>20</v>
      </c>
      <c r="X35" s="20">
        <v>10</v>
      </c>
      <c r="Y35" s="20" t="s">
        <v>187</v>
      </c>
      <c r="Z35" s="20" t="s">
        <v>138</v>
      </c>
      <c r="AA35" s="20" t="s">
        <v>2</v>
      </c>
      <c r="AB35" s="20" t="s">
        <v>263</v>
      </c>
      <c r="AC35" s="20"/>
      <c r="AD35" s="20" t="s">
        <v>216</v>
      </c>
    </row>
    <row r="36" spans="1:30">
      <c r="A36" s="20" t="s">
        <v>222</v>
      </c>
      <c r="B36" s="31" t="s">
        <v>164</v>
      </c>
      <c r="C36" s="20" t="s">
        <v>132</v>
      </c>
      <c r="D36" s="20">
        <v>55</v>
      </c>
      <c r="E36" s="20">
        <v>0.66</v>
      </c>
      <c r="F36" s="20">
        <v>1</v>
      </c>
      <c r="G36" s="20">
        <v>100</v>
      </c>
      <c r="H36" s="20">
        <v>30</v>
      </c>
      <c r="I36" s="20">
        <v>1.8</v>
      </c>
      <c r="J36" s="20">
        <v>1.6</v>
      </c>
      <c r="K36" s="20">
        <v>12</v>
      </c>
      <c r="L36" s="20">
        <v>1.4</v>
      </c>
      <c r="M36" s="20">
        <v>1.3</v>
      </c>
      <c r="N36" s="23">
        <f t="shared" ref="N36:N54" si="7">SQRT(H36*J36*K36*M36*I36*L36)</f>
        <v>43.439337011515263</v>
      </c>
      <c r="O36" s="23">
        <f t="shared" ref="O36:O54" si="8">SQRT(H36*J36*I36/K36/M36/L36)</f>
        <v>1.9889806323953876</v>
      </c>
      <c r="P36" s="23">
        <f t="shared" ref="P36:P54" si="9">N36*G36</f>
        <v>4343.9337011515263</v>
      </c>
      <c r="Q36" s="34">
        <f t="shared" ref="Q36:Q54" si="10">P36/D36</f>
        <v>78.980612748209566</v>
      </c>
      <c r="R36" s="34">
        <f t="shared" ref="R36:R54" si="11">P36/E36</f>
        <v>6581.7177290174641</v>
      </c>
      <c r="S36" s="33">
        <v>5</v>
      </c>
      <c r="T36" s="33">
        <v>8</v>
      </c>
      <c r="U36" s="39">
        <f t="shared" ref="U36:U54" si="12">P36*SUM(S36:T36)</f>
        <v>56471.138114969843</v>
      </c>
      <c r="V36" s="37">
        <f t="shared" ref="V36:V54" si="13">E36*F36*SUM(S36:T36)</f>
        <v>8.58</v>
      </c>
      <c r="W36" s="20">
        <v>5</v>
      </c>
      <c r="X36" s="20">
        <v>0</v>
      </c>
      <c r="Y36" s="20" t="s">
        <v>128</v>
      </c>
      <c r="Z36" s="20" t="s">
        <v>188</v>
      </c>
      <c r="AA36" s="20" t="s">
        <v>131</v>
      </c>
      <c r="AB36" s="20" t="s">
        <v>265</v>
      </c>
      <c r="AC36" s="20"/>
      <c r="AD36" s="20" t="s">
        <v>162</v>
      </c>
    </row>
    <row r="37" spans="1:30" ht="24.75">
      <c r="A37" s="20" t="s">
        <v>222</v>
      </c>
      <c r="B37" s="31" t="s">
        <v>184</v>
      </c>
      <c r="C37" s="20" t="s">
        <v>132</v>
      </c>
      <c r="D37" s="20">
        <v>61</v>
      </c>
      <c r="E37" s="20">
        <v>0.66</v>
      </c>
      <c r="F37" s="20">
        <v>1</v>
      </c>
      <c r="G37" s="20">
        <v>100</v>
      </c>
      <c r="H37" s="20">
        <v>18</v>
      </c>
      <c r="I37" s="20">
        <v>1.8</v>
      </c>
      <c r="J37" s="20">
        <v>1.6</v>
      </c>
      <c r="K37" s="20">
        <v>20</v>
      </c>
      <c r="L37" s="20">
        <v>1.4</v>
      </c>
      <c r="M37" s="20">
        <v>1.3</v>
      </c>
      <c r="N37" s="23">
        <f t="shared" si="7"/>
        <v>43.439337011515263</v>
      </c>
      <c r="O37" s="23">
        <f t="shared" si="8"/>
        <v>1.1933883794372326</v>
      </c>
      <c r="P37" s="23">
        <f t="shared" si="9"/>
        <v>4343.9337011515263</v>
      </c>
      <c r="Q37" s="34">
        <f t="shared" si="10"/>
        <v>71.212027887729946</v>
      </c>
      <c r="R37" s="34">
        <f t="shared" si="11"/>
        <v>6581.7177290174641</v>
      </c>
      <c r="S37" s="33">
        <v>5</v>
      </c>
      <c r="T37" s="33">
        <v>8</v>
      </c>
      <c r="U37" s="39">
        <f t="shared" si="12"/>
        <v>56471.138114969843</v>
      </c>
      <c r="V37" s="37">
        <f t="shared" si="13"/>
        <v>8.58</v>
      </c>
      <c r="W37" s="20">
        <v>0</v>
      </c>
      <c r="X37" s="20">
        <v>22</v>
      </c>
      <c r="Y37" s="20" t="s">
        <v>128</v>
      </c>
      <c r="Z37" s="20" t="s">
        <v>210</v>
      </c>
      <c r="AA37" s="20" t="s">
        <v>131</v>
      </c>
      <c r="AB37" s="20" t="s">
        <v>286</v>
      </c>
      <c r="AC37" s="20"/>
      <c r="AD37" s="20" t="s">
        <v>162</v>
      </c>
    </row>
    <row r="38" spans="1:30" ht="16.5">
      <c r="A38" s="20" t="s">
        <v>222</v>
      </c>
      <c r="B38" s="31" t="s">
        <v>175</v>
      </c>
      <c r="C38" s="20" t="s">
        <v>134</v>
      </c>
      <c r="D38" s="20">
        <v>110.5</v>
      </c>
      <c r="E38" s="20">
        <v>1.36</v>
      </c>
      <c r="F38" s="20">
        <v>1</v>
      </c>
      <c r="G38" s="20">
        <v>100</v>
      </c>
      <c r="H38" s="20">
        <v>25</v>
      </c>
      <c r="I38" s="20">
        <v>1.9</v>
      </c>
      <c r="J38" s="20">
        <v>1.6</v>
      </c>
      <c r="K38" s="20">
        <v>15</v>
      </c>
      <c r="L38" s="20">
        <v>1.5</v>
      </c>
      <c r="M38" s="20">
        <v>1.3</v>
      </c>
      <c r="N38" s="23">
        <f t="shared" si="7"/>
        <v>47.148700936505136</v>
      </c>
      <c r="O38" s="23">
        <f t="shared" si="8"/>
        <v>1.611921399538637</v>
      </c>
      <c r="P38" s="23">
        <f t="shared" si="9"/>
        <v>4714.8700936505138</v>
      </c>
      <c r="Q38" s="34">
        <f t="shared" si="10"/>
        <v>42.668507634846279</v>
      </c>
      <c r="R38" s="34">
        <f t="shared" si="11"/>
        <v>3466.8162453312598</v>
      </c>
      <c r="S38" s="33">
        <v>5</v>
      </c>
      <c r="T38" s="33">
        <v>6</v>
      </c>
      <c r="U38" s="39">
        <f t="shared" si="12"/>
        <v>51863.571030155654</v>
      </c>
      <c r="V38" s="37">
        <f t="shared" si="13"/>
        <v>14.96</v>
      </c>
      <c r="W38" s="20">
        <v>60</v>
      </c>
      <c r="X38" s="20">
        <v>20</v>
      </c>
      <c r="Y38" s="20" t="s">
        <v>132</v>
      </c>
      <c r="Z38" s="20" t="s">
        <v>135</v>
      </c>
      <c r="AA38" s="20" t="s">
        <v>136</v>
      </c>
      <c r="AB38" s="20" t="s">
        <v>275</v>
      </c>
      <c r="AC38" s="20"/>
      <c r="AD38" s="20" t="s">
        <v>176</v>
      </c>
    </row>
    <row r="39" spans="1:30">
      <c r="A39" s="20" t="s">
        <v>222</v>
      </c>
      <c r="B39" s="31" t="s">
        <v>170</v>
      </c>
      <c r="C39" s="20" t="s">
        <v>128</v>
      </c>
      <c r="D39" s="20">
        <v>54</v>
      </c>
      <c r="E39" s="20">
        <v>0.54</v>
      </c>
      <c r="F39" s="20">
        <v>1</v>
      </c>
      <c r="G39" s="20">
        <v>100</v>
      </c>
      <c r="H39" s="20">
        <v>18</v>
      </c>
      <c r="I39" s="20">
        <v>1.8</v>
      </c>
      <c r="J39" s="20">
        <v>1.6</v>
      </c>
      <c r="K39" s="20">
        <v>14</v>
      </c>
      <c r="L39" s="20">
        <v>1.6</v>
      </c>
      <c r="M39" s="20">
        <v>1.3</v>
      </c>
      <c r="N39" s="23">
        <f t="shared" si="7"/>
        <v>38.853324182108281</v>
      </c>
      <c r="O39" s="23">
        <f t="shared" si="8"/>
        <v>1.3342487699899821</v>
      </c>
      <c r="P39" s="23">
        <f t="shared" si="9"/>
        <v>3885.3324182108281</v>
      </c>
      <c r="Q39" s="34">
        <f t="shared" si="10"/>
        <v>71.95060033723756</v>
      </c>
      <c r="R39" s="34">
        <f t="shared" si="11"/>
        <v>7195.0600337237556</v>
      </c>
      <c r="S39" s="33">
        <v>5</v>
      </c>
      <c r="T39" s="33">
        <v>8</v>
      </c>
      <c r="U39" s="39">
        <f t="shared" si="12"/>
        <v>50509.321436740764</v>
      </c>
      <c r="V39" s="37">
        <f t="shared" si="13"/>
        <v>7.0200000000000005</v>
      </c>
      <c r="W39" s="20">
        <v>0</v>
      </c>
      <c r="X39" s="20">
        <v>20</v>
      </c>
      <c r="Y39" s="20" t="s">
        <v>129</v>
      </c>
      <c r="Z39" s="20" t="s">
        <v>191</v>
      </c>
      <c r="AA39" s="20" t="s">
        <v>131</v>
      </c>
      <c r="AB39" s="20" t="s">
        <v>270</v>
      </c>
      <c r="AC39" s="20"/>
      <c r="AD39" s="20" t="s">
        <v>162</v>
      </c>
    </row>
    <row r="40" spans="1:30" ht="16.5">
      <c r="A40" s="20" t="s">
        <v>254</v>
      </c>
      <c r="B40" s="31" t="s">
        <v>236</v>
      </c>
      <c r="C40" s="20" t="s">
        <v>134</v>
      </c>
      <c r="D40" s="20">
        <v>85</v>
      </c>
      <c r="E40" s="20">
        <v>1.1499999999999999</v>
      </c>
      <c r="F40" s="20">
        <v>1</v>
      </c>
      <c r="G40" s="20">
        <v>100</v>
      </c>
      <c r="H40" s="20">
        <v>22</v>
      </c>
      <c r="I40" s="20">
        <v>1.9</v>
      </c>
      <c r="J40" s="20">
        <v>1.6</v>
      </c>
      <c r="K40" s="20">
        <v>16</v>
      </c>
      <c r="L40" s="20">
        <v>1.5</v>
      </c>
      <c r="M40" s="20">
        <v>1.3</v>
      </c>
      <c r="N40" s="23">
        <f t="shared" si="7"/>
        <v>45.679929947406883</v>
      </c>
      <c r="O40" s="23">
        <f t="shared" si="8"/>
        <v>1.4641003188271435</v>
      </c>
      <c r="P40" s="23">
        <f t="shared" si="9"/>
        <v>4567.9929947406881</v>
      </c>
      <c r="Q40" s="34">
        <f t="shared" si="10"/>
        <v>53.741094055772798</v>
      </c>
      <c r="R40" s="34">
        <f t="shared" si="11"/>
        <v>3972.1678215136421</v>
      </c>
      <c r="S40" s="33">
        <v>5</v>
      </c>
      <c r="T40" s="33">
        <v>6</v>
      </c>
      <c r="U40" s="39">
        <f t="shared" si="12"/>
        <v>50247.922942147568</v>
      </c>
      <c r="V40" s="37">
        <f t="shared" si="13"/>
        <v>12.649999999999999</v>
      </c>
      <c r="W40" s="20">
        <v>30</v>
      </c>
      <c r="X40" s="20">
        <v>50</v>
      </c>
      <c r="Y40" s="20" t="s">
        <v>132</v>
      </c>
      <c r="Z40" s="20" t="s">
        <v>237</v>
      </c>
      <c r="AA40" s="20" t="s">
        <v>238</v>
      </c>
      <c r="AB40" s="20" t="s">
        <v>293</v>
      </c>
      <c r="AC40" s="20" t="s">
        <v>257</v>
      </c>
      <c r="AD40" s="20" t="s">
        <v>162</v>
      </c>
    </row>
    <row r="41" spans="1:30">
      <c r="A41" s="20" t="s">
        <v>222</v>
      </c>
      <c r="B41" s="31" t="s">
        <v>182</v>
      </c>
      <c r="C41" s="20" t="s">
        <v>128</v>
      </c>
      <c r="D41" s="20">
        <v>45</v>
      </c>
      <c r="E41" s="20">
        <v>0.45</v>
      </c>
      <c r="F41" s="20">
        <v>1</v>
      </c>
      <c r="G41" s="20">
        <v>100</v>
      </c>
      <c r="H41" s="20">
        <v>10</v>
      </c>
      <c r="I41" s="20">
        <v>1.8</v>
      </c>
      <c r="J41" s="20">
        <v>1.6</v>
      </c>
      <c r="K41" s="20">
        <v>24</v>
      </c>
      <c r="L41" s="20">
        <v>1.6</v>
      </c>
      <c r="M41" s="20">
        <v>1.3</v>
      </c>
      <c r="N41" s="23">
        <f t="shared" si="7"/>
        <v>37.916961903612481</v>
      </c>
      <c r="O41" s="23">
        <f t="shared" si="8"/>
        <v>0.75955452531274992</v>
      </c>
      <c r="P41" s="23">
        <f t="shared" si="9"/>
        <v>3791.6961903612482</v>
      </c>
      <c r="Q41" s="34">
        <f t="shared" si="10"/>
        <v>84.259915341361065</v>
      </c>
      <c r="R41" s="34">
        <f t="shared" si="11"/>
        <v>8425.9915341361066</v>
      </c>
      <c r="S41" s="33">
        <v>5</v>
      </c>
      <c r="T41" s="33">
        <v>8</v>
      </c>
      <c r="U41" s="39">
        <f t="shared" si="12"/>
        <v>49292.050474696225</v>
      </c>
      <c r="V41" s="37">
        <f t="shared" si="13"/>
        <v>5.8500000000000005</v>
      </c>
      <c r="W41" s="20">
        <v>0</v>
      </c>
      <c r="X41" s="20">
        <v>40</v>
      </c>
      <c r="Y41" s="20" t="s">
        <v>129</v>
      </c>
      <c r="Z41" s="20" t="s">
        <v>131</v>
      </c>
      <c r="AA41" s="20" t="s">
        <v>131</v>
      </c>
      <c r="AB41" s="20" t="s">
        <v>284</v>
      </c>
      <c r="AC41" s="20"/>
      <c r="AD41" s="20" t="s">
        <v>162</v>
      </c>
    </row>
    <row r="42" spans="1:30" ht="16.5">
      <c r="A42" s="20" t="s">
        <v>222</v>
      </c>
      <c r="B42" s="31" t="s">
        <v>185</v>
      </c>
      <c r="C42" s="20" t="s">
        <v>137</v>
      </c>
      <c r="D42" s="20">
        <v>50.2</v>
      </c>
      <c r="E42" s="20">
        <v>0.6</v>
      </c>
      <c r="F42" s="20">
        <v>1</v>
      </c>
      <c r="G42" s="20">
        <v>100</v>
      </c>
      <c r="H42" s="20">
        <v>14</v>
      </c>
      <c r="I42" s="20">
        <v>2</v>
      </c>
      <c r="J42" s="20">
        <v>1.5</v>
      </c>
      <c r="K42" s="20">
        <v>18</v>
      </c>
      <c r="L42" s="20">
        <v>1.65</v>
      </c>
      <c r="M42" s="20">
        <v>1.6</v>
      </c>
      <c r="N42" s="23">
        <f t="shared" si="7"/>
        <v>44.674825125567082</v>
      </c>
      <c r="O42" s="23">
        <f t="shared" si="8"/>
        <v>0.94012679136294375</v>
      </c>
      <c r="P42" s="23">
        <f t="shared" si="9"/>
        <v>4467.4825125567086</v>
      </c>
      <c r="Q42" s="34">
        <f t="shared" si="10"/>
        <v>88.993675548938413</v>
      </c>
      <c r="R42" s="34">
        <f t="shared" si="11"/>
        <v>7445.8041875945146</v>
      </c>
      <c r="S42" s="33">
        <v>5</v>
      </c>
      <c r="T42" s="33">
        <v>6</v>
      </c>
      <c r="U42" s="39">
        <f t="shared" si="12"/>
        <v>49142.307638123792</v>
      </c>
      <c r="V42" s="37">
        <f t="shared" si="13"/>
        <v>6.6</v>
      </c>
      <c r="W42" s="20">
        <v>12</v>
      </c>
      <c r="X42" s="20">
        <v>0</v>
      </c>
      <c r="Y42" s="20" t="s">
        <v>211</v>
      </c>
      <c r="Z42" s="20" t="s">
        <v>212</v>
      </c>
      <c r="AA42" s="20" t="s">
        <v>213</v>
      </c>
      <c r="AB42" s="20" t="s">
        <v>287</v>
      </c>
      <c r="AC42" s="20"/>
      <c r="AD42" s="20" t="s">
        <v>162</v>
      </c>
    </row>
    <row r="43" spans="1:30" hidden="1">
      <c r="A43" s="20" t="s">
        <v>222</v>
      </c>
      <c r="B43" s="36" t="s">
        <v>169</v>
      </c>
      <c r="C43" s="20" t="s">
        <v>128</v>
      </c>
      <c r="D43" s="20">
        <v>45</v>
      </c>
      <c r="E43" s="20">
        <v>0.45</v>
      </c>
      <c r="F43" s="20">
        <v>1</v>
      </c>
      <c r="G43" s="20">
        <v>100</v>
      </c>
      <c r="H43" s="20">
        <v>13</v>
      </c>
      <c r="I43" s="20">
        <v>1.8</v>
      </c>
      <c r="J43" s="20">
        <v>1.6</v>
      </c>
      <c r="K43" s="20">
        <v>18</v>
      </c>
      <c r="L43" s="20">
        <v>1.6</v>
      </c>
      <c r="M43" s="20">
        <v>1.3</v>
      </c>
      <c r="N43" s="23">
        <f t="shared" si="7"/>
        <v>37.440000000000005</v>
      </c>
      <c r="O43" s="23">
        <f t="shared" si="8"/>
        <v>1</v>
      </c>
      <c r="P43" s="23">
        <f t="shared" si="9"/>
        <v>3744.0000000000005</v>
      </c>
      <c r="Q43" s="34">
        <f t="shared" si="10"/>
        <v>83.200000000000017</v>
      </c>
      <c r="R43" s="34">
        <f t="shared" si="11"/>
        <v>8320</v>
      </c>
      <c r="S43" s="33">
        <v>5</v>
      </c>
      <c r="T43" s="33">
        <v>8</v>
      </c>
      <c r="U43" s="33">
        <f t="shared" si="12"/>
        <v>48672.000000000007</v>
      </c>
      <c r="V43" s="33">
        <f t="shared" si="13"/>
        <v>5.8500000000000005</v>
      </c>
      <c r="W43" s="20">
        <v>0</v>
      </c>
      <c r="X43" s="20">
        <v>16</v>
      </c>
      <c r="Y43" s="20" t="s">
        <v>190</v>
      </c>
      <c r="Z43" s="20" t="s">
        <v>131</v>
      </c>
      <c r="AA43" s="20" t="s">
        <v>131</v>
      </c>
      <c r="AB43" s="20" t="s">
        <v>269</v>
      </c>
      <c r="AC43" s="20"/>
      <c r="AD43" s="20" t="s">
        <v>168</v>
      </c>
    </row>
    <row r="44" spans="1:30" ht="16.5">
      <c r="A44" s="20" t="s">
        <v>149</v>
      </c>
      <c r="B44" s="31" t="s">
        <v>134</v>
      </c>
      <c r="C44" s="20" t="s">
        <v>134</v>
      </c>
      <c r="D44" s="20">
        <v>85</v>
      </c>
      <c r="E44" s="20">
        <v>1.05</v>
      </c>
      <c r="F44" s="20">
        <v>1</v>
      </c>
      <c r="G44" s="20">
        <v>100</v>
      </c>
      <c r="H44" s="20">
        <v>22</v>
      </c>
      <c r="I44" s="20">
        <v>1.9</v>
      </c>
      <c r="J44" s="20">
        <v>1.6</v>
      </c>
      <c r="K44" s="20">
        <v>15</v>
      </c>
      <c r="L44" s="20">
        <v>1.5</v>
      </c>
      <c r="M44" s="20">
        <v>1.3</v>
      </c>
      <c r="N44" s="23">
        <f t="shared" si="7"/>
        <v>44.229401985557068</v>
      </c>
      <c r="O44" s="23">
        <f t="shared" si="8"/>
        <v>1.5121163071985324</v>
      </c>
      <c r="P44" s="23">
        <f t="shared" si="9"/>
        <v>4422.940198555707</v>
      </c>
      <c r="Q44" s="34">
        <f t="shared" si="10"/>
        <v>52.034590571243612</v>
      </c>
      <c r="R44" s="34">
        <f t="shared" si="11"/>
        <v>4212.3239986244826</v>
      </c>
      <c r="S44" s="33">
        <v>5</v>
      </c>
      <c r="T44" s="33">
        <v>6</v>
      </c>
      <c r="U44" s="39">
        <f t="shared" si="12"/>
        <v>48652.342184112778</v>
      </c>
      <c r="V44" s="37">
        <f t="shared" si="13"/>
        <v>11.55</v>
      </c>
      <c r="W44" s="20">
        <v>30</v>
      </c>
      <c r="X44" s="20">
        <v>30</v>
      </c>
      <c r="Y44" s="20" t="s">
        <v>219</v>
      </c>
      <c r="Z44" s="20" t="s">
        <v>135</v>
      </c>
      <c r="AA44" s="20" t="s">
        <v>136</v>
      </c>
      <c r="AB44" s="20" t="s">
        <v>158</v>
      </c>
      <c r="AC44" s="20"/>
      <c r="AD44" s="20" t="s">
        <v>216</v>
      </c>
    </row>
    <row r="45" spans="1:30" ht="24.75">
      <c r="A45" s="20" t="s">
        <v>254</v>
      </c>
      <c r="B45" s="41" t="s">
        <v>244</v>
      </c>
      <c r="C45" s="20" t="s">
        <v>134</v>
      </c>
      <c r="D45" s="20">
        <v>85</v>
      </c>
      <c r="E45" s="20">
        <v>0.84</v>
      </c>
      <c r="F45" s="20">
        <v>1</v>
      </c>
      <c r="G45" s="20">
        <v>100</v>
      </c>
      <c r="H45" s="20">
        <v>22</v>
      </c>
      <c r="I45" s="20">
        <v>1.9</v>
      </c>
      <c r="J45" s="20">
        <v>1.6</v>
      </c>
      <c r="K45" s="20">
        <v>15</v>
      </c>
      <c r="L45" s="20">
        <v>1.5</v>
      </c>
      <c r="M45" s="20">
        <v>1.3</v>
      </c>
      <c r="N45" s="23">
        <f t="shared" si="7"/>
        <v>44.229401985557068</v>
      </c>
      <c r="O45" s="23">
        <f t="shared" si="8"/>
        <v>1.5121163071985324</v>
      </c>
      <c r="P45" s="23">
        <f t="shared" si="9"/>
        <v>4422.940198555707</v>
      </c>
      <c r="Q45" s="34">
        <f t="shared" si="10"/>
        <v>52.034590571243612</v>
      </c>
      <c r="R45" s="34">
        <f t="shared" si="11"/>
        <v>5265.4049982806036</v>
      </c>
      <c r="S45" s="33">
        <v>5</v>
      </c>
      <c r="T45" s="33">
        <v>6</v>
      </c>
      <c r="U45" s="39">
        <f t="shared" si="12"/>
        <v>48652.342184112778</v>
      </c>
      <c r="V45" s="37">
        <f t="shared" si="13"/>
        <v>9.24</v>
      </c>
      <c r="W45" s="20">
        <v>20</v>
      </c>
      <c r="X45" s="20">
        <v>20</v>
      </c>
      <c r="Y45" s="20" t="s">
        <v>134</v>
      </c>
      <c r="Z45" s="20" t="s">
        <v>245</v>
      </c>
      <c r="AA45" s="20" t="s">
        <v>142</v>
      </c>
      <c r="AB45" s="20" t="s">
        <v>296</v>
      </c>
      <c r="AC45" s="20" t="s">
        <v>260</v>
      </c>
      <c r="AD45" s="20" t="s">
        <v>162</v>
      </c>
    </row>
    <row r="46" spans="1:30" ht="16.5">
      <c r="A46" s="20" t="s">
        <v>254</v>
      </c>
      <c r="B46" s="31" t="s">
        <v>239</v>
      </c>
      <c r="C46" s="20" t="s">
        <v>134</v>
      </c>
      <c r="D46" s="20">
        <v>90</v>
      </c>
      <c r="E46" s="20">
        <v>1.1499999999999999</v>
      </c>
      <c r="F46" s="20">
        <v>1</v>
      </c>
      <c r="G46" s="20">
        <v>100</v>
      </c>
      <c r="H46" s="20">
        <v>22</v>
      </c>
      <c r="I46" s="20">
        <v>1.9</v>
      </c>
      <c r="J46" s="20">
        <v>1.6</v>
      </c>
      <c r="K46" s="20">
        <v>15</v>
      </c>
      <c r="L46" s="20">
        <v>1.5</v>
      </c>
      <c r="M46" s="20">
        <v>1.3</v>
      </c>
      <c r="N46" s="23">
        <f t="shared" si="7"/>
        <v>44.229401985557068</v>
      </c>
      <c r="O46" s="23">
        <f t="shared" si="8"/>
        <v>1.5121163071985324</v>
      </c>
      <c r="P46" s="23">
        <f t="shared" si="9"/>
        <v>4422.940198555707</v>
      </c>
      <c r="Q46" s="34">
        <f t="shared" si="10"/>
        <v>49.1437799839523</v>
      </c>
      <c r="R46" s="34">
        <f t="shared" si="11"/>
        <v>3846.0349552658327</v>
      </c>
      <c r="S46" s="33">
        <v>5</v>
      </c>
      <c r="T46" s="33">
        <v>6</v>
      </c>
      <c r="U46" s="39">
        <f t="shared" si="12"/>
        <v>48652.342184112778</v>
      </c>
      <c r="V46" s="37">
        <f t="shared" si="13"/>
        <v>12.649999999999999</v>
      </c>
      <c r="W46" s="20">
        <v>30</v>
      </c>
      <c r="X46" s="20">
        <v>30</v>
      </c>
      <c r="Y46" s="20" t="s">
        <v>240</v>
      </c>
      <c r="Z46" s="20" t="s">
        <v>241</v>
      </c>
      <c r="AA46" s="20" t="s">
        <v>136</v>
      </c>
      <c r="AB46" s="20" t="s">
        <v>294</v>
      </c>
      <c r="AC46" s="20" t="s">
        <v>258</v>
      </c>
      <c r="AD46" s="20" t="s">
        <v>162</v>
      </c>
    </row>
    <row r="47" spans="1:30" ht="16.5" hidden="1">
      <c r="A47" s="20" t="s">
        <v>254</v>
      </c>
      <c r="B47" s="36" t="s">
        <v>242</v>
      </c>
      <c r="C47" s="20" t="s">
        <v>134</v>
      </c>
      <c r="D47" s="20">
        <v>94</v>
      </c>
      <c r="E47" s="20">
        <v>0.92</v>
      </c>
      <c r="F47" s="20">
        <v>1</v>
      </c>
      <c r="G47" s="20">
        <v>100</v>
      </c>
      <c r="H47" s="20">
        <v>22</v>
      </c>
      <c r="I47" s="20">
        <v>1.9</v>
      </c>
      <c r="J47" s="20">
        <v>1.6</v>
      </c>
      <c r="K47" s="20">
        <v>15</v>
      </c>
      <c r="L47" s="20">
        <v>1.5</v>
      </c>
      <c r="M47" s="20">
        <v>1.3</v>
      </c>
      <c r="N47" s="23">
        <f t="shared" si="7"/>
        <v>44.229401985557068</v>
      </c>
      <c r="O47" s="23">
        <f t="shared" si="8"/>
        <v>1.5121163071985324</v>
      </c>
      <c r="P47" s="23">
        <f t="shared" si="9"/>
        <v>4422.940198555707</v>
      </c>
      <c r="Q47" s="34">
        <f t="shared" si="10"/>
        <v>47.052555303784118</v>
      </c>
      <c r="R47" s="34">
        <f t="shared" si="11"/>
        <v>4807.5436940822901</v>
      </c>
      <c r="S47" s="33">
        <v>5</v>
      </c>
      <c r="T47" s="33">
        <v>6</v>
      </c>
      <c r="U47" s="33">
        <f t="shared" si="12"/>
        <v>48652.342184112778</v>
      </c>
      <c r="V47" s="33">
        <f t="shared" si="13"/>
        <v>10.120000000000001</v>
      </c>
      <c r="W47" s="20">
        <v>52</v>
      </c>
      <c r="X47" s="20">
        <v>30</v>
      </c>
      <c r="Y47" s="20" t="s">
        <v>132</v>
      </c>
      <c r="Z47" s="20" t="s">
        <v>243</v>
      </c>
      <c r="AA47" s="20" t="s">
        <v>238</v>
      </c>
      <c r="AB47" s="20" t="s">
        <v>295</v>
      </c>
      <c r="AC47" s="20" t="s">
        <v>259</v>
      </c>
      <c r="AD47" s="20" t="s">
        <v>337</v>
      </c>
    </row>
    <row r="48" spans="1:30" ht="16.5">
      <c r="A48" s="20" t="s">
        <v>149</v>
      </c>
      <c r="B48" s="31" t="s">
        <v>132</v>
      </c>
      <c r="C48" s="20" t="s">
        <v>132</v>
      </c>
      <c r="D48" s="20">
        <v>55</v>
      </c>
      <c r="E48" s="20">
        <v>0.6</v>
      </c>
      <c r="F48" s="20">
        <v>1</v>
      </c>
      <c r="G48" s="20">
        <v>100</v>
      </c>
      <c r="H48" s="20">
        <v>25</v>
      </c>
      <c r="I48" s="20">
        <v>1.8</v>
      </c>
      <c r="J48" s="20">
        <v>1.6</v>
      </c>
      <c r="K48" s="20">
        <v>10</v>
      </c>
      <c r="L48" s="20">
        <v>1.4</v>
      </c>
      <c r="M48" s="20">
        <v>1.3</v>
      </c>
      <c r="N48" s="23">
        <f t="shared" si="7"/>
        <v>36.199447509596055</v>
      </c>
      <c r="O48" s="23">
        <f t="shared" si="8"/>
        <v>1.9889806323953876</v>
      </c>
      <c r="P48" s="23">
        <f t="shared" si="9"/>
        <v>3619.9447509596057</v>
      </c>
      <c r="Q48" s="34">
        <f t="shared" si="10"/>
        <v>65.817177290174655</v>
      </c>
      <c r="R48" s="34">
        <f t="shared" si="11"/>
        <v>6033.2412515993428</v>
      </c>
      <c r="S48" s="33">
        <v>5</v>
      </c>
      <c r="T48" s="33">
        <v>8</v>
      </c>
      <c r="U48" s="39">
        <f t="shared" si="12"/>
        <v>47059.281762474871</v>
      </c>
      <c r="V48" s="37">
        <f t="shared" si="13"/>
        <v>7.8</v>
      </c>
      <c r="W48" s="20">
        <v>0</v>
      </c>
      <c r="X48" s="20">
        <v>0</v>
      </c>
      <c r="Y48" s="20" t="s">
        <v>128</v>
      </c>
      <c r="Z48" s="20" t="s">
        <v>133</v>
      </c>
      <c r="AA48" s="20" t="s">
        <v>131</v>
      </c>
      <c r="AB48" s="20" t="s">
        <v>131</v>
      </c>
      <c r="AC48" s="20"/>
      <c r="AD48" s="20" t="s">
        <v>216</v>
      </c>
    </row>
    <row r="49" spans="1:30" ht="16.5">
      <c r="A49" s="20" t="s">
        <v>308</v>
      </c>
      <c r="B49" s="31" t="s">
        <v>147</v>
      </c>
      <c r="C49" s="20" t="s">
        <v>129</v>
      </c>
      <c r="D49" s="20">
        <v>50</v>
      </c>
      <c r="E49" s="20">
        <v>1</v>
      </c>
      <c r="F49" s="20">
        <v>1</v>
      </c>
      <c r="G49" s="20">
        <v>100</v>
      </c>
      <c r="H49" s="20">
        <v>40</v>
      </c>
      <c r="I49" s="20">
        <v>2</v>
      </c>
      <c r="J49" s="20">
        <v>1.6</v>
      </c>
      <c r="K49" s="20">
        <v>32</v>
      </c>
      <c r="L49" s="20">
        <v>1.65</v>
      </c>
      <c r="M49" s="20">
        <v>1.3</v>
      </c>
      <c r="N49" s="23">
        <f t="shared" si="7"/>
        <v>93.733238501611581</v>
      </c>
      <c r="O49" s="23">
        <f t="shared" si="8"/>
        <v>1.3655774839978376</v>
      </c>
      <c r="P49" s="23">
        <f t="shared" si="9"/>
        <v>9373.3238501611577</v>
      </c>
      <c r="Q49" s="34">
        <f t="shared" si="10"/>
        <v>187.46647700322316</v>
      </c>
      <c r="R49" s="34">
        <f t="shared" si="11"/>
        <v>9373.3238501611577</v>
      </c>
      <c r="S49" s="33">
        <v>5</v>
      </c>
      <c r="T49" s="33">
        <v>0</v>
      </c>
      <c r="U49" s="39">
        <f t="shared" si="12"/>
        <v>46866.619250805787</v>
      </c>
      <c r="V49" s="37">
        <f t="shared" si="13"/>
        <v>5</v>
      </c>
      <c r="W49" s="20">
        <v>0</v>
      </c>
      <c r="X49" s="20">
        <v>24</v>
      </c>
      <c r="Y49" s="20" t="s">
        <v>148</v>
      </c>
      <c r="Z49" s="20" t="s">
        <v>131</v>
      </c>
      <c r="AA49" s="20" t="s">
        <v>131</v>
      </c>
      <c r="AB49" s="22" t="s">
        <v>302</v>
      </c>
      <c r="AC49" s="20"/>
      <c r="AD49" s="20" t="s">
        <v>216</v>
      </c>
    </row>
    <row r="50" spans="1:30" ht="16.5">
      <c r="A50" s="20" t="s">
        <v>222</v>
      </c>
      <c r="B50" s="31" t="s">
        <v>171</v>
      </c>
      <c r="C50" s="20" t="s">
        <v>128</v>
      </c>
      <c r="D50" s="20">
        <v>45</v>
      </c>
      <c r="E50" s="20">
        <v>0.45</v>
      </c>
      <c r="F50" s="20">
        <v>1</v>
      </c>
      <c r="G50" s="20">
        <v>100</v>
      </c>
      <c r="H50" s="20">
        <v>12</v>
      </c>
      <c r="I50" s="20">
        <v>1.8</v>
      </c>
      <c r="J50" s="20">
        <v>1.6</v>
      </c>
      <c r="K50" s="20">
        <v>16</v>
      </c>
      <c r="L50" s="20">
        <v>1.6</v>
      </c>
      <c r="M50" s="20">
        <v>1.3</v>
      </c>
      <c r="N50" s="23">
        <f t="shared" si="7"/>
        <v>33.913961726698936</v>
      </c>
      <c r="O50" s="23">
        <f t="shared" si="8"/>
        <v>1.0190493307301363</v>
      </c>
      <c r="P50" s="23">
        <f t="shared" si="9"/>
        <v>3391.3961726698935</v>
      </c>
      <c r="Q50" s="34">
        <f t="shared" si="10"/>
        <v>75.364359392664298</v>
      </c>
      <c r="R50" s="34">
        <f t="shared" si="11"/>
        <v>7536.4359392664301</v>
      </c>
      <c r="S50" s="33">
        <v>5</v>
      </c>
      <c r="T50" s="33">
        <v>8</v>
      </c>
      <c r="U50" s="39">
        <f t="shared" si="12"/>
        <v>44088.150244708617</v>
      </c>
      <c r="V50" s="37">
        <f t="shared" si="13"/>
        <v>5.8500000000000005</v>
      </c>
      <c r="W50" s="20">
        <v>0</v>
      </c>
      <c r="X50" s="20">
        <v>20</v>
      </c>
      <c r="Y50" s="20" t="s">
        <v>129</v>
      </c>
      <c r="Z50" s="20" t="s">
        <v>138</v>
      </c>
      <c r="AA50" s="20" t="s">
        <v>131</v>
      </c>
      <c r="AB50" s="20" t="s">
        <v>271</v>
      </c>
      <c r="AC50" s="20"/>
      <c r="AD50" s="20" t="s">
        <v>162</v>
      </c>
    </row>
    <row r="51" spans="1:30" ht="16.5">
      <c r="A51" s="20" t="s">
        <v>222</v>
      </c>
      <c r="B51" s="31" t="s">
        <v>220</v>
      </c>
      <c r="C51" s="20" t="s">
        <v>132</v>
      </c>
      <c r="D51" s="20">
        <v>66</v>
      </c>
      <c r="E51" s="20">
        <v>0.72</v>
      </c>
      <c r="F51" s="20">
        <v>1</v>
      </c>
      <c r="G51" s="20">
        <v>100</v>
      </c>
      <c r="H51" s="20">
        <v>20</v>
      </c>
      <c r="I51" s="20">
        <v>1.8</v>
      </c>
      <c r="J51" s="20">
        <v>1.6</v>
      </c>
      <c r="K51" s="20">
        <v>8</v>
      </c>
      <c r="L51" s="20">
        <v>1.4</v>
      </c>
      <c r="M51" s="20">
        <v>1.3</v>
      </c>
      <c r="N51" s="23">
        <f t="shared" si="7"/>
        <v>28.959558007676844</v>
      </c>
      <c r="O51" s="23">
        <f t="shared" si="8"/>
        <v>1.9889806323953876</v>
      </c>
      <c r="P51" s="23">
        <f t="shared" si="9"/>
        <v>2895.9558007676842</v>
      </c>
      <c r="Q51" s="34">
        <f t="shared" si="10"/>
        <v>43.878118193449758</v>
      </c>
      <c r="R51" s="34">
        <f t="shared" si="11"/>
        <v>4022.1608343995617</v>
      </c>
      <c r="S51" s="33">
        <v>5</v>
      </c>
      <c r="T51" s="33">
        <v>10</v>
      </c>
      <c r="U51" s="39">
        <f t="shared" si="12"/>
        <v>43439.337011515265</v>
      </c>
      <c r="V51" s="37">
        <f t="shared" si="13"/>
        <v>10.799999999999999</v>
      </c>
      <c r="W51" s="20">
        <v>0</v>
      </c>
      <c r="X51" s="20">
        <v>0</v>
      </c>
      <c r="Y51" s="20" t="s">
        <v>199</v>
      </c>
      <c r="Z51" s="20" t="s">
        <v>145</v>
      </c>
      <c r="AA51" s="20" t="s">
        <v>131</v>
      </c>
      <c r="AB51" s="20" t="s">
        <v>276</v>
      </c>
      <c r="AC51" s="20"/>
      <c r="AD51" s="20" t="s">
        <v>162</v>
      </c>
    </row>
    <row r="52" spans="1:30" ht="24.75">
      <c r="A52" s="20" t="s">
        <v>254</v>
      </c>
      <c r="B52" s="31" t="s">
        <v>249</v>
      </c>
      <c r="C52" s="20" t="s">
        <v>247</v>
      </c>
      <c r="D52" s="20">
        <v>400</v>
      </c>
      <c r="E52" s="20">
        <v>2.94</v>
      </c>
      <c r="F52" s="20">
        <v>0.8</v>
      </c>
      <c r="G52" s="20">
        <v>25</v>
      </c>
      <c r="H52" s="20">
        <v>250</v>
      </c>
      <c r="I52" s="20">
        <v>1.7</v>
      </c>
      <c r="J52" s="20">
        <v>1.2</v>
      </c>
      <c r="K52" s="20">
        <v>50</v>
      </c>
      <c r="L52" s="20">
        <v>1.5</v>
      </c>
      <c r="M52" s="20">
        <v>1.2</v>
      </c>
      <c r="N52" s="23">
        <f t="shared" si="7"/>
        <v>214.24285285628551</v>
      </c>
      <c r="O52" s="23">
        <f t="shared" si="8"/>
        <v>2.3804761428476167</v>
      </c>
      <c r="P52" s="23">
        <f t="shared" si="9"/>
        <v>5356.0713214071375</v>
      </c>
      <c r="Q52" s="34">
        <f t="shared" si="10"/>
        <v>13.390178303517844</v>
      </c>
      <c r="R52" s="34">
        <f t="shared" si="11"/>
        <v>1821.7929664650128</v>
      </c>
      <c r="S52" s="33">
        <v>5</v>
      </c>
      <c r="T52" s="33">
        <v>3</v>
      </c>
      <c r="U52" s="39">
        <f t="shared" si="12"/>
        <v>42848.5705712571</v>
      </c>
      <c r="V52" s="37">
        <f t="shared" si="13"/>
        <v>18.815999999999999</v>
      </c>
      <c r="W52" s="20">
        <v>0</v>
      </c>
      <c r="X52" s="20">
        <v>0</v>
      </c>
      <c r="Y52" s="20" t="s">
        <v>250</v>
      </c>
      <c r="Z52" s="20" t="s">
        <v>198</v>
      </c>
      <c r="AA52" s="20" t="s">
        <v>251</v>
      </c>
      <c r="AB52" s="20" t="s">
        <v>298</v>
      </c>
      <c r="AC52" s="20" t="s">
        <v>262</v>
      </c>
      <c r="AD52" s="20" t="s">
        <v>162</v>
      </c>
    </row>
    <row r="53" spans="1:30" ht="16.5">
      <c r="A53" s="20" t="s">
        <v>149</v>
      </c>
      <c r="B53" s="31" t="s">
        <v>127</v>
      </c>
      <c r="C53" s="20" t="s">
        <v>311</v>
      </c>
      <c r="D53" s="20">
        <v>45</v>
      </c>
      <c r="E53" s="20">
        <v>0.45</v>
      </c>
      <c r="F53" s="20">
        <v>1</v>
      </c>
      <c r="G53" s="20">
        <v>100</v>
      </c>
      <c r="H53" s="20">
        <v>10</v>
      </c>
      <c r="I53" s="20">
        <v>1.8</v>
      </c>
      <c r="J53" s="20">
        <v>1.6</v>
      </c>
      <c r="K53" s="20">
        <v>16</v>
      </c>
      <c r="L53" s="20">
        <v>1.6</v>
      </c>
      <c r="M53" s="20">
        <v>1.3</v>
      </c>
      <c r="N53" s="23">
        <f t="shared" si="7"/>
        <v>30.959069753466434</v>
      </c>
      <c r="O53" s="23">
        <f t="shared" si="8"/>
        <v>0.93026050941906335</v>
      </c>
      <c r="P53" s="23">
        <f t="shared" si="9"/>
        <v>3095.9069753466433</v>
      </c>
      <c r="Q53" s="34">
        <f t="shared" si="10"/>
        <v>68.797932785480967</v>
      </c>
      <c r="R53" s="34">
        <f t="shared" si="11"/>
        <v>6879.7932785480962</v>
      </c>
      <c r="S53" s="33">
        <v>5</v>
      </c>
      <c r="T53" s="33">
        <v>8</v>
      </c>
      <c r="U53" s="39">
        <f t="shared" si="12"/>
        <v>40246.790679506361</v>
      </c>
      <c r="V53" s="37">
        <f t="shared" si="13"/>
        <v>5.8500000000000005</v>
      </c>
      <c r="W53" s="20">
        <v>10</v>
      </c>
      <c r="X53" s="20">
        <v>16</v>
      </c>
      <c r="Y53" s="20" t="s">
        <v>129</v>
      </c>
      <c r="Z53" s="20" t="s">
        <v>130</v>
      </c>
      <c r="AA53" s="20" t="s">
        <v>131</v>
      </c>
      <c r="AB53" s="20" t="s">
        <v>131</v>
      </c>
      <c r="AC53" s="20"/>
      <c r="AD53" s="20" t="s">
        <v>216</v>
      </c>
    </row>
    <row r="54" spans="1:30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1.8</v>
      </c>
      <c r="J54" s="20">
        <v>1.6</v>
      </c>
      <c r="K54" s="20">
        <v>12</v>
      </c>
      <c r="L54" s="20">
        <v>1.6</v>
      </c>
      <c r="M54" s="20">
        <v>1.3</v>
      </c>
      <c r="N54" s="23">
        <f t="shared" si="7"/>
        <v>26.811340884036369</v>
      </c>
      <c r="O54" s="23">
        <f t="shared" si="8"/>
        <v>1.0741723110591492</v>
      </c>
      <c r="P54" s="23">
        <f t="shared" si="9"/>
        <v>2681.1340884036367</v>
      </c>
      <c r="Q54" s="34">
        <f t="shared" si="10"/>
        <v>49.650631266734017</v>
      </c>
      <c r="R54" s="34">
        <f t="shared" si="11"/>
        <v>4965.0631266734008</v>
      </c>
      <c r="S54" s="33">
        <v>5</v>
      </c>
      <c r="T54" s="33">
        <v>8</v>
      </c>
      <c r="U54" s="39">
        <f t="shared" si="12"/>
        <v>34854.743149247275</v>
      </c>
      <c r="V54" s="37">
        <f t="shared" si="13"/>
        <v>7.0200000000000005</v>
      </c>
      <c r="W54" s="20">
        <v>15</v>
      </c>
      <c r="X54" s="20">
        <v>20</v>
      </c>
      <c r="Y54" s="20" t="s">
        <v>129</v>
      </c>
      <c r="Z54" s="20" t="s">
        <v>233</v>
      </c>
      <c r="AA54" s="20" t="s">
        <v>131</v>
      </c>
      <c r="AB54" s="20" t="s">
        <v>292</v>
      </c>
      <c r="AC54" s="20" t="s">
        <v>231</v>
      </c>
      <c r="AD54" s="20" t="s">
        <v>162</v>
      </c>
    </row>
  </sheetData>
  <autoFilter ref="A3:AD54">
    <filterColumn colId="29">
      <filters>
        <filter val="部落时期"/>
      </filters>
    </filterColumn>
    <sortState ref="A4:AD54">
      <sortCondition descending="1" ref="U3:U54"/>
    </sortState>
  </autoFilter>
  <mergeCells count="4">
    <mergeCell ref="A1:AE1"/>
    <mergeCell ref="A2:V2"/>
    <mergeCell ref="W2:AA2"/>
    <mergeCell ref="AB2:A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地形相关的建筑</vt:lpstr>
      <vt:lpstr>战斗模拟</vt:lpstr>
      <vt:lpstr>计算混合部队标准战斗力</vt:lpstr>
      <vt:lpstr>兵士性价比排序（相对于招募费）</vt:lpstr>
      <vt:lpstr>兵士的规模上限×标准战斗力排序（部落时代）</vt:lpstr>
      <vt:lpstr>兵士的规模上限×标准战斗力排序（中世纪早期）</vt:lpstr>
      <vt:lpstr>有驻扎加成的兵士军团标准战斗力排序（部落时代）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2023-09-06T11:04:22Z</dcterms:created>
  <dcterms:modified xsi:type="dcterms:W3CDTF">2023-09-06T11:05:44Z</dcterms:modified>
  <cp:contentStatus/>
</cp:coreProperties>
</file>