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ino\Downloads\"/>
    </mc:Choice>
  </mc:AlternateContent>
  <xr:revisionPtr revIDLastSave="0" documentId="8_{BDC3078B-2D8A-4D92-825A-48D3E7939837}" xr6:coauthVersionLast="47" xr6:coauthVersionMax="47" xr10:uidLastSave="{00000000-0000-0000-0000-000000000000}"/>
  <bookViews>
    <workbookView xWindow="0" yWindow="0" windowWidth="14205" windowHeight="765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G84" i="1"/>
  <c r="E84" i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G81" i="1"/>
  <c r="E81" i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G78" i="1"/>
  <c r="E78" i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G69" i="1"/>
  <c r="E69" i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G58" i="1"/>
  <c r="E58" i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G56" i="1"/>
  <c r="E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G53" i="1"/>
  <c r="E53" i="1"/>
  <c r="J52" i="1"/>
  <c r="K52" i="1" s="1"/>
  <c r="H52" i="1"/>
  <c r="I52" i="1" s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<sst xmlns="http://schemas.openxmlformats.org/spreadsheetml/2006/main" count="177" uniqueCount="67">
  <si>
    <t>INTEGRANTES</t>
  </si>
  <si>
    <t>Nota docente asignatura</t>
  </si>
  <si>
    <t>Nota comision</t>
  </si>
  <si>
    <t>Nota final</t>
  </si>
  <si>
    <t>Brayan Bravo</t>
  </si>
  <si>
    <t>Vicente Corrales</t>
  </si>
  <si>
    <t>Martín Lazcano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</si>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</sst>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17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D91" sqref="D91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29">
        <v>0.7</v>
      </c>
      <c r="D2" s="32">
        <v>0.3</v>
      </c>
      <c r="E2" s="33">
        <v>1</v>
      </c>
    </row>
    <row r="3" spans="1:11" ht="30">
      <c r="B3" s="2" t="s">
        <v>0</v>
      </c>
      <c r="C3" s="30" t="s">
        <v>1</v>
      </c>
      <c r="D3" s="34" t="s">
        <v>2</v>
      </c>
      <c r="E3" s="35" t="s">
        <v>3</v>
      </c>
    </row>
    <row r="4" spans="1:11">
      <c r="A4" s="3">
        <v>1</v>
      </c>
      <c r="B4" s="16" t="s">
        <v>4</v>
      </c>
      <c r="C4" s="31">
        <f>C21</f>
        <v>6.6</v>
      </c>
      <c r="D4" s="37">
        <f>C60</f>
        <v>6.1</v>
      </c>
      <c r="E4" s="36">
        <f>C4*C$2+D4*D$2</f>
        <v>6.4499999999999993</v>
      </c>
    </row>
    <row r="5" spans="1:11">
      <c r="A5" s="3">
        <v>2</v>
      </c>
      <c r="B5" s="16" t="s">
        <v>5</v>
      </c>
      <c r="C5" s="31">
        <f>C34</f>
        <v>6.6</v>
      </c>
      <c r="D5" s="37">
        <f>C73</f>
        <v>6.1</v>
      </c>
      <c r="E5" s="36">
        <f t="shared" ref="E5:E6" si="0">C5*C$2+D5*D$2</f>
        <v>6.4499999999999993</v>
      </c>
    </row>
    <row r="6" spans="1:11">
      <c r="A6" s="3">
        <v>3</v>
      </c>
      <c r="B6" s="16" t="s">
        <v>6</v>
      </c>
      <c r="C6" s="31">
        <f>C47</f>
        <v>6.6</v>
      </c>
      <c r="D6" s="37">
        <f>C86</f>
        <v>6.1</v>
      </c>
      <c r="E6" s="36">
        <f t="shared" si="0"/>
        <v>6.4499999999999993</v>
      </c>
    </row>
    <row r="11" spans="1:11" ht="18.75" outlineLevel="1">
      <c r="A11" s="43" t="s">
        <v>7</v>
      </c>
      <c r="B11" s="11" t="str">
        <f>B4</f>
        <v>Brayan Bravo</v>
      </c>
      <c r="C11" s="40" t="s">
        <v>8</v>
      </c>
      <c r="D11" s="41" t="s">
        <v>9</v>
      </c>
      <c r="E11" s="52"/>
      <c r="F11" s="52"/>
      <c r="G11" s="52"/>
      <c r="H11" s="52"/>
      <c r="I11" s="52"/>
      <c r="J11" s="52"/>
      <c r="K11" s="53"/>
    </row>
    <row r="12" spans="1:11" outlineLevel="1">
      <c r="A12" s="54"/>
      <c r="B12" s="15" t="s">
        <v>10</v>
      </c>
      <c r="C12" s="55"/>
      <c r="D12" s="41" t="s">
        <v>11</v>
      </c>
      <c r="E12" s="53"/>
      <c r="F12" s="41" t="s">
        <v>12</v>
      </c>
      <c r="G12" s="53"/>
      <c r="H12" s="42" t="s">
        <v>13</v>
      </c>
      <c r="I12" s="53"/>
      <c r="J12" s="41" t="s">
        <v>14</v>
      </c>
      <c r="K12" s="53"/>
    </row>
    <row r="13" spans="1:11" ht="24" outlineLevel="1">
      <c r="A13" s="56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/>
      <c r="E13" s="12" t="str">
        <f>IF(D13="X",100*0.15,"")</f>
        <v/>
      </c>
      <c r="F13" s="12" t="s">
        <v>15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>
      <c r="A14" s="56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>
      <c r="A15" s="56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4"/>
        <v>X</v>
      </c>
      <c r="E15" s="12">
        <f>IF(D15="X",100*0.2,"")</f>
        <v>20</v>
      </c>
      <c r="F15" s="12" t="str">
        <f t="shared" si="5"/>
        <v/>
      </c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>
      <c r="A16" s="56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>
      <c r="A17" s="56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>
      <c r="A18" s="56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>
      <c r="A19" s="56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>
      <c r="A20" s="54"/>
      <c r="B20" s="18" t="s">
        <v>16</v>
      </c>
      <c r="C20" s="22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>
      <c r="A21" s="55"/>
      <c r="B21" s="21" t="s">
        <v>17</v>
      </c>
      <c r="C21" s="14">
        <f>VLOOKUP(C20,ESCALA_IEP!A2:B202,2,FALSE)</f>
        <v>6.6</v>
      </c>
    </row>
    <row r="22" spans="1:11" ht="15.75" customHeight="1"/>
    <row r="23" spans="1:11" ht="15.75" customHeight="1"/>
    <row r="24" spans="1:11" ht="24" customHeight="1">
      <c r="A24" s="43" t="s">
        <v>7</v>
      </c>
      <c r="B24" s="11" t="str">
        <f>B5</f>
        <v>Vicente Corrales</v>
      </c>
      <c r="C24" s="40" t="s">
        <v>8</v>
      </c>
      <c r="D24" s="41" t="s">
        <v>9</v>
      </c>
      <c r="E24" s="52"/>
      <c r="F24" s="52"/>
      <c r="G24" s="52"/>
      <c r="H24" s="52"/>
      <c r="I24" s="52"/>
      <c r="J24" s="52"/>
      <c r="K24" s="53"/>
    </row>
    <row r="25" spans="1:11" ht="24" customHeight="1">
      <c r="A25" s="54"/>
      <c r="B25" s="15" t="s">
        <v>10</v>
      </c>
      <c r="C25" s="55"/>
      <c r="D25" s="41" t="s">
        <v>11</v>
      </c>
      <c r="E25" s="53"/>
      <c r="F25" s="41" t="s">
        <v>12</v>
      </c>
      <c r="G25" s="53"/>
      <c r="H25" s="42" t="s">
        <v>13</v>
      </c>
      <c r="I25" s="53"/>
      <c r="J25" s="41" t="s">
        <v>14</v>
      </c>
      <c r="K25" s="53"/>
    </row>
    <row r="26" spans="1:11" ht="24" customHeight="1">
      <c r="A26" s="56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/>
      <c r="E26" s="12" t="str">
        <f>IF(D26="X",100*0.15,"")</f>
        <v/>
      </c>
      <c r="F26" s="12" t="s">
        <v>15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>
      <c r="A27" s="56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ref="D26:D30" si="10">IF($C27=CL,"X","")</f>
        <v>X</v>
      </c>
      <c r="E27" s="12">
        <f>IF(D27="X",100*0.25,"")</f>
        <v>25</v>
      </c>
      <c r="F27" s="12" t="str">
        <f t="shared" ref="F26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>
      <c r="A28" s="56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10"/>
        <v>X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>
      <c r="A29" s="56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>
      <c r="A30" s="56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>
      <c r="A31" s="56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>
      <c r="A32" s="56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>
      <c r="A33" s="54"/>
      <c r="B33" s="18" t="s">
        <v>16</v>
      </c>
      <c r="C33" s="22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>
      <c r="A34" s="55"/>
      <c r="B34" s="21" t="s">
        <v>17</v>
      </c>
      <c r="C34" s="14">
        <f>VLOOKUP(C33,ESCALA_IEP!A15:B215,2,FALSE)</f>
        <v>6.6</v>
      </c>
    </row>
    <row r="35" spans="1:11" ht="16.149999999999999" customHeight="1"/>
    <row r="36" spans="1:11" ht="13.9" customHeight="1"/>
    <row r="37" spans="1:11" ht="24" customHeight="1">
      <c r="A37" s="43" t="s">
        <v>7</v>
      </c>
      <c r="B37" s="11" t="str">
        <f>B6</f>
        <v>Martín Lazcano</v>
      </c>
      <c r="C37" s="40" t="s">
        <v>8</v>
      </c>
      <c r="D37" s="41" t="s">
        <v>9</v>
      </c>
      <c r="E37" s="52"/>
      <c r="F37" s="52"/>
      <c r="G37" s="52"/>
      <c r="H37" s="52"/>
      <c r="I37" s="52"/>
      <c r="J37" s="52"/>
      <c r="K37" s="53"/>
    </row>
    <row r="38" spans="1:11" ht="24" customHeight="1">
      <c r="A38" s="54"/>
      <c r="B38" s="15" t="s">
        <v>10</v>
      </c>
      <c r="C38" s="55"/>
      <c r="D38" s="41" t="s">
        <v>11</v>
      </c>
      <c r="E38" s="53"/>
      <c r="F38" s="41" t="s">
        <v>12</v>
      </c>
      <c r="G38" s="53"/>
      <c r="H38" s="42" t="s">
        <v>13</v>
      </c>
      <c r="I38" s="53"/>
      <c r="J38" s="41" t="s">
        <v>14</v>
      </c>
      <c r="K38" s="53"/>
    </row>
    <row r="39" spans="1:11" ht="24" customHeight="1">
      <c r="A39" s="56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/>
      <c r="E39" s="12" t="str">
        <f>IF(D39="X",100*0.15,"")</f>
        <v/>
      </c>
      <c r="F39" s="12" t="s">
        <v>15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>
      <c r="A40" s="56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ref="D39:D43" si="15">IF($C40=CL,"X","")</f>
        <v>X</v>
      </c>
      <c r="E40" s="12">
        <f>IF(D40="X",100*0.25,"")</f>
        <v>25</v>
      </c>
      <c r="F40" s="12" t="str">
        <f t="shared" ref="F39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>
      <c r="A41" s="56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5"/>
        <v>X</v>
      </c>
      <c r="E41" s="12">
        <f>IF(D41="X",100*0.2,"")</f>
        <v>20</v>
      </c>
      <c r="F41" s="12" t="str">
        <f t="shared" si="16"/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>
      <c r="A42" s="56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>
      <c r="A43" s="56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>
      <c r="A44" s="56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>
      <c r="A45" s="56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>
      <c r="A46" s="54"/>
      <c r="B46" s="18" t="s">
        <v>16</v>
      </c>
      <c r="C46" s="22">
        <f>E46+G46+I46+K46</f>
        <v>94</v>
      </c>
      <c r="D46" s="13"/>
      <c r="E46" s="13">
        <f>SUM(E39:E45)</f>
        <v>85</v>
      </c>
      <c r="F46" s="13"/>
      <c r="G46" s="13">
        <f>SUM(G39:G45)</f>
        <v>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>
      <c r="A47" s="55"/>
      <c r="B47" s="21" t="s">
        <v>17</v>
      </c>
      <c r="C47" s="14">
        <f>VLOOKUP(C46,ESCALA_IEP!A28:B228,2,FALSE)</f>
        <v>6.6</v>
      </c>
    </row>
    <row r="48" spans="1:11" ht="15.75" customHeight="1"/>
    <row r="49" spans="1:11" ht="15.75" customHeight="1"/>
    <row r="50" spans="1:11" ht="24" customHeight="1">
      <c r="A50" s="39" t="s">
        <v>18</v>
      </c>
      <c r="B50" s="11" t="str">
        <f>B4</f>
        <v>Brayan Bravo</v>
      </c>
      <c r="C50" s="40" t="s">
        <v>8</v>
      </c>
      <c r="D50" s="41" t="s">
        <v>9</v>
      </c>
      <c r="E50" s="52"/>
      <c r="F50" s="52"/>
      <c r="G50" s="52"/>
      <c r="H50" s="52"/>
      <c r="I50" s="52"/>
      <c r="J50" s="52"/>
      <c r="K50" s="53"/>
    </row>
    <row r="51" spans="1:11" ht="24" customHeight="1">
      <c r="A51" s="54"/>
      <c r="B51" s="15" t="s">
        <v>10</v>
      </c>
      <c r="C51" s="55"/>
      <c r="D51" s="41" t="s">
        <v>11</v>
      </c>
      <c r="E51" s="53"/>
      <c r="F51" s="41" t="s">
        <v>12</v>
      </c>
      <c r="G51" s="53"/>
      <c r="H51" s="42" t="s">
        <v>13</v>
      </c>
      <c r="I51" s="53"/>
      <c r="J51" s="41" t="s">
        <v>14</v>
      </c>
      <c r="K51" s="53"/>
    </row>
    <row r="52" spans="1:11" ht="24" customHeight="1">
      <c r="A52" s="56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/>
      <c r="E52" s="12" t="str">
        <f>IF(D52="X",100*0.15,"")</f>
        <v/>
      </c>
      <c r="F52" s="12" t="s">
        <v>15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>
      <c r="A53" s="56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">
        <v>15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>
      <c r="A54" s="56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ref="D52:D56" si="20">IF($C54=CL,"X","")</f>
        <v>X</v>
      </c>
      <c r="E54" s="12">
        <f>IF(D54="X",100*0.2,"")</f>
        <v>20</v>
      </c>
      <c r="F54" s="12" t="str">
        <f t="shared" ref="F52:F56" si="21">IF($C54=L,"X","")</f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>
      <c r="A55" s="56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>
      <c r="A56" s="56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/>
      <c r="E56" s="12" t="str">
        <f>IF(D56="X",100*0.05,"")</f>
        <v/>
      </c>
      <c r="F56" s="12" t="s">
        <v>15</v>
      </c>
      <c r="G56" s="12">
        <f>IF(F56="X",60*0.05,"")</f>
        <v>3</v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>
      <c r="A57" s="56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>
      <c r="A58" s="56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/>
      <c r="E58" s="12" t="str">
        <f>IF(D58="X",100*0.1,"")</f>
        <v/>
      </c>
      <c r="F58" s="12" t="s">
        <v>15</v>
      </c>
      <c r="G58" s="12">
        <f>IF(F58="X",60*0.1,"")</f>
        <v>6</v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>
      <c r="A59" s="54"/>
      <c r="B59" s="18" t="s">
        <v>16</v>
      </c>
      <c r="C59" s="22">
        <f>E59+G59+I59+K59</f>
        <v>88</v>
      </c>
      <c r="D59" s="13"/>
      <c r="E59" s="13">
        <f>SUM(E52:E58)</f>
        <v>70</v>
      </c>
      <c r="F59" s="13"/>
      <c r="G59" s="13">
        <f>SUM(G52:G58)</f>
        <v>18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>
      <c r="A60" s="55"/>
      <c r="B60" s="21" t="s">
        <v>17</v>
      </c>
      <c r="C60" s="14">
        <f>VLOOKUP(C59,ESCALA_IEP!A41:B241,2,FALSE)</f>
        <v>6.1</v>
      </c>
    </row>
    <row r="61" spans="1:11" ht="15.75" customHeight="1"/>
    <row r="62" spans="1:11" ht="15.75" customHeight="1"/>
    <row r="63" spans="1:11" ht="24" customHeight="1">
      <c r="A63" s="39" t="s">
        <v>19</v>
      </c>
      <c r="B63" s="11" t="str">
        <f>B5</f>
        <v>Vicente Corrales</v>
      </c>
      <c r="C63" s="40" t="s">
        <v>8</v>
      </c>
      <c r="D63" s="41" t="s">
        <v>9</v>
      </c>
      <c r="E63" s="52"/>
      <c r="F63" s="52"/>
      <c r="G63" s="52"/>
      <c r="H63" s="52"/>
      <c r="I63" s="52"/>
      <c r="J63" s="52"/>
      <c r="K63" s="53"/>
    </row>
    <row r="64" spans="1:11" ht="24" customHeight="1">
      <c r="A64" s="54"/>
      <c r="B64" s="15" t="s">
        <v>10</v>
      </c>
      <c r="C64" s="55"/>
      <c r="D64" s="41" t="s">
        <v>11</v>
      </c>
      <c r="E64" s="53"/>
      <c r="F64" s="41" t="s">
        <v>12</v>
      </c>
      <c r="G64" s="53"/>
      <c r="H64" s="42" t="s">
        <v>13</v>
      </c>
      <c r="I64" s="53"/>
      <c r="J64" s="41" t="s">
        <v>14</v>
      </c>
      <c r="K64" s="53"/>
    </row>
    <row r="65" spans="1:11" ht="24" customHeight="1">
      <c r="A65" s="56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/>
      <c r="E65" s="12" t="str">
        <f>IF(D65="X",100*0.15,"")</f>
        <v/>
      </c>
      <c r="F65" s="12" t="s">
        <v>15</v>
      </c>
      <c r="G65" s="12">
        <f>IF(F65="X",60*0.15,"")</f>
        <v>9</v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>
      <c r="A66" s="56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ref="D65:D69" si="25">IF($C66=CL,"X","")</f>
        <v>X</v>
      </c>
      <c r="E66" s="12">
        <f>IF(D66="X",100*0.25,"")</f>
        <v>25</v>
      </c>
      <c r="F66" s="12" t="str">
        <f t="shared" ref="F65:F69" si="26">IF($C66=L,"X","")</f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>
      <c r="A67" s="56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5"/>
        <v>X</v>
      </c>
      <c r="E67" s="12">
        <f>IF(D67="X",100*0.2,"")</f>
        <v>20</v>
      </c>
      <c r="F67" s="12" t="str">
        <f t="shared" si="26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>
      <c r="A68" s="56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>
      <c r="A69" s="56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/>
      <c r="E69" s="12" t="str">
        <f>IF(D69="X",100*0.05,"")</f>
        <v/>
      </c>
      <c r="F69" s="12" t="s">
        <v>15</v>
      </c>
      <c r="G69" s="12">
        <f>IF(F69="X",60*0.05,"")</f>
        <v>3</v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>
      <c r="A70" s="56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>
      <c r="A71" s="56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/>
      <c r="E71" s="12" t="str">
        <f>IF(D71="X",100*0.1,"")</f>
        <v/>
      </c>
      <c r="F71" s="12" t="s">
        <v>15</v>
      </c>
      <c r="G71" s="12">
        <f>IF(F71="X",60*0.1,"")</f>
        <v>6</v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>
      <c r="A72" s="54"/>
      <c r="B72" s="18" t="s">
        <v>16</v>
      </c>
      <c r="C72" s="22">
        <f>E72+G72+I72+K72</f>
        <v>88</v>
      </c>
      <c r="D72" s="13"/>
      <c r="E72" s="13">
        <f>SUM(E65:E71)</f>
        <v>70</v>
      </c>
      <c r="F72" s="13"/>
      <c r="G72" s="13">
        <f>SUM(G65:G71)</f>
        <v>18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>
      <c r="A73" s="55"/>
      <c r="B73" s="21" t="s">
        <v>17</v>
      </c>
      <c r="C73" s="14">
        <f>VLOOKUP(C72,ESCALA_IEP!A54:B254,2,FALSE)</f>
        <v>6.1</v>
      </c>
    </row>
    <row r="74" spans="1:11" ht="15.75" customHeight="1"/>
    <row r="75" spans="1:11" ht="15.75" customHeight="1"/>
    <row r="76" spans="1:11" ht="24" customHeight="1">
      <c r="A76" s="39" t="s">
        <v>20</v>
      </c>
      <c r="B76" s="11" t="str">
        <f>B6</f>
        <v>Martín Lazcano</v>
      </c>
      <c r="C76" s="40" t="s">
        <v>8</v>
      </c>
      <c r="D76" s="41" t="s">
        <v>9</v>
      </c>
      <c r="E76" s="52"/>
      <c r="F76" s="52"/>
      <c r="G76" s="52"/>
      <c r="H76" s="52"/>
      <c r="I76" s="52"/>
      <c r="J76" s="52"/>
      <c r="K76" s="53"/>
    </row>
    <row r="77" spans="1:11" ht="24" customHeight="1">
      <c r="A77" s="54"/>
      <c r="B77" s="15" t="s">
        <v>10</v>
      </c>
      <c r="C77" s="55"/>
      <c r="D77" s="41" t="s">
        <v>11</v>
      </c>
      <c r="E77" s="53"/>
      <c r="F77" s="41" t="s">
        <v>12</v>
      </c>
      <c r="G77" s="53"/>
      <c r="H77" s="42" t="s">
        <v>13</v>
      </c>
      <c r="I77" s="53"/>
      <c r="J77" s="41" t="s">
        <v>14</v>
      </c>
      <c r="K77" s="53"/>
    </row>
    <row r="78" spans="1:11" ht="24" customHeight="1">
      <c r="A78" s="56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/>
      <c r="E78" s="12" t="str">
        <f>IF(D78="X",100*0.15,"")</f>
        <v/>
      </c>
      <c r="F78" s="12" t="s">
        <v>15</v>
      </c>
      <c r="G78" s="12">
        <f>IF(F78="X",60*0.15,"")</f>
        <v>9</v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>
      <c r="A79" s="56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ref="D78:D82" si="30">IF($C79=CL,"X","")</f>
        <v>X</v>
      </c>
      <c r="E79" s="12">
        <f>IF(D79="X",100*0.25,"")</f>
        <v>25</v>
      </c>
      <c r="F79" s="12" t="str">
        <f t="shared" ref="F78:F82" si="31">IF($C79=L,"X","")</f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>
      <c r="A80" s="56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30"/>
        <v>X</v>
      </c>
      <c r="E80" s="12">
        <f>IF(D80="X",100*0.2,"")</f>
        <v>20</v>
      </c>
      <c r="F80" s="12" t="str">
        <f t="shared" si="31"/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>
      <c r="A81" s="56"/>
      <c r="B81" s="19" t="str">
        <f>RUBRICA!A7</f>
        <v>4. Expone el Proyecto APT, considerando el formato y el tiempo establecido para la presentación.</v>
      </c>
      <c r="C81" s="17" t="s">
        <v>11</v>
      </c>
      <c r="D81" s="12"/>
      <c r="E81" s="12" t="str">
        <f>IF(D81="X",100*0.05,"")</f>
        <v/>
      </c>
      <c r="F81" s="12" t="s">
        <v>15</v>
      </c>
      <c r="G81" s="12">
        <f>IF(F81="X",60*0.05,"")</f>
        <v>3</v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>
      <c r="A82" s="56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30"/>
        <v>X</v>
      </c>
      <c r="E82" s="12">
        <f>IF(D82="X",100*0.05,"")</f>
        <v>5</v>
      </c>
      <c r="F82" s="12" t="str">
        <f t="shared" si="31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>
      <c r="A83" s="56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>
      <c r="A84" s="56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/>
      <c r="E84" s="12" t="str">
        <f>IF(D84="X",100*0.1,"")</f>
        <v/>
      </c>
      <c r="F84" s="12" t="s">
        <v>15</v>
      </c>
      <c r="G84" s="12">
        <f>IF(F84="X",60*0.1,"")</f>
        <v>6</v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>
      <c r="A85" s="54"/>
      <c r="B85" s="18" t="s">
        <v>16</v>
      </c>
      <c r="C85" s="22">
        <f>E85+G85+I85+K85</f>
        <v>88</v>
      </c>
      <c r="D85" s="13"/>
      <c r="E85" s="13">
        <f>SUM(E78:E84)</f>
        <v>70</v>
      </c>
      <c r="F85" s="13"/>
      <c r="G85" s="13">
        <f>SUM(G78:G84)</f>
        <v>18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>
      <c r="A86" s="55"/>
      <c r="B86" s="21" t="s">
        <v>17</v>
      </c>
      <c r="C86" s="14">
        <f>VLOOKUP(C85,ESCALA_IEP!A67:B267,2,FALSE)</f>
        <v>6.1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0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A7" zoomScale="80" zoomScaleNormal="80" workbookViewId="0">
      <selection activeCell="E11" sqref="E11"/>
    </sheetView>
  </sheetViews>
  <sheetFormatPr defaultColWidth="11.42578125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4" t="s">
        <v>21</v>
      </c>
      <c r="B1" s="46" t="s">
        <v>22</v>
      </c>
      <c r="C1" s="47"/>
      <c r="D1" s="47"/>
      <c r="E1" s="48"/>
      <c r="F1" s="44" t="s">
        <v>23</v>
      </c>
    </row>
    <row r="2" spans="1:6">
      <c r="A2" s="45"/>
      <c r="B2" s="49" t="s">
        <v>24</v>
      </c>
      <c r="C2" s="49" t="s">
        <v>25</v>
      </c>
      <c r="D2" s="25" t="s">
        <v>26</v>
      </c>
      <c r="E2" s="26" t="s">
        <v>14</v>
      </c>
      <c r="F2" s="45"/>
    </row>
    <row r="3" spans="1:6">
      <c r="A3" s="45"/>
      <c r="B3" s="50"/>
      <c r="C3" s="50"/>
      <c r="D3" s="27">
        <v>0.3</v>
      </c>
      <c r="E3" s="27">
        <v>0</v>
      </c>
      <c r="F3" s="45"/>
    </row>
    <row r="4" spans="1:6" ht="102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8">
        <v>15</v>
      </c>
    </row>
    <row r="5" spans="1:6" ht="136.9" customHeight="1">
      <c r="A5" s="23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8">
        <v>25</v>
      </c>
    </row>
    <row r="6" spans="1:6" ht="87" customHeight="1">
      <c r="A6" s="23" t="s">
        <v>37</v>
      </c>
      <c r="B6" s="23" t="s">
        <v>38</v>
      </c>
      <c r="C6" s="23" t="s">
        <v>39</v>
      </c>
      <c r="D6" s="23" t="s">
        <v>40</v>
      </c>
      <c r="E6" s="23" t="s">
        <v>41</v>
      </c>
      <c r="F6" s="28">
        <v>20</v>
      </c>
    </row>
    <row r="7" spans="1:6" ht="89.25">
      <c r="A7" s="23" t="s">
        <v>42</v>
      </c>
      <c r="B7" s="23" t="s">
        <v>43</v>
      </c>
      <c r="C7" s="23" t="s">
        <v>44</v>
      </c>
      <c r="D7" s="23" t="s">
        <v>45</v>
      </c>
      <c r="E7" s="23" t="s">
        <v>46</v>
      </c>
      <c r="F7" s="28">
        <v>5</v>
      </c>
    </row>
    <row r="8" spans="1:6" ht="89.25">
      <c r="A8" s="23" t="s">
        <v>47</v>
      </c>
      <c r="B8" s="23" t="s">
        <v>48</v>
      </c>
      <c r="C8" s="23" t="s">
        <v>49</v>
      </c>
      <c r="D8" s="23" t="s">
        <v>50</v>
      </c>
      <c r="E8" s="23" t="s">
        <v>51</v>
      </c>
      <c r="F8" s="28">
        <v>5</v>
      </c>
    </row>
    <row r="9" spans="1:6" ht="89.25">
      <c r="A9" s="23" t="s">
        <v>52</v>
      </c>
      <c r="B9" s="23" t="s">
        <v>53</v>
      </c>
      <c r="C9" s="23" t="s">
        <v>54</v>
      </c>
      <c r="D9" s="23" t="s">
        <v>55</v>
      </c>
      <c r="E9" s="23" t="s">
        <v>56</v>
      </c>
      <c r="F9" s="24">
        <v>20</v>
      </c>
    </row>
    <row r="10" spans="1:6" ht="126" customHeight="1">
      <c r="A10" s="23" t="s">
        <v>57</v>
      </c>
      <c r="B10" s="23" t="s">
        <v>58</v>
      </c>
      <c r="C10" s="23" t="s">
        <v>59</v>
      </c>
      <c r="D10" s="23" t="s">
        <v>60</v>
      </c>
      <c r="E10" s="23" t="s">
        <v>61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179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>
      <c r="A1" t="s">
        <v>16</v>
      </c>
      <c r="B1" t="s">
        <v>17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>
      <c r="A1" t="s">
        <v>62</v>
      </c>
      <c r="B1" t="s">
        <v>63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topLeftCell="A23" workbookViewId="0">
      <selection activeCell="B42" sqref="B42"/>
    </sheetView>
  </sheetViews>
  <sheetFormatPr defaultColWidth="14.42578125" defaultRowHeight="15" customHeight="1"/>
  <cols>
    <col min="1" max="26" width="10.7109375" customWidth="1"/>
  </cols>
  <sheetData>
    <row r="1" spans="1:2">
      <c r="A1" t="s">
        <v>16</v>
      </c>
      <c r="B1" t="s">
        <v>17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>
      <c r="A1" s="51" t="s">
        <v>64</v>
      </c>
      <c r="B1" s="4" t="s">
        <v>16</v>
      </c>
      <c r="C1" s="5"/>
      <c r="D1" s="5"/>
      <c r="E1" s="6"/>
    </row>
    <row r="2" spans="1:5" ht="45.75" thickBot="1">
      <c r="A2" s="57"/>
      <c r="B2" s="7" t="s">
        <v>11</v>
      </c>
      <c r="C2" s="8" t="s">
        <v>12</v>
      </c>
      <c r="D2" s="20" t="s">
        <v>65</v>
      </c>
      <c r="E2" s="38" t="s">
        <v>14</v>
      </c>
    </row>
    <row r="3" spans="1:5" ht="30.75" thickBot="1">
      <c r="A3" s="9" t="s">
        <v>66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>
      <c r="A4" s="9"/>
      <c r="B4" s="10"/>
      <c r="C4" s="10"/>
      <c r="D4" s="10"/>
      <c r="E4" s="10"/>
    </row>
    <row r="5" spans="1:5" ht="15.75" thickBot="1">
      <c r="A5" s="9"/>
      <c r="B5" s="10"/>
      <c r="C5" s="10"/>
      <c r="D5" s="10"/>
      <c r="E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/>
  <cp:revision/>
  <dcterms:created xsi:type="dcterms:W3CDTF">2023-08-07T04:08:01Z</dcterms:created>
  <dcterms:modified xsi:type="dcterms:W3CDTF">2024-12-12T18:55:18Z</dcterms:modified>
  <cp:category/>
  <cp:contentStatus/>
</cp:coreProperties>
</file>