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\Desktop\"/>
    </mc:Choice>
  </mc:AlternateContent>
  <xr:revisionPtr revIDLastSave="0" documentId="13_ncr:1_{B762873A-0B93-4EB4-A4A1-2820B1703A58}" xr6:coauthVersionLast="46" xr6:coauthVersionMax="46" xr10:uidLastSave="{00000000-0000-0000-0000-000000000000}"/>
  <bookViews>
    <workbookView xWindow="28680" yWindow="-6870" windowWidth="16440" windowHeight="28590" activeTab="3" xr2:uid="{E4DC6577-1E45-4704-9336-62CD23C4B9BA}"/>
  </bookViews>
  <sheets>
    <sheet name="개요" sheetId="2" r:id="rId1"/>
    <sheet name="결과" sheetId="6" r:id="rId2"/>
    <sheet name="@" sheetId="7" r:id="rId3"/>
    <sheet name="새로가져온 30년납" sheetId="9" r:id="rId4"/>
    <sheet name="내용17만" sheetId="4" r:id="rId5"/>
    <sheet name="내용18만" sheetId="5" r:id="rId6"/>
    <sheet name="내용19만" sheetId="1" r:id="rId7"/>
  </sheets>
  <definedNames>
    <definedName name="_xlnm._FilterDatabase" localSheetId="1" hidden="1">결과!$B$8:$L$47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9" l="1"/>
  <c r="J34" i="9"/>
  <c r="J14" i="9"/>
  <c r="F47" i="9"/>
  <c r="F46" i="9"/>
  <c r="J45" i="9"/>
  <c r="F45" i="9"/>
  <c r="F44" i="9"/>
  <c r="F43" i="9"/>
  <c r="J42" i="9"/>
  <c r="F42" i="9"/>
  <c r="J41" i="9"/>
  <c r="F41" i="9"/>
  <c r="J40" i="9"/>
  <c r="F40" i="9"/>
  <c r="F39" i="9"/>
  <c r="F38" i="9"/>
  <c r="J37" i="9"/>
  <c r="F37" i="9"/>
  <c r="J36" i="9"/>
  <c r="F36" i="9"/>
  <c r="F35" i="9"/>
  <c r="F34" i="9"/>
  <c r="J33" i="9"/>
  <c r="F33" i="9"/>
  <c r="J32" i="9"/>
  <c r="F32" i="9"/>
  <c r="F31" i="9"/>
  <c r="J30" i="9"/>
  <c r="F30" i="9"/>
  <c r="J29" i="9"/>
  <c r="F29" i="9"/>
  <c r="J28" i="9"/>
  <c r="F28" i="9"/>
  <c r="F27" i="9"/>
  <c r="J26" i="9"/>
  <c r="F26" i="9"/>
  <c r="J25" i="9"/>
  <c r="F25" i="9"/>
  <c r="J24" i="9"/>
  <c r="F24" i="9"/>
  <c r="F23" i="9"/>
  <c r="J22" i="9"/>
  <c r="F22" i="9"/>
  <c r="J21" i="9"/>
  <c r="F21" i="9"/>
  <c r="J20" i="9"/>
  <c r="F20" i="9"/>
  <c r="J19" i="9"/>
  <c r="F19" i="9"/>
  <c r="J18" i="9"/>
  <c r="F18" i="9"/>
  <c r="J17" i="9"/>
  <c r="F17" i="9"/>
  <c r="J16" i="9"/>
  <c r="F16" i="9"/>
  <c r="F15" i="9"/>
  <c r="F14" i="9"/>
  <c r="J13" i="9"/>
  <c r="F13" i="9"/>
  <c r="J12" i="9"/>
  <c r="F12" i="9"/>
  <c r="J11" i="9"/>
  <c r="F11" i="9"/>
  <c r="J10" i="9"/>
  <c r="F10" i="9"/>
  <c r="J9" i="9"/>
  <c r="F9" i="9"/>
  <c r="E7" i="9"/>
  <c r="E3" i="9"/>
  <c r="J47" i="9" s="1"/>
  <c r="L17" i="6"/>
  <c r="J10" i="1"/>
  <c r="J11" i="1"/>
  <c r="J12" i="1"/>
  <c r="E1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9" i="1"/>
  <c r="F38" i="6"/>
  <c r="F33" i="6"/>
  <c r="F39" i="6"/>
  <c r="F18" i="6"/>
  <c r="F34" i="6"/>
  <c r="F37" i="6"/>
  <c r="J23" i="6"/>
  <c r="F23" i="6"/>
  <c r="F26" i="6"/>
  <c r="F17" i="6"/>
  <c r="F29" i="6"/>
  <c r="F35" i="6"/>
  <c r="F27" i="6"/>
  <c r="F31" i="6"/>
  <c r="J28" i="6"/>
  <c r="F28" i="6"/>
  <c r="J24" i="6"/>
  <c r="F24" i="6"/>
  <c r="J36" i="6"/>
  <c r="F36" i="6"/>
  <c r="F16" i="6"/>
  <c r="F19" i="6"/>
  <c r="J47" i="6"/>
  <c r="F47" i="6"/>
  <c r="F46" i="6"/>
  <c r="F14" i="6"/>
  <c r="J45" i="6"/>
  <c r="F45" i="6"/>
  <c r="J44" i="6"/>
  <c r="F44" i="6"/>
  <c r="J32" i="6"/>
  <c r="F32" i="6"/>
  <c r="J25" i="6"/>
  <c r="F25" i="6"/>
  <c r="F12" i="6"/>
  <c r="F21" i="6"/>
  <c r="F9" i="6"/>
  <c r="J43" i="6"/>
  <c r="F43" i="6"/>
  <c r="J42" i="6"/>
  <c r="F42" i="6"/>
  <c r="J41" i="6"/>
  <c r="F41" i="6"/>
  <c r="J11" i="6"/>
  <c r="F11" i="6"/>
  <c r="J15" i="6"/>
  <c r="F15" i="6"/>
  <c r="F13" i="6"/>
  <c r="J22" i="6"/>
  <c r="F22" i="6"/>
  <c r="F10" i="6"/>
  <c r="F20" i="6"/>
  <c r="J40" i="6"/>
  <c r="F40" i="6"/>
  <c r="F30" i="6"/>
  <c r="E4" i="6"/>
  <c r="E3" i="6"/>
  <c r="J38" i="6" s="1"/>
  <c r="I50" i="1"/>
  <c r="E1" i="5"/>
  <c r="E4" i="5"/>
  <c r="E4" i="4"/>
  <c r="E4" i="1"/>
  <c r="F47" i="5"/>
  <c r="J46" i="5"/>
  <c r="F46" i="5"/>
  <c r="J45" i="5"/>
  <c r="F45" i="5"/>
  <c r="J44" i="5"/>
  <c r="F44" i="5"/>
  <c r="J43" i="5"/>
  <c r="F43" i="5"/>
  <c r="J42" i="5"/>
  <c r="F42" i="5"/>
  <c r="J41" i="5"/>
  <c r="F41" i="5"/>
  <c r="J40" i="5"/>
  <c r="F40" i="5"/>
  <c r="F39" i="5"/>
  <c r="J38" i="5"/>
  <c r="F38" i="5"/>
  <c r="J37" i="5"/>
  <c r="F37" i="5"/>
  <c r="J36" i="5"/>
  <c r="F36" i="5"/>
  <c r="J35" i="5"/>
  <c r="F35" i="5"/>
  <c r="J34" i="5"/>
  <c r="F34" i="5"/>
  <c r="J33" i="5"/>
  <c r="F33" i="5"/>
  <c r="J32" i="5"/>
  <c r="F32" i="5"/>
  <c r="F31" i="5"/>
  <c r="J30" i="5"/>
  <c r="F30" i="5"/>
  <c r="J29" i="5"/>
  <c r="F29" i="5"/>
  <c r="J28" i="5"/>
  <c r="F28" i="5"/>
  <c r="J27" i="5"/>
  <c r="F27" i="5"/>
  <c r="J26" i="5"/>
  <c r="F26" i="5"/>
  <c r="J25" i="5"/>
  <c r="F25" i="5"/>
  <c r="J24" i="5"/>
  <c r="F24" i="5"/>
  <c r="F23" i="5"/>
  <c r="J22" i="5"/>
  <c r="F22" i="5"/>
  <c r="J21" i="5"/>
  <c r="F21" i="5"/>
  <c r="J20" i="5"/>
  <c r="F20" i="5"/>
  <c r="J19" i="5"/>
  <c r="F19" i="5"/>
  <c r="J18" i="5"/>
  <c r="F18" i="5"/>
  <c r="J17" i="5"/>
  <c r="F17" i="5"/>
  <c r="J16" i="5"/>
  <c r="F16" i="5"/>
  <c r="F15" i="5"/>
  <c r="J14" i="5"/>
  <c r="F14" i="5"/>
  <c r="J13" i="5"/>
  <c r="F13" i="5"/>
  <c r="J12" i="5"/>
  <c r="F12" i="5"/>
  <c r="J11" i="5"/>
  <c r="F11" i="5"/>
  <c r="J10" i="5"/>
  <c r="F10" i="5"/>
  <c r="J9" i="5"/>
  <c r="F9" i="5"/>
  <c r="E7" i="5"/>
  <c r="E3" i="5"/>
  <c r="J47" i="5" s="1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E3" i="1"/>
  <c r="E7" i="1" s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E1" i="4" s="1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9" i="4"/>
  <c r="E3" i="4"/>
  <c r="E7" i="4" s="1"/>
  <c r="F47" i="1"/>
  <c r="F46" i="1"/>
  <c r="F45" i="1"/>
  <c r="F44" i="1"/>
  <c r="F43" i="1"/>
  <c r="F42" i="1"/>
  <c r="F37" i="1"/>
  <c r="F34" i="1"/>
  <c r="F35" i="1"/>
  <c r="F36" i="1"/>
  <c r="F38" i="1"/>
  <c r="F39" i="1"/>
  <c r="F40" i="1"/>
  <c r="F41" i="1"/>
  <c r="F33" i="1"/>
  <c r="F32" i="1"/>
  <c r="F31" i="1"/>
  <c r="F30" i="1"/>
  <c r="F29" i="1"/>
  <c r="F2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9" i="1"/>
  <c r="J27" i="9" l="1"/>
  <c r="J43" i="9"/>
  <c r="J44" i="9"/>
  <c r="J38" i="9"/>
  <c r="J46" i="9"/>
  <c r="J15" i="9"/>
  <c r="J23" i="9"/>
  <c r="J31" i="9"/>
  <c r="J39" i="9"/>
  <c r="J37" i="6"/>
  <c r="J35" i="6"/>
  <c r="E7" i="6"/>
  <c r="J30" i="6"/>
  <c r="J17" i="6"/>
  <c r="J20" i="6"/>
  <c r="J26" i="6"/>
  <c r="J21" i="6"/>
  <c r="J16" i="6"/>
  <c r="J14" i="6"/>
  <c r="J31" i="6"/>
  <c r="J34" i="6"/>
  <c r="J10" i="6"/>
  <c r="J9" i="6"/>
  <c r="J46" i="6"/>
  <c r="J27" i="6"/>
  <c r="J18" i="6"/>
  <c r="J39" i="6"/>
  <c r="J13" i="6"/>
  <c r="J12" i="6"/>
  <c r="J19" i="6"/>
  <c r="J29" i="6"/>
  <c r="J33" i="6"/>
  <c r="E6" i="1"/>
  <c r="E6" i="5"/>
  <c r="J15" i="5"/>
  <c r="J23" i="5"/>
  <c r="J31" i="5"/>
  <c r="J39" i="5"/>
  <c r="E6" i="4"/>
  <c r="E4" i="9" l="1"/>
  <c r="E1" i="9"/>
  <c r="E6" i="9"/>
  <c r="E1" i="6"/>
  <c r="E6" i="6"/>
</calcChain>
</file>

<file path=xl/sharedStrings.xml><?xml version="1.0" encoding="utf-8"?>
<sst xmlns="http://schemas.openxmlformats.org/spreadsheetml/2006/main" count="1113" uniqueCount="151">
  <si>
    <t>분류</t>
    <phoneticPr fontId="1" type="noConversion"/>
  </si>
  <si>
    <t>구분</t>
    <phoneticPr fontId="1" type="noConversion"/>
  </si>
  <si>
    <t>담보명</t>
    <phoneticPr fontId="1" type="noConversion"/>
  </si>
  <si>
    <t>보험기간</t>
    <phoneticPr fontId="1" type="noConversion"/>
  </si>
  <si>
    <t>가입금액</t>
    <phoneticPr fontId="1" type="noConversion"/>
  </si>
  <si>
    <t>보험료</t>
    <phoneticPr fontId="1" type="noConversion"/>
  </si>
  <si>
    <t>지급기준</t>
    <phoneticPr fontId="1" type="noConversion"/>
  </si>
  <si>
    <t>기본</t>
    <phoneticPr fontId="1" type="noConversion"/>
  </si>
  <si>
    <t>선택</t>
    <phoneticPr fontId="1" type="noConversion"/>
  </si>
  <si>
    <t>일반상해후유장해(80%이상)</t>
  </si>
  <si>
    <t>일반상해사망</t>
  </si>
  <si>
    <t>일반상해후유장해(3~100%)</t>
  </si>
  <si>
    <t>급성심근경색증진단비(감액없음 )</t>
  </si>
  <si>
    <t>허혈성심질환진단비(감액없음)</t>
  </si>
  <si>
    <t>뇌졸중진단비(감액없음)</t>
    <phoneticPr fontId="1" type="noConversion"/>
  </si>
  <si>
    <t>뇌혈관질환진단비(감액없음)</t>
  </si>
  <si>
    <t>3대질병 종합병원통원비(연간30회한)(감 액없음)</t>
  </si>
  <si>
    <t>3대질병 상급종합병원통원비(연간30회 한)(감액없음)</t>
  </si>
  <si>
    <t>보험기간 중 진단확정된 질병으로 장해분류표에서 정한 장해지급률이 3~100%에 해당하는 후유장해 상태가 된 경우 보험가입금액에 장해지급률을 곱하여 산출한 금액 지급</t>
  </si>
  <si>
    <t>보험기간 중 상해로 장해분류표에서 정한 장해지급률이 80%이상에 해당하는 후유장해 상태가 된 경우 금액 지급 ※ 최초 1회</t>
  </si>
  <si>
    <t>보험기간 중 상해의 직접결과로 사망한 경우(질병으로 인한 사망 제외)금액 지급</t>
  </si>
  <si>
    <t>보험기간 중 상해로 장해분류표에서 정한 장해지급률이 3~100%에 해당하는 후유장해 상태가 된 경우 보험가입금액에 장해지급률을 곱하여 산출한 금액 지급</t>
  </si>
  <si>
    <t>보험기간 중 '①보장개시일 이후 암관련질병 ②뇌졸중 ③급성심근경색증'이 세가지 중 하나로 진단확정되고 그 직접적인 치료를 목적으로 상급종합병원에 통원시 통원 1회당 금액 지급 ※ 통원사유별 각각 1일1회,연간 30회 한도 ※ [암관련 보장개시일]: 보험계약일로부터 그날을 포함하여 90일이 지난 날의 다음날(갑상선암,기타피부암,제자리암(상피내암), 경계성종양에 대한 보장개시일은 보험계약일로합니다.)</t>
    <phoneticPr fontId="1" type="noConversion"/>
  </si>
  <si>
    <t>보험기간 중 '①보장개시일 이후 암관련질병 ②뇌졸중 ③급성심근경색증'이 세가지 중 하나로 진단확정되고 그 직접적인 치료를 목적으로 종합병원에 통원시 통원 1회당 금액 지급 ※ 통원사유별 각각 1일1회,연간 30회 한도 ※ [암관련 보장개시일]: 보험계약일로부터 그날을 포함하여 90일이 지난 날의 다음날(갑상선암,기타피부암,제자리암(상피내암), 경계성종양에 대한 보장개시일은 보험계약일로합니다.)</t>
    <phoneticPr fontId="1" type="noConversion"/>
  </si>
  <si>
    <t>제외</t>
    <phoneticPr fontId="1" type="noConversion"/>
  </si>
  <si>
    <t>비고</t>
    <phoneticPr fontId="1" type="noConversion"/>
  </si>
  <si>
    <t>사망</t>
    <phoneticPr fontId="1" type="noConversion"/>
  </si>
  <si>
    <t>장해</t>
    <phoneticPr fontId="1" type="noConversion"/>
  </si>
  <si>
    <t>진단</t>
    <phoneticPr fontId="1" type="noConversion"/>
  </si>
  <si>
    <t>195,046원[보장:195,045원 +적립:1원]</t>
  </si>
  <si>
    <t>무배당 흥국화재 맘편한 자녀사랑보험(21.04)_1종(유해지환급금지급형)</t>
  </si>
  <si>
    <t>178,100원[보장:178,099원 +적립:1원]</t>
  </si>
  <si>
    <t>174,795원[보장:174,794원 +적립:1원]</t>
  </si>
  <si>
    <t>3대질병통원비(연간30회한)(감 액없음)</t>
  </si>
  <si>
    <t>암진단비(유사암제외)(감액없음)</t>
  </si>
  <si>
    <t>유사암진단비(감액없음)</t>
  </si>
  <si>
    <t>재진단암Ⅲ진단비</t>
  </si>
  <si>
    <t>항암방사선약물치료비(감액없음 )</t>
  </si>
  <si>
    <t>암진단</t>
    <phoneticPr fontId="1" type="noConversion"/>
  </si>
  <si>
    <t>[갱신형]표적항암약물허가치료비 II(갱신형_10년)</t>
  </si>
  <si>
    <t>암직접치료입원비(요양병원제외 )(1일-180일)(감액없음)</t>
  </si>
  <si>
    <t>요양병원 암입원비(1일-90일)(감액없음)</t>
  </si>
  <si>
    <t>암수술비(감액없음)</t>
  </si>
  <si>
    <t>보험기간 중 보장개시일 이후 일반암(기타피부암 및 갑상선암 이외의 암),기타피부암,갑상선암으로 진단확정되고 치료를 목적으로 표적항암약물허가치료를 받은 경우 금액 지급 ※ 최초 1회,계약일로부터 1년미만 발생시 지급금액의 50%지급 ※ [보장개시일]가입연령이 15세 미만인 피보험자 : 보험계약일 /가입연령이 15세 이상인 피보험자 : 보험계약일로부터 그날을 포함하여 90일이 지난 날의 다음날(갑상선암,기타피부암에 대한 보장개시일은 보험계약일로합니다.)</t>
  </si>
  <si>
    <t>암치료</t>
    <phoneticPr fontId="1" type="noConversion"/>
  </si>
  <si>
    <t>암치료입원</t>
    <phoneticPr fontId="1" type="noConversion"/>
  </si>
  <si>
    <t>암입원</t>
    <phoneticPr fontId="1" type="noConversion"/>
  </si>
  <si>
    <t>제외. 30일해봐야 150만원. 길게 입원해봐야 나만 손해</t>
    <phoneticPr fontId="1" type="noConversion"/>
  </si>
  <si>
    <r>
      <t xml:space="preserve">보험기간 중 보장개시일 이후 암관련질병(유사암포함)으로 진단확정되고 그 직접적인 치료를 목적으로 수술시 금액 지급 ※ 유사암은 지급금액의 20%지급 (유사암 :갑상선암, 기타피부암,제자리암(상피내암),경계성종양) ※ [보장개시일] : 보험계약일로부터 그날을 포함하여 </t>
    </r>
    <r>
      <rPr>
        <b/>
        <sz val="11"/>
        <color theme="1"/>
        <rFont val="맑은 고딕"/>
        <family val="3"/>
        <charset val="129"/>
        <scheme val="minor"/>
      </rPr>
      <t>90일이 지난 날의 다음날</t>
    </r>
    <r>
      <rPr>
        <sz val="11"/>
        <color theme="1"/>
        <rFont val="맑은 고딕"/>
        <family val="2"/>
        <charset val="129"/>
        <scheme val="minor"/>
      </rPr>
      <t>(</t>
    </r>
    <r>
      <rPr>
        <b/>
        <sz val="11"/>
        <color theme="1"/>
        <rFont val="맑은 고딕"/>
        <family val="3"/>
        <charset val="129"/>
        <scheme val="minor"/>
      </rPr>
      <t>유사암</t>
    </r>
    <r>
      <rPr>
        <sz val="11"/>
        <color theme="1"/>
        <rFont val="맑은 고딕"/>
        <family val="2"/>
        <charset val="129"/>
        <scheme val="minor"/>
      </rPr>
      <t xml:space="preserve">에 대한 보장개시일은 </t>
    </r>
    <r>
      <rPr>
        <b/>
        <sz val="11"/>
        <color theme="1"/>
        <rFont val="맑은 고딕"/>
        <family val="3"/>
        <charset val="129"/>
        <scheme val="minor"/>
      </rPr>
      <t>보험계약일</t>
    </r>
    <r>
      <rPr>
        <sz val="11"/>
        <color theme="1"/>
        <rFont val="맑은 고딕"/>
        <family val="2"/>
        <charset val="129"/>
        <scheme val="minor"/>
      </rPr>
      <t>로합니다.)</t>
    </r>
    <phoneticPr fontId="1" type="noConversion"/>
  </si>
  <si>
    <r>
      <t xml:space="preserve">보험기간 중 보장개시일 이후에 </t>
    </r>
    <r>
      <rPr>
        <b/>
        <sz val="11"/>
        <color theme="1"/>
        <rFont val="맑은 고딕"/>
        <family val="3"/>
        <charset val="129"/>
        <scheme val="minor"/>
      </rPr>
      <t>암관련질병(유사암포함)으로 진단확정</t>
    </r>
    <r>
      <rPr>
        <sz val="11"/>
        <color theme="1"/>
        <rFont val="맑은 고딕"/>
        <family val="2"/>
        <charset val="129"/>
        <scheme val="minor"/>
      </rPr>
      <t xml:space="preserve">되고 </t>
    </r>
    <r>
      <rPr>
        <b/>
        <sz val="11"/>
        <color theme="1"/>
        <rFont val="맑은 고딕"/>
        <family val="3"/>
        <charset val="129"/>
        <scheme val="minor"/>
      </rPr>
      <t>입원의 필요성이 인정</t>
    </r>
    <r>
      <rPr>
        <sz val="11"/>
        <color theme="1"/>
        <rFont val="맑은 고딕"/>
        <family val="2"/>
        <charset val="129"/>
        <scheme val="minor"/>
      </rPr>
      <t xml:space="preserve">되어 의료법 제 3조[의료기관]에서 </t>
    </r>
    <r>
      <rPr>
        <b/>
        <sz val="11"/>
        <color theme="1"/>
        <rFont val="맑은 고딕"/>
        <family val="3"/>
        <charset val="129"/>
        <scheme val="minor"/>
      </rPr>
      <t>규정한 요양병원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b/>
        <sz val="11"/>
        <color theme="1"/>
        <rFont val="맑은 고딕"/>
        <family val="3"/>
        <charset val="129"/>
        <scheme val="minor"/>
      </rPr>
      <t>국외의 의료관련법에서 정한 요양병원</t>
    </r>
    <r>
      <rPr>
        <sz val="11"/>
        <color theme="1"/>
        <rFont val="맑은 고딕"/>
        <family val="2"/>
        <charset val="129"/>
        <scheme val="minor"/>
      </rPr>
      <t xml:space="preserve">에 입원하여 </t>
    </r>
    <r>
      <rPr>
        <b/>
        <sz val="11"/>
        <color theme="1"/>
        <rFont val="맑은 고딕"/>
        <family val="3"/>
        <charset val="129"/>
        <scheme val="minor"/>
      </rPr>
      <t>치료</t>
    </r>
    <r>
      <rPr>
        <sz val="11"/>
        <color theme="1"/>
        <rFont val="맑은 고딕"/>
        <family val="2"/>
        <charset val="129"/>
        <scheme val="minor"/>
      </rPr>
      <t>를 받은 경우 1일당 금액 지급 ※ 90일 한도,</t>
    </r>
    <r>
      <rPr>
        <b/>
        <sz val="11"/>
        <color theme="1"/>
        <rFont val="맑은 고딕"/>
        <family val="3"/>
        <charset val="129"/>
        <scheme val="minor"/>
      </rPr>
      <t>유사암의경우 지급금액의 20%지급</t>
    </r>
    <r>
      <rPr>
        <sz val="11"/>
        <color theme="1"/>
        <rFont val="맑은 고딕"/>
        <family val="2"/>
        <charset val="129"/>
        <scheme val="minor"/>
      </rPr>
      <t xml:space="preserve"> (유사암 :갑상선암,기타피부암,제자리암(상피내암), 경계성종양) ※ [보장개시일] : 보험계약일로부터 그날을 포함하여 </t>
    </r>
    <r>
      <rPr>
        <b/>
        <sz val="11"/>
        <color theme="1"/>
        <rFont val="맑은 고딕"/>
        <family val="3"/>
        <charset val="129"/>
        <scheme val="minor"/>
      </rPr>
      <t>90일이 지난 날의 다음날</t>
    </r>
    <r>
      <rPr>
        <sz val="11"/>
        <color theme="1"/>
        <rFont val="맑은 고딕"/>
        <family val="2"/>
        <charset val="129"/>
        <scheme val="minor"/>
      </rPr>
      <t>(</t>
    </r>
    <r>
      <rPr>
        <b/>
        <sz val="11"/>
        <color theme="1"/>
        <rFont val="맑은 고딕"/>
        <family val="3"/>
        <charset val="129"/>
        <scheme val="minor"/>
      </rPr>
      <t>유사암</t>
    </r>
    <r>
      <rPr>
        <sz val="11"/>
        <color theme="1"/>
        <rFont val="맑은 고딕"/>
        <family val="2"/>
        <charset val="129"/>
        <scheme val="minor"/>
      </rPr>
      <t xml:space="preserve">에 대한 보장개시일은 </t>
    </r>
    <r>
      <rPr>
        <b/>
        <sz val="11"/>
        <color theme="1"/>
        <rFont val="맑은 고딕"/>
        <family val="3"/>
        <charset val="129"/>
        <scheme val="minor"/>
      </rPr>
      <t>보험계약일</t>
    </r>
    <r>
      <rPr>
        <sz val="11"/>
        <color theme="1"/>
        <rFont val="맑은 고딕"/>
        <family val="2"/>
        <charset val="129"/>
        <scheme val="minor"/>
      </rPr>
      <t>로합니다.) ※ '암직접치료 입원비 특약'에 따른</t>
    </r>
    <r>
      <rPr>
        <b/>
        <sz val="11"/>
        <color theme="1"/>
        <rFont val="맑은 고딕"/>
        <family val="3"/>
        <charset val="129"/>
        <scheme val="minor"/>
      </rPr>
      <t xml:space="preserve"> '암 직접치료 입원비'는 지급되지 않습니다</t>
    </r>
    <r>
      <rPr>
        <sz val="11"/>
        <color theme="1"/>
        <rFont val="맑은 고딕"/>
        <family val="2"/>
        <charset val="129"/>
        <scheme val="minor"/>
      </rPr>
      <t>(둘중하나란뜻)</t>
    </r>
    <phoneticPr fontId="1" type="noConversion"/>
  </si>
  <si>
    <r>
      <t xml:space="preserve">보험기간 중 보장개시일 이후에 암관련질병(유사암포함)으로 진단확정되고 직접적인 치료를 목적으로 병원(요양병원 제외)에 입원하여 치료를 받은 경우 </t>
    </r>
    <r>
      <rPr>
        <b/>
        <sz val="11"/>
        <color theme="1"/>
        <rFont val="맑은 고딕"/>
        <family val="3"/>
        <charset val="129"/>
        <scheme val="minor"/>
      </rPr>
      <t>1일당 금액 지급 ※ 180일 한도,유사암의경우 지급금액의 20%지급</t>
    </r>
    <r>
      <rPr>
        <sz val="11"/>
        <color theme="1"/>
        <rFont val="맑은 고딕"/>
        <family val="2"/>
        <charset val="129"/>
        <scheme val="minor"/>
      </rPr>
      <t xml:space="preserve"> (유사암 :갑상선암,기타피부암,제자리암(상피내암), 경계성종양) ※ [보장개시일]가입연령이 15세 미만인 피보험자 : 보험계약일 /가입연령이 15세 이상인 피보험자 : 보험계약일로부터 그날을 포함하여 90일이 지난 날의 다음날(유사암에 대한 보장개시일은 보험계약일로합니다.) ※ '암의 직접치료'에 해당하더라도 의료법 제 3조(의료기관)에서 정한 요양병원 및 국외의 의료관련법에서 정한</t>
    </r>
    <r>
      <rPr>
        <b/>
        <sz val="11"/>
        <color theme="1"/>
        <rFont val="맑은 고딕"/>
        <family val="3"/>
        <charset val="129"/>
        <scheme val="minor"/>
      </rPr>
      <t xml:space="preserve"> 요양병원에 입원하는 경우는 이 특약의 보장대상에서 제외됩니다</t>
    </r>
    <r>
      <rPr>
        <sz val="11"/>
        <color theme="1"/>
        <rFont val="맑은 고딕"/>
        <family val="2"/>
        <charset val="129"/>
        <scheme val="minor"/>
      </rPr>
      <t>.</t>
    </r>
    <phoneticPr fontId="1" type="noConversion"/>
  </si>
  <si>
    <t>납입년수</t>
    <phoneticPr fontId="1" type="noConversion"/>
  </si>
  <si>
    <t>보험기간 중 보장개시일 이후 암(갑상선암,기타피부암 포함)등으로 진단확정되고 치료를 직접적인 목적으로 항암방사선치료 또는 항암약물치료를 받은 경우 금액 지급 ※ 최초 1회,갑상선암,기타피부암의경우 지급금액의 20%지급 ※ [보장개시일]가입연령이 15세 미만인 피보험자 : 보험계약일 /가입연령이 15세 이상인 피보험자 : 보험계약일로부터 그날을 포함하여 90일이 지난 날의 다음날(갑상선암,기타피부암에 대한 보장개시일은 보험계약일로합니다.)</t>
  </si>
  <si>
    <t>보험기간 중 보장개시일 이후 재진단암(기타피부암, 갑상선암,경계성종양,제자리암,전립선암 제외)으로 진단확정시 금액 지급 ※ 재진단암이란 최초로 진단받은 첫번째암 또는 직전 재진단암의 진단확정일로부터 1년이 경과 후 새로운 원발암,전이암,재발암,잔여암으로 재진단 받은 암입니다. ① [첫번째 재진단암 보장개시일]암보장개시일 이후 첫번째암의 진단확정일부터 그날을 포함하여 1년이 지난날의 다음날 -암보장개시일 :가입연령이 15세 미만인 피보험자 → 보험계약일 /가입연령이 15세 이상인 피보험자 → 보험계약일로부터 그날을 포함하여 90일이 지난 날의 다음날 ② [두번째이후 재진단암 보장개시일]직전 재진단암 진단확정일로부터 그날을 포함하여 1년이 지난날의 다음날</t>
  </si>
  <si>
    <t>보험기간 중 보장개시일 이후 암(유사암 제외)으로 진단확정시 금액 지급 ※ 최초 1회(유사암 :갑상선암,기타피부암, 제자리암(상피내암),경계성종양) ※ [보장개시일]가입연령이 15세 미만인 피보험자 : 보험계약일 /가입연령이 15세 이상인 피보험자 : 보험계약일로부터 그날을 포함하여 90일이 지난 날의 다음날</t>
  </si>
  <si>
    <t>보험기간 중 '①보장개시일 이후 암관련질병 ②뇌졸중 ③급성심근경색증'이 세가지 중 하나로 진단확정되고 그 직접적인 치료를 목적으로 병원 또는 의원(한방병원 또는 한의원을 포함)에 통원시 통원 1회당 금액 지급 ※ 통원사유별 각각 1일1회,연간 30회 한도 ※ [암관련 보장개시일]가입연령이 15세 미만인 피보험자 :보험계약일 /가입연령이 15세 이상인 피보험자 : 보험계약일로부터 그날을 포함하여 90일이 지난 날의 다음날(갑상선암,기타피부암,제자리암(상피내암), 경계성종양에 대한 보장개시일은 보험계약일로합니다.)</t>
  </si>
  <si>
    <r>
      <t xml:space="preserve">보험기간 중 허혈성심장질환으로 진단확정시 금액 지급 ※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</si>
  <si>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급성심근경색증으로 진단확정시 금액 지급 ※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</si>
  <si>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뇌혈관질환으로 진단확정시 금액 지급 ※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</si>
  <si>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뇌졸증으로 진단확정시 금액 지급 ※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</si>
  <si>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t>질병입원비(1일-180일)</t>
  </si>
  <si>
    <t>질병중환자실입원비(1일-180일 )</t>
  </si>
  <si>
    <t>상해수술비</t>
  </si>
  <si>
    <t>질병수술비</t>
  </si>
  <si>
    <t>조혈모세포이식수술비</t>
  </si>
  <si>
    <t>허혈성심질환수술비(감액없음)</t>
  </si>
  <si>
    <t>뇌혈관질환수술비(감액없음)</t>
  </si>
  <si>
    <t>5대장기이식수술비</t>
  </si>
  <si>
    <t>인공관절수술비</t>
  </si>
  <si>
    <t>5대기관 수술비(비관혈)(최초1회한)(감액없음)(간질환)</t>
    <phoneticPr fontId="1" type="noConversion"/>
  </si>
  <si>
    <t>5대기관 수술비(비관혈)(최초2회한)(감액없음)(폐질환)</t>
    <phoneticPr fontId="1" type="noConversion"/>
  </si>
  <si>
    <t>5대기관 수술비(비관혈)(최초3회한)(감액없음)(심장질환)</t>
    <phoneticPr fontId="1" type="noConversion"/>
  </si>
  <si>
    <t>5대기관 수술비(비관혈)(최초4회한)(감액없음)(신장질환)</t>
    <phoneticPr fontId="1" type="noConversion"/>
  </si>
  <si>
    <t>5대기관 수술비(비관혈)(최초5회한)(감액없음)(뇌질환2)</t>
    <phoneticPr fontId="1" type="noConversion"/>
  </si>
  <si>
    <t>보험료 납입면제대상보장(7대질병진단 및 상해·질병후유장해(50%이상))</t>
  </si>
  <si>
    <t>납입면제</t>
  </si>
  <si>
    <t>수술</t>
    <phoneticPr fontId="1" type="noConversion"/>
  </si>
  <si>
    <t>5대기관 수술비(관혈)(최초1회한)(감액없음)(간질환)</t>
    <phoneticPr fontId="1" type="noConversion"/>
  </si>
  <si>
    <t>5대기관 수술비(관혈)(최초2회한)(감액없음)(폐질환)</t>
    <phoneticPr fontId="1" type="noConversion"/>
  </si>
  <si>
    <t>5대기관 수술비(관혈)(최초3회한)(감액없음)(심장질환)</t>
    <phoneticPr fontId="1" type="noConversion"/>
  </si>
  <si>
    <t>5대기관 수술비(관혈)(최초4회한)(감액없음)(신장질환)</t>
    <phoneticPr fontId="1" type="noConversion"/>
  </si>
  <si>
    <t>5대기관 수술비(관혈)(최초5회한)(감액없음)(뇌질환2)</t>
    <phoneticPr fontId="1" type="noConversion"/>
  </si>
  <si>
    <t>보험기간 중 '① 암보장개시일 이후 암관련질병, 뇌혈관질환,허혈성심질환으로 진단받은 경우 ②상해 또는 진단확정된 질병으로 장해분류표에서 정한 장해지급률이 50%이상에 해당하는 후유장해 상태가 된 경우'이 중 한 가지 사유가 발생한때에는 보험가입금액을 보험수익자에게 지급 ※ 최초 1회 ※ [암보장개시일]가입연령이 15세 미만인 피보험자 : 보험계약일 /가입연령이 15세 이상인 피보험자 : 보험계약일로부터 그날을 포함하여 90일이 지난 날의 다음날</t>
  </si>
  <si>
    <t>보험기간 중 뇌질환Ⅱ으로 진단확정되고 그 치료를 직접적인 목적으로 수술시 금액 지급 ※ 비관혈수술 최초 1회</t>
  </si>
  <si>
    <t>보험기간 중 신장질환으로 진단확정되고 그 치료를 직접적인 목적으로 수술시 금액 지급 ※ 비관혈수술 최초 1회</t>
  </si>
  <si>
    <t>보험기간 중 심장질환으로 진단확정되고 그 치료를 직접적인 목적으로 수술시 금액 지급 ※ 비관혈수술 최초 1회</t>
  </si>
  <si>
    <t>보험기간 중 폐질환으로 진단확정되고 그 치료를 직접적인 목적으로 수술시 금액 지급 ※ 비관혈수술 최초 1회</t>
  </si>
  <si>
    <t>보험기간 중 간질환으로 진단확정되고 그 치료를 직접적인 목적으로 수술시 금액 지급 ※ 비관혈수술 최초 1회</t>
  </si>
  <si>
    <t>보험기간 중 뇌질환Ⅱ으로 진단확정되고 그 치료를 직접적인 목적으로 수술시 금액 지급 ※ 관혈수술 최초 1회</t>
  </si>
  <si>
    <t>보험기간 중 신장질환으로 진단확정되고 그 치료를 직접적인 목적으로 수술시 금액 지급 ※ 관혈수술 최초 1회</t>
  </si>
  <si>
    <t>보험기간 중 심장질환으로 진단확정되고 그 치료를 직접적인 목적으로 수술시 금액 지급 ※ 관혈수술 최초 1회</t>
  </si>
  <si>
    <t>보험기간 중 폐질환으로 진단확정되고 그 치료를 직접적인 목적으로 수술시 금액 지급 ※ 관혈수술 최초 1회</t>
  </si>
  <si>
    <t>보험기간 중 상해 또는 질병의 직접적인 원인으로 인공관절수술을 받은 때에는 수술1회당 금액 지급</t>
  </si>
  <si>
    <t>보험기간 중 상해 또는 질병으로 인해 병원 또는 의원(한방병원 또는 한의원 포함)에서 장기수혜자로서 5대장기이식 수술시 금액 지급 ※ 최초 1회</t>
  </si>
  <si>
    <t>보험기간 중 뇌혈관질환으로 진단확정되고 그 치료를 직접적인 목적으로 수술을 받은 때에는 수술1회당 금액 지급</t>
  </si>
  <si>
    <t>보험기간 중 허혈성심질환으로 진단확정되고 그 치료를 직접적인 목적으로 수술을 받은 때에는 수술1회당 금액 지급</t>
  </si>
  <si>
    <t>보험기간 중 조혈모세포이식 수술시 금액 지급 ※ 최초 1회</t>
  </si>
  <si>
    <t>보험기간 중 급격,우연,외래의 상해사고로 신체(의수, 의족,의안,의치 등 신체보조장구는 제외합니다)에 상해를 입고 그 상해의 직접결과로 수술시 1사고당 금액 지급</t>
  </si>
  <si>
    <t>보험기간 중 진단확정된 질병으로 인해 병원 또는 의원(한방병원 또는 한의원 포함)의 중환자실에 입원하여 치료를 받은 경우 1일당 금액 지급 ※ 180일 한도</t>
  </si>
  <si>
    <t>보험기간 중 진단확정된 질병으로 인하여 병원 또는 의원(한방병원 또는 한의원 포함)에 입원하여 치료를 받은 경우 1일당 금액 지급 ※ 180일 한도</t>
  </si>
  <si>
    <t>질병후유장해(3~100%)(감액없음)</t>
    <phoneticPr fontId="1" type="noConversion"/>
  </si>
  <si>
    <t>총납입액</t>
    <phoneticPr fontId="1" type="noConversion"/>
  </si>
  <si>
    <t>90세만기</t>
    <phoneticPr fontId="1" type="noConversion"/>
  </si>
  <si>
    <t>월납입액</t>
    <phoneticPr fontId="1" type="noConversion"/>
  </si>
  <si>
    <t>보험기간 중 '①보장개시일 이후 암 관련 질병 ②뇌졸중 ③급성심근경색증'이 세가지 중 하나로 진단확정되고 그 직접적인 치료를 목적으로 상급종합병원에 통원시 통원 1회당 금액 지급 ※ 통원사유별 각각 1일1회,연간 30회 한도 ※ [암관련 보장개시일]: 보험계약일로부터 그날을 포함하여 90일이 지난 날의 다음날(갑상선암,기타피부암,제자리암(상피내암), 경계성종양에 대한 보장개시일은 보험계약일로합니다.)</t>
    <phoneticPr fontId="1" type="noConversion"/>
  </si>
  <si>
    <t>보험기간 중 '①보장개시일 이후 암 관련 질병 ②뇌졸중 ③급성심근경색증'이 세가지 중 하나로 진단확정되고 그 직접적인 치료를 목적으로 병원 또는 의원(한방병원 또는 한의원을 포함)에 통원시 통원 1회당 금액 지급 ※ 통원사유별 각각 1일1회,연간 30회 한도 ※ [암관련 보장개시일]가입연령이 15세 미만인 피보험자 :보험계약일 /가입연령이 15세 이상인 피보험자 : 보험계약일로부터 그날을 포함하여 90일이 지난 날의 다음날(갑상선암,기타피부암,제자리암(상피내암), 경계성종양에 대한 보장개시일은 보험계약일로합니다.)</t>
    <phoneticPr fontId="1" type="noConversion"/>
  </si>
  <si>
    <t>유사암진단비(감액없음)</t>
    <phoneticPr fontId="1" type="noConversion"/>
  </si>
  <si>
    <r>
      <t>전 보험기간 중(갱신으로 인한 보험기간 포함)유사암으로 진단확정시 금액 지급 ※ 각각 최초 1회 ※ 유사암 :</t>
    </r>
    <r>
      <rPr>
        <b/>
        <sz val="11"/>
        <color theme="1"/>
        <rFont val="맑은 고딕"/>
        <family val="3"/>
        <charset val="129"/>
        <scheme val="minor"/>
      </rPr>
      <t>갑상선암,기타피부암,제자리암(상피내암), 경계성종양</t>
    </r>
    <phoneticPr fontId="1" type="noConversion"/>
  </si>
  <si>
    <r>
      <t>암진단비(</t>
    </r>
    <r>
      <rPr>
        <b/>
        <sz val="11"/>
        <color theme="1"/>
        <rFont val="맑은 고딕"/>
        <family val="3"/>
        <charset val="129"/>
        <scheme val="minor"/>
      </rPr>
      <t>유사암제외</t>
    </r>
    <r>
      <rPr>
        <sz val="11"/>
        <color theme="1"/>
        <rFont val="맑은 고딕"/>
        <family val="2"/>
        <charset val="129"/>
        <scheme val="minor"/>
      </rPr>
      <t>)(감액없음)</t>
    </r>
    <phoneticPr fontId="1" type="noConversion"/>
  </si>
  <si>
    <r>
      <t>보험기간 중 보장개시일 이후 재진단암(기타피부암, 갑상선암,경계성종양,제자리암,전립선암 제외)으로 진단확정시 금액 지급 ※ 재진단암이란 최초로 진단받은 첫번째암 또는 직전 재진단암의 진단확정일로부터 1년이 경과 후 새로운 원발암,전이암,재발암,잔여암으로 재진단 받은 암입니다. ① [</t>
    </r>
    <r>
      <rPr>
        <b/>
        <sz val="11"/>
        <color theme="1"/>
        <rFont val="맑은 고딕"/>
        <family val="3"/>
        <charset val="129"/>
        <scheme val="minor"/>
      </rPr>
      <t>첫번째 재진단암</t>
    </r>
    <r>
      <rPr>
        <sz val="11"/>
        <color theme="1"/>
        <rFont val="맑은 고딕"/>
        <family val="2"/>
        <charset val="129"/>
        <scheme val="minor"/>
      </rPr>
      <t xml:space="preserve"> 보장개시일]암보장개시일 이후 첫번째암의 진단확정일부터 그날을 포함하여 1년이 지난날의 다음날 -암보장개시일 :보험계약일로부터 그날을 포함하여 90일이 지난 날의 다음날 ② [</t>
    </r>
    <r>
      <rPr>
        <b/>
        <sz val="11"/>
        <color theme="1"/>
        <rFont val="맑은 고딕"/>
        <family val="3"/>
        <charset val="129"/>
        <scheme val="minor"/>
      </rPr>
      <t>두번째 이후 재진단암</t>
    </r>
    <r>
      <rPr>
        <sz val="11"/>
        <color theme="1"/>
        <rFont val="맑은 고딕"/>
        <family val="2"/>
        <charset val="129"/>
        <scheme val="minor"/>
      </rPr>
      <t xml:space="preserve"> 보장개시일]직전 재진단암 진단확정일로부터 </t>
    </r>
    <r>
      <rPr>
        <b/>
        <sz val="11"/>
        <color theme="1"/>
        <rFont val="맑은 고딕"/>
        <family val="3"/>
        <charset val="129"/>
        <scheme val="minor"/>
      </rPr>
      <t>그날을 포함하여 1년이 지난날의 다음날</t>
    </r>
    <phoneticPr fontId="1" type="noConversion"/>
  </si>
  <si>
    <r>
      <t xml:space="preserve">보험기간 중 보장개시일 이후 </t>
    </r>
    <r>
      <rPr>
        <b/>
        <sz val="11"/>
        <color theme="1"/>
        <rFont val="맑은 고딕"/>
        <family val="3"/>
        <charset val="129"/>
        <scheme val="minor"/>
      </rPr>
      <t>암(갑상선암,기타피부암 포함)등</t>
    </r>
    <r>
      <rPr>
        <sz val="11"/>
        <color theme="1"/>
        <rFont val="맑은 고딕"/>
        <family val="2"/>
        <charset val="129"/>
        <scheme val="minor"/>
      </rPr>
      <t xml:space="preserve">으로 진단확정되고 치료를 직접적인 목적으로 항암방사선치료 또는 항암약물치료를 받은 경우 금액 지급 ※ 최초 1회,갑상선암,기타피부암의경우 지급금액의 20%지급 ※ [보장개시일] : 보험계약일로부터 그날을 포함하여 </t>
    </r>
    <r>
      <rPr>
        <b/>
        <sz val="11"/>
        <color theme="1"/>
        <rFont val="맑은 고딕"/>
        <family val="3"/>
        <charset val="129"/>
        <scheme val="minor"/>
      </rPr>
      <t>90</t>
    </r>
    <r>
      <rPr>
        <sz val="11"/>
        <color theme="1"/>
        <rFont val="맑은 고딕"/>
        <family val="2"/>
        <charset val="129"/>
        <scheme val="minor"/>
      </rPr>
      <t>일이 지난 날의 다음날(갑상선암,기타피부암에 대한 보장개시일은 보험계약일로합니다.)</t>
    </r>
    <phoneticPr fontId="1" type="noConversion"/>
  </si>
  <si>
    <r>
      <t xml:space="preserve">보험기간 중 보장개시일 이후 암(유사암 제외)으로 진단확정시 금액 지급 ※ </t>
    </r>
    <r>
      <rPr>
        <b/>
        <sz val="11"/>
        <color theme="1"/>
        <rFont val="맑은 고딕"/>
        <family val="3"/>
        <charset val="129"/>
        <scheme val="minor"/>
      </rPr>
      <t>최초 1회</t>
    </r>
    <r>
      <rPr>
        <sz val="11"/>
        <color theme="1"/>
        <rFont val="맑은 고딕"/>
        <family val="2"/>
        <charset val="129"/>
        <scheme val="minor"/>
      </rPr>
      <t xml:space="preserve">(유사암 :갑상선암,기타피부암, 제자리암(상피내암),경계성종양) ※ [보장개시일] : 보험계약일로부터 그날을 포함하여 </t>
    </r>
    <r>
      <rPr>
        <b/>
        <sz val="11"/>
        <color theme="1"/>
        <rFont val="맑은 고딕"/>
        <family val="3"/>
        <charset val="129"/>
        <scheme val="minor"/>
      </rPr>
      <t>90</t>
    </r>
    <r>
      <rPr>
        <sz val="11"/>
        <color theme="1"/>
        <rFont val="맑은 고딕"/>
        <family val="2"/>
        <charset val="129"/>
        <scheme val="minor"/>
      </rPr>
      <t>일이 지난 날의 다음날</t>
    </r>
    <phoneticPr fontId="1" type="noConversion"/>
  </si>
  <si>
    <t>제외 노인의료나눔재단에서 지원</t>
    <phoneticPr fontId="1" type="noConversion"/>
  </si>
  <si>
    <t>(적립금1)</t>
    <phoneticPr fontId="1" type="noConversion"/>
  </si>
  <si>
    <r>
      <t>전 보험기간 중(</t>
    </r>
    <r>
      <rPr>
        <b/>
        <sz val="11"/>
        <color theme="1"/>
        <rFont val="맑은 고딕"/>
        <family val="3"/>
        <charset val="129"/>
        <scheme val="minor"/>
      </rPr>
      <t>갱신으로 인한 보험기간 포함</t>
    </r>
    <r>
      <rPr>
        <sz val="11"/>
        <color theme="1"/>
        <rFont val="맑은 고딕"/>
        <family val="2"/>
        <charset val="129"/>
        <scheme val="minor"/>
      </rPr>
      <t>)유사암으로 진단확정시 금액 지급 ※ 각각 최초 1회 ※ 유사암 :갑상선암,기타피부암,제자리암(상피내암), 경계성종양</t>
    </r>
    <phoneticPr fontId="1" type="noConversion"/>
  </si>
  <si>
    <t>수정총납입액</t>
    <phoneticPr fontId="1" type="noConversion"/>
  </si>
  <si>
    <t>만</t>
    <phoneticPr fontId="1" type="noConversion"/>
  </si>
  <si>
    <t>보험기간 중 진단확정된 질병의 치료를 직접적인 목적으로 수술시 금액 지급</t>
    <phoneticPr fontId="1" type="noConversion"/>
  </si>
  <si>
    <r>
      <t xml:space="preserve">보험기간 중 진단확정된 </t>
    </r>
    <r>
      <rPr>
        <b/>
        <sz val="11"/>
        <color theme="1"/>
        <rFont val="맑은 고딕"/>
        <family val="3"/>
        <charset val="129"/>
        <scheme val="minor"/>
      </rPr>
      <t>질병의 치료</t>
    </r>
    <r>
      <rPr>
        <sz val="11"/>
        <color theme="1"/>
        <rFont val="맑은 고딕"/>
        <family val="2"/>
        <charset val="129"/>
        <scheme val="minor"/>
      </rPr>
      <t xml:space="preserve">를 </t>
    </r>
    <r>
      <rPr>
        <b/>
        <sz val="11"/>
        <color theme="1"/>
        <rFont val="맑은 고딕"/>
        <family val="3"/>
        <charset val="129"/>
        <scheme val="minor"/>
      </rPr>
      <t>직접적인 목적</t>
    </r>
    <r>
      <rPr>
        <sz val="11"/>
        <color theme="1"/>
        <rFont val="맑은 고딕"/>
        <family val="2"/>
        <charset val="129"/>
        <scheme val="minor"/>
      </rPr>
      <t xml:space="preserve">으로 </t>
    </r>
    <r>
      <rPr>
        <b/>
        <sz val="11"/>
        <color theme="1"/>
        <rFont val="맑은 고딕"/>
        <family val="3"/>
        <charset val="129"/>
        <scheme val="minor"/>
      </rPr>
      <t>수술</t>
    </r>
    <r>
      <rPr>
        <sz val="11"/>
        <color theme="1"/>
        <rFont val="맑은 고딕"/>
        <family val="2"/>
        <charset val="129"/>
        <scheme val="minor"/>
      </rPr>
      <t>시 금액 지급</t>
    </r>
    <phoneticPr fontId="1" type="noConversion"/>
  </si>
  <si>
    <r>
      <t xml:space="preserve">보험기간 중 조혈모세포이식 수술시 금액 지급 ※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</si>
  <si>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>보험기간 중 허혈성심질환으로 진단확정되고 그 치료를 직접적인 목적으로 수술을 받은 때에는 수술</t>
    </r>
    <r>
      <rPr>
        <b/>
        <sz val="11"/>
        <color theme="1"/>
        <rFont val="맑은 고딕"/>
        <family val="3"/>
        <charset val="129"/>
        <scheme val="minor"/>
      </rPr>
      <t>1회당</t>
    </r>
    <r>
      <rPr>
        <sz val="11"/>
        <color theme="1"/>
        <rFont val="맑은 고딕"/>
        <family val="2"/>
        <charset val="129"/>
        <scheme val="minor"/>
      </rPr>
      <t xml:space="preserve"> 금액 지급</t>
    </r>
    <phoneticPr fontId="1" type="noConversion"/>
  </si>
  <si>
    <t>보험기간 중 간질환으로 진단확정되고 그 치료를 직접적인 목적으로 수술시 금액 지급 ※ 관혈수술 최초 1회</t>
    <phoneticPr fontId="1" type="noConversion"/>
  </si>
  <si>
    <r>
      <t xml:space="preserve">보험기간 중 뇌질환Ⅱ으로 진단확정되고 그 치료를 직접적인 목적으로 수술시 금액 지급 ※ 비관혈수술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</si>
  <si>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신장질환으로 진단확정되고 그 치료를 직접적인 목적으로 수술시 금액 지급 ※ 비관혈수술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</si>
  <si>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심장질환으로 진단확정되고 그 치료를 직접적인 목적으로 수술시 금액 지급 ※ 비관혈수술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</si>
  <si>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폐질환으로 진단확정되고 그 치료를 직접적인 목적으로 수술시 금액 지급 ※ 비관혈수술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</si>
  <si>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간질환으로 진단확정되고 그 치료를 직접적인 목적으로 수술시 금액 지급 ※ 비관혈수술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</si>
  <si>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뇌질환Ⅱ으로 진단확정되고 그 치료를 직접적인 목적으로 수술시 금액 지급 ※ 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</si>
  <si>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신장질환으로 진단확정되고 그 치료를 직접적인 목적으로 수술시 금액 지급 ※ 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</si>
  <si>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심장질환으로 진단확정되고 그 치료를 직접적인 목적으로 수술시 금액 지급 ※ 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</si>
  <si>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폐질환으로 진단확정되고 그 치료를 직접적인 목적으로 수술시 금액 지급 ※ 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</si>
  <si>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r>
      <t xml:space="preserve">보험기간 중 간질환으로 진단확정되고 그 치료를 직접적인 목적으로 수술시 금액 지급 ※ 관혈수술 </t>
    </r>
    <r>
      <rPr>
        <b/>
        <sz val="11"/>
        <color theme="1"/>
        <rFont val="맑은 고딕"/>
        <family val="3"/>
        <charset val="129"/>
        <scheme val="minor"/>
      </rPr>
      <t>최초 1회</t>
    </r>
    <phoneticPr fontId="1" type="noConversion"/>
  </si>
  <si>
    <t>납입개월</t>
    <phoneticPr fontId="1" type="noConversion"/>
  </si>
  <si>
    <t>보류-제외-&gt;살릴수있다면 살리기</t>
    <phoneticPr fontId="1" type="noConversion"/>
  </si>
  <si>
    <t>수정월납입액</t>
    <phoneticPr fontId="1" type="noConversion"/>
  </si>
  <si>
    <t>3대질병통원비(연간30회한)(감 액없음)</t>
    <phoneticPr fontId="1" type="noConversion"/>
  </si>
  <si>
    <t>3대질병 상급종합병원통원비(연간30회 한)(감액없음)</t>
    <phoneticPr fontId="1" type="noConversion"/>
  </si>
  <si>
    <t xml:space="preserve">제외 </t>
    <phoneticPr fontId="1" type="noConversion"/>
  </si>
  <si>
    <t xml:space="preserve">제외 운전자보험 관련 </t>
    <phoneticPr fontId="1" type="noConversion"/>
  </si>
  <si>
    <t>수술비는DB에 이미 잘 되어있으므로 db보험 비교하여 뺄지말지 결정..</t>
    <phoneticPr fontId="1" type="noConversion"/>
  </si>
  <si>
    <t>수정금액</t>
    <phoneticPr fontId="1" type="noConversion"/>
  </si>
  <si>
    <t>사유</t>
    <phoneticPr fontId="1" type="noConversion"/>
  </si>
  <si>
    <t>물가상승 고려하여 필요없음</t>
    <phoneticPr fontId="1" type="noConversion"/>
  </si>
  <si>
    <t>입원</t>
    <phoneticPr fontId="1" type="noConversion"/>
  </si>
  <si>
    <t>중복, 사망보험금필요없음</t>
    <phoneticPr fontId="1" type="noConversion"/>
  </si>
  <si>
    <t>보험기간 중 '① 암보장개시일 이후 암관련질병, 뇌혈관질환,허혈성심질환으로 진단받은 경우 ②상해 또는 진단확정된 질병으로 장해분류표에서 정한 장해지급률이 50%이상에 해당하는 후유장해 상태가 된 경우'이 중 한 가지 사유가 발생한때에는 보험가입금액을 보험수익자에게 지급 ※ 최초 1회 ※ [암보장개시일] : 보험계약일로부터 그날을 포함하여 90일이 지난 날의 다음날</t>
    <phoneticPr fontId="1" type="noConversion"/>
  </si>
  <si>
    <t>보험기간 중 보장개시일 이후 암(유사암 제외)으로 진단확정시 금액 지급 ※ 최초 1회(유사암 :갑상선암,기타피부암, 제자리암(상피내암),경계성종양) ※ [보장개시일]  : 보험계약일로부터 그날을 포함하여 90일이 지난 날의 다음날</t>
    <phoneticPr fontId="1" type="noConversion"/>
  </si>
  <si>
    <r>
      <t xml:space="preserve">보험기간 중 보장개시일 이후 재진단암(기타피부암, 갑상선암,경계성종양,제자리암,전립선암 제외)으로 진단확정시 금액 지급 ※ 재진단암이란 최초로 진단받은 첫번째암 또는 직전 재진단암의 진단확정일로부터 </t>
    </r>
    <r>
      <rPr>
        <b/>
        <sz val="11"/>
        <color theme="1"/>
        <rFont val="맑은 고딕"/>
        <family val="3"/>
        <charset val="129"/>
        <scheme val="minor"/>
      </rPr>
      <t>1년이 경과 후 새로운 원발암,전이암,재발암,잔여암으로 재진단</t>
    </r>
    <r>
      <rPr>
        <sz val="11"/>
        <color theme="1"/>
        <rFont val="맑은 고딕"/>
        <family val="2"/>
        <charset val="129"/>
        <scheme val="minor"/>
      </rPr>
      <t xml:space="preserve"> 받은 암입니다. 
① [첫번째 재진단암 보장개시일] : </t>
    </r>
    <r>
      <rPr>
        <b/>
        <sz val="11"/>
        <color theme="1"/>
        <rFont val="맑은 고딕"/>
        <family val="3"/>
        <charset val="129"/>
        <scheme val="minor"/>
      </rPr>
      <t>계약일+91일 이후의 진단확정일로부터 366일째부터 개시</t>
    </r>
    <r>
      <rPr>
        <sz val="11"/>
        <color theme="1"/>
        <rFont val="맑은 고딕"/>
        <family val="2"/>
        <charset val="129"/>
        <scheme val="minor"/>
      </rPr>
      <t xml:space="preserve">
② [두번째이후 재진단암 보장개시일]
직전 재진단암 진단확정일 기준 </t>
    </r>
    <r>
      <rPr>
        <b/>
        <sz val="11"/>
        <color theme="1"/>
        <rFont val="맑은 고딕"/>
        <family val="3"/>
        <charset val="129"/>
        <scheme val="minor"/>
      </rPr>
      <t>366일째</t>
    </r>
    <r>
      <rPr>
        <sz val="11"/>
        <color theme="1"/>
        <rFont val="맑은 고딕"/>
        <family val="2"/>
        <charset val="129"/>
        <scheme val="minor"/>
      </rPr>
      <t>부터 개시</t>
    </r>
    <phoneticPr fontId="1" type="noConversion"/>
  </si>
  <si>
    <r>
      <t xml:space="preserve">보험기간 중 보장개시일 이후 암관련질병(유사암포함)으로 </t>
    </r>
    <r>
      <rPr>
        <b/>
        <sz val="11"/>
        <color theme="1"/>
        <rFont val="맑은 고딕"/>
        <family val="3"/>
        <charset val="129"/>
        <scheme val="minor"/>
      </rPr>
      <t>진단확정</t>
    </r>
    <r>
      <rPr>
        <sz val="11"/>
        <color theme="1"/>
        <rFont val="맑은 고딕"/>
        <family val="2"/>
        <charset val="129"/>
        <scheme val="minor"/>
      </rPr>
      <t>되고</t>
    </r>
    <r>
      <rPr>
        <b/>
        <sz val="11"/>
        <color theme="1"/>
        <rFont val="맑은 고딕"/>
        <family val="3"/>
        <charset val="129"/>
        <scheme val="minor"/>
      </rPr>
      <t xml:space="preserve"> 그 직접적인 치료를 목적으로 수술</t>
    </r>
    <r>
      <rPr>
        <sz val="11"/>
        <color theme="1"/>
        <rFont val="맑은 고딕"/>
        <family val="2"/>
        <charset val="129"/>
        <scheme val="minor"/>
      </rPr>
      <t xml:space="preserve">시 금액 지급 ※ </t>
    </r>
    <r>
      <rPr>
        <b/>
        <sz val="11"/>
        <color theme="1"/>
        <rFont val="맑은 고딕"/>
        <family val="3"/>
        <charset val="129"/>
        <scheme val="minor"/>
      </rPr>
      <t>유사암은 지급금액의 20%</t>
    </r>
    <r>
      <rPr>
        <sz val="11"/>
        <color theme="1"/>
        <rFont val="맑은 고딕"/>
        <family val="2"/>
        <charset val="129"/>
        <scheme val="minor"/>
      </rPr>
      <t xml:space="preserve">지급 (유사암 :갑상선암, 기타피부암,제자리암(상피내암),경계성종양) ※ [보장개시일] : 보험계약일로부터 그날을 포함하여 </t>
    </r>
    <r>
      <rPr>
        <b/>
        <sz val="11"/>
        <color theme="1"/>
        <rFont val="맑은 고딕"/>
        <family val="3"/>
        <charset val="129"/>
        <scheme val="minor"/>
      </rPr>
      <t>90일이 지난 날의 다음날</t>
    </r>
    <r>
      <rPr>
        <sz val="11"/>
        <color theme="1"/>
        <rFont val="맑은 고딕"/>
        <family val="2"/>
        <charset val="129"/>
        <scheme val="minor"/>
      </rPr>
      <t>(</t>
    </r>
    <r>
      <rPr>
        <b/>
        <sz val="11"/>
        <color theme="1"/>
        <rFont val="맑은 고딕"/>
        <family val="3"/>
        <charset val="129"/>
        <scheme val="minor"/>
      </rPr>
      <t>유사암</t>
    </r>
    <r>
      <rPr>
        <sz val="11"/>
        <color theme="1"/>
        <rFont val="맑은 고딕"/>
        <family val="2"/>
        <charset val="129"/>
        <scheme val="minor"/>
      </rPr>
      <t xml:space="preserve">에 대한 보장개시일은 </t>
    </r>
    <r>
      <rPr>
        <b/>
        <sz val="11"/>
        <color theme="1"/>
        <rFont val="맑은 고딕"/>
        <family val="3"/>
        <charset val="129"/>
        <scheme val="minor"/>
      </rPr>
      <t>보험계약일</t>
    </r>
    <r>
      <rPr>
        <sz val="11"/>
        <color theme="1"/>
        <rFont val="맑은 고딕"/>
        <family val="2"/>
        <charset val="129"/>
        <scheme val="minor"/>
      </rPr>
      <t>로합니다.)</t>
    </r>
    <phoneticPr fontId="1" type="noConversion"/>
  </si>
  <si>
    <t>제2조(「뇌혈관질환」 및 「신생아뇌출혈」의 정의 및 진단확정) 
① 이 특별약관에서 「뇌혈관질환」이라 함은 「뇌혈관질환 및 신생아뇌출혈 분류표」(【별표】참조)에서 「뇌혈관질환」에 해당하는 
1. 거미막하 출혈, 2. 뇌내출혈, 3. 기타 비외상성 두개내 출혈, 
4. 뇌경색 증, 5. 출혈 또는 경색증으로 명시되지 않는 뇌졸중, 
6. 뇌경색증을 유발하지 않은 뇌전동맥의 폐쇄 및 협착, 
7. 뇌경색증을 유발하지 않은 대뇌동맥의 폐쇄 및 협착, 
8. 기타 뇌혈관 질환, 9. 달리 분류된 질 환에서의 뇌혈관 장애, 
10. 뇌혈관 질환의 후유증
으로 분류되는 질병을 말합니다.
「뇌혈관질환」 및 「신생아뇌출혈」의 진단확정
이 진단은 병력, 신경학적 검진과 함께 
뇌 전산화 단층촬영(brain CT scan), 
자기공명영상(MRI), 
뇌혈관조영술, 양전자방출단층술(PET), 
단일광자방출 전산화 단층술(SPECT), 
뇌척수액검사 등을 기초로 하여야 합니다.
지급사유가 발생된 경우에는 이 특별약관은 소멸됩니다.</t>
    <phoneticPr fontId="1" type="noConversion"/>
  </si>
  <si>
    <t>일반상해후유장해(3~100%)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</si>
</sst>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&quot;₩&quot;#,##0_);[Red]\(&quot;₩&quot;#,##0\)"/>
    <numFmt numFmtId="181" formatCode="000\-000"/>
    <numFmt numFmtId="185" formatCode="&quot;₩&quot;#,##0.00_);[Red]\(&quot;₩&quot;#,##0.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80" fontId="0" fillId="3" borderId="1" xfId="0" applyNumberForma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180" fontId="0" fillId="2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180" fontId="0" fillId="4" borderId="1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180" fontId="0" fillId="0" borderId="1" xfId="0" applyNumberFormat="1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180" fontId="0" fillId="3" borderId="1" xfId="0" applyNumberFormat="1" applyFill="1" applyBorder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80" fontId="2" fillId="5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8" borderId="1" xfId="0" applyNumberFormat="1" applyFill="1" applyBorder="1" applyAlignment="1">
      <alignment horizontal="right" vertical="center"/>
    </xf>
    <xf numFmtId="185" fontId="0" fillId="0" borderId="1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449-8D7B-44C0-A547-24D0441BC5E7}">
  <dimension ref="B6:D10"/>
  <sheetViews>
    <sheetView workbookViewId="0">
      <selection activeCell="D10" sqref="D10"/>
    </sheetView>
  </sheetViews>
  <sheetFormatPr defaultRowHeight="16.5" x14ac:dyDescent="0.3"/>
  <sheetData>
    <row r="6" spans="2:4" x14ac:dyDescent="0.3">
      <c r="C6" t="s">
        <v>30</v>
      </c>
    </row>
    <row r="8" spans="2:4" x14ac:dyDescent="0.3">
      <c r="B8">
        <v>1</v>
      </c>
      <c r="D8" t="s">
        <v>29</v>
      </c>
    </row>
    <row r="9" spans="2:4" x14ac:dyDescent="0.3">
      <c r="B9">
        <v>2</v>
      </c>
      <c r="D9" t="s">
        <v>31</v>
      </c>
    </row>
    <row r="10" spans="2:4" x14ac:dyDescent="0.3">
      <c r="B10">
        <v>3</v>
      </c>
      <c r="D10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D324-1D49-4CE0-B4E3-7B2B2F2E4F14}">
  <dimension ref="A1:L57"/>
  <sheetViews>
    <sheetView topLeftCell="A7" workbookViewId="0">
      <selection activeCell="E20" sqref="E20"/>
    </sheetView>
  </sheetViews>
  <sheetFormatPr defaultRowHeight="16.5" x14ac:dyDescent="0.3"/>
  <cols>
    <col min="1" max="1" width="3.5" bestFit="1" customWidth="1"/>
    <col min="2" max="2" width="4.5" style="4" customWidth="1"/>
    <col min="4" max="4" width="9.625" style="5" customWidth="1"/>
    <col min="5" max="5" width="20.75" style="4" customWidth="1"/>
    <col min="6" max="6" width="12.125" bestFit="1" customWidth="1"/>
    <col min="7" max="7" width="2.375" style="1" customWidth="1"/>
    <col min="8" max="8" width="9" style="1"/>
    <col min="9" max="9" width="49.75" style="3" customWidth="1"/>
    <col min="10" max="10" width="8.875" bestFit="1" customWidth="1"/>
    <col min="11" max="11" width="3.375" bestFit="1" customWidth="1"/>
    <col min="12" max="12" width="17.375" style="39" bestFit="1" customWidth="1"/>
  </cols>
  <sheetData>
    <row r="1" spans="1:12" ht="33" x14ac:dyDescent="0.3">
      <c r="D1" s="42" t="s">
        <v>134</v>
      </c>
      <c r="E1" s="35" t="str">
        <f>CONCATENATE(_xlfn.NUMBERVALUE(SUM($J$9:$J$47))/$E$3,"만")</f>
        <v>17.1615만</v>
      </c>
      <c r="G1" s="4"/>
      <c r="H1"/>
    </row>
    <row r="2" spans="1:12" x14ac:dyDescent="0.3">
      <c r="D2" s="40" t="s">
        <v>51</v>
      </c>
      <c r="E2" s="7">
        <v>30</v>
      </c>
      <c r="H2"/>
    </row>
    <row r="3" spans="1:12" x14ac:dyDescent="0.3">
      <c r="D3" s="41" t="s">
        <v>132</v>
      </c>
      <c r="E3" s="8">
        <f>E2*12</f>
        <v>360</v>
      </c>
      <c r="H3"/>
    </row>
    <row r="4" spans="1:12" x14ac:dyDescent="0.3">
      <c r="D4" s="42" t="s">
        <v>103</v>
      </c>
      <c r="E4" s="35" t="str">
        <f>CONCATENATE(_xlfn.NUMBERVALUE(SUM($H$9:$H$47)/10000),"만")</f>
        <v>19.5045만</v>
      </c>
      <c r="F4" t="s">
        <v>113</v>
      </c>
    </row>
    <row r="5" spans="1:12" x14ac:dyDescent="0.3">
      <c r="D5" s="42" t="s">
        <v>3</v>
      </c>
      <c r="E5" s="10" t="s">
        <v>102</v>
      </c>
      <c r="H5" s="2"/>
    </row>
    <row r="6" spans="1:12" s="1" customFormat="1" ht="33" x14ac:dyDescent="0.3">
      <c r="D6" s="42" t="s">
        <v>115</v>
      </c>
      <c r="E6" s="35" t="str">
        <f>CONCATENATE(_xlfn.NUMBERVALUE(SUM($J$9:$J$47)),"만")</f>
        <v>6178.14만</v>
      </c>
      <c r="F6"/>
      <c r="H6" s="2"/>
      <c r="L6" s="46"/>
    </row>
    <row r="7" spans="1:12" x14ac:dyDescent="0.3">
      <c r="D7" s="41" t="s">
        <v>101</v>
      </c>
      <c r="E7" s="9" t="str">
        <f>CONCATENATE(((SUM($H$9:$H$47)+1)/10000)*$E$3,"만")</f>
        <v>7021.656만</v>
      </c>
      <c r="H7" s="2"/>
    </row>
    <row r="8" spans="1:12" s="11" customFormat="1" x14ac:dyDescent="0.3">
      <c r="B8" s="12" t="s">
        <v>25</v>
      </c>
      <c r="C8" s="11" t="s">
        <v>0</v>
      </c>
      <c r="D8" s="11" t="s">
        <v>1</v>
      </c>
      <c r="E8" s="12" t="s">
        <v>2</v>
      </c>
      <c r="F8" s="13" t="s">
        <v>4</v>
      </c>
      <c r="H8" s="13" t="s">
        <v>5</v>
      </c>
      <c r="I8" s="14" t="s">
        <v>6</v>
      </c>
      <c r="J8" s="13" t="s">
        <v>140</v>
      </c>
      <c r="L8" s="12" t="s">
        <v>141</v>
      </c>
    </row>
    <row r="9" spans="1:12" s="17" customFormat="1" ht="66" x14ac:dyDescent="0.3">
      <c r="A9" s="15">
        <v>1</v>
      </c>
      <c r="B9" s="16"/>
      <c r="C9" s="17" t="s">
        <v>8</v>
      </c>
      <c r="D9" s="15" t="s">
        <v>38</v>
      </c>
      <c r="E9" s="16" t="s">
        <v>34</v>
      </c>
      <c r="F9" s="15" t="str">
        <f>CONCATENATE($G9/10000,"만")</f>
        <v>5000만</v>
      </c>
      <c r="G9" s="18">
        <v>50000000</v>
      </c>
      <c r="H9" s="18">
        <v>49700</v>
      </c>
      <c r="I9" s="16" t="s">
        <v>146</v>
      </c>
      <c r="J9" s="34">
        <f>IF($B9="제외", 0, ($H9*$E$3)/10000)</f>
        <v>1789.2</v>
      </c>
      <c r="K9" s="17" t="s">
        <v>116</v>
      </c>
      <c r="L9" s="45"/>
    </row>
    <row r="10" spans="1:12" s="17" customFormat="1" ht="49.5" x14ac:dyDescent="0.3">
      <c r="A10" s="15">
        <v>2</v>
      </c>
      <c r="B10" s="16"/>
      <c r="C10" s="17" t="s">
        <v>8</v>
      </c>
      <c r="D10" s="15" t="s">
        <v>27</v>
      </c>
      <c r="E10" s="16" t="s">
        <v>100</v>
      </c>
      <c r="F10" s="15" t="str">
        <f>CONCATENATE($G10/10000,"만")</f>
        <v>3000만</v>
      </c>
      <c r="G10" s="18">
        <v>30000000</v>
      </c>
      <c r="H10" s="18">
        <v>28350</v>
      </c>
      <c r="I10" s="16" t="s">
        <v>18</v>
      </c>
      <c r="J10" s="34">
        <f>IF($B10="제외", 0, ($H10*$E$3)/10000)</f>
        <v>1020.6</v>
      </c>
      <c r="K10" s="17" t="s">
        <v>116</v>
      </c>
      <c r="L10" s="45"/>
    </row>
    <row r="11" spans="1:12" s="17" customFormat="1" ht="33" x14ac:dyDescent="0.3">
      <c r="A11" s="15">
        <v>3</v>
      </c>
      <c r="B11" s="16"/>
      <c r="C11" s="17" t="s">
        <v>8</v>
      </c>
      <c r="D11" s="15" t="s">
        <v>28</v>
      </c>
      <c r="E11" s="16" t="s">
        <v>15</v>
      </c>
      <c r="F11" s="15" t="str">
        <f>CONCATENATE($G11/10000,"만")</f>
        <v>2000만</v>
      </c>
      <c r="G11" s="18">
        <v>20000000</v>
      </c>
      <c r="H11" s="18">
        <v>18140</v>
      </c>
      <c r="I11" s="16" t="s">
        <v>58</v>
      </c>
      <c r="J11" s="34">
        <f>IF($B11="제외", 0, ($H11*$E$3)/10000)</f>
        <v>653.04</v>
      </c>
      <c r="K11" s="17" t="s">
        <v>116</v>
      </c>
      <c r="L11" s="45"/>
    </row>
    <row r="12" spans="1:12" s="17" customFormat="1" ht="148.5" x14ac:dyDescent="0.3">
      <c r="A12" s="15">
        <v>4</v>
      </c>
      <c r="B12" s="16"/>
      <c r="C12" s="17" t="s">
        <v>8</v>
      </c>
      <c r="D12" s="15" t="s">
        <v>38</v>
      </c>
      <c r="E12" s="16" t="s">
        <v>36</v>
      </c>
      <c r="F12" s="15" t="str">
        <f>CONCATENATE($G12/10000,"만")</f>
        <v>500만</v>
      </c>
      <c r="G12" s="18">
        <v>5000000</v>
      </c>
      <c r="H12" s="18">
        <v>13635</v>
      </c>
      <c r="I12" s="16" t="s">
        <v>147</v>
      </c>
      <c r="J12" s="34">
        <f>IF($B12="제외", 0, ($H12*$E$3)/10000)</f>
        <v>490.86</v>
      </c>
      <c r="K12" s="17" t="s">
        <v>116</v>
      </c>
      <c r="L12" s="45"/>
    </row>
    <row r="13" spans="1:12" s="17" customFormat="1" ht="33" x14ac:dyDescent="0.3">
      <c r="A13" s="15">
        <v>5</v>
      </c>
      <c r="B13" s="16"/>
      <c r="C13" s="17" t="s">
        <v>8</v>
      </c>
      <c r="D13" s="15" t="s">
        <v>28</v>
      </c>
      <c r="E13" s="16" t="s">
        <v>13</v>
      </c>
      <c r="F13" s="15" t="str">
        <f>CONCATENATE($G13/10000,"만")</f>
        <v>2000만</v>
      </c>
      <c r="G13" s="18">
        <v>20000000</v>
      </c>
      <c r="H13" s="18">
        <v>9520</v>
      </c>
      <c r="I13" s="16" t="s">
        <v>56</v>
      </c>
      <c r="J13" s="34">
        <f>IF($B13="제외", 0, ($H13*$E$3)/10000)</f>
        <v>342.72</v>
      </c>
      <c r="K13" s="17" t="s">
        <v>116</v>
      </c>
      <c r="L13" s="45"/>
    </row>
    <row r="14" spans="1:12" s="17" customFormat="1" ht="99" x14ac:dyDescent="0.3">
      <c r="A14" s="15">
        <v>6</v>
      </c>
      <c r="B14" s="16"/>
      <c r="C14" s="17" t="s">
        <v>8</v>
      </c>
      <c r="D14" s="15" t="s">
        <v>76</v>
      </c>
      <c r="E14" s="16" t="s">
        <v>42</v>
      </c>
      <c r="F14" s="15" t="str">
        <f>CONCATENATE($G14/10000,"만")</f>
        <v>500만</v>
      </c>
      <c r="G14" s="18">
        <v>5000000</v>
      </c>
      <c r="H14" s="18">
        <v>8190</v>
      </c>
      <c r="I14" s="16" t="s">
        <v>148</v>
      </c>
      <c r="J14" s="34">
        <f>IF($B14="제외", 0, ($H14*$E$3)/10000)</f>
        <v>294.83999999999997</v>
      </c>
      <c r="K14" s="17" t="s">
        <v>116</v>
      </c>
      <c r="L14" s="45"/>
    </row>
    <row r="15" spans="1:12" s="17" customFormat="1" x14ac:dyDescent="0.3">
      <c r="A15" s="15">
        <v>7</v>
      </c>
      <c r="B15" s="16"/>
      <c r="C15" s="17" t="s">
        <v>8</v>
      </c>
      <c r="D15" s="15" t="s">
        <v>28</v>
      </c>
      <c r="E15" s="16" t="s">
        <v>14</v>
      </c>
      <c r="F15" s="15" t="str">
        <f>CONCATENATE($G15/10000,"만")</f>
        <v>1000만</v>
      </c>
      <c r="G15" s="18">
        <v>10000000</v>
      </c>
      <c r="H15" s="18">
        <v>7270</v>
      </c>
      <c r="I15" s="17" t="s">
        <v>59</v>
      </c>
      <c r="J15" s="34">
        <f>IF($B15="제외", 0, ($H15*$E$3)/10000)</f>
        <v>261.72000000000003</v>
      </c>
      <c r="K15" s="17" t="s">
        <v>116</v>
      </c>
      <c r="L15" s="45"/>
    </row>
    <row r="16" spans="1:12" s="17" customFormat="1" ht="33" x14ac:dyDescent="0.3">
      <c r="A16" s="15">
        <v>8</v>
      </c>
      <c r="B16" s="16"/>
      <c r="C16" s="17" t="s">
        <v>8</v>
      </c>
      <c r="D16" s="15" t="s">
        <v>76</v>
      </c>
      <c r="E16" s="16" t="s">
        <v>63</v>
      </c>
      <c r="F16" s="15" t="str">
        <f>CONCATENATE($G16/10000,"만")</f>
        <v>30만</v>
      </c>
      <c r="G16" s="18">
        <v>300000</v>
      </c>
      <c r="H16" s="18">
        <v>4884</v>
      </c>
      <c r="I16" s="16" t="s">
        <v>118</v>
      </c>
      <c r="J16" s="34">
        <f>IF($B16="제외", 0, ($H16*$E$3)/10000)</f>
        <v>175.82400000000001</v>
      </c>
      <c r="K16" s="17" t="s">
        <v>116</v>
      </c>
      <c r="L16" s="45"/>
    </row>
    <row r="17" spans="1:12" s="17" customFormat="1" ht="72" customHeight="1" x14ac:dyDescent="0.3">
      <c r="A17" s="15">
        <v>9</v>
      </c>
      <c r="B17" s="24"/>
      <c r="C17" s="17" t="s">
        <v>8</v>
      </c>
      <c r="D17" s="15" t="s">
        <v>76</v>
      </c>
      <c r="E17" s="16" t="s">
        <v>79</v>
      </c>
      <c r="F17" s="15" t="str">
        <f>CONCATENATE($G17/10000,"만")</f>
        <v>2000만</v>
      </c>
      <c r="G17" s="18">
        <v>20000000</v>
      </c>
      <c r="H17" s="18">
        <v>4500</v>
      </c>
      <c r="I17" s="16" t="s">
        <v>129</v>
      </c>
      <c r="J17" s="48">
        <f>IF($B17="제외", 0, ($H17*$E$3)/10000)</f>
        <v>162</v>
      </c>
      <c r="K17" s="17" t="s">
        <v>116</v>
      </c>
      <c r="L17" s="49" t="str">
        <f>CONCATENATE((SUM($H$37:$H$46)*360)/10000,"만")</f>
        <v>841.68만</v>
      </c>
    </row>
    <row r="18" spans="1:12" s="17" customFormat="1" ht="56.25" customHeight="1" x14ac:dyDescent="0.3">
      <c r="A18" s="15">
        <v>10</v>
      </c>
      <c r="B18" s="24"/>
      <c r="C18" s="17" t="s">
        <v>8</v>
      </c>
      <c r="D18" s="15" t="s">
        <v>76</v>
      </c>
      <c r="E18" s="16" t="s">
        <v>71</v>
      </c>
      <c r="F18" s="15" t="str">
        <f>CONCATENATE($G18/10000,"만")</f>
        <v>1000만</v>
      </c>
      <c r="G18" s="18">
        <v>10000000</v>
      </c>
      <c r="H18" s="18">
        <v>3960</v>
      </c>
      <c r="I18" s="16" t="s">
        <v>124</v>
      </c>
      <c r="J18" s="48">
        <f>IF($B18="제외", 0, ($H18*$E$3)/10000)</f>
        <v>142.56</v>
      </c>
      <c r="K18" s="17" t="s">
        <v>116</v>
      </c>
      <c r="L18" s="45"/>
    </row>
    <row r="19" spans="1:12" s="17" customFormat="1" ht="75" customHeight="1" x14ac:dyDescent="0.3">
      <c r="A19" s="15">
        <v>11</v>
      </c>
      <c r="B19" s="24" t="s">
        <v>138</v>
      </c>
      <c r="C19" s="17" t="s">
        <v>8</v>
      </c>
      <c r="D19" s="15" t="s">
        <v>76</v>
      </c>
      <c r="E19" s="38" t="s">
        <v>62</v>
      </c>
      <c r="F19" s="15" t="str">
        <f>CONCATENATE($G19/10000,"만")</f>
        <v>100만</v>
      </c>
      <c r="G19" s="18">
        <v>1000000</v>
      </c>
      <c r="H19" s="18">
        <v>3390</v>
      </c>
      <c r="I19" s="16" t="s">
        <v>97</v>
      </c>
      <c r="J19" s="34">
        <f>IF($B19="제외", 0, ($H19*$E$3)/10000)</f>
        <v>122.04</v>
      </c>
      <c r="K19" s="17" t="s">
        <v>116</v>
      </c>
      <c r="L19" s="45"/>
    </row>
    <row r="20" spans="1:12" s="17" customFormat="1" ht="49.5" x14ac:dyDescent="0.3">
      <c r="A20" s="15">
        <v>12</v>
      </c>
      <c r="B20" s="16"/>
      <c r="C20" s="17" t="s">
        <v>8</v>
      </c>
      <c r="D20" s="15" t="s">
        <v>27</v>
      </c>
      <c r="E20" s="16" t="s">
        <v>11</v>
      </c>
      <c r="F20" s="15" t="str">
        <f>CONCATENATE($G20/10000,"만")</f>
        <v>5000만</v>
      </c>
      <c r="G20" s="18">
        <v>50000000</v>
      </c>
      <c r="H20" s="18">
        <v>3100</v>
      </c>
      <c r="I20" s="16" t="s">
        <v>21</v>
      </c>
      <c r="J20" s="34">
        <f>IF($B20="제외", 0, ($H20*$E$3)/10000)</f>
        <v>111.6</v>
      </c>
      <c r="K20" s="17" t="s">
        <v>116</v>
      </c>
      <c r="L20" s="45"/>
    </row>
    <row r="21" spans="1:12" s="17" customFormat="1" ht="49.5" x14ac:dyDescent="0.3">
      <c r="A21" s="15">
        <v>13</v>
      </c>
      <c r="B21" s="16"/>
      <c r="C21" s="17" t="s">
        <v>8</v>
      </c>
      <c r="D21" s="15" t="s">
        <v>38</v>
      </c>
      <c r="E21" s="16" t="s">
        <v>35</v>
      </c>
      <c r="F21" s="15" t="str">
        <f>CONCATENATE($G21/10000,"만")</f>
        <v>2000만</v>
      </c>
      <c r="G21" s="18">
        <v>20000000</v>
      </c>
      <c r="H21" s="18">
        <v>2640</v>
      </c>
      <c r="I21" s="16" t="s">
        <v>114</v>
      </c>
      <c r="J21" s="34">
        <f>IF($B21="제외", 0, ($H21*$E$3)/10000)</f>
        <v>95.04</v>
      </c>
      <c r="K21" s="17" t="s">
        <v>116</v>
      </c>
      <c r="L21" s="45"/>
    </row>
    <row r="22" spans="1:12" s="17" customFormat="1" ht="180.75" customHeight="1" x14ac:dyDescent="0.3">
      <c r="A22" s="15">
        <v>14</v>
      </c>
      <c r="B22" s="16"/>
      <c r="C22" s="17" t="s">
        <v>8</v>
      </c>
      <c r="D22" s="15" t="s">
        <v>28</v>
      </c>
      <c r="E22" s="16" t="s">
        <v>12</v>
      </c>
      <c r="F22" s="15" t="str">
        <f>CONCATENATE($G22/10000,"만")</f>
        <v>1000만</v>
      </c>
      <c r="G22" s="18">
        <v>10000000</v>
      </c>
      <c r="H22" s="18">
        <v>2300</v>
      </c>
      <c r="I22" s="16" t="s">
        <v>57</v>
      </c>
      <c r="J22" s="34">
        <f>IF($B22="제외", 0, ($H22*$E$3)/10000)</f>
        <v>82.8</v>
      </c>
      <c r="K22" s="17" t="s">
        <v>116</v>
      </c>
      <c r="L22" s="45"/>
    </row>
    <row r="23" spans="1:12" s="17" customFormat="1" ht="49.5" x14ac:dyDescent="0.3">
      <c r="A23" s="15">
        <v>15</v>
      </c>
      <c r="B23" s="24"/>
      <c r="C23" s="17" t="s">
        <v>8</v>
      </c>
      <c r="D23" s="15" t="s">
        <v>76</v>
      </c>
      <c r="E23" s="16" t="s">
        <v>81</v>
      </c>
      <c r="F23" s="15" t="str">
        <f>CONCATENATE($G23/10000,"만")</f>
        <v>2000만</v>
      </c>
      <c r="G23" s="18">
        <v>20000000</v>
      </c>
      <c r="H23" s="18">
        <v>2230</v>
      </c>
      <c r="I23" s="16" t="s">
        <v>127</v>
      </c>
      <c r="J23" s="48">
        <f>IF($B23="제외", 0, ($H23*$E$3)/10000)</f>
        <v>80.28</v>
      </c>
      <c r="K23" s="17" t="s">
        <v>116</v>
      </c>
      <c r="L23" s="45"/>
    </row>
    <row r="24" spans="1:12" s="17" customFormat="1" ht="33" x14ac:dyDescent="0.3">
      <c r="A24" s="15">
        <v>16</v>
      </c>
      <c r="B24" s="16"/>
      <c r="C24" s="17" t="s">
        <v>8</v>
      </c>
      <c r="D24" s="15" t="s">
        <v>76</v>
      </c>
      <c r="E24" s="16" t="s">
        <v>65</v>
      </c>
      <c r="F24" s="15" t="str">
        <f>CONCATENATE($G24/10000,"만")</f>
        <v>500만</v>
      </c>
      <c r="G24" s="18">
        <v>5000000</v>
      </c>
      <c r="H24" s="18">
        <v>2160</v>
      </c>
      <c r="I24" s="16" t="s">
        <v>120</v>
      </c>
      <c r="J24" s="34">
        <f>IF($B24="제외", 0, ($H24*$E$3)/10000)</f>
        <v>77.760000000000005</v>
      </c>
      <c r="K24" s="17" t="s">
        <v>116</v>
      </c>
      <c r="L24" s="45"/>
    </row>
    <row r="25" spans="1:12" s="17" customFormat="1" ht="132" x14ac:dyDescent="0.3">
      <c r="A25" s="15">
        <v>17</v>
      </c>
      <c r="B25" s="16"/>
      <c r="C25" s="17" t="s">
        <v>8</v>
      </c>
      <c r="D25" s="15" t="s">
        <v>44</v>
      </c>
      <c r="E25" s="16" t="s">
        <v>37</v>
      </c>
      <c r="F25" s="15" t="str">
        <f>CONCATENATE($G25/10000,"만")</f>
        <v>500만</v>
      </c>
      <c r="G25" s="18">
        <v>5000000</v>
      </c>
      <c r="H25" s="18">
        <v>1830</v>
      </c>
      <c r="I25" s="16" t="s">
        <v>52</v>
      </c>
      <c r="J25" s="34">
        <f>IF($B25="제외", 0, ($H25*$E$3)/10000)</f>
        <v>65.88</v>
      </c>
      <c r="K25" s="17" t="s">
        <v>116</v>
      </c>
      <c r="L25" s="45"/>
    </row>
    <row r="26" spans="1:12" s="17" customFormat="1" ht="49.5" x14ac:dyDescent="0.3">
      <c r="A26" s="15">
        <v>18</v>
      </c>
      <c r="B26" s="24"/>
      <c r="C26" s="17" t="s">
        <v>8</v>
      </c>
      <c r="D26" s="15" t="s">
        <v>76</v>
      </c>
      <c r="E26" s="16" t="s">
        <v>80</v>
      </c>
      <c r="F26" s="15" t="str">
        <f>CONCATENATE($G26/10000,"만")</f>
        <v>1000만</v>
      </c>
      <c r="G26" s="18">
        <v>10000000</v>
      </c>
      <c r="H26" s="18">
        <v>1225</v>
      </c>
      <c r="I26" s="16" t="s">
        <v>128</v>
      </c>
      <c r="J26" s="48">
        <f>IF($B26="제외", 0, ($H26*$E$3)/10000)</f>
        <v>44.1</v>
      </c>
      <c r="K26" s="17" t="s">
        <v>116</v>
      </c>
      <c r="L26" s="45"/>
    </row>
    <row r="27" spans="1:12" s="17" customFormat="1" ht="33" x14ac:dyDescent="0.3">
      <c r="A27" s="15">
        <v>19</v>
      </c>
      <c r="B27" s="24" t="s">
        <v>137</v>
      </c>
      <c r="C27" s="17" t="s">
        <v>8</v>
      </c>
      <c r="D27" s="15" t="s">
        <v>76</v>
      </c>
      <c r="E27" s="16" t="s">
        <v>68</v>
      </c>
      <c r="F27" s="15" t="str">
        <f>CONCATENATE($G27/10000,"만")</f>
        <v>500만</v>
      </c>
      <c r="G27" s="18">
        <v>5000000</v>
      </c>
      <c r="H27" s="18">
        <v>785</v>
      </c>
      <c r="I27" s="16" t="s">
        <v>92</v>
      </c>
      <c r="J27" s="34">
        <f>IF($B27="제외", 0, ($H27*$E$3)/10000)</f>
        <v>28.26</v>
      </c>
      <c r="K27" s="17" t="s">
        <v>116</v>
      </c>
      <c r="L27" s="45"/>
    </row>
    <row r="28" spans="1:12" s="17" customFormat="1" ht="33" x14ac:dyDescent="0.3">
      <c r="A28" s="15">
        <v>20</v>
      </c>
      <c r="B28" s="16"/>
      <c r="C28" s="17" t="s">
        <v>8</v>
      </c>
      <c r="D28" s="15" t="s">
        <v>76</v>
      </c>
      <c r="E28" s="16" t="s">
        <v>66</v>
      </c>
      <c r="F28" s="15" t="str">
        <f>CONCATENATE($G28/10000,"만")</f>
        <v>500만</v>
      </c>
      <c r="G28" s="18">
        <v>5000000</v>
      </c>
      <c r="H28" s="18">
        <v>760</v>
      </c>
      <c r="I28" s="16" t="s">
        <v>94</v>
      </c>
      <c r="J28" s="34">
        <f>IF($B28="제외", 0, ($H28*$E$3)/10000)</f>
        <v>27.36</v>
      </c>
      <c r="K28" s="17" t="s">
        <v>116</v>
      </c>
      <c r="L28" s="45"/>
    </row>
    <row r="29" spans="1:12" s="17" customFormat="1" ht="66" x14ac:dyDescent="0.3">
      <c r="A29" s="15">
        <v>21</v>
      </c>
      <c r="B29" s="24"/>
      <c r="C29" s="17" t="s">
        <v>8</v>
      </c>
      <c r="D29" s="15" t="s">
        <v>76</v>
      </c>
      <c r="E29" s="16" t="s">
        <v>78</v>
      </c>
      <c r="F29" s="15" t="str">
        <f>CONCATENATE($G29/10000,"만")</f>
        <v>1000만</v>
      </c>
      <c r="G29" s="18">
        <v>10000000</v>
      </c>
      <c r="H29" s="18">
        <v>620</v>
      </c>
      <c r="I29" s="16" t="s">
        <v>130</v>
      </c>
      <c r="J29" s="48">
        <f>IF($B29="제외", 0, ($H29*$E$3)/10000)</f>
        <v>22.32</v>
      </c>
      <c r="K29" s="17" t="s">
        <v>116</v>
      </c>
      <c r="L29" s="47" t="s">
        <v>139</v>
      </c>
    </row>
    <row r="30" spans="1:12" s="17" customFormat="1" ht="49.5" x14ac:dyDescent="0.3">
      <c r="A30" s="15">
        <v>22</v>
      </c>
      <c r="B30" s="16"/>
      <c r="C30" s="17" t="s">
        <v>7</v>
      </c>
      <c r="D30" s="15" t="s">
        <v>7</v>
      </c>
      <c r="E30" s="16" t="s">
        <v>9</v>
      </c>
      <c r="F30" s="15" t="str">
        <f>CONCATENATE($G30/10000,"만")</f>
        <v>5000만</v>
      </c>
      <c r="G30" s="18">
        <v>50000000</v>
      </c>
      <c r="H30" s="18">
        <v>500</v>
      </c>
      <c r="I30" s="19" t="s">
        <v>19</v>
      </c>
      <c r="J30" s="34">
        <f>IF($B30="제외", 0, ($H30*$E$3)/10000)</f>
        <v>18</v>
      </c>
      <c r="K30" s="17" t="s">
        <v>116</v>
      </c>
      <c r="L30" s="45"/>
    </row>
    <row r="31" spans="1:12" s="17" customFormat="1" ht="49.5" x14ac:dyDescent="0.3">
      <c r="A31" s="15">
        <v>23</v>
      </c>
      <c r="B31" s="16"/>
      <c r="C31" s="17" t="s">
        <v>8</v>
      </c>
      <c r="D31" s="15" t="s">
        <v>76</v>
      </c>
      <c r="E31" s="16" t="s">
        <v>67</v>
      </c>
      <c r="F31" s="15" t="str">
        <f>CONCATENATE($G31/10000,"만")</f>
        <v>5000만</v>
      </c>
      <c r="G31" s="18">
        <v>50000000</v>
      </c>
      <c r="H31" s="18">
        <v>425</v>
      </c>
      <c r="I31" s="16" t="s">
        <v>93</v>
      </c>
      <c r="J31" s="34">
        <f>IF($B31="제외", 0, ($H31*$E$3)/10000)</f>
        <v>15.3</v>
      </c>
      <c r="K31" s="17" t="s">
        <v>116</v>
      </c>
      <c r="L31" s="45"/>
    </row>
    <row r="32" spans="1:12" s="17" customFormat="1" ht="148.5" x14ac:dyDescent="0.3">
      <c r="A32" s="15">
        <v>24</v>
      </c>
      <c r="B32" s="16"/>
      <c r="C32" s="17" t="s">
        <v>8</v>
      </c>
      <c r="D32" s="15" t="s">
        <v>44</v>
      </c>
      <c r="E32" s="30" t="s">
        <v>39</v>
      </c>
      <c r="F32" s="15" t="str">
        <f>CONCATENATE($G32/10000,"만")</f>
        <v>5000만</v>
      </c>
      <c r="G32" s="18">
        <v>50000000</v>
      </c>
      <c r="H32" s="18">
        <v>400</v>
      </c>
      <c r="I32" s="16" t="s">
        <v>43</v>
      </c>
      <c r="J32" s="34">
        <f>IF($B32="제외", 0, ($H32*$E$3)/10000)</f>
        <v>14.4</v>
      </c>
      <c r="K32" s="17" t="s">
        <v>116</v>
      </c>
      <c r="L32" s="45"/>
    </row>
    <row r="33" spans="1:12" s="17" customFormat="1" ht="49.5" x14ac:dyDescent="0.3">
      <c r="A33" s="15">
        <v>25</v>
      </c>
      <c r="B33" s="24"/>
      <c r="C33" s="17" t="s">
        <v>8</v>
      </c>
      <c r="D33" s="15" t="s">
        <v>76</v>
      </c>
      <c r="E33" s="16" t="s">
        <v>73</v>
      </c>
      <c r="F33" s="15" t="str">
        <f>CONCATENATE($G33/10000,"만")</f>
        <v>1000만</v>
      </c>
      <c r="G33" s="18">
        <v>10000000</v>
      </c>
      <c r="H33" s="18">
        <v>280</v>
      </c>
      <c r="I33" s="16" t="s">
        <v>122</v>
      </c>
      <c r="J33" s="48">
        <f>IF($B33="제외", 0, ($H33*$E$3)/10000)</f>
        <v>10.08</v>
      </c>
      <c r="K33" s="17" t="s">
        <v>116</v>
      </c>
      <c r="L33" s="45"/>
    </row>
    <row r="34" spans="1:12" s="17" customFormat="1" ht="49.5" x14ac:dyDescent="0.3">
      <c r="A34" s="15">
        <v>26</v>
      </c>
      <c r="B34" s="24"/>
      <c r="C34" s="17" t="s">
        <v>8</v>
      </c>
      <c r="D34" s="15" t="s">
        <v>76</v>
      </c>
      <c r="E34" s="16" t="s">
        <v>70</v>
      </c>
      <c r="F34" s="15" t="str">
        <f>CONCATENATE($G34/10000,"만")</f>
        <v>500만</v>
      </c>
      <c r="G34" s="18">
        <v>5000000</v>
      </c>
      <c r="H34" s="18">
        <v>245</v>
      </c>
      <c r="I34" s="16" t="s">
        <v>125</v>
      </c>
      <c r="J34" s="48">
        <f>IF($B34="제외", 0, ($H34*$E$3)/10000)</f>
        <v>8.82</v>
      </c>
      <c r="K34" s="17" t="s">
        <v>116</v>
      </c>
      <c r="L34" s="45"/>
    </row>
    <row r="35" spans="1:12" s="17" customFormat="1" ht="49.5" x14ac:dyDescent="0.3">
      <c r="A35" s="15">
        <v>27</v>
      </c>
      <c r="B35" s="16"/>
      <c r="C35" s="17" t="s">
        <v>8</v>
      </c>
      <c r="D35" s="15" t="s">
        <v>76</v>
      </c>
      <c r="E35" s="16" t="s">
        <v>77</v>
      </c>
      <c r="F35" s="15" t="str">
        <f>CONCATENATE($G35/10000,"만")</f>
        <v>1000만</v>
      </c>
      <c r="G35" s="18">
        <v>10000000</v>
      </c>
      <c r="H35" s="18">
        <v>230</v>
      </c>
      <c r="I35" s="16" t="s">
        <v>131</v>
      </c>
      <c r="J35" s="34">
        <f>IF($B35="제외", 0, ($H35*$E$3)/10000)</f>
        <v>8.2799999999999994</v>
      </c>
      <c r="K35" s="17" t="s">
        <v>116</v>
      </c>
      <c r="L35" s="45"/>
    </row>
    <row r="36" spans="1:12" s="17" customFormat="1" x14ac:dyDescent="0.3">
      <c r="A36" s="15">
        <v>28</v>
      </c>
      <c r="B36" s="16"/>
      <c r="C36" s="17" t="s">
        <v>8</v>
      </c>
      <c r="D36" s="15" t="s">
        <v>76</v>
      </c>
      <c r="E36" s="16" t="s">
        <v>64</v>
      </c>
      <c r="F36" s="15" t="str">
        <f>CONCATENATE($G36/10000,"만")</f>
        <v>2000만</v>
      </c>
      <c r="G36" s="18">
        <v>20000000</v>
      </c>
      <c r="H36" s="18">
        <v>116</v>
      </c>
      <c r="I36" s="16" t="s">
        <v>119</v>
      </c>
      <c r="J36" s="34">
        <f>IF($B36="제외", 0, ($H36*$E$3)/10000)</f>
        <v>4.1760000000000002</v>
      </c>
      <c r="K36" s="17" t="s">
        <v>116</v>
      </c>
      <c r="L36" s="45"/>
    </row>
    <row r="37" spans="1:12" s="17" customFormat="1" ht="49.5" x14ac:dyDescent="0.3">
      <c r="A37" s="15">
        <v>29</v>
      </c>
      <c r="B37" s="24"/>
      <c r="C37" s="17" t="s">
        <v>8</v>
      </c>
      <c r="D37" s="15" t="s">
        <v>76</v>
      </c>
      <c r="E37" s="16" t="s">
        <v>69</v>
      </c>
      <c r="F37" s="15" t="str">
        <f>CONCATENATE($G37/10000,"만")</f>
        <v>500만</v>
      </c>
      <c r="G37" s="18">
        <v>5000000</v>
      </c>
      <c r="H37" s="18">
        <v>105</v>
      </c>
      <c r="I37" s="16" t="s">
        <v>126</v>
      </c>
      <c r="J37" s="48">
        <f>IF($B37="제외", 0, ($H37*$E$3)/10000)</f>
        <v>3.78</v>
      </c>
      <c r="K37" s="17" t="s">
        <v>116</v>
      </c>
      <c r="L37" s="45"/>
    </row>
    <row r="38" spans="1:12" s="17" customFormat="1" ht="79.5" customHeight="1" x14ac:dyDescent="0.3">
      <c r="A38" s="15">
        <v>30</v>
      </c>
      <c r="B38" s="16"/>
      <c r="C38" s="17" t="s">
        <v>8</v>
      </c>
      <c r="D38" s="15" t="s">
        <v>75</v>
      </c>
      <c r="E38" s="16" t="s">
        <v>74</v>
      </c>
      <c r="F38" s="15" t="str">
        <f>CONCATENATE($G38/10000,"만")</f>
        <v>10만</v>
      </c>
      <c r="G38" s="18">
        <v>100000</v>
      </c>
      <c r="H38" s="18">
        <v>80</v>
      </c>
      <c r="I38" s="16" t="s">
        <v>145</v>
      </c>
      <c r="J38" s="34">
        <f>IF($B38="제외", 0, ($H38*$E$3)/10000)</f>
        <v>2.88</v>
      </c>
      <c r="K38" s="17" t="s">
        <v>116</v>
      </c>
      <c r="L38" s="45"/>
    </row>
    <row r="39" spans="1:12" s="17" customFormat="1" ht="49.5" x14ac:dyDescent="0.3">
      <c r="A39" s="15">
        <v>31</v>
      </c>
      <c r="B39" s="24"/>
      <c r="C39" s="17" t="s">
        <v>8</v>
      </c>
      <c r="D39" s="15" t="s">
        <v>76</v>
      </c>
      <c r="E39" s="16" t="s">
        <v>72</v>
      </c>
      <c r="F39" s="15" t="str">
        <f>CONCATENATE($G39/10000,"만")</f>
        <v>500만</v>
      </c>
      <c r="G39" s="18">
        <v>5000000</v>
      </c>
      <c r="H39" s="18">
        <v>45</v>
      </c>
      <c r="I39" s="16" t="s">
        <v>123</v>
      </c>
      <c r="J39" s="48">
        <f>IF($B39="제외", 0, ($H39*$E$3)/10000)</f>
        <v>1.62</v>
      </c>
      <c r="K39" s="17" t="s">
        <v>116</v>
      </c>
      <c r="L39" s="50"/>
    </row>
    <row r="40" spans="1:12" s="17" customFormat="1" ht="33" x14ac:dyDescent="0.3">
      <c r="A40" s="15">
        <v>32</v>
      </c>
      <c r="B40" s="24" t="s">
        <v>24</v>
      </c>
      <c r="C40" s="27" t="s">
        <v>8</v>
      </c>
      <c r="D40" s="15" t="s">
        <v>26</v>
      </c>
      <c r="E40" s="28" t="s">
        <v>10</v>
      </c>
      <c r="F40" s="15" t="str">
        <f>CONCATENATE($G40/10000,"만")</f>
        <v>3000만</v>
      </c>
      <c r="G40" s="29">
        <v>30000000</v>
      </c>
      <c r="H40" s="29">
        <v>1500</v>
      </c>
      <c r="I40" s="28" t="s">
        <v>20</v>
      </c>
      <c r="J40" s="34">
        <f>IF($B40="제외", 0, ($H40*$E$3)/10000)</f>
        <v>0</v>
      </c>
      <c r="K40" s="17" t="s">
        <v>116</v>
      </c>
      <c r="L40" s="45" t="s">
        <v>144</v>
      </c>
    </row>
    <row r="41" spans="1:12" s="17" customFormat="1" ht="132" x14ac:dyDescent="0.3">
      <c r="A41" s="15">
        <v>33</v>
      </c>
      <c r="B41" s="24" t="s">
        <v>24</v>
      </c>
      <c r="C41" s="17" t="s">
        <v>8</v>
      </c>
      <c r="D41" s="15" t="s">
        <v>28</v>
      </c>
      <c r="E41" s="16" t="s">
        <v>16</v>
      </c>
      <c r="F41" s="15" t="str">
        <f>CONCATENATE($G41/10000,"만")</f>
        <v>4만</v>
      </c>
      <c r="G41" s="18">
        <v>40000</v>
      </c>
      <c r="H41" s="18">
        <v>3452</v>
      </c>
      <c r="I41" s="16" t="s">
        <v>23</v>
      </c>
      <c r="J41" s="34">
        <f>IF($B41="제외", 0, ($H41*$E$3)/10000)</f>
        <v>0</v>
      </c>
      <c r="K41" s="17" t="s">
        <v>116</v>
      </c>
      <c r="L41" s="45" t="s">
        <v>142</v>
      </c>
    </row>
    <row r="42" spans="1:12" s="17" customFormat="1" ht="132" x14ac:dyDescent="0.3">
      <c r="A42" s="15">
        <v>34</v>
      </c>
      <c r="B42" s="24" t="s">
        <v>24</v>
      </c>
      <c r="C42" s="17" t="s">
        <v>8</v>
      </c>
      <c r="D42" s="15" t="s">
        <v>28</v>
      </c>
      <c r="E42" s="16" t="s">
        <v>136</v>
      </c>
      <c r="F42" s="15" t="str">
        <f>CONCATENATE($G42/10000,"만")</f>
        <v>4만</v>
      </c>
      <c r="G42" s="18">
        <v>40000</v>
      </c>
      <c r="H42" s="18">
        <v>1960</v>
      </c>
      <c r="I42" s="19" t="s">
        <v>22</v>
      </c>
      <c r="J42" s="34">
        <f>IF($B42="제외", 0, ($H42*$E$3)/10000)</f>
        <v>0</v>
      </c>
      <c r="K42" s="17" t="s">
        <v>116</v>
      </c>
      <c r="L42" s="45" t="s">
        <v>142</v>
      </c>
    </row>
    <row r="43" spans="1:12" s="17" customFormat="1" ht="165" x14ac:dyDescent="0.3">
      <c r="A43" s="15">
        <v>35</v>
      </c>
      <c r="B43" s="24" t="s">
        <v>24</v>
      </c>
      <c r="C43" s="17" t="s">
        <v>8</v>
      </c>
      <c r="D43" s="15" t="s">
        <v>28</v>
      </c>
      <c r="E43" s="16" t="s">
        <v>135</v>
      </c>
      <c r="F43" s="15" t="str">
        <f>CONCATENATE($G43/10000,"만")</f>
        <v>1만</v>
      </c>
      <c r="G43" s="18">
        <v>10000</v>
      </c>
      <c r="H43" s="18">
        <v>1031</v>
      </c>
      <c r="I43" s="16" t="s">
        <v>55</v>
      </c>
      <c r="J43" s="34">
        <f>IF($B43="제외", 0, ($H43*$E$3)/10000)</f>
        <v>0</v>
      </c>
      <c r="K43" s="17" t="s">
        <v>116</v>
      </c>
      <c r="L43" s="45" t="s">
        <v>142</v>
      </c>
    </row>
    <row r="44" spans="1:12" s="17" customFormat="1" ht="198" x14ac:dyDescent="0.3">
      <c r="A44" s="15">
        <v>36</v>
      </c>
      <c r="B44" s="24" t="s">
        <v>24</v>
      </c>
      <c r="C44" s="27" t="s">
        <v>8</v>
      </c>
      <c r="D44" s="45" t="s">
        <v>143</v>
      </c>
      <c r="E44" s="28" t="s">
        <v>40</v>
      </c>
      <c r="F44" s="15" t="str">
        <f>CONCATENATE($G44/10000,"만")</f>
        <v>5만</v>
      </c>
      <c r="G44" s="29">
        <v>50000</v>
      </c>
      <c r="H44" s="29">
        <v>3255</v>
      </c>
      <c r="I44" s="28" t="s">
        <v>50</v>
      </c>
      <c r="J44" s="34">
        <f>IF($B44="제외", 0, ($H44*$E$3)/10000)</f>
        <v>0</v>
      </c>
      <c r="K44" s="17" t="s">
        <v>116</v>
      </c>
      <c r="L44" s="45" t="s">
        <v>142</v>
      </c>
    </row>
    <row r="45" spans="1:12" s="17" customFormat="1" ht="165" x14ac:dyDescent="0.3">
      <c r="A45" s="15">
        <v>37</v>
      </c>
      <c r="B45" s="24" t="s">
        <v>24</v>
      </c>
      <c r="C45" s="27" t="s">
        <v>8</v>
      </c>
      <c r="D45" s="45" t="s">
        <v>143</v>
      </c>
      <c r="E45" s="16" t="s">
        <v>41</v>
      </c>
      <c r="F45" s="15" t="str">
        <f>CONCATENATE($G45/10000,"만")</f>
        <v>2만</v>
      </c>
      <c r="G45" s="26">
        <v>20000</v>
      </c>
      <c r="H45" s="18">
        <v>328</v>
      </c>
      <c r="I45" s="16" t="s">
        <v>49</v>
      </c>
      <c r="J45" s="34">
        <f>IF($B45="제외", 0, ($H45*$E$3)/10000)</f>
        <v>0</v>
      </c>
      <c r="K45" s="17" t="s">
        <v>116</v>
      </c>
      <c r="L45" s="45" t="s">
        <v>142</v>
      </c>
    </row>
    <row r="46" spans="1:12" s="17" customFormat="1" ht="49.5" x14ac:dyDescent="0.3">
      <c r="A46" s="15">
        <v>38</v>
      </c>
      <c r="B46" s="24" t="s">
        <v>24</v>
      </c>
      <c r="C46" s="17" t="s">
        <v>8</v>
      </c>
      <c r="D46" s="15" t="s">
        <v>76</v>
      </c>
      <c r="E46" s="16" t="s">
        <v>60</v>
      </c>
      <c r="F46" s="15" t="str">
        <f>CONCATENATE($G46/10000,"만")</f>
        <v>2만</v>
      </c>
      <c r="G46" s="18">
        <v>20000</v>
      </c>
      <c r="H46" s="18">
        <v>11624</v>
      </c>
      <c r="I46" s="16" t="s">
        <v>99</v>
      </c>
      <c r="J46" s="34">
        <f>IF($B46="제외", 0, ($H46*$E$3)/10000)</f>
        <v>0</v>
      </c>
      <c r="K46" s="17" t="s">
        <v>116</v>
      </c>
      <c r="L46" s="45"/>
    </row>
    <row r="47" spans="1:12" s="17" customFormat="1" ht="49.5" x14ac:dyDescent="0.3">
      <c r="A47" s="15">
        <v>39</v>
      </c>
      <c r="B47" s="24" t="s">
        <v>24</v>
      </c>
      <c r="C47" s="17" t="s">
        <v>8</v>
      </c>
      <c r="D47" s="15" t="s">
        <v>76</v>
      </c>
      <c r="E47" s="16" t="s">
        <v>61</v>
      </c>
      <c r="F47" s="15" t="str">
        <f>CONCATENATE($G47/10000,"만")</f>
        <v>10만</v>
      </c>
      <c r="G47" s="18">
        <v>100000</v>
      </c>
      <c r="H47" s="18">
        <v>280</v>
      </c>
      <c r="I47" s="16" t="s">
        <v>98</v>
      </c>
      <c r="J47" s="34">
        <f>IF($B47="제외", 0, ($H47*$E$3)/10000)</f>
        <v>0</v>
      </c>
      <c r="K47" s="17" t="s">
        <v>116</v>
      </c>
      <c r="L47" s="45"/>
    </row>
    <row r="48" spans="1:12" x14ac:dyDescent="0.3">
      <c r="J48" s="1"/>
    </row>
    <row r="49" spans="10:10" x14ac:dyDescent="0.3">
      <c r="J49" s="1"/>
    </row>
    <row r="50" spans="10:10" x14ac:dyDescent="0.3">
      <c r="J50" s="1"/>
    </row>
    <row r="51" spans="10:10" x14ac:dyDescent="0.3">
      <c r="J51" s="1"/>
    </row>
    <row r="52" spans="10:10" x14ac:dyDescent="0.3">
      <c r="J52" s="1"/>
    </row>
    <row r="53" spans="10:10" x14ac:dyDescent="0.3">
      <c r="J53" s="1"/>
    </row>
    <row r="54" spans="10:10" x14ac:dyDescent="0.3">
      <c r="J54" s="1"/>
    </row>
    <row r="55" spans="10:10" x14ac:dyDescent="0.3">
      <c r="J55" s="1"/>
    </row>
    <row r="56" spans="10:10" x14ac:dyDescent="0.3">
      <c r="J56" s="1"/>
    </row>
    <row r="57" spans="10:10" x14ac:dyDescent="0.3">
      <c r="J57" s="1"/>
    </row>
  </sheetData>
  <autoFilter ref="B8:L47" xr:uid="{2C110C4B-0B0B-49E6-A932-7D80B18295F5}">
    <sortState xmlns:xlrd2="http://schemas.microsoft.com/office/spreadsheetml/2017/richdata2" ref="B9:L47">
      <sortCondition descending="1" ref="J8:J4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099D-BA71-4E3D-85DD-17FB5DBB7C03}">
  <dimension ref="G3:L3"/>
  <sheetViews>
    <sheetView workbookViewId="0">
      <selection activeCell="I3" sqref="I3"/>
    </sheetView>
  </sheetViews>
  <sheetFormatPr defaultRowHeight="16.5" x14ac:dyDescent="0.3"/>
  <cols>
    <col min="11" max="11" width="25.75" customWidth="1"/>
    <col min="12" max="12" width="68.625" customWidth="1"/>
  </cols>
  <sheetData>
    <row r="3" spans="7:12" ht="330" x14ac:dyDescent="0.3">
      <c r="G3" s="15">
        <v>3</v>
      </c>
      <c r="H3" s="16"/>
      <c r="I3" s="17" t="s">
        <v>8</v>
      </c>
      <c r="J3" s="15" t="s">
        <v>28</v>
      </c>
      <c r="K3" s="16" t="s">
        <v>15</v>
      </c>
      <c r="L3" s="4" t="s">
        <v>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DFD2-755F-4A23-B04A-51FF7E16211F}">
  <dimension ref="A1:K57"/>
  <sheetViews>
    <sheetView tabSelected="1" zoomScaleNormal="100" workbookViewId="0">
      <selection activeCell="E10" sqref="E10"/>
    </sheetView>
  </sheetViews>
  <sheetFormatPr defaultRowHeight="16.5" x14ac:dyDescent="0.3"/>
  <cols>
    <col min="1" max="1" width="3.5" bestFit="1" customWidth="1"/>
    <col min="2" max="2" width="4.5" style="4" customWidth="1"/>
    <col min="4" max="4" width="9.25" style="5" customWidth="1"/>
    <col min="5" max="5" width="20.75" style="4" customWidth="1"/>
    <col min="6" max="6" width="12.125" bestFit="1" customWidth="1"/>
    <col min="7" max="7" width="2.375" style="1" customWidth="1"/>
    <col min="8" max="8" width="9" style="1"/>
    <col min="9" max="9" width="49.75" style="3" customWidth="1"/>
    <col min="10" max="10" width="10.625" style="31" customWidth="1"/>
  </cols>
  <sheetData>
    <row r="1" spans="1:11" ht="33" x14ac:dyDescent="0.3">
      <c r="D1" s="42" t="s">
        <v>134</v>
      </c>
      <c r="E1" s="35" t="str">
        <f>CONCATENATE(_xlfn.NUMBERVALUE(SUM($J$9:$J$47))/$E$3,"만")</f>
        <v>17.8919만</v>
      </c>
      <c r="G1" s="4"/>
    </row>
    <row r="2" spans="1:11" x14ac:dyDescent="0.3">
      <c r="D2" s="40" t="s">
        <v>51</v>
      </c>
      <c r="E2" s="7">
        <v>30</v>
      </c>
    </row>
    <row r="3" spans="1:11" x14ac:dyDescent="0.3">
      <c r="D3" s="41" t="s">
        <v>132</v>
      </c>
      <c r="E3" s="8">
        <f>E2*12</f>
        <v>360</v>
      </c>
      <c r="I3" s="18"/>
    </row>
    <row r="4" spans="1:11" x14ac:dyDescent="0.3">
      <c r="D4" s="42" t="s">
        <v>103</v>
      </c>
      <c r="E4" s="35" t="str">
        <f>CONCATENATE(_xlfn.NUMBERVALUE(SUM($J$9:$J$47)/360),"원")</f>
        <v>17.8919원</v>
      </c>
      <c r="F4" t="s">
        <v>113</v>
      </c>
    </row>
    <row r="5" spans="1:11" x14ac:dyDescent="0.3">
      <c r="D5" s="42" t="s">
        <v>3</v>
      </c>
      <c r="E5" s="10" t="s">
        <v>102</v>
      </c>
    </row>
    <row r="6" spans="1:11" ht="33" x14ac:dyDescent="0.3">
      <c r="D6" s="42" t="s">
        <v>115</v>
      </c>
      <c r="E6" s="35" t="str">
        <f>CONCATENATE(_xlfn.NUMBERVALUE(SUM($J$9:$J$47)),"만")</f>
        <v>6441.084만</v>
      </c>
    </row>
    <row r="7" spans="1:11" x14ac:dyDescent="0.3">
      <c r="D7" s="41" t="s">
        <v>101</v>
      </c>
      <c r="E7" s="9" t="str">
        <f>CONCATENATE(((SUM($H$9:$H$47)+1)/10000)*$E$3,"만")</f>
        <v>6899.616만</v>
      </c>
      <c r="J7" s="33"/>
    </row>
    <row r="8" spans="1:11" s="11" customFormat="1" x14ac:dyDescent="0.3">
      <c r="B8" s="12" t="s">
        <v>25</v>
      </c>
      <c r="C8" s="11" t="s">
        <v>0</v>
      </c>
      <c r="D8" s="11" t="s">
        <v>1</v>
      </c>
      <c r="E8" s="12" t="s">
        <v>2</v>
      </c>
      <c r="F8" s="13" t="s">
        <v>4</v>
      </c>
      <c r="H8" s="13" t="s">
        <v>5</v>
      </c>
      <c r="I8" s="14" t="s">
        <v>6</v>
      </c>
      <c r="J8" s="32"/>
    </row>
    <row r="9" spans="1:11" s="17" customFormat="1" ht="49.5" x14ac:dyDescent="0.3">
      <c r="A9" s="15">
        <v>1</v>
      </c>
      <c r="B9" s="16"/>
      <c r="C9" s="17" t="s">
        <v>7</v>
      </c>
      <c r="D9" s="15" t="s">
        <v>7</v>
      </c>
      <c r="E9" s="16" t="s">
        <v>9</v>
      </c>
      <c r="F9" s="51" t="str">
        <f>CONCATENATE($G9/10000,"만")</f>
        <v>5000만</v>
      </c>
      <c r="G9" s="18">
        <v>50000000</v>
      </c>
      <c r="H9" s="29">
        <v>500</v>
      </c>
      <c r="I9" s="19" t="s">
        <v>19</v>
      </c>
      <c r="J9" s="34">
        <f>IF($B9="제외", 0, ($H9*$E$3)/10000)</f>
        <v>18</v>
      </c>
      <c r="K9" s="17" t="s">
        <v>116</v>
      </c>
    </row>
    <row r="10" spans="1:11" s="17" customFormat="1" ht="33" x14ac:dyDescent="0.3">
      <c r="A10" s="15">
        <v>2</v>
      </c>
      <c r="B10" s="37" t="s">
        <v>24</v>
      </c>
      <c r="C10" s="27" t="s">
        <v>8</v>
      </c>
      <c r="D10" s="15" t="s">
        <v>26</v>
      </c>
      <c r="E10" s="28" t="s">
        <v>10</v>
      </c>
      <c r="F10" s="15" t="str">
        <f t="shared" ref="F10:F47" si="0">CONCATENATE($G10/10000,"만")</f>
        <v>5000만</v>
      </c>
      <c r="G10" s="18">
        <v>50000000</v>
      </c>
      <c r="H10" s="29">
        <v>1500</v>
      </c>
      <c r="I10" s="28" t="s">
        <v>20</v>
      </c>
      <c r="J10" s="34">
        <f t="shared" ref="J10:J47" si="1">IF($B10="제외", 0, ($H10*$E$3)/10000)</f>
        <v>0</v>
      </c>
      <c r="K10" s="17" t="s">
        <v>116</v>
      </c>
    </row>
    <row r="11" spans="1:11" s="17" customFormat="1" ht="49.5" x14ac:dyDescent="0.3">
      <c r="A11" s="15">
        <v>3</v>
      </c>
      <c r="B11" s="16"/>
      <c r="C11" s="17" t="s">
        <v>8</v>
      </c>
      <c r="D11" s="15" t="s">
        <v>27</v>
      </c>
      <c r="E11" s="16" t="s">
        <v>11</v>
      </c>
      <c r="F11" s="51" t="str">
        <f t="shared" si="0"/>
        <v>5000만</v>
      </c>
      <c r="G11" s="18">
        <v>50000000</v>
      </c>
      <c r="H11" s="29">
        <v>3100</v>
      </c>
      <c r="I11" s="16" t="s">
        <v>21</v>
      </c>
      <c r="J11" s="34">
        <f t="shared" si="1"/>
        <v>111.6</v>
      </c>
      <c r="K11" s="17" t="s">
        <v>116</v>
      </c>
    </row>
    <row r="12" spans="1:11" s="17" customFormat="1" ht="49.5" x14ac:dyDescent="0.3">
      <c r="A12" s="15">
        <v>4</v>
      </c>
      <c r="B12" s="16"/>
      <c r="C12" s="17" t="s">
        <v>8</v>
      </c>
      <c r="D12" s="15" t="s">
        <v>27</v>
      </c>
      <c r="E12" s="16" t="s">
        <v>100</v>
      </c>
      <c r="F12" s="15" t="str">
        <f t="shared" si="0"/>
        <v>3000만</v>
      </c>
      <c r="G12" s="18">
        <v>30000000</v>
      </c>
      <c r="H12" s="18">
        <v>28350</v>
      </c>
      <c r="I12" s="16" t="s">
        <v>18</v>
      </c>
      <c r="J12" s="34">
        <f t="shared" si="1"/>
        <v>1020.6</v>
      </c>
      <c r="K12" s="17" t="s">
        <v>116</v>
      </c>
    </row>
    <row r="13" spans="1:11" s="17" customFormat="1" ht="33" x14ac:dyDescent="0.3">
      <c r="A13" s="15">
        <v>5</v>
      </c>
      <c r="B13" s="16"/>
      <c r="C13" s="17" t="s">
        <v>8</v>
      </c>
      <c r="D13" s="15" t="s">
        <v>28</v>
      </c>
      <c r="E13" s="16" t="s">
        <v>12</v>
      </c>
      <c r="F13" s="15" t="str">
        <f t="shared" si="0"/>
        <v>1000만</v>
      </c>
      <c r="G13" s="18">
        <v>10000000</v>
      </c>
      <c r="H13" s="18">
        <v>2300</v>
      </c>
      <c r="I13" s="16" t="s">
        <v>57</v>
      </c>
      <c r="J13" s="34">
        <f t="shared" si="1"/>
        <v>82.8</v>
      </c>
      <c r="K13" s="17" t="s">
        <v>116</v>
      </c>
    </row>
    <row r="14" spans="1:11" s="17" customFormat="1" ht="33" x14ac:dyDescent="0.3">
      <c r="A14" s="15">
        <v>6</v>
      </c>
      <c r="B14" s="16"/>
      <c r="C14" s="17" t="s">
        <v>8</v>
      </c>
      <c r="D14" s="15" t="s">
        <v>28</v>
      </c>
      <c r="E14" s="16" t="s">
        <v>13</v>
      </c>
      <c r="F14" s="15" t="str">
        <f t="shared" si="0"/>
        <v>2000만</v>
      </c>
      <c r="G14" s="18">
        <v>20000000</v>
      </c>
      <c r="H14" s="18">
        <v>9520</v>
      </c>
      <c r="I14" s="16" t="s">
        <v>56</v>
      </c>
      <c r="J14" s="34">
        <f>IF($B14="제외", 0, ($H14*$E$3)/10000)</f>
        <v>342.72</v>
      </c>
      <c r="K14" s="17" t="s">
        <v>116</v>
      </c>
    </row>
    <row r="15" spans="1:11" s="17" customFormat="1" x14ac:dyDescent="0.3">
      <c r="A15" s="15">
        <v>7</v>
      </c>
      <c r="B15" s="16"/>
      <c r="C15" s="17" t="s">
        <v>8</v>
      </c>
      <c r="D15" s="15" t="s">
        <v>28</v>
      </c>
      <c r="E15" s="16" t="s">
        <v>14</v>
      </c>
      <c r="F15" s="15" t="str">
        <f t="shared" si="0"/>
        <v>1000만</v>
      </c>
      <c r="G15" s="18">
        <v>10000000</v>
      </c>
      <c r="H15" s="18">
        <v>7270</v>
      </c>
      <c r="I15" s="17" t="s">
        <v>59</v>
      </c>
      <c r="J15" s="34">
        <f t="shared" si="1"/>
        <v>261.72000000000003</v>
      </c>
      <c r="K15" s="17" t="s">
        <v>116</v>
      </c>
    </row>
    <row r="16" spans="1:11" s="17" customFormat="1" ht="33" x14ac:dyDescent="0.3">
      <c r="A16" s="15">
        <v>8</v>
      </c>
      <c r="B16" s="16"/>
      <c r="C16" s="17" t="s">
        <v>8</v>
      </c>
      <c r="D16" s="15" t="s">
        <v>28</v>
      </c>
      <c r="E16" s="16" t="s">
        <v>15</v>
      </c>
      <c r="F16" s="15" t="str">
        <f t="shared" si="0"/>
        <v>2000만</v>
      </c>
      <c r="G16" s="18">
        <v>20000000</v>
      </c>
      <c r="H16" s="18">
        <v>18140</v>
      </c>
      <c r="I16" s="16" t="s">
        <v>58</v>
      </c>
      <c r="J16" s="34">
        <f t="shared" si="1"/>
        <v>653.04</v>
      </c>
      <c r="K16" s="17" t="s">
        <v>116</v>
      </c>
    </row>
    <row r="17" spans="1:11" s="17" customFormat="1" ht="132" x14ac:dyDescent="0.3">
      <c r="A17" s="15">
        <v>9</v>
      </c>
      <c r="B17" s="37" t="s">
        <v>24</v>
      </c>
      <c r="C17" s="17" t="s">
        <v>8</v>
      </c>
      <c r="D17" s="15" t="s">
        <v>28</v>
      </c>
      <c r="E17" s="16" t="s">
        <v>16</v>
      </c>
      <c r="F17" s="15" t="str">
        <f t="shared" si="0"/>
        <v>4만</v>
      </c>
      <c r="G17" s="18">
        <v>40000</v>
      </c>
      <c r="H17" s="18">
        <v>3452</v>
      </c>
      <c r="I17" s="16" t="s">
        <v>23</v>
      </c>
      <c r="J17" s="34">
        <f t="shared" si="1"/>
        <v>0</v>
      </c>
      <c r="K17" s="17" t="s">
        <v>116</v>
      </c>
    </row>
    <row r="18" spans="1:11" s="17" customFormat="1" ht="132" x14ac:dyDescent="0.3">
      <c r="A18" s="15">
        <v>10</v>
      </c>
      <c r="B18" s="37" t="s">
        <v>24</v>
      </c>
      <c r="C18" s="17" t="s">
        <v>8</v>
      </c>
      <c r="D18" s="15" t="s">
        <v>28</v>
      </c>
      <c r="E18" s="16" t="s">
        <v>17</v>
      </c>
      <c r="F18" s="15" t="str">
        <f t="shared" si="0"/>
        <v>4만</v>
      </c>
      <c r="G18" s="18">
        <v>40000</v>
      </c>
      <c r="H18" s="18">
        <v>1960</v>
      </c>
      <c r="I18" s="19" t="s">
        <v>104</v>
      </c>
      <c r="J18" s="34">
        <f t="shared" si="1"/>
        <v>0</v>
      </c>
      <c r="K18" s="17" t="s">
        <v>116</v>
      </c>
    </row>
    <row r="19" spans="1:11" s="17" customFormat="1" ht="165" x14ac:dyDescent="0.3">
      <c r="A19" s="15">
        <v>11</v>
      </c>
      <c r="B19" s="37" t="s">
        <v>24</v>
      </c>
      <c r="C19" s="17" t="s">
        <v>8</v>
      </c>
      <c r="D19" s="15" t="s">
        <v>28</v>
      </c>
      <c r="E19" s="16" t="s">
        <v>33</v>
      </c>
      <c r="F19" s="15" t="str">
        <f t="shared" si="0"/>
        <v>1만</v>
      </c>
      <c r="G19" s="18">
        <v>10000</v>
      </c>
      <c r="H19" s="18">
        <v>1031</v>
      </c>
      <c r="I19" s="16" t="s">
        <v>105</v>
      </c>
      <c r="J19" s="34">
        <f t="shared" si="1"/>
        <v>0</v>
      </c>
      <c r="K19" s="17" t="s">
        <v>116</v>
      </c>
    </row>
    <row r="20" spans="1:11" s="17" customFormat="1" ht="66" x14ac:dyDescent="0.3">
      <c r="A20" s="15">
        <v>12</v>
      </c>
      <c r="B20" s="16"/>
      <c r="C20" s="17" t="s">
        <v>8</v>
      </c>
      <c r="D20" s="15" t="s">
        <v>38</v>
      </c>
      <c r="E20" s="16" t="s">
        <v>108</v>
      </c>
      <c r="F20" s="15" t="str">
        <f t="shared" si="0"/>
        <v>5000만</v>
      </c>
      <c r="G20" s="18">
        <v>50000000</v>
      </c>
      <c r="H20" s="18">
        <v>49700</v>
      </c>
      <c r="I20" s="16" t="s">
        <v>111</v>
      </c>
      <c r="J20" s="34">
        <f t="shared" si="1"/>
        <v>1789.2</v>
      </c>
      <c r="K20" s="17" t="s">
        <v>116</v>
      </c>
    </row>
    <row r="21" spans="1:11" s="17" customFormat="1" ht="49.5" x14ac:dyDescent="0.3">
      <c r="A21" s="15">
        <v>13</v>
      </c>
      <c r="B21" s="16"/>
      <c r="C21" s="17" t="s">
        <v>8</v>
      </c>
      <c r="D21" s="15" t="s">
        <v>38</v>
      </c>
      <c r="E21" s="16" t="s">
        <v>106</v>
      </c>
      <c r="F21" s="15" t="str">
        <f t="shared" si="0"/>
        <v>2000만</v>
      </c>
      <c r="G21" s="18">
        <v>20000000</v>
      </c>
      <c r="H21" s="18">
        <v>2640</v>
      </c>
      <c r="I21" s="16" t="s">
        <v>107</v>
      </c>
      <c r="J21" s="34">
        <f t="shared" si="1"/>
        <v>95.04</v>
      </c>
      <c r="K21" s="17" t="s">
        <v>116</v>
      </c>
    </row>
    <row r="22" spans="1:11" s="17" customFormat="1" ht="181.5" x14ac:dyDescent="0.3">
      <c r="A22" s="15">
        <v>14</v>
      </c>
      <c r="B22" s="16"/>
      <c r="C22" s="17" t="s">
        <v>8</v>
      </c>
      <c r="D22" s="15" t="s">
        <v>38</v>
      </c>
      <c r="E22" s="16" t="s">
        <v>36</v>
      </c>
      <c r="F22" s="15" t="str">
        <f t="shared" si="0"/>
        <v>500만</v>
      </c>
      <c r="G22" s="18">
        <v>5000000</v>
      </c>
      <c r="H22" s="18">
        <v>13635</v>
      </c>
      <c r="I22" s="16" t="s">
        <v>109</v>
      </c>
      <c r="J22" s="34">
        <f t="shared" si="1"/>
        <v>490.86</v>
      </c>
      <c r="K22" s="17" t="s">
        <v>116</v>
      </c>
    </row>
    <row r="23" spans="1:11" s="17" customFormat="1" ht="115.5" x14ac:dyDescent="0.3">
      <c r="A23" s="15">
        <v>15</v>
      </c>
      <c r="B23" s="16"/>
      <c r="C23" s="17" t="s">
        <v>8</v>
      </c>
      <c r="D23" s="15" t="s">
        <v>44</v>
      </c>
      <c r="E23" s="16" t="s">
        <v>37</v>
      </c>
      <c r="F23" s="15" t="str">
        <f t="shared" si="0"/>
        <v>500만</v>
      </c>
      <c r="G23" s="18">
        <v>5000000</v>
      </c>
      <c r="H23" s="18">
        <v>1830</v>
      </c>
      <c r="I23" s="16" t="s">
        <v>110</v>
      </c>
      <c r="J23" s="34">
        <f t="shared" si="1"/>
        <v>65.88</v>
      </c>
      <c r="K23" s="17" t="s">
        <v>116</v>
      </c>
    </row>
    <row r="24" spans="1:11" s="17" customFormat="1" ht="148.5" x14ac:dyDescent="0.3">
      <c r="A24" s="15">
        <v>16</v>
      </c>
      <c r="B24" s="16"/>
      <c r="C24" s="17" t="s">
        <v>8</v>
      </c>
      <c r="D24" s="15" t="s">
        <v>44</v>
      </c>
      <c r="E24" s="30" t="s">
        <v>39</v>
      </c>
      <c r="F24" s="15" t="str">
        <f t="shared" si="0"/>
        <v>5000만</v>
      </c>
      <c r="G24" s="18">
        <v>50000000</v>
      </c>
      <c r="H24" s="18">
        <v>400</v>
      </c>
      <c r="I24" s="16" t="s">
        <v>43</v>
      </c>
      <c r="J24" s="34">
        <f t="shared" si="1"/>
        <v>14.4</v>
      </c>
      <c r="K24" s="17" t="s">
        <v>116</v>
      </c>
    </row>
    <row r="25" spans="1:11" s="17" customFormat="1" ht="198" x14ac:dyDescent="0.3">
      <c r="A25" s="15">
        <v>17</v>
      </c>
      <c r="B25" s="37" t="s">
        <v>24</v>
      </c>
      <c r="C25" s="23" t="s">
        <v>8</v>
      </c>
      <c r="D25" s="15" t="s">
        <v>45</v>
      </c>
      <c r="E25" s="24" t="s">
        <v>40</v>
      </c>
      <c r="F25" s="15" t="str">
        <f t="shared" si="0"/>
        <v>5만</v>
      </c>
      <c r="G25" s="25">
        <v>50000</v>
      </c>
      <c r="H25" s="25">
        <v>3255</v>
      </c>
      <c r="I25" s="24" t="s">
        <v>50</v>
      </c>
      <c r="J25" s="34">
        <f t="shared" si="1"/>
        <v>0</v>
      </c>
      <c r="K25" s="17" t="s">
        <v>116</v>
      </c>
    </row>
    <row r="26" spans="1:11" s="17" customFormat="1" ht="165" x14ac:dyDescent="0.3">
      <c r="A26" s="15">
        <v>18</v>
      </c>
      <c r="B26" s="37" t="s">
        <v>24</v>
      </c>
      <c r="C26" s="17" t="s">
        <v>8</v>
      </c>
      <c r="D26" s="15" t="s">
        <v>46</v>
      </c>
      <c r="E26" s="16" t="s">
        <v>41</v>
      </c>
      <c r="F26" s="15" t="str">
        <f t="shared" si="0"/>
        <v>2만</v>
      </c>
      <c r="G26" s="26">
        <v>20000</v>
      </c>
      <c r="H26" s="18">
        <v>328</v>
      </c>
      <c r="I26" s="16" t="s">
        <v>49</v>
      </c>
      <c r="J26" s="34">
        <f t="shared" si="1"/>
        <v>0</v>
      </c>
      <c r="K26" s="17" t="s">
        <v>116</v>
      </c>
    </row>
    <row r="27" spans="1:11" s="17" customFormat="1" ht="99" x14ac:dyDescent="0.3">
      <c r="A27" s="15">
        <v>19</v>
      </c>
      <c r="B27" s="16"/>
      <c r="C27" s="17" t="s">
        <v>8</v>
      </c>
      <c r="D27" s="15" t="s">
        <v>76</v>
      </c>
      <c r="E27" s="16" t="s">
        <v>42</v>
      </c>
      <c r="F27" s="15" t="str">
        <f t="shared" si="0"/>
        <v>500만</v>
      </c>
      <c r="G27" s="18">
        <v>5000000</v>
      </c>
      <c r="H27" s="18">
        <v>8190</v>
      </c>
      <c r="I27" s="16" t="s">
        <v>48</v>
      </c>
      <c r="J27" s="34">
        <f t="shared" si="1"/>
        <v>294.83999999999997</v>
      </c>
      <c r="K27" s="17" t="s">
        <v>116</v>
      </c>
    </row>
    <row r="28" spans="1:11" s="17" customFormat="1" ht="49.5" x14ac:dyDescent="0.3">
      <c r="A28" s="15">
        <v>20</v>
      </c>
      <c r="B28" s="16"/>
      <c r="C28" s="17" t="s">
        <v>8</v>
      </c>
      <c r="D28" s="15" t="s">
        <v>76</v>
      </c>
      <c r="E28" s="16" t="s">
        <v>60</v>
      </c>
      <c r="F28" s="15" t="str">
        <f t="shared" si="0"/>
        <v>2만</v>
      </c>
      <c r="G28" s="18">
        <v>20000</v>
      </c>
      <c r="H28" s="18">
        <v>11624</v>
      </c>
      <c r="I28" s="16" t="s">
        <v>99</v>
      </c>
      <c r="J28" s="34">
        <f t="shared" si="1"/>
        <v>418.464</v>
      </c>
      <c r="K28" s="17" t="s">
        <v>116</v>
      </c>
    </row>
    <row r="29" spans="1:11" s="17" customFormat="1" ht="49.5" x14ac:dyDescent="0.3">
      <c r="A29" s="15">
        <v>21</v>
      </c>
      <c r="B29" s="16"/>
      <c r="C29" s="17" t="s">
        <v>8</v>
      </c>
      <c r="D29" s="15" t="s">
        <v>76</v>
      </c>
      <c r="E29" s="16" t="s">
        <v>61</v>
      </c>
      <c r="F29" s="15" t="str">
        <f t="shared" si="0"/>
        <v>10만</v>
      </c>
      <c r="G29" s="18">
        <v>100000</v>
      </c>
      <c r="H29" s="18">
        <v>280</v>
      </c>
      <c r="I29" s="16" t="s">
        <v>98</v>
      </c>
      <c r="J29" s="34">
        <f t="shared" si="1"/>
        <v>10.08</v>
      </c>
      <c r="K29" s="17" t="s">
        <v>116</v>
      </c>
    </row>
    <row r="30" spans="1:11" s="17" customFormat="1" ht="49.5" x14ac:dyDescent="0.3">
      <c r="A30" s="15">
        <v>22</v>
      </c>
      <c r="B30" s="37" t="s">
        <v>24</v>
      </c>
      <c r="C30" s="17" t="s">
        <v>8</v>
      </c>
      <c r="D30" s="15" t="s">
        <v>76</v>
      </c>
      <c r="E30" s="16" t="s">
        <v>62</v>
      </c>
      <c r="F30" s="36" t="str">
        <f t="shared" si="0"/>
        <v>100만</v>
      </c>
      <c r="G30" s="18">
        <v>1000000</v>
      </c>
      <c r="H30" s="18">
        <v>0</v>
      </c>
      <c r="I30" s="16" t="s">
        <v>97</v>
      </c>
      <c r="J30" s="34">
        <f t="shared" si="1"/>
        <v>0</v>
      </c>
      <c r="K30" s="17" t="s">
        <v>116</v>
      </c>
    </row>
    <row r="31" spans="1:11" s="17" customFormat="1" ht="33" x14ac:dyDescent="0.3">
      <c r="A31" s="15">
        <v>23</v>
      </c>
      <c r="B31" s="16"/>
      <c r="C31" s="17" t="s">
        <v>8</v>
      </c>
      <c r="D31" s="15" t="s">
        <v>76</v>
      </c>
      <c r="E31" s="16" t="s">
        <v>63</v>
      </c>
      <c r="F31" s="15" t="str">
        <f t="shared" si="0"/>
        <v>30만</v>
      </c>
      <c r="G31" s="18">
        <v>300000</v>
      </c>
      <c r="H31" s="18">
        <v>4884</v>
      </c>
      <c r="I31" s="16" t="s">
        <v>117</v>
      </c>
      <c r="J31" s="34">
        <f t="shared" si="1"/>
        <v>175.82400000000001</v>
      </c>
      <c r="K31" s="17" t="s">
        <v>116</v>
      </c>
    </row>
    <row r="32" spans="1:11" s="17" customFormat="1" x14ac:dyDescent="0.3">
      <c r="A32" s="15">
        <v>24</v>
      </c>
      <c r="B32" s="16"/>
      <c r="C32" s="17" t="s">
        <v>8</v>
      </c>
      <c r="D32" s="15" t="s">
        <v>76</v>
      </c>
      <c r="E32" s="16" t="s">
        <v>64</v>
      </c>
      <c r="F32" s="15" t="str">
        <f t="shared" si="0"/>
        <v>2000만</v>
      </c>
      <c r="G32" s="18">
        <v>20000000</v>
      </c>
      <c r="H32" s="18">
        <v>116</v>
      </c>
      <c r="I32" s="16" t="s">
        <v>96</v>
      </c>
      <c r="J32" s="34">
        <f t="shared" si="1"/>
        <v>4.1760000000000002</v>
      </c>
      <c r="K32" s="17" t="s">
        <v>116</v>
      </c>
    </row>
    <row r="33" spans="1:11" s="17" customFormat="1" ht="33" x14ac:dyDescent="0.3">
      <c r="A33" s="15">
        <v>25</v>
      </c>
      <c r="B33" s="16"/>
      <c r="C33" s="17" t="s">
        <v>8</v>
      </c>
      <c r="D33" s="15" t="s">
        <v>76</v>
      </c>
      <c r="E33" s="16" t="s">
        <v>65</v>
      </c>
      <c r="F33" s="15" t="str">
        <f t="shared" si="0"/>
        <v>500만</v>
      </c>
      <c r="G33" s="18">
        <v>5000000</v>
      </c>
      <c r="H33" s="18">
        <v>2160</v>
      </c>
      <c r="I33" s="16" t="s">
        <v>95</v>
      </c>
      <c r="J33" s="34">
        <f t="shared" si="1"/>
        <v>77.760000000000005</v>
      </c>
      <c r="K33" s="17" t="s">
        <v>116</v>
      </c>
    </row>
    <row r="34" spans="1:11" s="17" customFormat="1" ht="33" x14ac:dyDescent="0.3">
      <c r="A34" s="15">
        <v>26</v>
      </c>
      <c r="B34" s="16"/>
      <c r="C34" s="17" t="s">
        <v>8</v>
      </c>
      <c r="D34" s="15" t="s">
        <v>76</v>
      </c>
      <c r="E34" s="16" t="s">
        <v>66</v>
      </c>
      <c r="F34" s="15" t="str">
        <f t="shared" si="0"/>
        <v>500만</v>
      </c>
      <c r="G34" s="18">
        <v>5000000</v>
      </c>
      <c r="H34" s="18">
        <v>760</v>
      </c>
      <c r="I34" s="16" t="s">
        <v>94</v>
      </c>
      <c r="J34" s="34">
        <f t="shared" si="1"/>
        <v>27.36</v>
      </c>
      <c r="K34" s="17" t="s">
        <v>116</v>
      </c>
    </row>
    <row r="35" spans="1:11" s="17" customFormat="1" ht="49.5" x14ac:dyDescent="0.3">
      <c r="A35" s="15">
        <v>27</v>
      </c>
      <c r="B35" s="37" t="s">
        <v>24</v>
      </c>
      <c r="C35" s="17" t="s">
        <v>8</v>
      </c>
      <c r="D35" s="15" t="s">
        <v>76</v>
      </c>
      <c r="E35" s="37" t="s">
        <v>67</v>
      </c>
      <c r="F35" s="15" t="str">
        <f t="shared" si="0"/>
        <v>5000만</v>
      </c>
      <c r="G35" s="18">
        <v>50000000</v>
      </c>
      <c r="H35" s="18">
        <v>425</v>
      </c>
      <c r="I35" s="16" t="s">
        <v>93</v>
      </c>
      <c r="J35" s="34">
        <f>IF($B35="제외",0,($H35*$E$3)/10000)</f>
        <v>0</v>
      </c>
      <c r="K35" s="17" t="s">
        <v>116</v>
      </c>
    </row>
    <row r="36" spans="1:11" s="17" customFormat="1" ht="33" x14ac:dyDescent="0.3">
      <c r="A36" s="15">
        <v>28</v>
      </c>
      <c r="B36" s="37" t="s">
        <v>24</v>
      </c>
      <c r="C36" s="17" t="s">
        <v>8</v>
      </c>
      <c r="D36" s="15" t="s">
        <v>76</v>
      </c>
      <c r="E36" s="16" t="s">
        <v>68</v>
      </c>
      <c r="F36" s="15" t="str">
        <f t="shared" si="0"/>
        <v>500만</v>
      </c>
      <c r="G36" s="18">
        <v>5000000</v>
      </c>
      <c r="H36" s="18">
        <v>785</v>
      </c>
      <c r="I36" s="16" t="s">
        <v>92</v>
      </c>
      <c r="J36" s="34">
        <f t="shared" si="1"/>
        <v>0</v>
      </c>
      <c r="K36" s="17" t="s">
        <v>116</v>
      </c>
    </row>
    <row r="37" spans="1:11" s="17" customFormat="1" ht="49.5" x14ac:dyDescent="0.3">
      <c r="A37" s="15">
        <v>29</v>
      </c>
      <c r="B37" s="16"/>
      <c r="C37" s="17" t="s">
        <v>8</v>
      </c>
      <c r="D37" s="15" t="s">
        <v>76</v>
      </c>
      <c r="E37" s="37" t="s">
        <v>77</v>
      </c>
      <c r="F37" s="15" t="str">
        <f t="shared" si="0"/>
        <v>1000만</v>
      </c>
      <c r="G37" s="18">
        <v>10000000</v>
      </c>
      <c r="H37" s="18">
        <v>230</v>
      </c>
      <c r="I37" s="16" t="s">
        <v>121</v>
      </c>
      <c r="J37" s="34">
        <f t="shared" si="1"/>
        <v>8.2799999999999994</v>
      </c>
      <c r="K37" s="17" t="s">
        <v>116</v>
      </c>
    </row>
    <row r="38" spans="1:11" s="17" customFormat="1" ht="49.5" x14ac:dyDescent="0.3">
      <c r="A38" s="15">
        <v>30</v>
      </c>
      <c r="B38" s="16"/>
      <c r="C38" s="17" t="s">
        <v>8</v>
      </c>
      <c r="D38" s="15" t="s">
        <v>76</v>
      </c>
      <c r="E38" s="37" t="s">
        <v>78</v>
      </c>
      <c r="F38" s="15" t="str">
        <f t="shared" si="0"/>
        <v>1000만</v>
      </c>
      <c r="G38" s="18">
        <v>10000000</v>
      </c>
      <c r="H38" s="18">
        <v>620</v>
      </c>
      <c r="I38" s="16" t="s">
        <v>91</v>
      </c>
      <c r="J38" s="34">
        <f t="shared" si="1"/>
        <v>22.32</v>
      </c>
      <c r="K38" s="17" t="s">
        <v>116</v>
      </c>
    </row>
    <row r="39" spans="1:11" s="17" customFormat="1" ht="49.5" x14ac:dyDescent="0.3">
      <c r="A39" s="15">
        <v>31</v>
      </c>
      <c r="B39" s="16"/>
      <c r="C39" s="17" t="s">
        <v>8</v>
      </c>
      <c r="D39" s="15" t="s">
        <v>76</v>
      </c>
      <c r="E39" s="37" t="s">
        <v>79</v>
      </c>
      <c r="F39" s="15" t="str">
        <f t="shared" si="0"/>
        <v>2000만</v>
      </c>
      <c r="G39" s="18">
        <v>20000000</v>
      </c>
      <c r="H39" s="18">
        <v>4500</v>
      </c>
      <c r="I39" s="16" t="s">
        <v>90</v>
      </c>
      <c r="J39" s="34">
        <f t="shared" si="1"/>
        <v>162</v>
      </c>
      <c r="K39" s="17" t="s">
        <v>116</v>
      </c>
    </row>
    <row r="40" spans="1:11" s="17" customFormat="1" ht="49.5" x14ac:dyDescent="0.3">
      <c r="A40" s="15">
        <v>32</v>
      </c>
      <c r="B40" s="16"/>
      <c r="C40" s="17" t="s">
        <v>8</v>
      </c>
      <c r="D40" s="15" t="s">
        <v>76</v>
      </c>
      <c r="E40" s="37" t="s">
        <v>80</v>
      </c>
      <c r="F40" s="15" t="str">
        <f t="shared" si="0"/>
        <v>1000만</v>
      </c>
      <c r="G40" s="18">
        <v>10000000</v>
      </c>
      <c r="H40" s="18">
        <v>1225</v>
      </c>
      <c r="I40" s="16" t="s">
        <v>89</v>
      </c>
      <c r="J40" s="34">
        <f t="shared" si="1"/>
        <v>44.1</v>
      </c>
      <c r="K40" s="17" t="s">
        <v>116</v>
      </c>
    </row>
    <row r="41" spans="1:11" s="17" customFormat="1" ht="49.5" x14ac:dyDescent="0.3">
      <c r="A41" s="15">
        <v>33</v>
      </c>
      <c r="B41" s="16"/>
      <c r="C41" s="17" t="s">
        <v>8</v>
      </c>
      <c r="D41" s="15" t="s">
        <v>76</v>
      </c>
      <c r="E41" s="37" t="s">
        <v>81</v>
      </c>
      <c r="F41" s="15" t="str">
        <f t="shared" si="0"/>
        <v>2000만</v>
      </c>
      <c r="G41" s="18">
        <v>20000000</v>
      </c>
      <c r="H41" s="18">
        <v>2230</v>
      </c>
      <c r="I41" s="16" t="s">
        <v>88</v>
      </c>
      <c r="J41" s="34">
        <f t="shared" si="1"/>
        <v>80.28</v>
      </c>
      <c r="K41" s="17" t="s">
        <v>116</v>
      </c>
    </row>
    <row r="42" spans="1:11" s="17" customFormat="1" ht="49.5" x14ac:dyDescent="0.3">
      <c r="A42" s="15">
        <v>34</v>
      </c>
      <c r="B42" s="16"/>
      <c r="C42" s="17" t="s">
        <v>8</v>
      </c>
      <c r="D42" s="15" t="s">
        <v>76</v>
      </c>
      <c r="E42" s="37" t="s">
        <v>69</v>
      </c>
      <c r="F42" s="15" t="str">
        <f t="shared" si="0"/>
        <v>500만</v>
      </c>
      <c r="G42" s="18">
        <v>5000000</v>
      </c>
      <c r="H42" s="18">
        <v>105</v>
      </c>
      <c r="I42" s="16" t="s">
        <v>87</v>
      </c>
      <c r="J42" s="34">
        <f t="shared" si="1"/>
        <v>3.78</v>
      </c>
      <c r="K42" s="17" t="s">
        <v>116</v>
      </c>
    </row>
    <row r="43" spans="1:11" s="17" customFormat="1" ht="49.5" x14ac:dyDescent="0.3">
      <c r="A43" s="15">
        <v>35</v>
      </c>
      <c r="B43" s="16"/>
      <c r="C43" s="17" t="s">
        <v>8</v>
      </c>
      <c r="D43" s="15" t="s">
        <v>76</v>
      </c>
      <c r="E43" s="37" t="s">
        <v>70</v>
      </c>
      <c r="F43" s="15" t="str">
        <f t="shared" si="0"/>
        <v>500만</v>
      </c>
      <c r="G43" s="18">
        <v>5000000</v>
      </c>
      <c r="H43" s="18">
        <v>245</v>
      </c>
      <c r="I43" s="16" t="s">
        <v>86</v>
      </c>
      <c r="J43" s="34">
        <f t="shared" si="1"/>
        <v>8.82</v>
      </c>
      <c r="K43" s="17" t="s">
        <v>116</v>
      </c>
    </row>
    <row r="44" spans="1:11" s="17" customFormat="1" ht="49.5" x14ac:dyDescent="0.3">
      <c r="A44" s="15">
        <v>36</v>
      </c>
      <c r="B44" s="16"/>
      <c r="C44" s="17" t="s">
        <v>8</v>
      </c>
      <c r="D44" s="15" t="s">
        <v>76</v>
      </c>
      <c r="E44" s="37" t="s">
        <v>71</v>
      </c>
      <c r="F44" s="15" t="str">
        <f t="shared" si="0"/>
        <v>1000만</v>
      </c>
      <c r="G44" s="18">
        <v>10000000</v>
      </c>
      <c r="H44" s="18">
        <v>3960</v>
      </c>
      <c r="I44" s="16" t="s">
        <v>85</v>
      </c>
      <c r="J44" s="34">
        <f t="shared" si="1"/>
        <v>142.56</v>
      </c>
      <c r="K44" s="17" t="s">
        <v>116</v>
      </c>
    </row>
    <row r="45" spans="1:11" s="17" customFormat="1" ht="49.5" x14ac:dyDescent="0.3">
      <c r="A45" s="15">
        <v>37</v>
      </c>
      <c r="B45" s="16"/>
      <c r="C45" s="17" t="s">
        <v>8</v>
      </c>
      <c r="D45" s="15" t="s">
        <v>76</v>
      </c>
      <c r="E45" s="37" t="s">
        <v>72</v>
      </c>
      <c r="F45" s="15" t="str">
        <f t="shared" si="0"/>
        <v>500만</v>
      </c>
      <c r="G45" s="18">
        <v>5000000</v>
      </c>
      <c r="H45" s="18">
        <v>45</v>
      </c>
      <c r="I45" s="16" t="s">
        <v>84</v>
      </c>
      <c r="J45" s="34">
        <f t="shared" si="1"/>
        <v>1.62</v>
      </c>
      <c r="K45" s="17" t="s">
        <v>116</v>
      </c>
    </row>
    <row r="46" spans="1:11" s="17" customFormat="1" ht="49.5" x14ac:dyDescent="0.3">
      <c r="A46" s="15">
        <v>38</v>
      </c>
      <c r="B46" s="16"/>
      <c r="C46" s="17" t="s">
        <v>8</v>
      </c>
      <c r="D46" s="15" t="s">
        <v>76</v>
      </c>
      <c r="E46" s="37" t="s">
        <v>73</v>
      </c>
      <c r="F46" s="15" t="str">
        <f t="shared" si="0"/>
        <v>1000만</v>
      </c>
      <c r="G46" s="18">
        <v>10000000</v>
      </c>
      <c r="H46" s="18">
        <v>280</v>
      </c>
      <c r="I46" s="16" t="s">
        <v>83</v>
      </c>
      <c r="J46" s="34">
        <f t="shared" si="1"/>
        <v>10.08</v>
      </c>
      <c r="K46" s="17" t="s">
        <v>116</v>
      </c>
    </row>
    <row r="47" spans="1:11" s="17" customFormat="1" ht="132" x14ac:dyDescent="0.3">
      <c r="A47" s="15">
        <v>39</v>
      </c>
      <c r="B47" s="16"/>
      <c r="C47" s="17" t="s">
        <v>8</v>
      </c>
      <c r="D47" s="15" t="s">
        <v>75</v>
      </c>
      <c r="E47" s="16" t="s">
        <v>74</v>
      </c>
      <c r="F47" s="15" t="str">
        <f t="shared" si="0"/>
        <v>10만</v>
      </c>
      <c r="G47" s="18">
        <v>100000</v>
      </c>
      <c r="H47" s="18">
        <v>80</v>
      </c>
      <c r="I47" s="16" t="s">
        <v>82</v>
      </c>
      <c r="J47" s="34">
        <f t="shared" si="1"/>
        <v>2.88</v>
      </c>
      <c r="K47" s="17" t="s">
        <v>116</v>
      </c>
    </row>
    <row r="48" spans="1:11" x14ac:dyDescent="0.3">
      <c r="J48" s="33"/>
    </row>
    <row r="49" spans="10:10" x14ac:dyDescent="0.3">
      <c r="J49" s="33"/>
    </row>
    <row r="50" spans="10:10" x14ac:dyDescent="0.3">
      <c r="J50" s="33"/>
    </row>
    <row r="51" spans="10:10" x14ac:dyDescent="0.3">
      <c r="J51" s="33"/>
    </row>
    <row r="52" spans="10:10" x14ac:dyDescent="0.3">
      <c r="J52" s="33"/>
    </row>
    <row r="53" spans="10:10" x14ac:dyDescent="0.3">
      <c r="J53" s="33"/>
    </row>
    <row r="54" spans="10:10" x14ac:dyDescent="0.3">
      <c r="J54" s="33"/>
    </row>
    <row r="55" spans="10:10" x14ac:dyDescent="0.3">
      <c r="J55" s="33"/>
    </row>
    <row r="56" spans="10:10" x14ac:dyDescent="0.3">
      <c r="J56" s="33"/>
    </row>
    <row r="57" spans="10:10" x14ac:dyDescent="0.3">
      <c r="J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097C-1937-4D8B-951C-3275C1516723}">
  <dimension ref="A1:K57"/>
  <sheetViews>
    <sheetView topLeftCell="D4" workbookViewId="0">
      <selection activeCell="E11" sqref="E11"/>
    </sheetView>
  </sheetViews>
  <sheetFormatPr defaultRowHeight="16.5" x14ac:dyDescent="0.3"/>
  <cols>
    <col min="1" max="1" width="3.5" bestFit="1" customWidth="1"/>
    <col min="2" max="2" width="4.5" style="4" customWidth="1"/>
    <col min="4" max="4" width="9.25" style="5" customWidth="1"/>
    <col min="5" max="5" width="20.75" style="4" customWidth="1"/>
    <col min="6" max="6" width="12.125" bestFit="1" customWidth="1"/>
    <col min="7" max="7" width="2.375" style="1" customWidth="1"/>
    <col min="8" max="8" width="9" style="1"/>
    <col min="9" max="9" width="49.75" style="3" customWidth="1"/>
    <col min="10" max="10" width="7.125" style="31" customWidth="1"/>
  </cols>
  <sheetData>
    <row r="1" spans="1:11" ht="33" x14ac:dyDescent="0.3">
      <c r="D1" s="42" t="s">
        <v>134</v>
      </c>
      <c r="E1" s="35" t="str">
        <f>CONCATENATE(_xlfn.NUMBERVALUE(SUM($J$9:$J$47))/$E$3,"만")</f>
        <v>16.6639만</v>
      </c>
      <c r="G1" s="4"/>
    </row>
    <row r="2" spans="1:11" x14ac:dyDescent="0.3">
      <c r="D2" s="40" t="s">
        <v>51</v>
      </c>
      <c r="E2" s="7">
        <v>30</v>
      </c>
    </row>
    <row r="3" spans="1:11" x14ac:dyDescent="0.3">
      <c r="D3" s="41" t="s">
        <v>132</v>
      </c>
      <c r="E3" s="8">
        <f>E2*12</f>
        <v>360</v>
      </c>
      <c r="I3" s="18"/>
    </row>
    <row r="4" spans="1:11" x14ac:dyDescent="0.3">
      <c r="D4" s="42" t="s">
        <v>103</v>
      </c>
      <c r="E4" s="35" t="str">
        <f>CONCATENATE(_xlfn.NUMBERVALUE(SUM($H$9:$H$47)/10000),"만")</f>
        <v>17.491만</v>
      </c>
      <c r="F4" t="s">
        <v>113</v>
      </c>
    </row>
    <row r="5" spans="1:11" x14ac:dyDescent="0.3">
      <c r="D5" s="42" t="s">
        <v>3</v>
      </c>
      <c r="E5" s="10" t="s">
        <v>102</v>
      </c>
    </row>
    <row r="6" spans="1:11" ht="33" x14ac:dyDescent="0.3">
      <c r="D6" s="42" t="s">
        <v>115</v>
      </c>
      <c r="E6" s="35" t="str">
        <f>CONCATENATE(_xlfn.NUMBERVALUE(SUM($J$9:$J$47)),"만")</f>
        <v>5999.004만</v>
      </c>
    </row>
    <row r="7" spans="1:11" x14ac:dyDescent="0.3">
      <c r="D7" s="41" t="s">
        <v>101</v>
      </c>
      <c r="E7" s="9" t="str">
        <f>CONCATENATE(((SUM($H$9:$H$47)+1)/10000)*$E$3,"만")</f>
        <v>6296.796만</v>
      </c>
      <c r="J7" s="33"/>
    </row>
    <row r="8" spans="1:11" s="11" customFormat="1" x14ac:dyDescent="0.3">
      <c r="B8" s="12" t="s">
        <v>25</v>
      </c>
      <c r="C8" s="11" t="s">
        <v>0</v>
      </c>
      <c r="D8" s="11" t="s">
        <v>1</v>
      </c>
      <c r="E8" s="12" t="s">
        <v>2</v>
      </c>
      <c r="F8" s="13" t="s">
        <v>4</v>
      </c>
      <c r="H8" s="13" t="s">
        <v>5</v>
      </c>
      <c r="I8" s="14" t="s">
        <v>6</v>
      </c>
      <c r="J8" s="32"/>
    </row>
    <row r="9" spans="1:11" s="17" customFormat="1" ht="49.5" x14ac:dyDescent="0.3">
      <c r="A9" s="15">
        <v>1</v>
      </c>
      <c r="B9" s="16"/>
      <c r="C9" s="17" t="s">
        <v>7</v>
      </c>
      <c r="D9" s="15" t="s">
        <v>7</v>
      </c>
      <c r="E9" s="16" t="s">
        <v>9</v>
      </c>
      <c r="F9" s="36" t="str">
        <f>CONCATENATE($G9/10000,"만")</f>
        <v>1000만</v>
      </c>
      <c r="G9" s="18">
        <v>10000000</v>
      </c>
      <c r="H9" s="18">
        <v>100</v>
      </c>
      <c r="I9" s="19" t="s">
        <v>19</v>
      </c>
      <c r="J9" s="34">
        <f>IF($B9="제외", 0, ($H9*$E$3)/10000)</f>
        <v>3.6</v>
      </c>
      <c r="K9" s="17" t="s">
        <v>116</v>
      </c>
    </row>
    <row r="10" spans="1:11" s="17" customFormat="1" ht="33" x14ac:dyDescent="0.3">
      <c r="A10" s="15">
        <v>2</v>
      </c>
      <c r="B10" s="24" t="s">
        <v>24</v>
      </c>
      <c r="C10" s="27" t="s">
        <v>8</v>
      </c>
      <c r="D10" s="15" t="s">
        <v>26</v>
      </c>
      <c r="E10" s="28" t="s">
        <v>10</v>
      </c>
      <c r="F10" s="15" t="str">
        <f t="shared" ref="F10:F47" si="0">CONCATENATE($G10/10000,"만")</f>
        <v>3000만</v>
      </c>
      <c r="G10" s="29">
        <v>30000000</v>
      </c>
      <c r="H10" s="29">
        <v>1500</v>
      </c>
      <c r="I10" s="28" t="s">
        <v>20</v>
      </c>
      <c r="J10" s="34">
        <f t="shared" ref="J10:J47" si="1">IF($B10="제외", 0, ($H10*$E$3)/10000)</f>
        <v>0</v>
      </c>
      <c r="K10" s="17" t="s">
        <v>116</v>
      </c>
    </row>
    <row r="11" spans="1:11" s="17" customFormat="1" ht="49.5" x14ac:dyDescent="0.3">
      <c r="A11" s="15">
        <v>3</v>
      </c>
      <c r="B11" s="16"/>
      <c r="C11" s="17" t="s">
        <v>8</v>
      </c>
      <c r="D11" s="15" t="s">
        <v>27</v>
      </c>
      <c r="E11" s="16" t="s">
        <v>150</v>
      </c>
      <c r="F11" s="36" t="str">
        <f t="shared" si="0"/>
        <v>1000만</v>
      </c>
      <c r="G11" s="18">
        <v>10000000</v>
      </c>
      <c r="H11" s="18">
        <v>620</v>
      </c>
      <c r="I11" s="16" t="s">
        <v>21</v>
      </c>
      <c r="J11" s="34">
        <f t="shared" si="1"/>
        <v>22.32</v>
      </c>
      <c r="K11" s="17" t="s">
        <v>116</v>
      </c>
    </row>
    <row r="12" spans="1:11" s="17" customFormat="1" ht="49.5" x14ac:dyDescent="0.3">
      <c r="A12" s="15">
        <v>4</v>
      </c>
      <c r="B12" s="16"/>
      <c r="C12" s="17" t="s">
        <v>8</v>
      </c>
      <c r="D12" s="15" t="s">
        <v>27</v>
      </c>
      <c r="E12" s="16" t="s">
        <v>100</v>
      </c>
      <c r="F12" s="15" t="str">
        <f t="shared" si="0"/>
        <v>3000만</v>
      </c>
      <c r="G12" s="18">
        <v>30000000</v>
      </c>
      <c r="H12" s="18">
        <v>28350</v>
      </c>
      <c r="I12" s="16" t="s">
        <v>18</v>
      </c>
      <c r="J12" s="34">
        <f t="shared" si="1"/>
        <v>1020.6</v>
      </c>
      <c r="K12" s="17" t="s">
        <v>116</v>
      </c>
    </row>
    <row r="13" spans="1:11" s="17" customFormat="1" ht="33" x14ac:dyDescent="0.3">
      <c r="A13" s="15">
        <v>5</v>
      </c>
      <c r="B13" s="16"/>
      <c r="C13" s="17" t="s">
        <v>8</v>
      </c>
      <c r="D13" s="15" t="s">
        <v>28</v>
      </c>
      <c r="E13" s="16" t="s">
        <v>12</v>
      </c>
      <c r="F13" s="15" t="str">
        <f t="shared" si="0"/>
        <v>1000만</v>
      </c>
      <c r="G13" s="18">
        <v>10000000</v>
      </c>
      <c r="H13" s="18">
        <v>2300</v>
      </c>
      <c r="I13" s="16" t="s">
        <v>57</v>
      </c>
      <c r="J13" s="34">
        <f t="shared" si="1"/>
        <v>82.8</v>
      </c>
      <c r="K13" s="17" t="s">
        <v>116</v>
      </c>
    </row>
    <row r="14" spans="1:11" s="17" customFormat="1" ht="33" x14ac:dyDescent="0.3">
      <c r="A14" s="15">
        <v>6</v>
      </c>
      <c r="B14" s="16"/>
      <c r="C14" s="17" t="s">
        <v>8</v>
      </c>
      <c r="D14" s="15" t="s">
        <v>28</v>
      </c>
      <c r="E14" s="16" t="s">
        <v>13</v>
      </c>
      <c r="F14" s="15" t="str">
        <f t="shared" si="0"/>
        <v>2000만</v>
      </c>
      <c r="G14" s="18">
        <v>20000000</v>
      </c>
      <c r="H14" s="18">
        <v>9520</v>
      </c>
      <c r="I14" s="16" t="s">
        <v>56</v>
      </c>
      <c r="J14" s="34">
        <f t="shared" si="1"/>
        <v>342.72</v>
      </c>
      <c r="K14" s="17" t="s">
        <v>116</v>
      </c>
    </row>
    <row r="15" spans="1:11" s="17" customFormat="1" x14ac:dyDescent="0.3">
      <c r="A15" s="15">
        <v>7</v>
      </c>
      <c r="B15" s="16"/>
      <c r="C15" s="17" t="s">
        <v>8</v>
      </c>
      <c r="D15" s="15" t="s">
        <v>28</v>
      </c>
      <c r="E15" s="16" t="s">
        <v>14</v>
      </c>
      <c r="F15" s="15" t="str">
        <f t="shared" si="0"/>
        <v>1000만</v>
      </c>
      <c r="G15" s="18">
        <v>10000000</v>
      </c>
      <c r="H15" s="18">
        <v>7270</v>
      </c>
      <c r="I15" s="17" t="s">
        <v>59</v>
      </c>
      <c r="J15" s="34">
        <f t="shared" si="1"/>
        <v>261.72000000000003</v>
      </c>
      <c r="K15" s="17" t="s">
        <v>116</v>
      </c>
    </row>
    <row r="16" spans="1:11" s="17" customFormat="1" ht="33" x14ac:dyDescent="0.3">
      <c r="A16" s="15">
        <v>8</v>
      </c>
      <c r="B16" s="16"/>
      <c r="C16" s="17" t="s">
        <v>8</v>
      </c>
      <c r="D16" s="15" t="s">
        <v>28</v>
      </c>
      <c r="E16" s="16" t="s">
        <v>15</v>
      </c>
      <c r="F16" s="15" t="str">
        <f t="shared" si="0"/>
        <v>2000만</v>
      </c>
      <c r="G16" s="18">
        <v>20000000</v>
      </c>
      <c r="H16" s="18">
        <v>18140</v>
      </c>
      <c r="I16" s="16" t="s">
        <v>58</v>
      </c>
      <c r="J16" s="34">
        <f t="shared" si="1"/>
        <v>653.04</v>
      </c>
      <c r="K16" s="17" t="s">
        <v>116</v>
      </c>
    </row>
    <row r="17" spans="1:11" s="17" customFormat="1" ht="132" x14ac:dyDescent="0.3">
      <c r="A17" s="15">
        <v>9</v>
      </c>
      <c r="B17" s="24" t="s">
        <v>24</v>
      </c>
      <c r="C17" s="17" t="s">
        <v>8</v>
      </c>
      <c r="D17" s="15" t="s">
        <v>28</v>
      </c>
      <c r="E17" s="16" t="s">
        <v>16</v>
      </c>
      <c r="F17" s="15" t="str">
        <f t="shared" si="0"/>
        <v>4만</v>
      </c>
      <c r="G17" s="18">
        <v>40000</v>
      </c>
      <c r="H17" s="18">
        <v>3452</v>
      </c>
      <c r="I17" s="16" t="s">
        <v>23</v>
      </c>
      <c r="J17" s="34">
        <f t="shared" si="1"/>
        <v>0</v>
      </c>
      <c r="K17" s="17" t="s">
        <v>116</v>
      </c>
    </row>
    <row r="18" spans="1:11" s="17" customFormat="1" ht="132" x14ac:dyDescent="0.3">
      <c r="A18" s="15">
        <v>10</v>
      </c>
      <c r="B18" s="24" t="s">
        <v>24</v>
      </c>
      <c r="C18" s="17" t="s">
        <v>8</v>
      </c>
      <c r="D18" s="15" t="s">
        <v>28</v>
      </c>
      <c r="E18" s="16" t="s">
        <v>17</v>
      </c>
      <c r="F18" s="15" t="str">
        <f t="shared" si="0"/>
        <v>4만</v>
      </c>
      <c r="G18" s="18">
        <v>40000</v>
      </c>
      <c r="H18" s="18">
        <v>1960</v>
      </c>
      <c r="I18" s="19" t="s">
        <v>104</v>
      </c>
      <c r="J18" s="34">
        <f t="shared" si="1"/>
        <v>0</v>
      </c>
      <c r="K18" s="17" t="s">
        <v>116</v>
      </c>
    </row>
    <row r="19" spans="1:11" s="17" customFormat="1" ht="165" x14ac:dyDescent="0.3">
      <c r="A19" s="15">
        <v>11</v>
      </c>
      <c r="B19" s="24" t="s">
        <v>24</v>
      </c>
      <c r="C19" s="17" t="s">
        <v>8</v>
      </c>
      <c r="D19" s="15" t="s">
        <v>28</v>
      </c>
      <c r="E19" s="16" t="s">
        <v>33</v>
      </c>
      <c r="F19" s="15" t="str">
        <f t="shared" si="0"/>
        <v>1만</v>
      </c>
      <c r="G19" s="18">
        <v>10000</v>
      </c>
      <c r="H19" s="18">
        <v>1031</v>
      </c>
      <c r="I19" s="16" t="s">
        <v>105</v>
      </c>
      <c r="J19" s="34">
        <f t="shared" si="1"/>
        <v>0</v>
      </c>
      <c r="K19" s="17" t="s">
        <v>116</v>
      </c>
    </row>
    <row r="20" spans="1:11" s="17" customFormat="1" ht="66" x14ac:dyDescent="0.3">
      <c r="A20" s="15">
        <v>12</v>
      </c>
      <c r="B20" s="16"/>
      <c r="C20" s="17" t="s">
        <v>8</v>
      </c>
      <c r="D20" s="15" t="s">
        <v>38</v>
      </c>
      <c r="E20" s="16" t="s">
        <v>108</v>
      </c>
      <c r="F20" s="15" t="str">
        <f t="shared" si="0"/>
        <v>5000만</v>
      </c>
      <c r="G20" s="18">
        <v>50000000</v>
      </c>
      <c r="H20" s="18">
        <v>49700</v>
      </c>
      <c r="I20" s="16" t="s">
        <v>111</v>
      </c>
      <c r="J20" s="34">
        <f t="shared" si="1"/>
        <v>1789.2</v>
      </c>
      <c r="K20" s="17" t="s">
        <v>116</v>
      </c>
    </row>
    <row r="21" spans="1:11" s="17" customFormat="1" ht="49.5" x14ac:dyDescent="0.3">
      <c r="A21" s="15">
        <v>13</v>
      </c>
      <c r="B21" s="16"/>
      <c r="C21" s="17" t="s">
        <v>8</v>
      </c>
      <c r="D21" s="15" t="s">
        <v>38</v>
      </c>
      <c r="E21" s="16" t="s">
        <v>106</v>
      </c>
      <c r="F21" s="15" t="str">
        <f t="shared" si="0"/>
        <v>2000만</v>
      </c>
      <c r="G21" s="18">
        <v>20000000</v>
      </c>
      <c r="H21" s="18">
        <v>2640</v>
      </c>
      <c r="I21" s="16" t="s">
        <v>107</v>
      </c>
      <c r="J21" s="34">
        <f t="shared" si="1"/>
        <v>95.04</v>
      </c>
      <c r="K21" s="17" t="s">
        <v>116</v>
      </c>
    </row>
    <row r="22" spans="1:11" s="17" customFormat="1" ht="181.5" x14ac:dyDescent="0.3">
      <c r="A22" s="15">
        <v>14</v>
      </c>
      <c r="B22" s="16"/>
      <c r="C22" s="17" t="s">
        <v>8</v>
      </c>
      <c r="D22" s="15" t="s">
        <v>38</v>
      </c>
      <c r="E22" s="16" t="s">
        <v>36</v>
      </c>
      <c r="F22" s="15" t="str">
        <f t="shared" si="0"/>
        <v>500만</v>
      </c>
      <c r="G22" s="18">
        <v>5000000</v>
      </c>
      <c r="H22" s="18">
        <v>13635</v>
      </c>
      <c r="I22" s="16" t="s">
        <v>109</v>
      </c>
      <c r="J22" s="34">
        <f t="shared" si="1"/>
        <v>490.86</v>
      </c>
      <c r="K22" s="17" t="s">
        <v>116</v>
      </c>
    </row>
    <row r="23" spans="1:11" s="17" customFormat="1" ht="115.5" x14ac:dyDescent="0.3">
      <c r="A23" s="15">
        <v>15</v>
      </c>
      <c r="B23" s="16"/>
      <c r="C23" s="17" t="s">
        <v>8</v>
      </c>
      <c r="D23" s="15" t="s">
        <v>44</v>
      </c>
      <c r="E23" s="16" t="s">
        <v>37</v>
      </c>
      <c r="F23" s="15" t="str">
        <f t="shared" si="0"/>
        <v>500만</v>
      </c>
      <c r="G23" s="18">
        <v>5000000</v>
      </c>
      <c r="H23" s="18">
        <v>1830</v>
      </c>
      <c r="I23" s="16" t="s">
        <v>110</v>
      </c>
      <c r="J23" s="34">
        <f t="shared" si="1"/>
        <v>65.88</v>
      </c>
      <c r="K23" s="17" t="s">
        <v>116</v>
      </c>
    </row>
    <row r="24" spans="1:11" s="17" customFormat="1" ht="148.5" x14ac:dyDescent="0.3">
      <c r="A24" s="15">
        <v>16</v>
      </c>
      <c r="B24" s="16"/>
      <c r="C24" s="17" t="s">
        <v>8</v>
      </c>
      <c r="D24" s="15" t="s">
        <v>44</v>
      </c>
      <c r="E24" s="30" t="s">
        <v>39</v>
      </c>
      <c r="F24" s="15" t="str">
        <f t="shared" si="0"/>
        <v>5000만</v>
      </c>
      <c r="G24" s="18">
        <v>50000000</v>
      </c>
      <c r="H24" s="18">
        <v>400</v>
      </c>
      <c r="I24" s="16" t="s">
        <v>43</v>
      </c>
      <c r="J24" s="34">
        <f t="shared" si="1"/>
        <v>14.4</v>
      </c>
      <c r="K24" s="17" t="s">
        <v>116</v>
      </c>
    </row>
    <row r="25" spans="1:11" s="17" customFormat="1" ht="231" x14ac:dyDescent="0.3">
      <c r="A25" s="15">
        <v>17</v>
      </c>
      <c r="B25" s="24" t="s">
        <v>47</v>
      </c>
      <c r="C25" s="23" t="s">
        <v>8</v>
      </c>
      <c r="D25" s="15" t="s">
        <v>45</v>
      </c>
      <c r="E25" s="24" t="s">
        <v>40</v>
      </c>
      <c r="F25" s="15" t="str">
        <f t="shared" si="0"/>
        <v>5만</v>
      </c>
      <c r="G25" s="25">
        <v>50000</v>
      </c>
      <c r="H25" s="25">
        <v>3255</v>
      </c>
      <c r="I25" s="24" t="s">
        <v>50</v>
      </c>
      <c r="J25" s="34">
        <f t="shared" si="1"/>
        <v>117.18</v>
      </c>
      <c r="K25" s="17" t="s">
        <v>116</v>
      </c>
    </row>
    <row r="26" spans="1:11" s="17" customFormat="1" ht="165" x14ac:dyDescent="0.3">
      <c r="A26" s="15">
        <v>18</v>
      </c>
      <c r="B26" s="24" t="s">
        <v>24</v>
      </c>
      <c r="C26" s="17" t="s">
        <v>8</v>
      </c>
      <c r="D26" s="15" t="s">
        <v>46</v>
      </c>
      <c r="E26" s="16" t="s">
        <v>41</v>
      </c>
      <c r="F26" s="15" t="str">
        <f t="shared" si="0"/>
        <v>2만</v>
      </c>
      <c r="G26" s="26">
        <v>20000</v>
      </c>
      <c r="H26" s="18">
        <v>328</v>
      </c>
      <c r="I26" s="16" t="s">
        <v>49</v>
      </c>
      <c r="J26" s="34">
        <f t="shared" si="1"/>
        <v>0</v>
      </c>
      <c r="K26" s="17" t="s">
        <v>116</v>
      </c>
    </row>
    <row r="27" spans="1:11" s="17" customFormat="1" ht="99" x14ac:dyDescent="0.3">
      <c r="A27" s="15">
        <v>19</v>
      </c>
      <c r="B27" s="16"/>
      <c r="C27" s="17" t="s">
        <v>8</v>
      </c>
      <c r="D27" s="15" t="s">
        <v>76</v>
      </c>
      <c r="E27" s="16" t="s">
        <v>42</v>
      </c>
      <c r="F27" s="15" t="str">
        <f t="shared" si="0"/>
        <v>500만</v>
      </c>
      <c r="G27" s="18">
        <v>5000000</v>
      </c>
      <c r="H27" s="18">
        <v>8190</v>
      </c>
      <c r="I27" s="16" t="s">
        <v>48</v>
      </c>
      <c r="J27" s="34">
        <f t="shared" si="1"/>
        <v>294.83999999999997</v>
      </c>
      <c r="K27" s="17" t="s">
        <v>116</v>
      </c>
    </row>
    <row r="28" spans="1:11" s="17" customFormat="1" ht="49.5" x14ac:dyDescent="0.3">
      <c r="A28" s="15">
        <v>20</v>
      </c>
      <c r="B28" s="16"/>
      <c r="C28" s="17" t="s">
        <v>8</v>
      </c>
      <c r="D28" s="15" t="s">
        <v>76</v>
      </c>
      <c r="E28" s="16" t="s">
        <v>60</v>
      </c>
      <c r="F28" s="15" t="str">
        <f t="shared" si="0"/>
        <v>2만</v>
      </c>
      <c r="G28" s="18">
        <v>20000</v>
      </c>
      <c r="H28" s="18">
        <v>11624</v>
      </c>
      <c r="I28" s="16" t="s">
        <v>99</v>
      </c>
      <c r="J28" s="34">
        <f t="shared" si="1"/>
        <v>418.464</v>
      </c>
      <c r="K28" s="17" t="s">
        <v>116</v>
      </c>
    </row>
    <row r="29" spans="1:11" s="17" customFormat="1" ht="49.5" x14ac:dyDescent="0.3">
      <c r="A29" s="15">
        <v>21</v>
      </c>
      <c r="B29" s="16"/>
      <c r="C29" s="17" t="s">
        <v>8</v>
      </c>
      <c r="D29" s="15" t="s">
        <v>76</v>
      </c>
      <c r="E29" s="16" t="s">
        <v>61</v>
      </c>
      <c r="F29" s="15" t="str">
        <f t="shared" si="0"/>
        <v>10만</v>
      </c>
      <c r="G29" s="18">
        <v>100000</v>
      </c>
      <c r="H29" s="18">
        <v>280</v>
      </c>
      <c r="I29" s="16" t="s">
        <v>98</v>
      </c>
      <c r="J29" s="34">
        <f t="shared" si="1"/>
        <v>10.08</v>
      </c>
      <c r="K29" s="17" t="s">
        <v>116</v>
      </c>
    </row>
    <row r="30" spans="1:11" s="17" customFormat="1" ht="49.5" x14ac:dyDescent="0.3">
      <c r="A30" s="15">
        <v>22</v>
      </c>
      <c r="B30" s="37" t="s">
        <v>24</v>
      </c>
      <c r="C30" s="17" t="s">
        <v>8</v>
      </c>
      <c r="D30" s="15" t="s">
        <v>76</v>
      </c>
      <c r="E30" s="16" t="s">
        <v>62</v>
      </c>
      <c r="F30" s="36" t="str">
        <f t="shared" si="0"/>
        <v>100만</v>
      </c>
      <c r="G30" s="18">
        <v>1000000</v>
      </c>
      <c r="H30" s="18">
        <v>0</v>
      </c>
      <c r="I30" s="16" t="s">
        <v>97</v>
      </c>
      <c r="J30" s="34">
        <f t="shared" si="1"/>
        <v>0</v>
      </c>
      <c r="K30" s="17" t="s">
        <v>116</v>
      </c>
    </row>
    <row r="31" spans="1:11" s="17" customFormat="1" ht="33" x14ac:dyDescent="0.3">
      <c r="A31" s="15">
        <v>23</v>
      </c>
      <c r="B31" s="16"/>
      <c r="C31" s="17" t="s">
        <v>8</v>
      </c>
      <c r="D31" s="15" t="s">
        <v>76</v>
      </c>
      <c r="E31" s="16" t="s">
        <v>63</v>
      </c>
      <c r="F31" s="15" t="str">
        <f t="shared" si="0"/>
        <v>30만</v>
      </c>
      <c r="G31" s="18">
        <v>300000</v>
      </c>
      <c r="H31" s="18">
        <v>4884</v>
      </c>
      <c r="I31" s="16" t="s">
        <v>117</v>
      </c>
      <c r="J31" s="34">
        <f t="shared" si="1"/>
        <v>175.82400000000001</v>
      </c>
      <c r="K31" s="17" t="s">
        <v>116</v>
      </c>
    </row>
    <row r="32" spans="1:11" s="17" customFormat="1" x14ac:dyDescent="0.3">
      <c r="A32" s="15">
        <v>24</v>
      </c>
      <c r="B32" s="16"/>
      <c r="C32" s="17" t="s">
        <v>8</v>
      </c>
      <c r="D32" s="15" t="s">
        <v>76</v>
      </c>
      <c r="E32" s="16" t="s">
        <v>64</v>
      </c>
      <c r="F32" s="15" t="str">
        <f t="shared" si="0"/>
        <v>2000만</v>
      </c>
      <c r="G32" s="18">
        <v>20000000</v>
      </c>
      <c r="H32" s="18">
        <v>116</v>
      </c>
      <c r="I32" s="16" t="s">
        <v>96</v>
      </c>
      <c r="J32" s="34">
        <f t="shared" si="1"/>
        <v>4.1760000000000002</v>
      </c>
      <c r="K32" s="17" t="s">
        <v>116</v>
      </c>
    </row>
    <row r="33" spans="1:11" s="17" customFormat="1" ht="33" x14ac:dyDescent="0.3">
      <c r="A33" s="15">
        <v>25</v>
      </c>
      <c r="B33" s="16"/>
      <c r="C33" s="17" t="s">
        <v>8</v>
      </c>
      <c r="D33" s="15" t="s">
        <v>76</v>
      </c>
      <c r="E33" s="16" t="s">
        <v>65</v>
      </c>
      <c r="F33" s="15" t="str">
        <f t="shared" si="0"/>
        <v>500만</v>
      </c>
      <c r="G33" s="18">
        <v>5000000</v>
      </c>
      <c r="H33" s="18">
        <v>2160</v>
      </c>
      <c r="I33" s="16" t="s">
        <v>95</v>
      </c>
      <c r="J33" s="34">
        <f t="shared" si="1"/>
        <v>77.760000000000005</v>
      </c>
      <c r="K33" s="17" t="s">
        <v>116</v>
      </c>
    </row>
    <row r="34" spans="1:11" s="17" customFormat="1" ht="33" x14ac:dyDescent="0.3">
      <c r="A34" s="15">
        <v>26</v>
      </c>
      <c r="B34" s="16"/>
      <c r="C34" s="17" t="s">
        <v>8</v>
      </c>
      <c r="D34" s="15" t="s">
        <v>76</v>
      </c>
      <c r="E34" s="16" t="s">
        <v>66</v>
      </c>
      <c r="F34" s="15" t="str">
        <f t="shared" si="0"/>
        <v>500만</v>
      </c>
      <c r="G34" s="18">
        <v>5000000</v>
      </c>
      <c r="H34" s="18">
        <v>760</v>
      </c>
      <c r="I34" s="16" t="s">
        <v>94</v>
      </c>
      <c r="J34" s="34">
        <f t="shared" si="1"/>
        <v>27.36</v>
      </c>
      <c r="K34" s="17" t="s">
        <v>116</v>
      </c>
    </row>
    <row r="35" spans="1:11" s="17" customFormat="1" ht="49.5" x14ac:dyDescent="0.3">
      <c r="A35" s="15">
        <v>27</v>
      </c>
      <c r="B35" s="16"/>
      <c r="C35" s="17" t="s">
        <v>8</v>
      </c>
      <c r="D35" s="15" t="s">
        <v>76</v>
      </c>
      <c r="E35" s="37" t="s">
        <v>67</v>
      </c>
      <c r="F35" s="15" t="str">
        <f t="shared" si="0"/>
        <v>5000만</v>
      </c>
      <c r="G35" s="18">
        <v>50000000</v>
      </c>
      <c r="H35" s="18">
        <v>0</v>
      </c>
      <c r="I35" s="16" t="s">
        <v>93</v>
      </c>
      <c r="J35" s="34">
        <f t="shared" si="1"/>
        <v>0</v>
      </c>
      <c r="K35" s="17" t="s">
        <v>116</v>
      </c>
    </row>
    <row r="36" spans="1:11" s="17" customFormat="1" ht="33" x14ac:dyDescent="0.3">
      <c r="A36" s="15">
        <v>28</v>
      </c>
      <c r="B36" s="24" t="s">
        <v>137</v>
      </c>
      <c r="C36" s="17" t="s">
        <v>8</v>
      </c>
      <c r="D36" s="15" t="s">
        <v>76</v>
      </c>
      <c r="E36" s="16" t="s">
        <v>68</v>
      </c>
      <c r="F36" s="15" t="str">
        <f t="shared" si="0"/>
        <v>500만</v>
      </c>
      <c r="G36" s="18">
        <v>5000000</v>
      </c>
      <c r="H36" s="18">
        <v>785</v>
      </c>
      <c r="I36" s="16" t="s">
        <v>92</v>
      </c>
      <c r="J36" s="34">
        <f t="shared" si="1"/>
        <v>28.26</v>
      </c>
      <c r="K36" s="17" t="s">
        <v>116</v>
      </c>
    </row>
    <row r="37" spans="1:11" s="17" customFormat="1" ht="49.5" x14ac:dyDescent="0.3">
      <c r="A37" s="15">
        <v>29</v>
      </c>
      <c r="B37" s="16"/>
      <c r="C37" s="17" t="s">
        <v>8</v>
      </c>
      <c r="D37" s="15" t="s">
        <v>76</v>
      </c>
      <c r="E37" s="37" t="s">
        <v>77</v>
      </c>
      <c r="F37" s="15" t="str">
        <f t="shared" si="0"/>
        <v>1000만</v>
      </c>
      <c r="G37" s="18">
        <v>10000000</v>
      </c>
      <c r="H37" s="18">
        <v>0</v>
      </c>
      <c r="I37" s="16" t="s">
        <v>121</v>
      </c>
      <c r="J37" s="34">
        <f t="shared" si="1"/>
        <v>0</v>
      </c>
      <c r="K37" s="17" t="s">
        <v>116</v>
      </c>
    </row>
    <row r="38" spans="1:11" s="17" customFormat="1" ht="49.5" x14ac:dyDescent="0.3">
      <c r="A38" s="15">
        <v>30</v>
      </c>
      <c r="B38" s="16"/>
      <c r="C38" s="17" t="s">
        <v>8</v>
      </c>
      <c r="D38" s="15" t="s">
        <v>76</v>
      </c>
      <c r="E38" s="37" t="s">
        <v>78</v>
      </c>
      <c r="F38" s="15" t="str">
        <f t="shared" si="0"/>
        <v>1000만</v>
      </c>
      <c r="G38" s="18">
        <v>10000000</v>
      </c>
      <c r="H38" s="18">
        <v>0</v>
      </c>
      <c r="I38" s="16" t="s">
        <v>91</v>
      </c>
      <c r="J38" s="34">
        <f t="shared" si="1"/>
        <v>0</v>
      </c>
      <c r="K38" s="17" t="s">
        <v>116</v>
      </c>
    </row>
    <row r="39" spans="1:11" s="17" customFormat="1" ht="49.5" x14ac:dyDescent="0.3">
      <c r="A39" s="15">
        <v>31</v>
      </c>
      <c r="B39" s="16"/>
      <c r="C39" s="17" t="s">
        <v>8</v>
      </c>
      <c r="D39" s="15" t="s">
        <v>76</v>
      </c>
      <c r="E39" s="37" t="s">
        <v>79</v>
      </c>
      <c r="F39" s="15" t="str">
        <f t="shared" si="0"/>
        <v>2000만</v>
      </c>
      <c r="G39" s="18">
        <v>20000000</v>
      </c>
      <c r="H39" s="18">
        <v>0</v>
      </c>
      <c r="I39" s="16" t="s">
        <v>90</v>
      </c>
      <c r="J39" s="34">
        <f t="shared" si="1"/>
        <v>0</v>
      </c>
      <c r="K39" s="17" t="s">
        <v>116</v>
      </c>
    </row>
    <row r="40" spans="1:11" s="17" customFormat="1" ht="49.5" x14ac:dyDescent="0.3">
      <c r="A40" s="15">
        <v>32</v>
      </c>
      <c r="B40" s="16"/>
      <c r="C40" s="17" t="s">
        <v>8</v>
      </c>
      <c r="D40" s="15" t="s">
        <v>76</v>
      </c>
      <c r="E40" s="37" t="s">
        <v>80</v>
      </c>
      <c r="F40" s="15" t="str">
        <f t="shared" si="0"/>
        <v>1000만</v>
      </c>
      <c r="G40" s="18">
        <v>10000000</v>
      </c>
      <c r="H40" s="18">
        <v>0</v>
      </c>
      <c r="I40" s="16" t="s">
        <v>89</v>
      </c>
      <c r="J40" s="34">
        <f t="shared" si="1"/>
        <v>0</v>
      </c>
      <c r="K40" s="17" t="s">
        <v>116</v>
      </c>
    </row>
    <row r="41" spans="1:11" s="17" customFormat="1" ht="49.5" x14ac:dyDescent="0.3">
      <c r="A41" s="15">
        <v>33</v>
      </c>
      <c r="B41" s="16"/>
      <c r="C41" s="17" t="s">
        <v>8</v>
      </c>
      <c r="D41" s="15" t="s">
        <v>76</v>
      </c>
      <c r="E41" s="37" t="s">
        <v>81</v>
      </c>
      <c r="F41" s="15" t="str">
        <f t="shared" si="0"/>
        <v>2000만</v>
      </c>
      <c r="G41" s="18">
        <v>20000000</v>
      </c>
      <c r="H41" s="18">
        <v>0</v>
      </c>
      <c r="I41" s="16" t="s">
        <v>88</v>
      </c>
      <c r="J41" s="34">
        <f t="shared" si="1"/>
        <v>0</v>
      </c>
      <c r="K41" s="17" t="s">
        <v>116</v>
      </c>
    </row>
    <row r="42" spans="1:11" s="17" customFormat="1" ht="49.5" x14ac:dyDescent="0.3">
      <c r="A42" s="15">
        <v>34</v>
      </c>
      <c r="B42" s="16"/>
      <c r="C42" s="17" t="s">
        <v>8</v>
      </c>
      <c r="D42" s="15" t="s">
        <v>76</v>
      </c>
      <c r="E42" s="37" t="s">
        <v>69</v>
      </c>
      <c r="F42" s="15" t="str">
        <f t="shared" si="0"/>
        <v>500만</v>
      </c>
      <c r="G42" s="18">
        <v>5000000</v>
      </c>
      <c r="H42" s="18">
        <v>0</v>
      </c>
      <c r="I42" s="16" t="s">
        <v>87</v>
      </c>
      <c r="J42" s="34">
        <f t="shared" si="1"/>
        <v>0</v>
      </c>
      <c r="K42" s="17" t="s">
        <v>116</v>
      </c>
    </row>
    <row r="43" spans="1:11" s="17" customFormat="1" ht="49.5" x14ac:dyDescent="0.3">
      <c r="A43" s="15">
        <v>35</v>
      </c>
      <c r="B43" s="16"/>
      <c r="C43" s="17" t="s">
        <v>8</v>
      </c>
      <c r="D43" s="15" t="s">
        <v>76</v>
      </c>
      <c r="E43" s="37" t="s">
        <v>70</v>
      </c>
      <c r="F43" s="15" t="str">
        <f t="shared" si="0"/>
        <v>500만</v>
      </c>
      <c r="G43" s="18">
        <v>5000000</v>
      </c>
      <c r="H43" s="18">
        <v>0</v>
      </c>
      <c r="I43" s="16" t="s">
        <v>86</v>
      </c>
      <c r="J43" s="34">
        <f t="shared" si="1"/>
        <v>0</v>
      </c>
      <c r="K43" s="17" t="s">
        <v>116</v>
      </c>
    </row>
    <row r="44" spans="1:11" s="17" customFormat="1" ht="49.5" x14ac:dyDescent="0.3">
      <c r="A44" s="15">
        <v>36</v>
      </c>
      <c r="B44" s="16"/>
      <c r="C44" s="17" t="s">
        <v>8</v>
      </c>
      <c r="D44" s="15" t="s">
        <v>76</v>
      </c>
      <c r="E44" s="37" t="s">
        <v>71</v>
      </c>
      <c r="F44" s="15" t="str">
        <f t="shared" si="0"/>
        <v>1000만</v>
      </c>
      <c r="G44" s="18">
        <v>10000000</v>
      </c>
      <c r="H44" s="18">
        <v>0</v>
      </c>
      <c r="I44" s="16" t="s">
        <v>85</v>
      </c>
      <c r="J44" s="34">
        <f t="shared" si="1"/>
        <v>0</v>
      </c>
      <c r="K44" s="17" t="s">
        <v>116</v>
      </c>
    </row>
    <row r="45" spans="1:11" s="17" customFormat="1" ht="49.5" x14ac:dyDescent="0.3">
      <c r="A45" s="15">
        <v>37</v>
      </c>
      <c r="B45" s="16"/>
      <c r="C45" s="17" t="s">
        <v>8</v>
      </c>
      <c r="D45" s="15" t="s">
        <v>76</v>
      </c>
      <c r="E45" s="37" t="s">
        <v>72</v>
      </c>
      <c r="F45" s="15" t="str">
        <f t="shared" si="0"/>
        <v>500만</v>
      </c>
      <c r="G45" s="18">
        <v>5000000</v>
      </c>
      <c r="H45" s="18">
        <v>0</v>
      </c>
      <c r="I45" s="16" t="s">
        <v>84</v>
      </c>
      <c r="J45" s="34">
        <f t="shared" si="1"/>
        <v>0</v>
      </c>
      <c r="K45" s="17" t="s">
        <v>116</v>
      </c>
    </row>
    <row r="46" spans="1:11" s="17" customFormat="1" ht="49.5" x14ac:dyDescent="0.3">
      <c r="A46" s="15">
        <v>38</v>
      </c>
      <c r="B46" s="16"/>
      <c r="C46" s="17" t="s">
        <v>8</v>
      </c>
      <c r="D46" s="15" t="s">
        <v>76</v>
      </c>
      <c r="E46" s="37" t="s">
        <v>73</v>
      </c>
      <c r="F46" s="15" t="str">
        <f t="shared" si="0"/>
        <v>1000만</v>
      </c>
      <c r="G46" s="18">
        <v>10000000</v>
      </c>
      <c r="H46" s="18">
        <v>0</v>
      </c>
      <c r="I46" s="16" t="s">
        <v>83</v>
      </c>
      <c r="J46" s="34">
        <f t="shared" si="1"/>
        <v>0</v>
      </c>
      <c r="K46" s="17" t="s">
        <v>116</v>
      </c>
    </row>
    <row r="47" spans="1:11" s="17" customFormat="1" ht="132" x14ac:dyDescent="0.3">
      <c r="A47" s="15">
        <v>39</v>
      </c>
      <c r="B47" s="16"/>
      <c r="C47" s="17" t="s">
        <v>8</v>
      </c>
      <c r="D47" s="15" t="s">
        <v>75</v>
      </c>
      <c r="E47" s="16" t="s">
        <v>74</v>
      </c>
      <c r="F47" s="15" t="str">
        <f t="shared" si="0"/>
        <v>10만</v>
      </c>
      <c r="G47" s="18">
        <v>100000</v>
      </c>
      <c r="H47" s="18">
        <v>80</v>
      </c>
      <c r="I47" s="16" t="s">
        <v>82</v>
      </c>
      <c r="J47" s="34">
        <f t="shared" si="1"/>
        <v>2.88</v>
      </c>
      <c r="K47" s="17" t="s">
        <v>116</v>
      </c>
    </row>
    <row r="48" spans="1:11" x14ac:dyDescent="0.3">
      <c r="J48" s="33"/>
    </row>
    <row r="49" spans="10:10" x14ac:dyDescent="0.3">
      <c r="J49" s="33"/>
    </row>
    <row r="50" spans="10:10" x14ac:dyDescent="0.3">
      <c r="J50" s="33"/>
    </row>
    <row r="51" spans="10:10" x14ac:dyDescent="0.3">
      <c r="J51" s="33"/>
    </row>
    <row r="52" spans="10:10" x14ac:dyDescent="0.3">
      <c r="J52" s="33"/>
    </row>
    <row r="53" spans="10:10" x14ac:dyDescent="0.3">
      <c r="J53" s="33"/>
    </row>
    <row r="54" spans="10:10" x14ac:dyDescent="0.3">
      <c r="J54" s="33"/>
    </row>
    <row r="55" spans="10:10" x14ac:dyDescent="0.3">
      <c r="J55" s="33"/>
    </row>
    <row r="56" spans="10:10" x14ac:dyDescent="0.3">
      <c r="J56" s="33"/>
    </row>
    <row r="57" spans="10:10" x14ac:dyDescent="0.3">
      <c r="J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38A0-FAF2-4127-8547-638F27CE128C}">
  <dimension ref="A1:K57"/>
  <sheetViews>
    <sheetView topLeftCell="A25" workbookViewId="0">
      <selection activeCell="E31" sqref="E31"/>
    </sheetView>
  </sheetViews>
  <sheetFormatPr defaultRowHeight="16.5" x14ac:dyDescent="0.3"/>
  <cols>
    <col min="1" max="1" width="3.5" bestFit="1" customWidth="1"/>
    <col min="2" max="2" width="4.5" style="4" customWidth="1"/>
    <col min="4" max="4" width="9.25" style="5" customWidth="1"/>
    <col min="5" max="5" width="20.75" style="4" customWidth="1"/>
    <col min="6" max="6" width="12.125" bestFit="1" customWidth="1"/>
    <col min="7" max="7" width="2.375" style="1" customWidth="1"/>
    <col min="8" max="8" width="9" style="1"/>
    <col min="9" max="9" width="49.75" style="3" customWidth="1"/>
    <col min="10" max="10" width="7.125" style="31" customWidth="1"/>
  </cols>
  <sheetData>
    <row r="1" spans="1:11" ht="33" x14ac:dyDescent="0.3">
      <c r="D1" s="42" t="s">
        <v>134</v>
      </c>
      <c r="E1" s="35" t="str">
        <f>CONCATENATE(_xlfn.NUMBERVALUE(SUM($J$9:$J$47))/$E$3,"만")</f>
        <v>17.0156만</v>
      </c>
      <c r="G1" s="4"/>
    </row>
    <row r="2" spans="1:11" x14ac:dyDescent="0.3">
      <c r="D2" s="40" t="s">
        <v>51</v>
      </c>
      <c r="E2" s="7">
        <v>30</v>
      </c>
    </row>
    <row r="3" spans="1:11" x14ac:dyDescent="0.3">
      <c r="D3" s="41" t="s">
        <v>132</v>
      </c>
      <c r="E3" s="8">
        <f>E2*12</f>
        <v>360</v>
      </c>
      <c r="I3" s="18"/>
    </row>
    <row r="4" spans="1:11" x14ac:dyDescent="0.3">
      <c r="D4" s="42" t="s">
        <v>103</v>
      </c>
      <c r="E4" s="35" t="str">
        <f>CONCATENATE(_xlfn.NUMBERVALUE(SUM($H$9:$H$47)/10000),"만")</f>
        <v>17.8099만</v>
      </c>
      <c r="F4" t="s">
        <v>113</v>
      </c>
    </row>
    <row r="5" spans="1:11" x14ac:dyDescent="0.3">
      <c r="D5" s="42" t="s">
        <v>3</v>
      </c>
      <c r="E5" s="10" t="s">
        <v>102</v>
      </c>
    </row>
    <row r="6" spans="1:11" ht="33" x14ac:dyDescent="0.3">
      <c r="D6" s="42" t="s">
        <v>115</v>
      </c>
      <c r="E6" s="35" t="str">
        <f>CONCATENATE(_xlfn.NUMBERVALUE(SUM($J$9:$J$47)),"만")</f>
        <v>6125.616만</v>
      </c>
    </row>
    <row r="7" spans="1:11" x14ac:dyDescent="0.3">
      <c r="D7" s="41" t="s">
        <v>101</v>
      </c>
      <c r="E7" s="9" t="str">
        <f>CONCATENATE(((SUM($H$9:$H$47)+1)/10000)*$E$3,"만")</f>
        <v>6411.6만</v>
      </c>
      <c r="J7" s="33"/>
    </row>
    <row r="8" spans="1:11" s="11" customFormat="1" x14ac:dyDescent="0.3">
      <c r="B8" s="12" t="s">
        <v>25</v>
      </c>
      <c r="C8" s="11" t="s">
        <v>0</v>
      </c>
      <c r="D8" s="11" t="s">
        <v>1</v>
      </c>
      <c r="E8" s="12" t="s">
        <v>2</v>
      </c>
      <c r="F8" s="13" t="s">
        <v>4</v>
      </c>
      <c r="H8" s="13" t="s">
        <v>5</v>
      </c>
      <c r="I8" s="14" t="s">
        <v>6</v>
      </c>
      <c r="J8" s="32"/>
    </row>
    <row r="9" spans="1:11" s="17" customFormat="1" ht="49.5" x14ac:dyDescent="0.3">
      <c r="A9" s="15">
        <v>1</v>
      </c>
      <c r="B9" s="16"/>
      <c r="C9" s="17" t="s">
        <v>7</v>
      </c>
      <c r="D9" s="15" t="s">
        <v>7</v>
      </c>
      <c r="E9" s="16" t="s">
        <v>9</v>
      </c>
      <c r="F9" s="43" t="str">
        <f>CONCATENATE($G9/10000,"만")</f>
        <v>5000만</v>
      </c>
      <c r="G9" s="18">
        <v>50000000</v>
      </c>
      <c r="H9" s="18">
        <v>500</v>
      </c>
      <c r="I9" s="19" t="s">
        <v>19</v>
      </c>
      <c r="J9" s="34">
        <f>IF($B9="제외", 0, ($H9*$E$3)/10000)</f>
        <v>18</v>
      </c>
      <c r="K9" s="17" t="s">
        <v>116</v>
      </c>
    </row>
    <row r="10" spans="1:11" s="17" customFormat="1" ht="33" x14ac:dyDescent="0.3">
      <c r="A10" s="15">
        <v>2</v>
      </c>
      <c r="B10" s="24" t="s">
        <v>24</v>
      </c>
      <c r="C10" s="20" t="s">
        <v>8</v>
      </c>
      <c r="D10" s="15" t="s">
        <v>26</v>
      </c>
      <c r="E10" s="21" t="s">
        <v>10</v>
      </c>
      <c r="F10" s="15" t="str">
        <f t="shared" ref="F10:F47" si="0">CONCATENATE($G10/10000,"만")</f>
        <v>3000만</v>
      </c>
      <c r="G10" s="29">
        <v>30000000</v>
      </c>
      <c r="H10" s="22">
        <v>1500</v>
      </c>
      <c r="I10" s="21" t="s">
        <v>20</v>
      </c>
      <c r="J10" s="34">
        <f t="shared" ref="J10:J47" si="1">IF($B10="제외", 0, ($H10*$E$3)/10000)</f>
        <v>0</v>
      </c>
      <c r="K10" s="17" t="s">
        <v>116</v>
      </c>
    </row>
    <row r="11" spans="1:11" s="17" customFormat="1" ht="49.5" x14ac:dyDescent="0.3">
      <c r="A11" s="15">
        <v>3</v>
      </c>
      <c r="B11" s="16"/>
      <c r="C11" s="17" t="s">
        <v>8</v>
      </c>
      <c r="D11" s="15" t="s">
        <v>27</v>
      </c>
      <c r="E11" s="16" t="s">
        <v>11</v>
      </c>
      <c r="F11" s="43" t="str">
        <f t="shared" si="0"/>
        <v>3000만</v>
      </c>
      <c r="G11" s="29">
        <v>30000000</v>
      </c>
      <c r="H11" s="18">
        <v>3100</v>
      </c>
      <c r="I11" s="16" t="s">
        <v>21</v>
      </c>
      <c r="J11" s="34">
        <f t="shared" si="1"/>
        <v>111.6</v>
      </c>
      <c r="K11" s="17" t="s">
        <v>116</v>
      </c>
    </row>
    <row r="12" spans="1:11" s="17" customFormat="1" ht="49.5" x14ac:dyDescent="0.3">
      <c r="A12" s="15">
        <v>4</v>
      </c>
      <c r="B12" s="16"/>
      <c r="C12" s="17" t="s">
        <v>8</v>
      </c>
      <c r="D12" s="15" t="s">
        <v>27</v>
      </c>
      <c r="E12" s="16" t="s">
        <v>100</v>
      </c>
      <c r="F12" s="15" t="str">
        <f t="shared" si="0"/>
        <v>3000만</v>
      </c>
      <c r="G12" s="18">
        <v>30000000</v>
      </c>
      <c r="H12" s="18">
        <v>28350</v>
      </c>
      <c r="I12" s="16" t="s">
        <v>18</v>
      </c>
      <c r="J12" s="34">
        <f t="shared" si="1"/>
        <v>1020.6</v>
      </c>
      <c r="K12" s="17" t="s">
        <v>116</v>
      </c>
    </row>
    <row r="13" spans="1:11" s="17" customFormat="1" ht="33" x14ac:dyDescent="0.3">
      <c r="A13" s="15">
        <v>5</v>
      </c>
      <c r="B13" s="16"/>
      <c r="C13" s="17" t="s">
        <v>8</v>
      </c>
      <c r="D13" s="15" t="s">
        <v>28</v>
      </c>
      <c r="E13" s="16" t="s">
        <v>12</v>
      </c>
      <c r="F13" s="15" t="str">
        <f t="shared" si="0"/>
        <v>1000만</v>
      </c>
      <c r="G13" s="18">
        <v>10000000</v>
      </c>
      <c r="H13" s="18">
        <v>2300</v>
      </c>
      <c r="I13" s="16" t="s">
        <v>57</v>
      </c>
      <c r="J13" s="34">
        <f t="shared" si="1"/>
        <v>82.8</v>
      </c>
      <c r="K13" s="17" t="s">
        <v>116</v>
      </c>
    </row>
    <row r="14" spans="1:11" s="17" customFormat="1" ht="33" x14ac:dyDescent="0.3">
      <c r="A14" s="15">
        <v>6</v>
      </c>
      <c r="B14" s="16"/>
      <c r="C14" s="17" t="s">
        <v>8</v>
      </c>
      <c r="D14" s="15" t="s">
        <v>28</v>
      </c>
      <c r="E14" s="16" t="s">
        <v>13</v>
      </c>
      <c r="F14" s="15" t="str">
        <f t="shared" si="0"/>
        <v>2000만</v>
      </c>
      <c r="G14" s="18">
        <v>20000000</v>
      </c>
      <c r="H14" s="18">
        <v>9520</v>
      </c>
      <c r="I14" s="16" t="s">
        <v>56</v>
      </c>
      <c r="J14" s="34">
        <f t="shared" si="1"/>
        <v>342.72</v>
      </c>
      <c r="K14" s="17" t="s">
        <v>116</v>
      </c>
    </row>
    <row r="15" spans="1:11" s="17" customFormat="1" x14ac:dyDescent="0.3">
      <c r="A15" s="15">
        <v>7</v>
      </c>
      <c r="B15" s="16"/>
      <c r="C15" s="17" t="s">
        <v>8</v>
      </c>
      <c r="D15" s="15" t="s">
        <v>28</v>
      </c>
      <c r="E15" s="16" t="s">
        <v>14</v>
      </c>
      <c r="F15" s="15" t="str">
        <f t="shared" si="0"/>
        <v>1000만</v>
      </c>
      <c r="G15" s="18">
        <v>10000000</v>
      </c>
      <c r="H15" s="18">
        <v>7270</v>
      </c>
      <c r="I15" s="17" t="s">
        <v>59</v>
      </c>
      <c r="J15" s="34">
        <f t="shared" si="1"/>
        <v>261.72000000000003</v>
      </c>
      <c r="K15" s="17" t="s">
        <v>116</v>
      </c>
    </row>
    <row r="16" spans="1:11" s="17" customFormat="1" ht="33" x14ac:dyDescent="0.3">
      <c r="A16" s="15">
        <v>8</v>
      </c>
      <c r="B16" s="16"/>
      <c r="C16" s="17" t="s">
        <v>8</v>
      </c>
      <c r="D16" s="15" t="s">
        <v>28</v>
      </c>
      <c r="E16" s="16" t="s">
        <v>15</v>
      </c>
      <c r="F16" s="15" t="str">
        <f t="shared" si="0"/>
        <v>2000만</v>
      </c>
      <c r="G16" s="18">
        <v>20000000</v>
      </c>
      <c r="H16" s="18">
        <v>18140</v>
      </c>
      <c r="I16" s="16" t="s">
        <v>58</v>
      </c>
      <c r="J16" s="34">
        <f t="shared" si="1"/>
        <v>653.04</v>
      </c>
      <c r="K16" s="17" t="s">
        <v>116</v>
      </c>
    </row>
    <row r="17" spans="1:11" s="17" customFormat="1" ht="132" x14ac:dyDescent="0.3">
      <c r="A17" s="15">
        <v>9</v>
      </c>
      <c r="B17" s="24" t="s">
        <v>24</v>
      </c>
      <c r="C17" s="17" t="s">
        <v>8</v>
      </c>
      <c r="D17" s="15" t="s">
        <v>28</v>
      </c>
      <c r="E17" s="16" t="s">
        <v>16</v>
      </c>
      <c r="F17" s="15" t="str">
        <f t="shared" si="0"/>
        <v>4만</v>
      </c>
      <c r="G17" s="18">
        <v>40000</v>
      </c>
      <c r="H17" s="18">
        <v>3452</v>
      </c>
      <c r="I17" s="16" t="s">
        <v>23</v>
      </c>
      <c r="J17" s="34">
        <f t="shared" si="1"/>
        <v>0</v>
      </c>
      <c r="K17" s="17" t="s">
        <v>116</v>
      </c>
    </row>
    <row r="18" spans="1:11" s="17" customFormat="1" ht="132" x14ac:dyDescent="0.3">
      <c r="A18" s="15">
        <v>10</v>
      </c>
      <c r="B18" s="24" t="s">
        <v>24</v>
      </c>
      <c r="C18" s="17" t="s">
        <v>8</v>
      </c>
      <c r="D18" s="15" t="s">
        <v>28</v>
      </c>
      <c r="E18" s="16" t="s">
        <v>17</v>
      </c>
      <c r="F18" s="15" t="str">
        <f t="shared" si="0"/>
        <v>4만</v>
      </c>
      <c r="G18" s="18">
        <v>40000</v>
      </c>
      <c r="H18" s="18">
        <v>1960</v>
      </c>
      <c r="I18" s="19" t="s">
        <v>104</v>
      </c>
      <c r="J18" s="34">
        <f t="shared" si="1"/>
        <v>0</v>
      </c>
      <c r="K18" s="17" t="s">
        <v>116</v>
      </c>
    </row>
    <row r="19" spans="1:11" s="17" customFormat="1" ht="165" x14ac:dyDescent="0.3">
      <c r="A19" s="15">
        <v>11</v>
      </c>
      <c r="B19" s="24" t="s">
        <v>24</v>
      </c>
      <c r="C19" s="17" t="s">
        <v>8</v>
      </c>
      <c r="D19" s="15" t="s">
        <v>28</v>
      </c>
      <c r="E19" s="16" t="s">
        <v>33</v>
      </c>
      <c r="F19" s="15" t="str">
        <f t="shared" si="0"/>
        <v>1만</v>
      </c>
      <c r="G19" s="18">
        <v>10000</v>
      </c>
      <c r="H19" s="18">
        <v>1031</v>
      </c>
      <c r="I19" s="16" t="s">
        <v>105</v>
      </c>
      <c r="J19" s="34">
        <f t="shared" si="1"/>
        <v>0</v>
      </c>
      <c r="K19" s="17" t="s">
        <v>116</v>
      </c>
    </row>
    <row r="20" spans="1:11" s="17" customFormat="1" ht="66" x14ac:dyDescent="0.3">
      <c r="A20" s="15">
        <v>12</v>
      </c>
      <c r="B20" s="16"/>
      <c r="C20" s="17" t="s">
        <v>8</v>
      </c>
      <c r="D20" s="15" t="s">
        <v>38</v>
      </c>
      <c r="E20" s="16" t="s">
        <v>108</v>
      </c>
      <c r="F20" s="15" t="str">
        <f t="shared" si="0"/>
        <v>5000만</v>
      </c>
      <c r="G20" s="18">
        <v>50000000</v>
      </c>
      <c r="H20" s="18">
        <v>49700</v>
      </c>
      <c r="I20" s="16" t="s">
        <v>111</v>
      </c>
      <c r="J20" s="34">
        <f t="shared" si="1"/>
        <v>1789.2</v>
      </c>
      <c r="K20" s="17" t="s">
        <v>116</v>
      </c>
    </row>
    <row r="21" spans="1:11" s="17" customFormat="1" ht="49.5" x14ac:dyDescent="0.3">
      <c r="A21" s="15">
        <v>13</v>
      </c>
      <c r="B21" s="16"/>
      <c r="C21" s="17" t="s">
        <v>8</v>
      </c>
      <c r="D21" s="15" t="s">
        <v>38</v>
      </c>
      <c r="E21" s="16" t="s">
        <v>106</v>
      </c>
      <c r="F21" s="15" t="str">
        <f t="shared" si="0"/>
        <v>2000만</v>
      </c>
      <c r="G21" s="18">
        <v>20000000</v>
      </c>
      <c r="H21" s="18">
        <v>2640</v>
      </c>
      <c r="I21" s="16" t="s">
        <v>107</v>
      </c>
      <c r="J21" s="34">
        <f t="shared" si="1"/>
        <v>95.04</v>
      </c>
      <c r="K21" s="17" t="s">
        <v>116</v>
      </c>
    </row>
    <row r="22" spans="1:11" s="17" customFormat="1" ht="181.5" x14ac:dyDescent="0.3">
      <c r="A22" s="15">
        <v>14</v>
      </c>
      <c r="B22" s="16"/>
      <c r="C22" s="17" t="s">
        <v>8</v>
      </c>
      <c r="D22" s="15" t="s">
        <v>38</v>
      </c>
      <c r="E22" s="16" t="s">
        <v>36</v>
      </c>
      <c r="F22" s="15" t="str">
        <f t="shared" si="0"/>
        <v>500만</v>
      </c>
      <c r="G22" s="18">
        <v>5000000</v>
      </c>
      <c r="H22" s="18">
        <v>13635</v>
      </c>
      <c r="I22" s="16" t="s">
        <v>109</v>
      </c>
      <c r="J22" s="34">
        <f t="shared" si="1"/>
        <v>490.86</v>
      </c>
      <c r="K22" s="17" t="s">
        <v>116</v>
      </c>
    </row>
    <row r="23" spans="1:11" s="17" customFormat="1" ht="115.5" x14ac:dyDescent="0.3">
      <c r="A23" s="15">
        <v>15</v>
      </c>
      <c r="B23" s="16"/>
      <c r="C23" s="17" t="s">
        <v>8</v>
      </c>
      <c r="D23" s="15" t="s">
        <v>44</v>
      </c>
      <c r="E23" s="16" t="s">
        <v>37</v>
      </c>
      <c r="F23" s="15" t="str">
        <f t="shared" si="0"/>
        <v>500만</v>
      </c>
      <c r="G23" s="18">
        <v>5000000</v>
      </c>
      <c r="H23" s="18">
        <v>1830</v>
      </c>
      <c r="I23" s="16" t="s">
        <v>110</v>
      </c>
      <c r="J23" s="34">
        <f t="shared" si="1"/>
        <v>65.88</v>
      </c>
      <c r="K23" s="17" t="s">
        <v>116</v>
      </c>
    </row>
    <row r="24" spans="1:11" s="17" customFormat="1" ht="148.5" x14ac:dyDescent="0.3">
      <c r="A24" s="15">
        <v>16</v>
      </c>
      <c r="B24" s="16"/>
      <c r="C24" s="17" t="s">
        <v>8</v>
      </c>
      <c r="D24" s="15" t="s">
        <v>44</v>
      </c>
      <c r="E24" s="30" t="s">
        <v>39</v>
      </c>
      <c r="F24" s="15" t="str">
        <f t="shared" si="0"/>
        <v>5000만</v>
      </c>
      <c r="G24" s="18">
        <v>50000000</v>
      </c>
      <c r="H24" s="18">
        <v>400</v>
      </c>
      <c r="I24" s="16" t="s">
        <v>43</v>
      </c>
      <c r="J24" s="34">
        <f t="shared" si="1"/>
        <v>14.4</v>
      </c>
      <c r="K24" s="17" t="s">
        <v>116</v>
      </c>
    </row>
    <row r="25" spans="1:11" s="17" customFormat="1" ht="231" x14ac:dyDescent="0.3">
      <c r="A25" s="15">
        <v>17</v>
      </c>
      <c r="B25" s="16" t="s">
        <v>47</v>
      </c>
      <c r="C25" s="23" t="s">
        <v>8</v>
      </c>
      <c r="D25" s="15" t="s">
        <v>45</v>
      </c>
      <c r="E25" s="24" t="s">
        <v>40</v>
      </c>
      <c r="F25" s="15" t="str">
        <f t="shared" si="0"/>
        <v>5만</v>
      </c>
      <c r="G25" s="25">
        <v>50000</v>
      </c>
      <c r="H25" s="25">
        <v>3255</v>
      </c>
      <c r="I25" s="24" t="s">
        <v>50</v>
      </c>
      <c r="J25" s="34">
        <f t="shared" si="1"/>
        <v>117.18</v>
      </c>
      <c r="K25" s="17" t="s">
        <v>116</v>
      </c>
    </row>
    <row r="26" spans="1:11" s="17" customFormat="1" ht="165" x14ac:dyDescent="0.3">
      <c r="A26" s="15">
        <v>18</v>
      </c>
      <c r="B26" s="16"/>
      <c r="C26" s="17" t="s">
        <v>8</v>
      </c>
      <c r="D26" s="15" t="s">
        <v>46</v>
      </c>
      <c r="E26" s="16" t="s">
        <v>41</v>
      </c>
      <c r="F26" s="15" t="str">
        <f t="shared" si="0"/>
        <v>2만</v>
      </c>
      <c r="G26" s="26">
        <v>20000</v>
      </c>
      <c r="H26" s="18">
        <v>328</v>
      </c>
      <c r="I26" s="16" t="s">
        <v>49</v>
      </c>
      <c r="J26" s="34">
        <f t="shared" si="1"/>
        <v>11.808</v>
      </c>
      <c r="K26" s="17" t="s">
        <v>116</v>
      </c>
    </row>
    <row r="27" spans="1:11" s="17" customFormat="1" ht="99" x14ac:dyDescent="0.3">
      <c r="A27" s="15">
        <v>19</v>
      </c>
      <c r="B27" s="16"/>
      <c r="C27" s="17" t="s">
        <v>8</v>
      </c>
      <c r="D27" s="15" t="s">
        <v>76</v>
      </c>
      <c r="E27" s="16" t="s">
        <v>42</v>
      </c>
      <c r="F27" s="15" t="str">
        <f t="shared" si="0"/>
        <v>500만</v>
      </c>
      <c r="G27" s="18">
        <v>5000000</v>
      </c>
      <c r="H27" s="18">
        <v>8190</v>
      </c>
      <c r="I27" s="16" t="s">
        <v>48</v>
      </c>
      <c r="J27" s="34">
        <f t="shared" si="1"/>
        <v>294.83999999999997</v>
      </c>
      <c r="K27" s="17" t="s">
        <v>116</v>
      </c>
    </row>
    <row r="28" spans="1:11" s="17" customFormat="1" ht="49.5" x14ac:dyDescent="0.3">
      <c r="A28" s="15">
        <v>20</v>
      </c>
      <c r="B28" s="16"/>
      <c r="C28" s="17" t="s">
        <v>8</v>
      </c>
      <c r="D28" s="15" t="s">
        <v>76</v>
      </c>
      <c r="E28" s="16" t="s">
        <v>60</v>
      </c>
      <c r="F28" s="15" t="str">
        <f t="shared" si="0"/>
        <v>2만</v>
      </c>
      <c r="G28" s="18">
        <v>20000</v>
      </c>
      <c r="H28" s="18">
        <v>11624</v>
      </c>
      <c r="I28" s="16" t="s">
        <v>99</v>
      </c>
      <c r="J28" s="34">
        <f t="shared" si="1"/>
        <v>418.464</v>
      </c>
      <c r="K28" s="17" t="s">
        <v>116</v>
      </c>
    </row>
    <row r="29" spans="1:11" s="17" customFormat="1" ht="49.5" x14ac:dyDescent="0.3">
      <c r="A29" s="15">
        <v>21</v>
      </c>
      <c r="B29" s="16"/>
      <c r="C29" s="17" t="s">
        <v>8</v>
      </c>
      <c r="D29" s="15" t="s">
        <v>76</v>
      </c>
      <c r="E29" s="16" t="s">
        <v>61</v>
      </c>
      <c r="F29" s="15" t="str">
        <f t="shared" si="0"/>
        <v>10만</v>
      </c>
      <c r="G29" s="18">
        <v>100000</v>
      </c>
      <c r="H29" s="18">
        <v>280</v>
      </c>
      <c r="I29" s="16" t="s">
        <v>98</v>
      </c>
      <c r="J29" s="34">
        <f t="shared" si="1"/>
        <v>10.08</v>
      </c>
      <c r="K29" s="17" t="s">
        <v>116</v>
      </c>
    </row>
    <row r="30" spans="1:11" s="17" customFormat="1" ht="49.5" x14ac:dyDescent="0.3">
      <c r="A30" s="15">
        <v>22</v>
      </c>
      <c r="B30" s="37" t="s">
        <v>24</v>
      </c>
      <c r="C30" s="17" t="s">
        <v>8</v>
      </c>
      <c r="D30" s="15" t="s">
        <v>76</v>
      </c>
      <c r="E30" s="37" t="s">
        <v>62</v>
      </c>
      <c r="F30" s="43" t="str">
        <f t="shared" si="0"/>
        <v>100만</v>
      </c>
      <c r="G30" s="18">
        <v>1000000</v>
      </c>
      <c r="H30" s="18">
        <v>0</v>
      </c>
      <c r="I30" s="16" t="s">
        <v>97</v>
      </c>
      <c r="J30" s="34">
        <f t="shared" si="1"/>
        <v>0</v>
      </c>
      <c r="K30" s="17" t="s">
        <v>116</v>
      </c>
    </row>
    <row r="31" spans="1:11" s="17" customFormat="1" ht="33" x14ac:dyDescent="0.3">
      <c r="A31" s="15">
        <v>23</v>
      </c>
      <c r="B31" s="16"/>
      <c r="C31" s="17" t="s">
        <v>8</v>
      </c>
      <c r="D31" s="15" t="s">
        <v>76</v>
      </c>
      <c r="E31" s="16" t="s">
        <v>63</v>
      </c>
      <c r="F31" s="15" t="str">
        <f t="shared" si="0"/>
        <v>30만</v>
      </c>
      <c r="G31" s="18">
        <v>300000</v>
      </c>
      <c r="H31" s="18">
        <v>4884</v>
      </c>
      <c r="I31" s="16" t="s">
        <v>117</v>
      </c>
      <c r="J31" s="34">
        <f t="shared" si="1"/>
        <v>175.82400000000001</v>
      </c>
      <c r="K31" s="17" t="s">
        <v>116</v>
      </c>
    </row>
    <row r="32" spans="1:11" s="17" customFormat="1" x14ac:dyDescent="0.3">
      <c r="A32" s="15">
        <v>24</v>
      </c>
      <c r="B32" s="44" t="s">
        <v>133</v>
      </c>
      <c r="C32" s="17" t="s">
        <v>8</v>
      </c>
      <c r="D32" s="15" t="s">
        <v>76</v>
      </c>
      <c r="E32" s="37" t="s">
        <v>64</v>
      </c>
      <c r="F32" s="15" t="str">
        <f t="shared" si="0"/>
        <v>2000만</v>
      </c>
      <c r="G32" s="18">
        <v>20000000</v>
      </c>
      <c r="H32" s="18">
        <v>0</v>
      </c>
      <c r="I32" s="16" t="s">
        <v>96</v>
      </c>
      <c r="J32" s="34">
        <f t="shared" si="1"/>
        <v>0</v>
      </c>
      <c r="K32" s="17" t="s">
        <v>116</v>
      </c>
    </row>
    <row r="33" spans="1:11" s="17" customFormat="1" ht="33" x14ac:dyDescent="0.3">
      <c r="A33" s="15">
        <v>25</v>
      </c>
      <c r="B33" s="16"/>
      <c r="C33" s="17" t="s">
        <v>8</v>
      </c>
      <c r="D33" s="15" t="s">
        <v>76</v>
      </c>
      <c r="E33" s="16" t="s">
        <v>65</v>
      </c>
      <c r="F33" s="15" t="str">
        <f t="shared" si="0"/>
        <v>500만</v>
      </c>
      <c r="G33" s="18">
        <v>5000000</v>
      </c>
      <c r="H33" s="18">
        <v>2160</v>
      </c>
      <c r="I33" s="16" t="s">
        <v>95</v>
      </c>
      <c r="J33" s="34">
        <f t="shared" si="1"/>
        <v>77.760000000000005</v>
      </c>
      <c r="K33" s="17" t="s">
        <v>116</v>
      </c>
    </row>
    <row r="34" spans="1:11" s="17" customFormat="1" ht="33" x14ac:dyDescent="0.3">
      <c r="A34" s="15">
        <v>26</v>
      </c>
      <c r="B34" s="16"/>
      <c r="C34" s="17" t="s">
        <v>8</v>
      </c>
      <c r="D34" s="15" t="s">
        <v>76</v>
      </c>
      <c r="E34" s="16" t="s">
        <v>66</v>
      </c>
      <c r="F34" s="15" t="str">
        <f t="shared" si="0"/>
        <v>500만</v>
      </c>
      <c r="G34" s="18">
        <v>5000000</v>
      </c>
      <c r="H34" s="18">
        <v>760</v>
      </c>
      <c r="I34" s="16" t="s">
        <v>94</v>
      </c>
      <c r="J34" s="34">
        <f t="shared" si="1"/>
        <v>27.36</v>
      </c>
      <c r="K34" s="17" t="s">
        <v>116</v>
      </c>
    </row>
    <row r="35" spans="1:11" s="17" customFormat="1" ht="49.5" x14ac:dyDescent="0.3">
      <c r="A35" s="15">
        <v>27</v>
      </c>
      <c r="B35" s="16"/>
      <c r="C35" s="17" t="s">
        <v>8</v>
      </c>
      <c r="D35" s="15" t="s">
        <v>76</v>
      </c>
      <c r="E35" s="28" t="s">
        <v>67</v>
      </c>
      <c r="F35" s="15" t="str">
        <f t="shared" si="0"/>
        <v>5000만</v>
      </c>
      <c r="G35" s="18">
        <v>50000000</v>
      </c>
      <c r="H35" s="18">
        <v>425</v>
      </c>
      <c r="I35" s="16" t="s">
        <v>93</v>
      </c>
      <c r="J35" s="34">
        <f t="shared" si="1"/>
        <v>15.3</v>
      </c>
      <c r="K35" s="17" t="s">
        <v>116</v>
      </c>
    </row>
    <row r="36" spans="1:11" s="17" customFormat="1" ht="115.5" x14ac:dyDescent="0.3">
      <c r="A36" s="15">
        <v>28</v>
      </c>
      <c r="B36" s="24" t="s">
        <v>112</v>
      </c>
      <c r="C36" s="17" t="s">
        <v>8</v>
      </c>
      <c r="D36" s="15" t="s">
        <v>76</v>
      </c>
      <c r="E36" s="16" t="s">
        <v>68</v>
      </c>
      <c r="F36" s="15" t="str">
        <f t="shared" si="0"/>
        <v>500만</v>
      </c>
      <c r="G36" s="18">
        <v>5000000</v>
      </c>
      <c r="H36" s="18">
        <v>785</v>
      </c>
      <c r="I36" s="16" t="s">
        <v>92</v>
      </c>
      <c r="J36" s="34">
        <f t="shared" si="1"/>
        <v>28.26</v>
      </c>
      <c r="K36" s="17" t="s">
        <v>116</v>
      </c>
    </row>
    <row r="37" spans="1:11" s="17" customFormat="1" ht="49.5" x14ac:dyDescent="0.3">
      <c r="A37" s="15">
        <v>29</v>
      </c>
      <c r="B37" s="16"/>
      <c r="C37" s="17" t="s">
        <v>8</v>
      </c>
      <c r="D37" s="15" t="s">
        <v>76</v>
      </c>
      <c r="E37" s="37" t="s">
        <v>77</v>
      </c>
      <c r="F37" s="15" t="str">
        <f t="shared" si="0"/>
        <v>1000만</v>
      </c>
      <c r="G37" s="18">
        <v>10000000</v>
      </c>
      <c r="H37" s="18">
        <v>0</v>
      </c>
      <c r="I37" s="16" t="s">
        <v>121</v>
      </c>
      <c r="J37" s="34">
        <f t="shared" si="1"/>
        <v>0</v>
      </c>
      <c r="K37" s="17" t="s">
        <v>116</v>
      </c>
    </row>
    <row r="38" spans="1:11" s="17" customFormat="1" ht="49.5" x14ac:dyDescent="0.3">
      <c r="A38" s="15">
        <v>30</v>
      </c>
      <c r="B38" s="16"/>
      <c r="C38" s="17" t="s">
        <v>8</v>
      </c>
      <c r="D38" s="15" t="s">
        <v>76</v>
      </c>
      <c r="E38" s="37" t="s">
        <v>78</v>
      </c>
      <c r="F38" s="15" t="str">
        <f t="shared" si="0"/>
        <v>1000만</v>
      </c>
      <c r="G38" s="18">
        <v>10000000</v>
      </c>
      <c r="H38" s="18">
        <v>0</v>
      </c>
      <c r="I38" s="16" t="s">
        <v>91</v>
      </c>
      <c r="J38" s="34">
        <f t="shared" si="1"/>
        <v>0</v>
      </c>
      <c r="K38" s="17" t="s">
        <v>116</v>
      </c>
    </row>
    <row r="39" spans="1:11" s="17" customFormat="1" ht="49.5" x14ac:dyDescent="0.3">
      <c r="A39" s="15">
        <v>31</v>
      </c>
      <c r="B39" s="16"/>
      <c r="C39" s="17" t="s">
        <v>8</v>
      </c>
      <c r="D39" s="15" t="s">
        <v>76</v>
      </c>
      <c r="E39" s="37" t="s">
        <v>79</v>
      </c>
      <c r="F39" s="15" t="str">
        <f t="shared" si="0"/>
        <v>2000만</v>
      </c>
      <c r="G39" s="18">
        <v>20000000</v>
      </c>
      <c r="H39" s="18">
        <v>0</v>
      </c>
      <c r="I39" s="16" t="s">
        <v>90</v>
      </c>
      <c r="J39" s="34">
        <f t="shared" si="1"/>
        <v>0</v>
      </c>
      <c r="K39" s="17" t="s">
        <v>116</v>
      </c>
    </row>
    <row r="40" spans="1:11" s="17" customFormat="1" ht="49.5" x14ac:dyDescent="0.3">
      <c r="A40" s="15">
        <v>32</v>
      </c>
      <c r="B40" s="16"/>
      <c r="C40" s="17" t="s">
        <v>8</v>
      </c>
      <c r="D40" s="15" t="s">
        <v>76</v>
      </c>
      <c r="E40" s="37" t="s">
        <v>80</v>
      </c>
      <c r="F40" s="15" t="str">
        <f t="shared" si="0"/>
        <v>1000만</v>
      </c>
      <c r="G40" s="18">
        <v>10000000</v>
      </c>
      <c r="H40" s="18">
        <v>0</v>
      </c>
      <c r="I40" s="16" t="s">
        <v>89</v>
      </c>
      <c r="J40" s="34">
        <f t="shared" si="1"/>
        <v>0</v>
      </c>
      <c r="K40" s="17" t="s">
        <v>116</v>
      </c>
    </row>
    <row r="41" spans="1:11" s="17" customFormat="1" ht="49.5" x14ac:dyDescent="0.3">
      <c r="A41" s="15">
        <v>33</v>
      </c>
      <c r="B41" s="16"/>
      <c r="C41" s="17" t="s">
        <v>8</v>
      </c>
      <c r="D41" s="15" t="s">
        <v>76</v>
      </c>
      <c r="E41" s="37" t="s">
        <v>81</v>
      </c>
      <c r="F41" s="15" t="str">
        <f t="shared" si="0"/>
        <v>2000만</v>
      </c>
      <c r="G41" s="18">
        <v>20000000</v>
      </c>
      <c r="H41" s="18">
        <v>0</v>
      </c>
      <c r="I41" s="16" t="s">
        <v>88</v>
      </c>
      <c r="J41" s="34">
        <f t="shared" si="1"/>
        <v>0</v>
      </c>
      <c r="K41" s="17" t="s">
        <v>116</v>
      </c>
    </row>
    <row r="42" spans="1:11" s="17" customFormat="1" ht="49.5" x14ac:dyDescent="0.3">
      <c r="A42" s="15">
        <v>34</v>
      </c>
      <c r="B42" s="16"/>
      <c r="C42" s="17" t="s">
        <v>8</v>
      </c>
      <c r="D42" s="15" t="s">
        <v>76</v>
      </c>
      <c r="E42" s="37" t="s">
        <v>69</v>
      </c>
      <c r="F42" s="15" t="str">
        <f t="shared" si="0"/>
        <v>500만</v>
      </c>
      <c r="G42" s="18">
        <v>5000000</v>
      </c>
      <c r="H42" s="18">
        <v>0</v>
      </c>
      <c r="I42" s="16" t="s">
        <v>87</v>
      </c>
      <c r="J42" s="34">
        <f t="shared" si="1"/>
        <v>0</v>
      </c>
      <c r="K42" s="17" t="s">
        <v>116</v>
      </c>
    </row>
    <row r="43" spans="1:11" s="17" customFormat="1" ht="49.5" x14ac:dyDescent="0.3">
      <c r="A43" s="15">
        <v>35</v>
      </c>
      <c r="B43" s="16"/>
      <c r="C43" s="17" t="s">
        <v>8</v>
      </c>
      <c r="D43" s="15" t="s">
        <v>76</v>
      </c>
      <c r="E43" s="37" t="s">
        <v>70</v>
      </c>
      <c r="F43" s="15" t="str">
        <f t="shared" si="0"/>
        <v>500만</v>
      </c>
      <c r="G43" s="18">
        <v>5000000</v>
      </c>
      <c r="H43" s="18">
        <v>0</v>
      </c>
      <c r="I43" s="16" t="s">
        <v>86</v>
      </c>
      <c r="J43" s="34">
        <f t="shared" si="1"/>
        <v>0</v>
      </c>
      <c r="K43" s="17" t="s">
        <v>116</v>
      </c>
    </row>
    <row r="44" spans="1:11" s="17" customFormat="1" ht="49.5" x14ac:dyDescent="0.3">
      <c r="A44" s="15">
        <v>36</v>
      </c>
      <c r="B44" s="16"/>
      <c r="C44" s="17" t="s">
        <v>8</v>
      </c>
      <c r="D44" s="15" t="s">
        <v>76</v>
      </c>
      <c r="E44" s="37" t="s">
        <v>71</v>
      </c>
      <c r="F44" s="15" t="str">
        <f t="shared" si="0"/>
        <v>1000만</v>
      </c>
      <c r="G44" s="18">
        <v>10000000</v>
      </c>
      <c r="H44" s="18">
        <v>0</v>
      </c>
      <c r="I44" s="16" t="s">
        <v>85</v>
      </c>
      <c r="J44" s="34">
        <f t="shared" si="1"/>
        <v>0</v>
      </c>
      <c r="K44" s="17" t="s">
        <v>116</v>
      </c>
    </row>
    <row r="45" spans="1:11" s="17" customFormat="1" ht="49.5" x14ac:dyDescent="0.3">
      <c r="A45" s="15">
        <v>37</v>
      </c>
      <c r="B45" s="16"/>
      <c r="C45" s="17" t="s">
        <v>8</v>
      </c>
      <c r="D45" s="15" t="s">
        <v>76</v>
      </c>
      <c r="E45" s="37" t="s">
        <v>72</v>
      </c>
      <c r="F45" s="15" t="str">
        <f t="shared" si="0"/>
        <v>500만</v>
      </c>
      <c r="G45" s="18">
        <v>5000000</v>
      </c>
      <c r="H45" s="18">
        <v>0</v>
      </c>
      <c r="I45" s="16" t="s">
        <v>84</v>
      </c>
      <c r="J45" s="34">
        <f t="shared" si="1"/>
        <v>0</v>
      </c>
      <c r="K45" s="17" t="s">
        <v>116</v>
      </c>
    </row>
    <row r="46" spans="1:11" s="17" customFormat="1" ht="49.5" x14ac:dyDescent="0.3">
      <c r="A46" s="15">
        <v>38</v>
      </c>
      <c r="B46" s="16"/>
      <c r="C46" s="17" t="s">
        <v>8</v>
      </c>
      <c r="D46" s="15" t="s">
        <v>76</v>
      </c>
      <c r="E46" s="37" t="s">
        <v>73</v>
      </c>
      <c r="F46" s="15" t="str">
        <f t="shared" si="0"/>
        <v>1000만</v>
      </c>
      <c r="G46" s="18">
        <v>10000000</v>
      </c>
      <c r="H46" s="18">
        <v>0</v>
      </c>
      <c r="I46" s="16" t="s">
        <v>83</v>
      </c>
      <c r="J46" s="34">
        <f t="shared" si="1"/>
        <v>0</v>
      </c>
      <c r="K46" s="17" t="s">
        <v>116</v>
      </c>
    </row>
    <row r="47" spans="1:11" s="17" customFormat="1" ht="132" x14ac:dyDescent="0.3">
      <c r="A47" s="15">
        <v>39</v>
      </c>
      <c r="B47" s="16"/>
      <c r="C47" s="17" t="s">
        <v>8</v>
      </c>
      <c r="D47" s="15" t="s">
        <v>75</v>
      </c>
      <c r="E47" s="16" t="s">
        <v>74</v>
      </c>
      <c r="F47" s="15" t="str">
        <f t="shared" si="0"/>
        <v>10만</v>
      </c>
      <c r="G47" s="18">
        <v>100000</v>
      </c>
      <c r="H47" s="18">
        <v>80</v>
      </c>
      <c r="I47" s="16" t="s">
        <v>82</v>
      </c>
      <c r="J47" s="34">
        <f t="shared" si="1"/>
        <v>2.88</v>
      </c>
      <c r="K47" s="17" t="s">
        <v>116</v>
      </c>
    </row>
    <row r="48" spans="1:11" x14ac:dyDescent="0.3">
      <c r="J48" s="33"/>
    </row>
    <row r="49" spans="10:10" x14ac:dyDescent="0.3">
      <c r="J49" s="33"/>
    </row>
    <row r="50" spans="10:10" x14ac:dyDescent="0.3">
      <c r="J50" s="33"/>
    </row>
    <row r="51" spans="10:10" x14ac:dyDescent="0.3">
      <c r="J51" s="33"/>
    </row>
    <row r="52" spans="10:10" x14ac:dyDescent="0.3">
      <c r="J52" s="33"/>
    </row>
    <row r="53" spans="10:10" x14ac:dyDescent="0.3">
      <c r="J53" s="33"/>
    </row>
    <row r="54" spans="10:10" x14ac:dyDescent="0.3">
      <c r="J54" s="33"/>
    </row>
    <row r="55" spans="10:10" x14ac:dyDescent="0.3">
      <c r="J55" s="33"/>
    </row>
    <row r="56" spans="10:10" x14ac:dyDescent="0.3">
      <c r="J56" s="33"/>
    </row>
    <row r="57" spans="10:10" x14ac:dyDescent="0.3">
      <c r="J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22A3-DD55-4BEE-8CB7-42D3C8D442DF}">
  <dimension ref="A1:K57"/>
  <sheetViews>
    <sheetView topLeftCell="A21" workbookViewId="0">
      <selection activeCell="D26" sqref="D26"/>
    </sheetView>
  </sheetViews>
  <sheetFormatPr defaultRowHeight="16.5" x14ac:dyDescent="0.3"/>
  <cols>
    <col min="1" max="1" width="3.5" bestFit="1" customWidth="1"/>
    <col min="2" max="2" width="4.5" style="4" customWidth="1"/>
    <col min="4" max="4" width="9.625" style="5" customWidth="1"/>
    <col min="5" max="5" width="20.75" style="4" customWidth="1"/>
    <col min="6" max="6" width="12.125" bestFit="1" customWidth="1"/>
    <col min="7" max="7" width="2.375" style="1" customWidth="1"/>
    <col min="8" max="8" width="9" style="1"/>
    <col min="9" max="9" width="49.75" style="3" customWidth="1"/>
    <col min="10" max="10" width="8.875" bestFit="1" customWidth="1"/>
    <col min="11" max="11" width="3.375" bestFit="1" customWidth="1"/>
  </cols>
  <sheetData>
    <row r="1" spans="1:11" ht="33" x14ac:dyDescent="0.3">
      <c r="D1" s="42" t="s">
        <v>134</v>
      </c>
      <c r="E1" s="35" t="str">
        <f>CONCATENATE(_xlfn.NUMBERVALUE(SUM($J$9:$J$47))/$E$3,"만")</f>
        <v>18.6774만</v>
      </c>
      <c r="G1" s="4"/>
      <c r="H1"/>
    </row>
    <row r="2" spans="1:11" x14ac:dyDescent="0.3">
      <c r="D2" s="40" t="s">
        <v>51</v>
      </c>
      <c r="E2" s="7">
        <v>30</v>
      </c>
      <c r="H2"/>
    </row>
    <row r="3" spans="1:11" x14ac:dyDescent="0.3">
      <c r="D3" s="41" t="s">
        <v>132</v>
      </c>
      <c r="E3" s="8">
        <f>E2*12</f>
        <v>360</v>
      </c>
      <c r="H3"/>
    </row>
    <row r="4" spans="1:11" x14ac:dyDescent="0.3">
      <c r="D4" s="42" t="s">
        <v>103</v>
      </c>
      <c r="E4" s="35" t="str">
        <f>CONCATENATE(_xlfn.NUMBERVALUE(SUM($H$9:$H$47)/10000),"만")</f>
        <v>19.5045만</v>
      </c>
      <c r="F4" t="s">
        <v>113</v>
      </c>
    </row>
    <row r="5" spans="1:11" x14ac:dyDescent="0.3">
      <c r="D5" s="42" t="s">
        <v>3</v>
      </c>
      <c r="E5" s="10" t="s">
        <v>102</v>
      </c>
      <c r="H5" s="2"/>
    </row>
    <row r="6" spans="1:11" s="1" customFormat="1" x14ac:dyDescent="0.3">
      <c r="D6" s="42" t="s">
        <v>115</v>
      </c>
      <c r="E6" s="35" t="str">
        <f>CONCATENATE(_xlfn.NUMBERVALUE(SUM($J$9:$J$47)),"만")</f>
        <v>6723.864만</v>
      </c>
      <c r="F6"/>
      <c r="H6" s="2"/>
    </row>
    <row r="7" spans="1:11" x14ac:dyDescent="0.3">
      <c r="D7" s="41" t="s">
        <v>101</v>
      </c>
      <c r="E7" s="9" t="str">
        <f>CONCATENATE(((SUM($H$9:$H$47)+1)/10000)*$E$3,"만")</f>
        <v>7021.656만</v>
      </c>
      <c r="H7" s="2"/>
    </row>
    <row r="8" spans="1:11" s="11" customFormat="1" x14ac:dyDescent="0.3">
      <c r="B8" s="12" t="s">
        <v>25</v>
      </c>
      <c r="C8" s="11" t="s">
        <v>0</v>
      </c>
      <c r="D8" s="11" t="s">
        <v>1</v>
      </c>
      <c r="E8" s="12" t="s">
        <v>2</v>
      </c>
      <c r="F8" s="13" t="s">
        <v>4</v>
      </c>
      <c r="H8" s="13" t="s">
        <v>5</v>
      </c>
      <c r="I8" s="14" t="s">
        <v>6</v>
      </c>
      <c r="J8" s="13"/>
    </row>
    <row r="9" spans="1:11" s="17" customFormat="1" ht="49.5" x14ac:dyDescent="0.3">
      <c r="A9" s="15">
        <v>1</v>
      </c>
      <c r="B9" s="16"/>
      <c r="C9" s="17" t="s">
        <v>7</v>
      </c>
      <c r="D9" s="15" t="s">
        <v>7</v>
      </c>
      <c r="E9" s="16" t="s">
        <v>9</v>
      </c>
      <c r="F9" s="15" t="str">
        <f>CONCATENATE($G9/10000,"만")</f>
        <v>5000만</v>
      </c>
      <c r="G9" s="18">
        <v>50000000</v>
      </c>
      <c r="H9" s="18">
        <v>500</v>
      </c>
      <c r="I9" s="19" t="s">
        <v>19</v>
      </c>
      <c r="J9" s="34">
        <f>IF($B9="제외", 0, ($H9*$E$3)/10000)</f>
        <v>18</v>
      </c>
      <c r="K9" s="17" t="s">
        <v>116</v>
      </c>
    </row>
    <row r="10" spans="1:11" s="17" customFormat="1" ht="33" x14ac:dyDescent="0.3">
      <c r="A10" s="15">
        <v>2</v>
      </c>
      <c r="B10" s="24" t="s">
        <v>24</v>
      </c>
      <c r="C10" s="27" t="s">
        <v>8</v>
      </c>
      <c r="D10" s="15" t="s">
        <v>26</v>
      </c>
      <c r="E10" s="28" t="s">
        <v>10</v>
      </c>
      <c r="F10" s="15" t="str">
        <f t="shared" ref="F10:F47" si="0">CONCATENATE($G10/10000,"만")</f>
        <v>3000만</v>
      </c>
      <c r="G10" s="29">
        <v>30000000</v>
      </c>
      <c r="H10" s="29">
        <v>1500</v>
      </c>
      <c r="I10" s="28" t="s">
        <v>20</v>
      </c>
      <c r="J10" s="34">
        <f t="shared" ref="J10:J47" si="1">IF($B10="제외", 0, ($H10*$E$3)/10000)</f>
        <v>0</v>
      </c>
      <c r="K10" s="17" t="s">
        <v>116</v>
      </c>
    </row>
    <row r="11" spans="1:11" s="17" customFormat="1" ht="49.5" x14ac:dyDescent="0.3">
      <c r="A11" s="15">
        <v>3</v>
      </c>
      <c r="B11" s="16"/>
      <c r="C11" s="17" t="s">
        <v>8</v>
      </c>
      <c r="D11" s="15" t="s">
        <v>27</v>
      </c>
      <c r="E11" s="16" t="s">
        <v>11</v>
      </c>
      <c r="F11" s="15" t="str">
        <f t="shared" si="0"/>
        <v>5000만</v>
      </c>
      <c r="G11" s="18">
        <v>50000000</v>
      </c>
      <c r="H11" s="18">
        <v>3100</v>
      </c>
      <c r="I11" s="16" t="s">
        <v>21</v>
      </c>
      <c r="J11" s="34">
        <f t="shared" si="1"/>
        <v>111.6</v>
      </c>
      <c r="K11" s="17" t="s">
        <v>116</v>
      </c>
    </row>
    <row r="12" spans="1:11" s="17" customFormat="1" ht="49.5" x14ac:dyDescent="0.3">
      <c r="A12" s="15">
        <v>4</v>
      </c>
      <c r="B12" s="16"/>
      <c r="C12" s="17" t="s">
        <v>8</v>
      </c>
      <c r="D12" s="15" t="s">
        <v>27</v>
      </c>
      <c r="E12" s="16" t="s">
        <v>100</v>
      </c>
      <c r="F12" s="15" t="str">
        <f t="shared" si="0"/>
        <v>3000만</v>
      </c>
      <c r="G12" s="18">
        <v>30000000</v>
      </c>
      <c r="H12" s="18">
        <v>28350</v>
      </c>
      <c r="I12" s="16" t="s">
        <v>18</v>
      </c>
      <c r="J12" s="34">
        <f t="shared" si="1"/>
        <v>1020.6</v>
      </c>
      <c r="K12" s="17" t="s">
        <v>116</v>
      </c>
    </row>
    <row r="13" spans="1:11" s="17" customFormat="1" ht="33" x14ac:dyDescent="0.3">
      <c r="A13" s="15">
        <v>5</v>
      </c>
      <c r="B13" s="16"/>
      <c r="C13" s="17" t="s">
        <v>8</v>
      </c>
      <c r="D13" s="15" t="s">
        <v>28</v>
      </c>
      <c r="E13" s="16" t="s">
        <v>12</v>
      </c>
      <c r="F13" s="15" t="str">
        <f t="shared" si="0"/>
        <v>1000만</v>
      </c>
      <c r="G13" s="18">
        <v>10000000</v>
      </c>
      <c r="H13" s="18">
        <v>2300</v>
      </c>
      <c r="I13" s="16" t="s">
        <v>57</v>
      </c>
      <c r="J13" s="34">
        <f t="shared" si="1"/>
        <v>82.8</v>
      </c>
      <c r="K13" s="17" t="s">
        <v>116</v>
      </c>
    </row>
    <row r="14" spans="1:11" s="17" customFormat="1" ht="33" x14ac:dyDescent="0.3">
      <c r="A14" s="15">
        <v>6</v>
      </c>
      <c r="B14" s="16"/>
      <c r="C14" s="17" t="s">
        <v>8</v>
      </c>
      <c r="D14" s="15" t="s">
        <v>28</v>
      </c>
      <c r="E14" s="16" t="s">
        <v>13</v>
      </c>
      <c r="F14" s="15" t="str">
        <f t="shared" si="0"/>
        <v>2000만</v>
      </c>
      <c r="G14" s="18">
        <v>20000000</v>
      </c>
      <c r="H14" s="18">
        <v>9520</v>
      </c>
      <c r="I14" s="16" t="s">
        <v>56</v>
      </c>
      <c r="J14" s="34">
        <f t="shared" si="1"/>
        <v>342.72</v>
      </c>
      <c r="K14" s="17" t="s">
        <v>116</v>
      </c>
    </row>
    <row r="15" spans="1:11" s="17" customFormat="1" x14ac:dyDescent="0.3">
      <c r="A15" s="15">
        <v>7</v>
      </c>
      <c r="B15" s="16"/>
      <c r="C15" s="17" t="s">
        <v>8</v>
      </c>
      <c r="D15" s="15" t="s">
        <v>28</v>
      </c>
      <c r="E15" s="16" t="s">
        <v>14</v>
      </c>
      <c r="F15" s="15" t="str">
        <f t="shared" si="0"/>
        <v>1000만</v>
      </c>
      <c r="G15" s="18">
        <v>10000000</v>
      </c>
      <c r="H15" s="18">
        <v>7270</v>
      </c>
      <c r="I15" s="17" t="s">
        <v>59</v>
      </c>
      <c r="J15" s="34">
        <f t="shared" si="1"/>
        <v>261.72000000000003</v>
      </c>
      <c r="K15" s="17" t="s">
        <v>116</v>
      </c>
    </row>
    <row r="16" spans="1:11" s="17" customFormat="1" ht="33" x14ac:dyDescent="0.3">
      <c r="A16" s="15">
        <v>8</v>
      </c>
      <c r="B16" s="16"/>
      <c r="C16" s="17" t="s">
        <v>8</v>
      </c>
      <c r="D16" s="15" t="s">
        <v>28</v>
      </c>
      <c r="E16" s="16" t="s">
        <v>15</v>
      </c>
      <c r="F16" s="15" t="str">
        <f t="shared" si="0"/>
        <v>2000만</v>
      </c>
      <c r="G16" s="18">
        <v>20000000</v>
      </c>
      <c r="H16" s="18">
        <v>18140</v>
      </c>
      <c r="I16" s="16" t="s">
        <v>58</v>
      </c>
      <c r="J16" s="34">
        <f t="shared" si="1"/>
        <v>653.04</v>
      </c>
      <c r="K16" s="17" t="s">
        <v>116</v>
      </c>
    </row>
    <row r="17" spans="1:11" s="17" customFormat="1" ht="132" x14ac:dyDescent="0.3">
      <c r="A17" s="15">
        <v>9</v>
      </c>
      <c r="B17" s="24" t="s">
        <v>24</v>
      </c>
      <c r="C17" s="17" t="s">
        <v>8</v>
      </c>
      <c r="D17" s="15" t="s">
        <v>28</v>
      </c>
      <c r="E17" s="16" t="s">
        <v>16</v>
      </c>
      <c r="F17" s="15" t="str">
        <f t="shared" si="0"/>
        <v>4만</v>
      </c>
      <c r="G17" s="18">
        <v>40000</v>
      </c>
      <c r="H17" s="18">
        <v>3452</v>
      </c>
      <c r="I17" s="16" t="s">
        <v>23</v>
      </c>
      <c r="J17" s="34">
        <f t="shared" si="1"/>
        <v>0</v>
      </c>
      <c r="K17" s="17" t="s">
        <v>116</v>
      </c>
    </row>
    <row r="18" spans="1:11" s="17" customFormat="1" ht="132" x14ac:dyDescent="0.3">
      <c r="A18" s="15">
        <v>10</v>
      </c>
      <c r="B18" s="24" t="s">
        <v>24</v>
      </c>
      <c r="C18" s="17" t="s">
        <v>8</v>
      </c>
      <c r="D18" s="15" t="s">
        <v>28</v>
      </c>
      <c r="E18" s="16" t="s">
        <v>136</v>
      </c>
      <c r="F18" s="15" t="str">
        <f t="shared" si="0"/>
        <v>4만</v>
      </c>
      <c r="G18" s="18">
        <v>40000</v>
      </c>
      <c r="H18" s="18">
        <v>1960</v>
      </c>
      <c r="I18" s="19" t="s">
        <v>22</v>
      </c>
      <c r="J18" s="34">
        <f t="shared" si="1"/>
        <v>0</v>
      </c>
      <c r="K18" s="17" t="s">
        <v>116</v>
      </c>
    </row>
    <row r="19" spans="1:11" s="17" customFormat="1" ht="165" x14ac:dyDescent="0.3">
      <c r="A19" s="15">
        <v>11</v>
      </c>
      <c r="B19" s="24" t="s">
        <v>24</v>
      </c>
      <c r="C19" s="17" t="s">
        <v>8</v>
      </c>
      <c r="D19" s="15" t="s">
        <v>28</v>
      </c>
      <c r="E19" s="16" t="s">
        <v>135</v>
      </c>
      <c r="F19" s="15" t="str">
        <f t="shared" si="0"/>
        <v>1만</v>
      </c>
      <c r="G19" s="18">
        <v>10000</v>
      </c>
      <c r="H19" s="18">
        <v>1031</v>
      </c>
      <c r="I19" s="16" t="s">
        <v>55</v>
      </c>
      <c r="J19" s="34">
        <f t="shared" si="1"/>
        <v>0</v>
      </c>
      <c r="K19" s="17" t="s">
        <v>116</v>
      </c>
    </row>
    <row r="20" spans="1:11" s="17" customFormat="1" ht="99" x14ac:dyDescent="0.3">
      <c r="A20" s="15">
        <v>12</v>
      </c>
      <c r="B20" s="16"/>
      <c r="C20" s="17" t="s">
        <v>8</v>
      </c>
      <c r="D20" s="15" t="s">
        <v>38</v>
      </c>
      <c r="E20" s="16" t="s">
        <v>34</v>
      </c>
      <c r="F20" s="15" t="str">
        <f t="shared" si="0"/>
        <v>5000만</v>
      </c>
      <c r="G20" s="18">
        <v>50000000</v>
      </c>
      <c r="H20" s="18">
        <v>49700</v>
      </c>
      <c r="I20" s="16" t="s">
        <v>54</v>
      </c>
      <c r="J20" s="34">
        <f t="shared" si="1"/>
        <v>1789.2</v>
      </c>
      <c r="K20" s="17" t="s">
        <v>116</v>
      </c>
    </row>
    <row r="21" spans="1:11" s="17" customFormat="1" ht="49.5" x14ac:dyDescent="0.3">
      <c r="A21" s="15">
        <v>13</v>
      </c>
      <c r="B21" s="16"/>
      <c r="C21" s="17" t="s">
        <v>8</v>
      </c>
      <c r="D21" s="15" t="s">
        <v>38</v>
      </c>
      <c r="E21" s="16" t="s">
        <v>35</v>
      </c>
      <c r="F21" s="15" t="str">
        <f t="shared" si="0"/>
        <v>2000만</v>
      </c>
      <c r="G21" s="18">
        <v>20000000</v>
      </c>
      <c r="H21" s="18">
        <v>2640</v>
      </c>
      <c r="I21" s="16" t="s">
        <v>114</v>
      </c>
      <c r="J21" s="34">
        <f t="shared" si="1"/>
        <v>95.04</v>
      </c>
      <c r="K21" s="17" t="s">
        <v>116</v>
      </c>
    </row>
    <row r="22" spans="1:11" s="17" customFormat="1" ht="198" x14ac:dyDescent="0.3">
      <c r="A22" s="15">
        <v>14</v>
      </c>
      <c r="B22" s="16"/>
      <c r="C22" s="17" t="s">
        <v>8</v>
      </c>
      <c r="D22" s="15" t="s">
        <v>38</v>
      </c>
      <c r="E22" s="16" t="s">
        <v>36</v>
      </c>
      <c r="F22" s="15" t="str">
        <f t="shared" si="0"/>
        <v>500만</v>
      </c>
      <c r="G22" s="18">
        <v>5000000</v>
      </c>
      <c r="H22" s="18">
        <v>13635</v>
      </c>
      <c r="I22" s="16" t="s">
        <v>53</v>
      </c>
      <c r="J22" s="34">
        <f t="shared" si="1"/>
        <v>490.86</v>
      </c>
      <c r="K22" s="17" t="s">
        <v>116</v>
      </c>
    </row>
    <row r="23" spans="1:11" s="17" customFormat="1" ht="132" x14ac:dyDescent="0.3">
      <c r="A23" s="15">
        <v>15</v>
      </c>
      <c r="B23" s="16"/>
      <c r="C23" s="17" t="s">
        <v>8</v>
      </c>
      <c r="D23" s="15" t="s">
        <v>44</v>
      </c>
      <c r="E23" s="16" t="s">
        <v>37</v>
      </c>
      <c r="F23" s="15" t="str">
        <f t="shared" si="0"/>
        <v>500만</v>
      </c>
      <c r="G23" s="18">
        <v>5000000</v>
      </c>
      <c r="H23" s="18">
        <v>1830</v>
      </c>
      <c r="I23" s="16" t="s">
        <v>52</v>
      </c>
      <c r="J23" s="34">
        <f t="shared" si="1"/>
        <v>65.88</v>
      </c>
      <c r="K23" s="17" t="s">
        <v>116</v>
      </c>
    </row>
    <row r="24" spans="1:11" s="17" customFormat="1" ht="148.5" x14ac:dyDescent="0.3">
      <c r="A24" s="15">
        <v>16</v>
      </c>
      <c r="B24" s="16"/>
      <c r="C24" s="17" t="s">
        <v>8</v>
      </c>
      <c r="D24" s="15" t="s">
        <v>44</v>
      </c>
      <c r="E24" s="30" t="s">
        <v>39</v>
      </c>
      <c r="F24" s="15" t="str">
        <f t="shared" si="0"/>
        <v>5000만</v>
      </c>
      <c r="G24" s="18">
        <v>50000000</v>
      </c>
      <c r="H24" s="18">
        <v>400</v>
      </c>
      <c r="I24" s="16" t="s">
        <v>43</v>
      </c>
      <c r="J24" s="34">
        <f t="shared" si="1"/>
        <v>14.4</v>
      </c>
      <c r="K24" s="17" t="s">
        <v>116</v>
      </c>
    </row>
    <row r="25" spans="1:11" s="17" customFormat="1" ht="231" x14ac:dyDescent="0.3">
      <c r="A25" s="15">
        <v>17</v>
      </c>
      <c r="B25" s="24" t="s">
        <v>47</v>
      </c>
      <c r="C25" s="27" t="s">
        <v>8</v>
      </c>
      <c r="D25" s="15" t="s">
        <v>45</v>
      </c>
      <c r="E25" s="28" t="s">
        <v>40</v>
      </c>
      <c r="F25" s="15" t="str">
        <f t="shared" si="0"/>
        <v>5만</v>
      </c>
      <c r="G25" s="29">
        <v>50000</v>
      </c>
      <c r="H25" s="29">
        <v>3255</v>
      </c>
      <c r="I25" s="28" t="s">
        <v>50</v>
      </c>
      <c r="J25" s="34">
        <f t="shared" si="1"/>
        <v>117.18</v>
      </c>
      <c r="K25" s="17" t="s">
        <v>116</v>
      </c>
    </row>
    <row r="26" spans="1:11" s="17" customFormat="1" ht="165" x14ac:dyDescent="0.3">
      <c r="A26" s="15">
        <v>18</v>
      </c>
      <c r="B26" s="24" t="s">
        <v>24</v>
      </c>
      <c r="C26" s="27" t="s">
        <v>8</v>
      </c>
      <c r="D26" s="15" t="s">
        <v>46</v>
      </c>
      <c r="E26" s="16" t="s">
        <v>41</v>
      </c>
      <c r="F26" s="15" t="str">
        <f t="shared" si="0"/>
        <v>2만</v>
      </c>
      <c r="G26" s="26">
        <v>20000</v>
      </c>
      <c r="H26" s="18">
        <v>328</v>
      </c>
      <c r="I26" s="16" t="s">
        <v>49</v>
      </c>
      <c r="J26" s="34">
        <f t="shared" si="1"/>
        <v>0</v>
      </c>
      <c r="K26" s="17" t="s">
        <v>116</v>
      </c>
    </row>
    <row r="27" spans="1:11" s="17" customFormat="1" ht="99" x14ac:dyDescent="0.3">
      <c r="A27" s="15">
        <v>19</v>
      </c>
      <c r="B27" s="16"/>
      <c r="C27" s="17" t="s">
        <v>8</v>
      </c>
      <c r="D27" s="15" t="s">
        <v>76</v>
      </c>
      <c r="E27" s="16" t="s">
        <v>42</v>
      </c>
      <c r="F27" s="15" t="str">
        <f t="shared" si="0"/>
        <v>500만</v>
      </c>
      <c r="G27" s="18">
        <v>5000000</v>
      </c>
      <c r="H27" s="18">
        <v>8190</v>
      </c>
      <c r="I27" s="16" t="s">
        <v>48</v>
      </c>
      <c r="J27" s="34">
        <f t="shared" si="1"/>
        <v>294.83999999999997</v>
      </c>
      <c r="K27" s="17" t="s">
        <v>116</v>
      </c>
    </row>
    <row r="28" spans="1:11" s="17" customFormat="1" ht="49.5" x14ac:dyDescent="0.3">
      <c r="A28" s="15">
        <v>20</v>
      </c>
      <c r="B28" s="16"/>
      <c r="C28" s="17" t="s">
        <v>8</v>
      </c>
      <c r="D28" s="15" t="s">
        <v>76</v>
      </c>
      <c r="E28" s="16" t="s">
        <v>60</v>
      </c>
      <c r="F28" s="15" t="str">
        <f t="shared" si="0"/>
        <v>2만</v>
      </c>
      <c r="G28" s="18">
        <v>20000</v>
      </c>
      <c r="H28" s="18">
        <v>11624</v>
      </c>
      <c r="I28" s="16" t="s">
        <v>99</v>
      </c>
      <c r="J28" s="34">
        <f t="shared" si="1"/>
        <v>418.464</v>
      </c>
      <c r="K28" s="17" t="s">
        <v>116</v>
      </c>
    </row>
    <row r="29" spans="1:11" s="17" customFormat="1" ht="49.5" x14ac:dyDescent="0.3">
      <c r="A29" s="15">
        <v>21</v>
      </c>
      <c r="B29" s="16"/>
      <c r="C29" s="17" t="s">
        <v>8</v>
      </c>
      <c r="D29" s="15" t="s">
        <v>76</v>
      </c>
      <c r="E29" s="16" t="s">
        <v>61</v>
      </c>
      <c r="F29" s="15" t="str">
        <f t="shared" si="0"/>
        <v>10만</v>
      </c>
      <c r="G29" s="18">
        <v>100000</v>
      </c>
      <c r="H29" s="18">
        <v>280</v>
      </c>
      <c r="I29" s="16" t="s">
        <v>98</v>
      </c>
      <c r="J29" s="34">
        <f t="shared" si="1"/>
        <v>10.08</v>
      </c>
      <c r="K29" s="17" t="s">
        <v>116</v>
      </c>
    </row>
    <row r="30" spans="1:11" s="17" customFormat="1" ht="49.5" x14ac:dyDescent="0.3">
      <c r="A30" s="15">
        <v>22</v>
      </c>
      <c r="B30" s="16"/>
      <c r="C30" s="17" t="s">
        <v>8</v>
      </c>
      <c r="D30" s="15" t="s">
        <v>76</v>
      </c>
      <c r="E30" s="38" t="s">
        <v>62</v>
      </c>
      <c r="F30" s="15" t="str">
        <f t="shared" si="0"/>
        <v>100만</v>
      </c>
      <c r="G30" s="18">
        <v>1000000</v>
      </c>
      <c r="H30" s="18">
        <v>3390</v>
      </c>
      <c r="I30" s="16" t="s">
        <v>97</v>
      </c>
      <c r="J30" s="34">
        <f t="shared" si="1"/>
        <v>122.04</v>
      </c>
      <c r="K30" s="17" t="s">
        <v>116</v>
      </c>
    </row>
    <row r="31" spans="1:11" s="17" customFormat="1" ht="33" x14ac:dyDescent="0.3">
      <c r="A31" s="15">
        <v>23</v>
      </c>
      <c r="B31" s="16"/>
      <c r="C31" s="17" t="s">
        <v>8</v>
      </c>
      <c r="D31" s="15" t="s">
        <v>76</v>
      </c>
      <c r="E31" s="16" t="s">
        <v>63</v>
      </c>
      <c r="F31" s="15" t="str">
        <f t="shared" si="0"/>
        <v>30만</v>
      </c>
      <c r="G31" s="18">
        <v>300000</v>
      </c>
      <c r="H31" s="18">
        <v>4884</v>
      </c>
      <c r="I31" s="16" t="s">
        <v>118</v>
      </c>
      <c r="J31" s="34">
        <f t="shared" si="1"/>
        <v>175.82400000000001</v>
      </c>
      <c r="K31" s="17" t="s">
        <v>116</v>
      </c>
    </row>
    <row r="32" spans="1:11" s="17" customFormat="1" x14ac:dyDescent="0.3">
      <c r="A32" s="15">
        <v>24</v>
      </c>
      <c r="B32" s="16"/>
      <c r="C32" s="17" t="s">
        <v>8</v>
      </c>
      <c r="D32" s="15" t="s">
        <v>76</v>
      </c>
      <c r="E32" s="16" t="s">
        <v>64</v>
      </c>
      <c r="F32" s="15" t="str">
        <f t="shared" si="0"/>
        <v>2000만</v>
      </c>
      <c r="G32" s="18">
        <v>20000000</v>
      </c>
      <c r="H32" s="18">
        <v>116</v>
      </c>
      <c r="I32" s="16" t="s">
        <v>119</v>
      </c>
      <c r="J32" s="34">
        <f t="shared" si="1"/>
        <v>4.1760000000000002</v>
      </c>
      <c r="K32" s="17" t="s">
        <v>116</v>
      </c>
    </row>
    <row r="33" spans="1:11" s="17" customFormat="1" ht="33" x14ac:dyDescent="0.3">
      <c r="A33" s="15">
        <v>25</v>
      </c>
      <c r="B33" s="16"/>
      <c r="C33" s="17" t="s">
        <v>8</v>
      </c>
      <c r="D33" s="15" t="s">
        <v>76</v>
      </c>
      <c r="E33" s="16" t="s">
        <v>65</v>
      </c>
      <c r="F33" s="15" t="str">
        <f t="shared" si="0"/>
        <v>500만</v>
      </c>
      <c r="G33" s="18">
        <v>5000000</v>
      </c>
      <c r="H33" s="18">
        <v>2160</v>
      </c>
      <c r="I33" s="16" t="s">
        <v>120</v>
      </c>
      <c r="J33" s="34">
        <f t="shared" si="1"/>
        <v>77.760000000000005</v>
      </c>
      <c r="K33" s="17" t="s">
        <v>116</v>
      </c>
    </row>
    <row r="34" spans="1:11" s="17" customFormat="1" ht="33" x14ac:dyDescent="0.3">
      <c r="A34" s="15">
        <v>26</v>
      </c>
      <c r="B34" s="16"/>
      <c r="C34" s="17" t="s">
        <v>8</v>
      </c>
      <c r="D34" s="15" t="s">
        <v>76</v>
      </c>
      <c r="E34" s="16" t="s">
        <v>66</v>
      </c>
      <c r="F34" s="15" t="str">
        <f t="shared" si="0"/>
        <v>500만</v>
      </c>
      <c r="G34" s="18">
        <v>5000000</v>
      </c>
      <c r="H34" s="18">
        <v>760</v>
      </c>
      <c r="I34" s="16" t="s">
        <v>94</v>
      </c>
      <c r="J34" s="34">
        <f t="shared" si="1"/>
        <v>27.36</v>
      </c>
      <c r="K34" s="17" t="s">
        <v>116</v>
      </c>
    </row>
    <row r="35" spans="1:11" s="17" customFormat="1" ht="49.5" x14ac:dyDescent="0.3">
      <c r="A35" s="15">
        <v>27</v>
      </c>
      <c r="B35" s="16"/>
      <c r="C35" s="17" t="s">
        <v>8</v>
      </c>
      <c r="D35" s="15" t="s">
        <v>76</v>
      </c>
      <c r="E35" s="16" t="s">
        <v>67</v>
      </c>
      <c r="F35" s="15" t="str">
        <f t="shared" si="0"/>
        <v>5000만</v>
      </c>
      <c r="G35" s="18">
        <v>50000000</v>
      </c>
      <c r="H35" s="18">
        <v>425</v>
      </c>
      <c r="I35" s="16" t="s">
        <v>93</v>
      </c>
      <c r="J35" s="34">
        <f t="shared" si="1"/>
        <v>15.3</v>
      </c>
      <c r="K35" s="17" t="s">
        <v>116</v>
      </c>
    </row>
    <row r="36" spans="1:11" s="17" customFormat="1" ht="33" x14ac:dyDescent="0.3">
      <c r="A36" s="15">
        <v>28</v>
      </c>
      <c r="B36" s="16"/>
      <c r="C36" s="17" t="s">
        <v>8</v>
      </c>
      <c r="D36" s="15" t="s">
        <v>76</v>
      </c>
      <c r="E36" s="16" t="s">
        <v>68</v>
      </c>
      <c r="F36" s="15" t="str">
        <f t="shared" si="0"/>
        <v>500만</v>
      </c>
      <c r="G36" s="18">
        <v>5000000</v>
      </c>
      <c r="H36" s="18">
        <v>785</v>
      </c>
      <c r="I36" s="16" t="s">
        <v>92</v>
      </c>
      <c r="J36" s="34">
        <f t="shared" si="1"/>
        <v>28.26</v>
      </c>
      <c r="K36" s="17" t="s">
        <v>116</v>
      </c>
    </row>
    <row r="37" spans="1:11" s="17" customFormat="1" ht="49.5" x14ac:dyDescent="0.3">
      <c r="A37" s="15">
        <v>29</v>
      </c>
      <c r="B37" s="16"/>
      <c r="C37" s="17" t="s">
        <v>8</v>
      </c>
      <c r="D37" s="15" t="s">
        <v>76</v>
      </c>
      <c r="E37" s="16" t="s">
        <v>77</v>
      </c>
      <c r="F37" s="15" t="str">
        <f t="shared" si="0"/>
        <v>1000만</v>
      </c>
      <c r="G37" s="18">
        <v>10000000</v>
      </c>
      <c r="H37" s="18">
        <v>230</v>
      </c>
      <c r="I37" s="16" t="s">
        <v>131</v>
      </c>
      <c r="J37" s="34">
        <f t="shared" si="1"/>
        <v>8.2799999999999994</v>
      </c>
      <c r="K37" s="17" t="s">
        <v>116</v>
      </c>
    </row>
    <row r="38" spans="1:11" s="17" customFormat="1" ht="49.5" x14ac:dyDescent="0.3">
      <c r="A38" s="15">
        <v>30</v>
      </c>
      <c r="B38" s="16"/>
      <c r="C38" s="17" t="s">
        <v>8</v>
      </c>
      <c r="D38" s="15" t="s">
        <v>76</v>
      </c>
      <c r="E38" s="16" t="s">
        <v>78</v>
      </c>
      <c r="F38" s="15" t="str">
        <f t="shared" si="0"/>
        <v>1000만</v>
      </c>
      <c r="G38" s="18">
        <v>10000000</v>
      </c>
      <c r="H38" s="18">
        <v>620</v>
      </c>
      <c r="I38" s="16" t="s">
        <v>130</v>
      </c>
      <c r="J38" s="34">
        <f t="shared" si="1"/>
        <v>22.32</v>
      </c>
      <c r="K38" s="17" t="s">
        <v>116</v>
      </c>
    </row>
    <row r="39" spans="1:11" s="17" customFormat="1" ht="49.5" x14ac:dyDescent="0.3">
      <c r="A39" s="15">
        <v>31</v>
      </c>
      <c r="B39" s="16"/>
      <c r="C39" s="17" t="s">
        <v>8</v>
      </c>
      <c r="D39" s="15" t="s">
        <v>76</v>
      </c>
      <c r="E39" s="16" t="s">
        <v>79</v>
      </c>
      <c r="F39" s="15" t="str">
        <f t="shared" si="0"/>
        <v>2000만</v>
      </c>
      <c r="G39" s="18">
        <v>20000000</v>
      </c>
      <c r="H39" s="18">
        <v>4500</v>
      </c>
      <c r="I39" s="16" t="s">
        <v>129</v>
      </c>
      <c r="J39" s="34">
        <f t="shared" si="1"/>
        <v>162</v>
      </c>
      <c r="K39" s="17" t="s">
        <v>116</v>
      </c>
    </row>
    <row r="40" spans="1:11" s="17" customFormat="1" ht="49.5" x14ac:dyDescent="0.3">
      <c r="A40" s="15">
        <v>32</v>
      </c>
      <c r="B40" s="16"/>
      <c r="C40" s="17" t="s">
        <v>8</v>
      </c>
      <c r="D40" s="15" t="s">
        <v>76</v>
      </c>
      <c r="E40" s="16" t="s">
        <v>80</v>
      </c>
      <c r="F40" s="15" t="str">
        <f t="shared" si="0"/>
        <v>1000만</v>
      </c>
      <c r="G40" s="18">
        <v>10000000</v>
      </c>
      <c r="H40" s="18">
        <v>1225</v>
      </c>
      <c r="I40" s="16" t="s">
        <v>128</v>
      </c>
      <c r="J40" s="34">
        <f t="shared" si="1"/>
        <v>44.1</v>
      </c>
      <c r="K40" s="17" t="s">
        <v>116</v>
      </c>
    </row>
    <row r="41" spans="1:11" s="17" customFormat="1" ht="49.5" x14ac:dyDescent="0.3">
      <c r="A41" s="15">
        <v>33</v>
      </c>
      <c r="B41" s="16"/>
      <c r="C41" s="17" t="s">
        <v>8</v>
      </c>
      <c r="D41" s="15" t="s">
        <v>76</v>
      </c>
      <c r="E41" s="16" t="s">
        <v>81</v>
      </c>
      <c r="F41" s="15" t="str">
        <f t="shared" si="0"/>
        <v>2000만</v>
      </c>
      <c r="G41" s="18">
        <v>20000000</v>
      </c>
      <c r="H41" s="18">
        <v>2230</v>
      </c>
      <c r="I41" s="16" t="s">
        <v>127</v>
      </c>
      <c r="J41" s="34">
        <f t="shared" si="1"/>
        <v>80.28</v>
      </c>
      <c r="K41" s="17" t="s">
        <v>116</v>
      </c>
    </row>
    <row r="42" spans="1:11" s="17" customFormat="1" ht="49.5" x14ac:dyDescent="0.3">
      <c r="A42" s="15">
        <v>34</v>
      </c>
      <c r="B42" s="16"/>
      <c r="C42" s="17" t="s">
        <v>8</v>
      </c>
      <c r="D42" s="15" t="s">
        <v>76</v>
      </c>
      <c r="E42" s="16" t="s">
        <v>69</v>
      </c>
      <c r="F42" s="15" t="str">
        <f t="shared" si="0"/>
        <v>500만</v>
      </c>
      <c r="G42" s="18">
        <v>5000000</v>
      </c>
      <c r="H42" s="18">
        <v>105</v>
      </c>
      <c r="I42" s="16" t="s">
        <v>126</v>
      </c>
      <c r="J42" s="34">
        <f t="shared" si="1"/>
        <v>3.78</v>
      </c>
      <c r="K42" s="17" t="s">
        <v>116</v>
      </c>
    </row>
    <row r="43" spans="1:11" s="17" customFormat="1" ht="49.5" x14ac:dyDescent="0.3">
      <c r="A43" s="15">
        <v>35</v>
      </c>
      <c r="B43" s="16"/>
      <c r="C43" s="17" t="s">
        <v>8</v>
      </c>
      <c r="D43" s="15" t="s">
        <v>76</v>
      </c>
      <c r="E43" s="16" t="s">
        <v>70</v>
      </c>
      <c r="F43" s="15" t="str">
        <f t="shared" si="0"/>
        <v>500만</v>
      </c>
      <c r="G43" s="18">
        <v>5000000</v>
      </c>
      <c r="H43" s="18">
        <v>245</v>
      </c>
      <c r="I43" s="16" t="s">
        <v>125</v>
      </c>
      <c r="J43" s="34">
        <f t="shared" si="1"/>
        <v>8.82</v>
      </c>
      <c r="K43" s="17" t="s">
        <v>116</v>
      </c>
    </row>
    <row r="44" spans="1:11" s="17" customFormat="1" ht="49.5" x14ac:dyDescent="0.3">
      <c r="A44" s="15">
        <v>36</v>
      </c>
      <c r="B44" s="16"/>
      <c r="C44" s="17" t="s">
        <v>8</v>
      </c>
      <c r="D44" s="15" t="s">
        <v>76</v>
      </c>
      <c r="E44" s="16" t="s">
        <v>71</v>
      </c>
      <c r="F44" s="15" t="str">
        <f t="shared" si="0"/>
        <v>1000만</v>
      </c>
      <c r="G44" s="18">
        <v>10000000</v>
      </c>
      <c r="H44" s="18">
        <v>3960</v>
      </c>
      <c r="I44" s="16" t="s">
        <v>124</v>
      </c>
      <c r="J44" s="34">
        <f t="shared" si="1"/>
        <v>142.56</v>
      </c>
      <c r="K44" s="17" t="s">
        <v>116</v>
      </c>
    </row>
    <row r="45" spans="1:11" s="17" customFormat="1" ht="49.5" x14ac:dyDescent="0.3">
      <c r="A45" s="15">
        <v>37</v>
      </c>
      <c r="B45" s="16"/>
      <c r="C45" s="17" t="s">
        <v>8</v>
      </c>
      <c r="D45" s="15" t="s">
        <v>76</v>
      </c>
      <c r="E45" s="16" t="s">
        <v>72</v>
      </c>
      <c r="F45" s="15" t="str">
        <f t="shared" si="0"/>
        <v>500만</v>
      </c>
      <c r="G45" s="18">
        <v>5000000</v>
      </c>
      <c r="H45" s="18">
        <v>45</v>
      </c>
      <c r="I45" s="16" t="s">
        <v>123</v>
      </c>
      <c r="J45" s="34">
        <f t="shared" si="1"/>
        <v>1.62</v>
      </c>
      <c r="K45" s="17" t="s">
        <v>116</v>
      </c>
    </row>
    <row r="46" spans="1:11" s="17" customFormat="1" ht="49.5" x14ac:dyDescent="0.3">
      <c r="A46" s="15">
        <v>38</v>
      </c>
      <c r="B46" s="16"/>
      <c r="C46" s="17" t="s">
        <v>8</v>
      </c>
      <c r="D46" s="15" t="s">
        <v>76</v>
      </c>
      <c r="E46" s="16" t="s">
        <v>73</v>
      </c>
      <c r="F46" s="15" t="str">
        <f t="shared" si="0"/>
        <v>1000만</v>
      </c>
      <c r="G46" s="18">
        <v>10000000</v>
      </c>
      <c r="H46" s="18">
        <v>280</v>
      </c>
      <c r="I46" s="16" t="s">
        <v>122</v>
      </c>
      <c r="J46" s="34">
        <f t="shared" si="1"/>
        <v>10.08</v>
      </c>
      <c r="K46" s="17" t="s">
        <v>116</v>
      </c>
    </row>
    <row r="47" spans="1:11" s="17" customFormat="1" ht="132" x14ac:dyDescent="0.3">
      <c r="A47" s="15">
        <v>39</v>
      </c>
      <c r="B47" s="16"/>
      <c r="C47" s="17" t="s">
        <v>8</v>
      </c>
      <c r="D47" s="15" t="s">
        <v>75</v>
      </c>
      <c r="E47" s="16" t="s">
        <v>74</v>
      </c>
      <c r="F47" s="15" t="str">
        <f t="shared" si="0"/>
        <v>10만</v>
      </c>
      <c r="G47" s="18">
        <v>100000</v>
      </c>
      <c r="H47" s="18">
        <v>80</v>
      </c>
      <c r="I47" s="16" t="s">
        <v>82</v>
      </c>
      <c r="J47" s="34">
        <f t="shared" si="1"/>
        <v>2.88</v>
      </c>
      <c r="K47" s="17" t="s">
        <v>116</v>
      </c>
    </row>
    <row r="48" spans="1:11" x14ac:dyDescent="0.3">
      <c r="J48" s="1"/>
    </row>
    <row r="49" spans="9:10" x14ac:dyDescent="0.3">
      <c r="J49" s="1"/>
    </row>
    <row r="50" spans="9:10" x14ac:dyDescent="0.3">
      <c r="I50" s="6">
        <f>SUM(H37:H46)*360</f>
        <v>4838400</v>
      </c>
      <c r="J50" s="1"/>
    </row>
    <row r="51" spans="9:10" x14ac:dyDescent="0.3">
      <c r="J51" s="1"/>
    </row>
    <row r="52" spans="9:10" x14ac:dyDescent="0.3">
      <c r="J52" s="1"/>
    </row>
    <row r="53" spans="9:10" x14ac:dyDescent="0.3">
      <c r="J53" s="1"/>
    </row>
    <row r="54" spans="9:10" x14ac:dyDescent="0.3">
      <c r="J54" s="1"/>
    </row>
    <row r="55" spans="9:10" x14ac:dyDescent="0.3">
      <c r="J55" s="1"/>
    </row>
    <row r="56" spans="9:10" x14ac:dyDescent="0.3">
      <c r="J56" s="1"/>
    </row>
    <row r="57" spans="9:10" x14ac:dyDescent="0.3">
      <c r="J5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개요</vt:lpstr>
      <vt:lpstr>결과</vt:lpstr>
      <vt:lpstr>@</vt:lpstr>
      <vt:lpstr>새로가져온 30년납</vt:lpstr>
      <vt:lpstr>내용17만</vt:lpstr>
      <vt:lpstr>내용18만</vt:lpstr>
      <vt:lpstr>내용19만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P</dc:creator>
  <cp:lastModifiedBy>SH P</cp:lastModifiedBy>
  <dcterms:created xsi:type="dcterms:W3CDTF">2021-04-09T11:15:00Z</dcterms:created>
  <dcterms:modified xsi:type="dcterms:W3CDTF">2021-04-13T01:16:12Z</dcterms:modified>
</cp:coreProperties>
</file>