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05312022-" sheetId="2" state="visible" r:id="rId3"/>
    <sheet name="10262021-02092022" sheetId="3" state="visible" r:id="rId4"/>
    <sheet name="04082022_percoll" sheetId="4" state="visible" r:id="rId5"/>
    <sheet name="before10262021" sheetId="5" state="visible" r:id="rId6"/>
    <sheet name="Cristian-Chile" sheetId="6" state="visible" r:id="rId7"/>
    <sheet name="combine" sheetId="7" state="visible" r:id="rId8"/>
    <sheet name="OD40-80_Paris" sheetId="8" state="visible" r:id="rId9"/>
    <sheet name="tmp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<sst xmlns="http://schemas.openxmlformats.org/spreadsheetml/2006/main" count="1326" uniqueCount="211">
  <si>
    <t xml:space="preserve">Date</t>
  </si>
  <si>
    <t xml:space="preserve">Video#</t>
  </si>
  <si>
    <t xml:space="preserve">DE#</t>
  </si>
  <si>
    <t xml:space="preserve">MPP</t>
  </si>
  <si>
    <t xml:space="preserve">FPS</t>
  </si>
  <si>
    <t xml:space="preserve">OD</t>
  </si>
  <si>
    <t xml:space="preserve">D</t>
  </si>
  <si>
    <t xml:space="preserve">D_err</t>
  </si>
  <si>
    <t xml:space="preserve">d</t>
  </si>
  <si>
    <t xml:space="preserve">d_err</t>
  </si>
  <si>
    <t xml:space="preserve">Easy to analyze?</t>
  </si>
  <si>
    <t xml:space="preserve">Plane</t>
  </si>
  <si>
    <t xml:space="preserve">Comment</t>
  </si>
  <si>
    <t xml:space="preserve">x0</t>
  </si>
  <si>
    <t xml:space="preserve">y0</t>
  </si>
  <si>
    <t xml:space="preserve">Rinfy</t>
  </si>
  <si>
    <t xml:space="preserve">t2</t>
  </si>
  <si>
    <t xml:space="preserve">(D-d)/d^2</t>
  </si>
  <si>
    <t xml:space="preserve">D-d</t>
  </si>
  <si>
    <t xml:space="preserve">d^3/(D-d)</t>
  </si>
  <si>
    <t xml:space="preserve">t1_fit</t>
  </si>
  <si>
    <t xml:space="preserve">t2_fit</t>
  </si>
  <si>
    <t xml:space="preserve">DA_fit</t>
  </si>
  <si>
    <t xml:space="preserve">(D-d)/d</t>
  </si>
  <si>
    <t xml:space="preserve">DA/OD</t>
  </si>
  <si>
    <t xml:space="preserve">c</t>
  </si>
  <si>
    <t xml:space="preserve">number of bacteria</t>
  </si>
  <si>
    <t xml:space="preserve">mean velocity (1s)</t>
  </si>
  <si>
    <t xml:space="preserve">mean velocity middle</t>
  </si>
  <si>
    <t xml:space="preserve">mean velocity end</t>
  </si>
  <si>
    <t xml:space="preserve">Fitting</t>
  </si>
  <si>
    <t xml:space="preserve">Yes</t>
  </si>
  <si>
    <t xml:space="preserve">XZ</t>
  </si>
  <si>
    <t xml:space="preserve">small inner drop</t>
  </si>
  <si>
    <t xml:space="preserve">large inner drop</t>
  </si>
  <si>
    <t xml:space="preserve">XY</t>
  </si>
  <si>
    <t xml:space="preserve">Motility improves several minutes after centrifuge</t>
  </si>
  <si>
    <t xml:space="preserve">big inner droplet</t>
  </si>
  <si>
    <t xml:space="preserve">bad</t>
  </si>
  <si>
    <t xml:space="preserve">droplet does not fall to bottom, but suspend in the middle of nowhere, good video with entire outer droplet visible</t>
  </si>
  <si>
    <t xml:space="preserve">very large outer drop 140/20, have to use 20x for imaging</t>
  </si>
  <si>
    <t xml:space="preserve">i) fps lower than 50 due to disk speed, need to install SSD, ii) this is the x-y image of the same de in image 08, iii) outer drop is getting larger due to coalescence.</t>
  </si>
  <si>
    <t xml:space="preserve">No</t>
  </si>
  <si>
    <t xml:space="preserve">triple emulsion</t>
  </si>
  <si>
    <t xml:space="preserve">Big droplet increasing size</t>
  </si>
  <si>
    <t xml:space="preserve">big outer droplet</t>
  </si>
  <si>
    <t xml:space="preserve">small inner, last video of the day..</t>
  </si>
  <si>
    <t xml:space="preserve">Inner droplet pops out</t>
  </si>
  <si>
    <t xml:space="preserve">Outer Droplet deforms</t>
  </si>
  <si>
    <t xml:space="preserve">Outer droplet rotates</t>
  </si>
  <si>
    <t xml:space="preserve">inner pop out</t>
  </si>
  <si>
    <t xml:space="preserve">small inner droplet</t>
  </si>
  <si>
    <t xml:space="preserve">Same droplet as video 02</t>
  </si>
  <si>
    <t xml:space="preserve">Same droplet as video 03</t>
  </si>
  <si>
    <t xml:space="preserve">experimento201020_DE_60x_od61_70fps_exp_002</t>
  </si>
  <si>
    <t xml:space="preserve">Chile</t>
  </si>
  <si>
    <t xml:space="preserve">experimento201020_DE_60x_od83_70fps_exp_4_002</t>
  </si>
  <si>
    <t xml:space="preserve">experimentoDE_7_11_19_30fps_60x_exp2_1003</t>
  </si>
  <si>
    <t xml:space="preserve">experimentoDE_7_11_19_30fps_60x_exp3003</t>
  </si>
  <si>
    <t xml:space="preserve">experimentoDE_15_10_19_30fps_exp2_60x003</t>
  </si>
  <si>
    <t xml:space="preserve">experimentoDE_15_10_19_30fps_exp2_60x004</t>
  </si>
  <si>
    <t xml:space="preserve">experimentoDE_29_10_19_30fps_exp2_3</t>
  </si>
  <si>
    <t xml:space="preserve">experimentoDE_29_10_19_30fps_exp3_1</t>
  </si>
  <si>
    <t xml:space="preserve">experimentoDE_60x_70fps_OD_17_exp001</t>
  </si>
  <si>
    <t xml:space="preserve">experimentoDE_60x_70fps_OD_17_exp002</t>
  </si>
  <si>
    <t xml:space="preserve">experimentoDE_60x_70fps_OD_17_exp003</t>
  </si>
  <si>
    <t xml:space="preserve">experimentoDE_60x_70fps_OD_17_exp004</t>
  </si>
  <si>
    <t xml:space="preserve">experimentoDE_60x_70fps_OD_25_exp002</t>
  </si>
  <si>
    <t xml:space="preserve">experimentoDE_60x_70fps_OD_25_exp003</t>
  </si>
  <si>
    <t xml:space="preserve">experimentoDE_60x_70fps_OD_50_exp005</t>
  </si>
  <si>
    <t xml:space="preserve">experimentoDE_60x_70fps_OD_80_001</t>
  </si>
  <si>
    <t xml:space="preserve">experimentoDE_60x_OD_7_70fps__exp003</t>
  </si>
  <si>
    <t xml:space="preserve">experimentoDE_60x_OD_7_70fps__exp004</t>
  </si>
  <si>
    <t xml:space="preserve">experimentoDE_60x_OD_7_70fps_exp</t>
  </si>
  <si>
    <t xml:space="preserve">experimentoDE_60x_OD_40_50fps_exp</t>
  </si>
  <si>
    <t xml:space="preserve">experimentoDE_60x_OD_40_50fps_exp001</t>
  </si>
  <si>
    <t xml:space="preserve">experimentoDE_60x_OD_40_50fps_exp002</t>
  </si>
  <si>
    <t xml:space="preserve">experimentoDE_60x_OD_40_50fps_exp003</t>
  </si>
  <si>
    <t xml:space="preserve">experimentoDE_60x_OD_40_70fps__exp</t>
  </si>
  <si>
    <t xml:space="preserve">experimentoDE_60x_OD_40_70fps_exp002</t>
  </si>
  <si>
    <t xml:space="preserve">experimentoDE_60x_OD_125_50fps_exp002</t>
  </si>
  <si>
    <t xml:space="preserve">experimentoDE_60x_OD_125_50fps_exp003</t>
  </si>
  <si>
    <t xml:space="preserve">experimentoDE_60x_tubo1_OD_70_70fps_exp001</t>
  </si>
  <si>
    <t xml:space="preserve">experimentoDE_510121_OD40_50fps_exp1</t>
  </si>
  <si>
    <t xml:space="preserve">experimentoDE_510121_OD40_50fps_exp1001</t>
  </si>
  <si>
    <t xml:space="preserve">experimentoDE_510121_OD40_50fps_exp1002</t>
  </si>
  <si>
    <t xml:space="preserve">experimentoDE_510121_OD40_50fps_exp1004</t>
  </si>
  <si>
    <t xml:space="preserve">experimentoDE_510121_OD75_50fps_exp1</t>
  </si>
  <si>
    <t xml:space="preserve">experimentoDE_510121_OD75_50fps_exp1001</t>
  </si>
  <si>
    <t xml:space="preserve">experimentoDE_510121_OD75_50fps_exp1002</t>
  </si>
  <si>
    <t xml:space="preserve">experimentoDE_510121_OD80_50fps_exp1</t>
  </si>
  <si>
    <t xml:space="preserve">experimentoDE_510121_OD80_50fps_exp1001</t>
  </si>
  <si>
    <t xml:space="preserve">experimentoDE_510121_OD80_50fps_exp1002</t>
  </si>
  <si>
    <t xml:space="preserve">experimentoDE_510121_OD150_50fps_exp1</t>
  </si>
  <si>
    <t xml:space="preserve">experimentoDE_510121_OD150_50fps_exp1001</t>
  </si>
  <si>
    <t xml:space="preserve">experimentoDE_510121_OD150_50fps_exp1002</t>
  </si>
  <si>
    <t xml:space="preserve">experimentoDE_OD10_211220_50fps_exp_1001</t>
  </si>
  <si>
    <t xml:space="preserve">experimentoDE_OD24_211220_50fps_exp1</t>
  </si>
  <si>
    <t xml:space="preserve">experimentoDE_OD24_211220_50fps_exp1001</t>
  </si>
  <si>
    <t xml:space="preserve">experimentoDE_OD24_211220_50fps_exp1002</t>
  </si>
  <si>
    <t xml:space="preserve">experimentoDE_OD24_211220_50fps_exp1003</t>
  </si>
  <si>
    <t xml:space="preserve">experimentoDE_OD24_211220_50fps_exp1004</t>
  </si>
  <si>
    <t xml:space="preserve">experimentoDE_OD24_211220_50fps_exp1005</t>
  </si>
  <si>
    <t xml:space="preserve">experimentoDE_OD30_211220_50fps_exp_1002</t>
  </si>
  <si>
    <t xml:space="preserve">experimentoDE_OD30_211220_50fps_exp_1004</t>
  </si>
  <si>
    <t xml:space="preserve">experimentoDE_OD30_211220_50fps_exp_1005</t>
  </si>
  <si>
    <t xml:space="preserve">experimentoDE_OD30_211220_50fps_exp_1006</t>
  </si>
  <si>
    <t xml:space="preserve">experimentoDE_OD30_211220_50fps_exp1006</t>
  </si>
  <si>
    <t xml:space="preserve">experimentoDE_OD30_211220_50fps_exp1008</t>
  </si>
  <si>
    <t xml:space="preserve">experimentoDE_OD45_211220_50fps_exp_1</t>
  </si>
  <si>
    <t xml:space="preserve">experimentoDE_OD45_211220_50fps_exp_1001</t>
  </si>
  <si>
    <t xml:space="preserve">experimentoDE_OD45_211220_50fps_exp_1002</t>
  </si>
  <si>
    <t xml:space="preserve">experimentoDE_OD45_211220_50fps_exp_1003</t>
  </si>
  <si>
    <t xml:space="preserve">experimentoDE_OD45_211220_50fps_exp_1004</t>
  </si>
  <si>
    <t xml:space="preserve">experimentoDE_OD45_211220_50fps_exp_1006</t>
  </si>
  <si>
    <t xml:space="preserve">experimentoDE_OD45_211220_50fps_exp_1007</t>
  </si>
  <si>
    <t xml:space="preserve">experimentoDE_OD150_211220_50fps_exp_1</t>
  </si>
  <si>
    <t xml:space="preserve">experimentoDE_OD150_211220_50fps_exp_1001</t>
  </si>
  <si>
    <t xml:space="preserve">experimentoDE_OD150_211220_50fps_exp_1002</t>
  </si>
  <si>
    <t xml:space="preserve">experimentoDE_OD150_211220_50fps_exp_1003</t>
  </si>
  <si>
    <t xml:space="preserve">experimentoexp_od25_60x_50fps_1</t>
  </si>
  <si>
    <t xml:space="preserve">experimentoexp_od25_60x_50fps_1002</t>
  </si>
  <si>
    <t xml:space="preserve">experimentoexp_od25_60x_50fps_1003</t>
  </si>
  <si>
    <t xml:space="preserve">experimentoexp_od110_60x_50fps_1</t>
  </si>
  <si>
    <t xml:space="preserve">experimentoexp_od110_60x_50fps_1001</t>
  </si>
  <si>
    <t xml:space="preserve">experimentoexp_od110_60x_50fps_1003</t>
  </si>
  <si>
    <t xml:space="preserve">experimentoexp_od110_60x_50fps_1004</t>
  </si>
  <si>
    <t xml:space="preserve">experimentoexp_od125_60x_50fps_1</t>
  </si>
  <si>
    <t xml:space="preserve">experimentoexp_od125_60x_50fps_1001</t>
  </si>
  <si>
    <t xml:space="preserve">experimentoexp_od125_60x_50fps_1002</t>
  </si>
  <si>
    <t xml:space="preserve">experimentoexp_od125_60x_50fps_1003</t>
  </si>
  <si>
    <t xml:space="preserve">experimentoVideos_2020DE_60x_70fps_OD_17_exp002</t>
  </si>
  <si>
    <t xml:space="preserve">experimentoVideos_2020201020_DE_60x_od61_70fps_exp_002.mat</t>
  </si>
  <si>
    <t xml:space="preserve">experimentoVideos_2020201020_DE_60x_od83_70fps_exp_4_</t>
  </si>
  <si>
    <t xml:space="preserve">experimentoVideos_2020201020_DE_60x_od83_70fps_exp_4_002</t>
  </si>
  <si>
    <t xml:space="preserve">Anchor</t>
  </si>
  <si>
    <t xml:space="preserve">outer size increasing </t>
  </si>
  <si>
    <t xml:space="preserve">outer size increasing, too many drops in a sample leads to coalescence</t>
  </si>
  <si>
    <t xml:space="preserve">Contrast is not satisfactory</t>
  </si>
  <si>
    <t xml:space="preserve">Good motility</t>
  </si>
  <si>
    <t xml:space="preserve">bad quality video, but droplet moves a lot</t>
  </si>
  <si>
    <t xml:space="preserve">big outer droplet, inner droplet pops out</t>
  </si>
  <si>
    <t xml:space="preserve">Only half outer droplet is visible due to wetting </t>
  </si>
  <si>
    <t xml:space="preserve">we find a very good boundary to image the double emulsions in x-z plane</t>
  </si>
  <si>
    <t xml:space="preserve">Droplet sample overview, some tricks to create double emulsions in microscope specimen</t>
  </si>
  <si>
    <t xml:space="preserve">small inner, .will be impossible to track/ cut at 9000 frames</t>
  </si>
  <si>
    <t xml:space="preserve">Suspended</t>
  </si>
  <si>
    <t xml:space="preserve">No inner droplet</t>
  </si>
  <si>
    <t xml:space="preserve">a long video showing that the droplets are probably not suspended because of the flow. There is an attractive force between droplets</t>
  </si>
  <si>
    <t xml:space="preserve">after more than 40 min, activity of bacteria may decrease</t>
  </si>
  <si>
    <t xml:space="preserve">A scan over the whole sample to see the difference in activity across droplets of various sizes</t>
  </si>
  <si>
    <t xml:space="preserve">outer drop slides</t>
  </si>
  <si>
    <t xml:space="preserve">File corrupted</t>
  </si>
  <si>
    <t xml:space="preserve">Quick scan, rotating back to horizontal plane, tracking our droplet</t>
  </si>
  <si>
    <t xml:space="preserve">Video# in main</t>
  </si>
  <si>
    <t xml:space="preserve">2021-07-13_17h17m24s</t>
  </si>
  <si>
    <t xml:space="preserve">Old measurement, use with care</t>
  </si>
  <si>
    <t xml:space="preserve">2021-07-20_16h24m06s-mttry</t>
  </si>
  <si>
    <t xml:space="preserve">2021-07-20_16h25m35s-m2</t>
  </si>
  <si>
    <t xml:space="preserve">2021-07-20_16h27m01s-m3</t>
  </si>
  <si>
    <t xml:space="preserve">2021-07-20_16h28m21s-m4</t>
  </si>
  <si>
    <t xml:space="preserve">2021-07-20_16h29m43s-m5</t>
  </si>
  <si>
    <t xml:space="preserve">2021-07-20_16h31m06s</t>
  </si>
  <si>
    <t xml:space="preserve">2021-07-20_16h32m59s</t>
  </si>
  <si>
    <t xml:space="preserve">2021-07-20_16h34m28s</t>
  </si>
  <si>
    <t xml:space="preserve">2021-07-20_16h35m47s</t>
  </si>
  <si>
    <t xml:space="preserve">2021-07-20_16h42m46s</t>
  </si>
  <si>
    <t xml:space="preserve">2021-07-20_16h43m54s</t>
  </si>
  <si>
    <t xml:space="preserve">2021-07-20_16h44m58s</t>
  </si>
  <si>
    <t xml:space="preserve">2021-07-20_16h47m59s</t>
  </si>
  <si>
    <t xml:space="preserve">2021-07-20_16h50m22s</t>
  </si>
  <si>
    <t xml:space="preserve">2021-07-20_16h51m25s</t>
  </si>
  <si>
    <t xml:space="preserve">2021-07-21_16h41m52s</t>
  </si>
  <si>
    <t xml:space="preserve">2021-08-04_16h32m08s</t>
  </si>
  <si>
    <t xml:space="preserve">2021-08-04_16h37m16s</t>
  </si>
  <si>
    <t xml:space="preserve">2021-08-12_16h41m05s</t>
  </si>
  <si>
    <t xml:space="preserve">2021-08-12_16h44m01s</t>
  </si>
  <si>
    <t xml:space="preserve">2021-08-12_16h47m32s</t>
  </si>
  <si>
    <t xml:space="preserve">2021-08-12_16h53m13s</t>
  </si>
  <si>
    <t xml:space="preserve">2021-08-13_15h28m24s</t>
  </si>
  <si>
    <t xml:space="preserve">2021-08-13_15h31m03s</t>
  </si>
  <si>
    <t xml:space="preserve">2021-08-13_15h34m17s</t>
  </si>
  <si>
    <t xml:space="preserve">2021-08-13_15h38m55s</t>
  </si>
  <si>
    <t xml:space="preserve">2021-08-13_15h50m58s</t>
  </si>
  <si>
    <t xml:space="preserve">2021-08-13_15h56m31s</t>
  </si>
  <si>
    <t xml:space="preserve">2021-08-13_16h02m57s</t>
  </si>
  <si>
    <t xml:space="preserve">2021-08-13_16h05m45s</t>
  </si>
  <si>
    <t xml:space="preserve">2021-08-13_16h08m55s</t>
  </si>
  <si>
    <t xml:space="preserve">2021-08-13_16h12m54s</t>
  </si>
  <si>
    <t xml:space="preserve">2021-08-13_16h15m21s</t>
  </si>
  <si>
    <t xml:space="preserve">2021-08-13_16h20m05s</t>
  </si>
  <si>
    <t xml:space="preserve">2021-08-13_16h22m52s</t>
  </si>
  <si>
    <t xml:space="preserve">2021-08-13_16h26m25s</t>
  </si>
  <si>
    <t xml:space="preserve">2021-08-13_16h35m25s</t>
  </si>
  <si>
    <t xml:space="preserve">traj50</t>
  </si>
  <si>
    <t xml:space="preserve">traj</t>
  </si>
  <si>
    <t xml:space="preserve">experimento201020_DE_60x_od61_70fps_exp_002.csv</t>
  </si>
  <si>
    <t xml:space="preserve">Diffusive regime is not pronounced</t>
  </si>
  <si>
    <t xml:space="preserve">inner droplet pops out</t>
  </si>
  <si>
    <t xml:space="preserve">coalescence, not good</t>
  </si>
  <si>
    <t xml:space="preserve">Outer drop moves, current tracking does not account for it</t>
  </si>
  <si>
    <t xml:space="preserve">Max displacement</t>
  </si>
  <si>
    <t xml:space="preserve">Leave surface</t>
  </si>
  <si>
    <t xml:space="preserve">Comment2</t>
  </si>
  <si>
    <t xml:space="preserve">Remove</t>
  </si>
  <si>
    <t xml:space="preserve">Same conc as 13, but the motility is much better (could be because different lenses were used)</t>
  </si>
  <si>
    <t xml:space="preserve">Same droplet as 2, but the max displacement decreases a lot, the motion might be restricted by surrounding droplets and other dirts, try with device to make cleaner suspension?</t>
  </si>
  <si>
    <t xml:space="preserve">t2_new</t>
  </si>
  <si>
    <t xml:space="preserve">DA_new</t>
  </si>
  <si>
    <t xml:space="preserve">position_corr_time</t>
  </si>
  <si>
    <t xml:space="preserve">position_dist_sigma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</si>
</sst>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"/>
    <numFmt numFmtId="167" formatCode="mm/dd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" topLeftCell="G113" activePane="bottomRight" state="frozen"/>
      <selection pane="topLeft" activeCell="A1" activeCellId="0" sqref="A1"/>
      <selection pane="topRight" activeCell="G1" activeCellId="0" sqref="G1"/>
      <selection pane="bottomLeft" activeCell="A113" activeCellId="0" sqref="A113"/>
      <selection pane="bottomRight" activeCell="M74" activeCellId="0" sqref="M74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4.67"/>
    <col collapsed="false" customWidth="true" hidden="false" outlineLevel="0" max="2" min="2" style="0" width="61.41"/>
    <col collapsed="false" customWidth="true" hidden="false" outlineLevel="0" max="3" min="3" style="0" width="5.28"/>
    <col collapsed="false" customWidth="true" hidden="false" outlineLevel="0" max="4" min="4" style="0" width="6.69"/>
    <col collapsed="false" customWidth="true" hidden="false" outlineLevel="0" max="5" min="5" style="0" width="5.18"/>
    <col collapsed="false" customWidth="true" hidden="false" outlineLevel="0" max="6" min="6" style="0" width="4.48"/>
    <col collapsed="false" customWidth="true" hidden="false" outlineLevel="0" max="7" min="7" style="0" width="9.91"/>
    <col collapsed="false" customWidth="true" hidden="false" outlineLevel="0" max="8" min="8" style="0" width="5.88"/>
    <col collapsed="false" customWidth="true" hidden="false" outlineLevel="0" max="9" min="9" style="0" width="8.94"/>
    <col collapsed="false" customWidth="true" hidden="false" outlineLevel="0" max="10" min="10" style="0" width="5.6"/>
    <col collapsed="false" customWidth="true" hidden="false" outlineLevel="0" max="11" min="11" style="0" width="15.61"/>
    <col collapsed="false" customWidth="true" hidden="false" outlineLevel="0" max="12" min="12" style="0" width="6.16"/>
    <col collapsed="false" customWidth="true" hidden="false" outlineLevel="0" max="13" min="13" style="0" width="17.78"/>
    <col collapsed="false" customWidth="true" hidden="false" outlineLevel="0" max="15" min="14" style="0" width="6.01"/>
    <col collapsed="false" customWidth="true" hidden="false" outlineLevel="0" max="16" min="16" style="0" width="5.73"/>
    <col collapsed="false" customWidth="true" hidden="false" outlineLevel="0" max="17" min="17" style="0" width="4.07"/>
    <col collapsed="false" customWidth="true" hidden="false" outlineLevel="0" max="18" min="18" style="1" width="8.79"/>
    <col collapsed="false" customWidth="true" hidden="false" outlineLevel="0" max="19" min="19" style="1" width="6.98"/>
    <col collapsed="false" customWidth="true" hidden="false" outlineLevel="0" max="20" min="20" style="1" width="8.94"/>
    <col collapsed="false" customWidth="false" hidden="false" outlineLevel="0" max="21" min="21" style="1" width="11.65"/>
    <col collapsed="false" customWidth="true" hidden="false" outlineLevel="0" max="22" min="22" style="1" width="6.01"/>
    <col collapsed="false" customWidth="false" hidden="false" outlineLevel="0" max="24" min="23" style="1" width="11.65"/>
    <col collapsed="false" customWidth="true" hidden="false" outlineLevel="0" max="26" min="26" style="0" width="18.66"/>
    <col collapsed="false" customWidth="false" hidden="false" outlineLevel="0" max="27" min="27" style="2" width="11.65"/>
    <col collapsed="false" customWidth="true" hidden="false" outlineLevel="0" max="28" min="28" style="0" width="16.39"/>
    <col collapsed="false" customWidth="true" hidden="false" outlineLevel="0" max="29" min="29" style="0" width="7.22"/>
    <col collapsed="false" customWidth="true" hidden="false" outlineLevel="0" max="30" min="30" style="0" width="5.2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0" t="s">
        <v>24</v>
      </c>
      <c r="Z1" s="0" t="s">
        <v>25</v>
      </c>
      <c r="AA1" s="2" t="s">
        <v>26</v>
      </c>
      <c r="AB1" s="0" t="s">
        <v>27</v>
      </c>
      <c r="AC1" s="0" t="s">
        <v>28</v>
      </c>
      <c r="AD1" s="0" t="s">
        <v>29</v>
      </c>
      <c r="AF1" s="0" t="s">
        <v>30</v>
      </c>
    </row>
    <row r="2" customFormat="false" ht="12.8" hidden="false" customHeight="false" outlineLevel="0" collapsed="false">
      <c r="A2" s="3" t="n">
        <v>44495</v>
      </c>
      <c r="B2" s="0" t="n">
        <v>11</v>
      </c>
      <c r="C2" s="0" t="n">
        <v>23</v>
      </c>
      <c r="D2" s="0" t="n">
        <v>0.11</v>
      </c>
      <c r="E2" s="0" t="n">
        <v>50</v>
      </c>
      <c r="F2" s="0" t="n">
        <v>65</v>
      </c>
      <c r="G2" s="0" t="n">
        <v>48.9</v>
      </c>
      <c r="I2" s="0" t="n">
        <v>17</v>
      </c>
      <c r="K2" s="0" t="s">
        <v>31</v>
      </c>
      <c r="L2" s="0" t="s">
        <v>32</v>
      </c>
      <c r="P2" s="0" t="n">
        <v>9</v>
      </c>
      <c r="Q2" s="0" t="n">
        <v>3.2</v>
      </c>
      <c r="R2" s="1" t="n">
        <f aca="false">(G2-I2)/I2/I2</f>
        <v>0.11038062283737</v>
      </c>
      <c r="S2" s="1" t="n">
        <f aca="false">G2-I2</f>
        <v>31.9</v>
      </c>
      <c r="T2" s="1" t="n">
        <f aca="false">I2^3/S2</f>
        <v>154.012539184953</v>
      </c>
      <c r="U2" s="1" t="n">
        <v>0.15</v>
      </c>
      <c r="V2" s="1" t="n">
        <v>2.44</v>
      </c>
      <c r="W2" s="1" t="n">
        <v>2.11</v>
      </c>
      <c r="X2" s="1" t="n">
        <f aca="false">S2/I2</f>
        <v>1.87647058823529</v>
      </c>
      <c r="Y2" s="0" t="n">
        <f aca="false">W2/F2</f>
        <v>0.0324615384615385</v>
      </c>
      <c r="Z2" s="0" t="n">
        <v>0.400819976293243</v>
      </c>
      <c r="AA2" s="2" t="n">
        <f aca="false">1/6*3.14*(G2^3-I2^3)*F2*0.0008</f>
        <v>3048.36055905333</v>
      </c>
      <c r="AB2" s="0" t="n">
        <f aca="false">17.5*D2</f>
        <v>1.925</v>
      </c>
    </row>
    <row r="3" customFormat="false" ht="14.15" hidden="false" customHeight="true" outlineLevel="0" collapsed="false">
      <c r="A3" s="3" t="n">
        <v>44495</v>
      </c>
      <c r="B3" s="0" t="n">
        <v>12</v>
      </c>
      <c r="C3" s="0" t="n">
        <v>24</v>
      </c>
      <c r="D3" s="0" t="n">
        <v>0.11</v>
      </c>
      <c r="E3" s="0" t="n">
        <v>50</v>
      </c>
      <c r="F3" s="0" t="n">
        <v>65</v>
      </c>
      <c r="G3" s="0" t="n">
        <v>74</v>
      </c>
      <c r="I3" s="0" t="n">
        <v>15.4</v>
      </c>
      <c r="K3" s="0" t="s">
        <v>31</v>
      </c>
      <c r="L3" s="0" t="s">
        <v>32</v>
      </c>
      <c r="M3" s="0" t="s">
        <v>33</v>
      </c>
      <c r="P3" s="0" t="n">
        <v>150</v>
      </c>
      <c r="Q3" s="0" t="n">
        <v>6.3</v>
      </c>
      <c r="R3" s="1" t="n">
        <f aca="false">(G3-I3)/I3/I3</f>
        <v>0.247090571765896</v>
      </c>
      <c r="S3" s="1" t="n">
        <f aca="false">G3-I3</f>
        <v>58.6</v>
      </c>
      <c r="T3" s="1" t="n">
        <f aca="false">I3^3/S3</f>
        <v>62.3253242320819</v>
      </c>
      <c r="U3" s="1" t="n">
        <v>0.7</v>
      </c>
      <c r="V3" s="1" t="n">
        <v>3.37</v>
      </c>
      <c r="W3" s="1" t="n">
        <v>27.47</v>
      </c>
      <c r="X3" s="1" t="n">
        <f aca="false">S3/I3</f>
        <v>3.80519480519481</v>
      </c>
      <c r="Y3" s="0" t="n">
        <f aca="false">W3/F3</f>
        <v>0.422615384615385</v>
      </c>
      <c r="Z3" s="0" t="n">
        <v>0.888276883682195</v>
      </c>
      <c r="AA3" s="2" t="n">
        <f aca="false">1/6*3.14*(G3^3-I3^3)*F3*0.0008</f>
        <v>10928.1055090133</v>
      </c>
      <c r="AB3" s="0" t="n">
        <f aca="false">15.6*D3</f>
        <v>1.716</v>
      </c>
    </row>
    <row r="4" customFormat="false" ht="12.8" hidden="false" customHeight="false" outlineLevel="0" collapsed="false">
      <c r="A4" s="3" t="n">
        <v>44495</v>
      </c>
      <c r="B4" s="0" t="n">
        <v>13</v>
      </c>
      <c r="C4" s="0" t="n">
        <v>25</v>
      </c>
      <c r="D4" s="0" t="n">
        <v>0.11</v>
      </c>
      <c r="E4" s="0" t="n">
        <v>50</v>
      </c>
      <c r="F4" s="0" t="n">
        <v>65</v>
      </c>
      <c r="G4" s="0" t="n">
        <v>63.4</v>
      </c>
      <c r="I4" s="0" t="n">
        <v>30.9</v>
      </c>
      <c r="K4" s="0" t="s">
        <v>31</v>
      </c>
      <c r="L4" s="0" t="s">
        <v>32</v>
      </c>
      <c r="M4" s="0" t="s">
        <v>34</v>
      </c>
      <c r="P4" s="0" t="n">
        <v>4</v>
      </c>
      <c r="R4" s="1" t="n">
        <f aca="false">(G4-I4)/I4/I4</f>
        <v>0.0340381856076078</v>
      </c>
      <c r="S4" s="1" t="n">
        <f aca="false">G4-I4</f>
        <v>32.5</v>
      </c>
      <c r="T4" s="1" t="n">
        <f aca="false">I4^3/S4</f>
        <v>907.803969230769</v>
      </c>
      <c r="U4" s="1" t="n">
        <v>0</v>
      </c>
      <c r="V4" s="1" t="n">
        <v>1.62</v>
      </c>
      <c r="W4" s="1" t="n">
        <v>1.21</v>
      </c>
      <c r="X4" s="1" t="n">
        <f aca="false">S4/I4</f>
        <v>1.05177993527508</v>
      </c>
      <c r="Y4" s="0" t="n">
        <f aca="false">W4/F4</f>
        <v>0.0186153846153846</v>
      </c>
      <c r="Z4" s="0" t="n">
        <v>0.259675293562857</v>
      </c>
      <c r="AA4" s="2" t="n">
        <f aca="false">1/6*3.14*(G4^3-I4^3)*F4*0.0008</f>
        <v>6132.15660633333</v>
      </c>
      <c r="AB4" s="0" t="n">
        <f aca="false">7.7*D4</f>
        <v>0.847</v>
      </c>
    </row>
    <row r="5" customFormat="false" ht="12.8" hidden="false" customHeight="false" outlineLevel="0" collapsed="false">
      <c r="A5" s="3" t="n">
        <v>44501</v>
      </c>
      <c r="B5" s="0" t="n">
        <v>6</v>
      </c>
      <c r="C5" s="0" t="n">
        <v>30</v>
      </c>
      <c r="D5" s="0" t="n">
        <v>0.11</v>
      </c>
      <c r="E5" s="0" t="n">
        <v>50</v>
      </c>
      <c r="F5" s="0" t="n">
        <v>85</v>
      </c>
      <c r="G5" s="0" t="n">
        <v>44.9</v>
      </c>
      <c r="I5" s="0" t="n">
        <v>6.9</v>
      </c>
      <c r="K5" s="0" t="s">
        <v>31</v>
      </c>
      <c r="L5" s="0" t="s">
        <v>35</v>
      </c>
      <c r="M5" s="0" t="s">
        <v>36</v>
      </c>
      <c r="P5" s="0" t="n">
        <v>50</v>
      </c>
      <c r="Q5" s="0" t="n">
        <v>9</v>
      </c>
      <c r="R5" s="1" t="n">
        <f aca="false">(G5-I5)/I5/I5</f>
        <v>0.798151648813274</v>
      </c>
      <c r="S5" s="1" t="n">
        <f aca="false">G5-I5</f>
        <v>38</v>
      </c>
      <c r="T5" s="1" t="n">
        <f aca="false">I5^3/S5</f>
        <v>8.64497368421053</v>
      </c>
      <c r="V5" s="1" t="n">
        <v>7.45363879630614</v>
      </c>
      <c r="W5" s="1" t="n">
        <v>4.36289643604333</v>
      </c>
      <c r="X5" s="1" t="n">
        <f aca="false">S5/I5</f>
        <v>5.50724637681159</v>
      </c>
      <c r="Y5" s="0" t="n">
        <f aca="false">W5/F5</f>
        <v>0.0513281933652157</v>
      </c>
      <c r="Z5" s="0" t="n">
        <v>0.918390128268769</v>
      </c>
      <c r="AA5" s="2" t="n">
        <f aca="false">1/6*3.14*(G5^3-I5^3)*F5*0.0008</f>
        <v>3209.57356613333</v>
      </c>
    </row>
    <row r="6" s="5" customFormat="true" ht="12.8" hidden="false" customHeight="false" outlineLevel="0" collapsed="false">
      <c r="A6" s="4" t="n">
        <v>44501</v>
      </c>
      <c r="B6" s="5" t="n">
        <v>8</v>
      </c>
      <c r="C6" s="5" t="n">
        <v>32</v>
      </c>
      <c r="D6" s="5" t="n">
        <v>0.11</v>
      </c>
      <c r="E6" s="5" t="n">
        <v>50</v>
      </c>
      <c r="F6" s="5" t="n">
        <v>85</v>
      </c>
      <c r="G6" s="5" t="n">
        <v>80.2</v>
      </c>
      <c r="I6" s="5" t="n">
        <v>38.7</v>
      </c>
      <c r="K6" s="5" t="s">
        <v>31</v>
      </c>
      <c r="L6" s="5" t="s">
        <v>32</v>
      </c>
      <c r="M6" s="5" t="s">
        <v>37</v>
      </c>
      <c r="R6" s="6" t="n">
        <f aca="false">(G6-I6)/I6/I6</f>
        <v>0.0277093390488018</v>
      </c>
      <c r="S6" s="6" t="n">
        <f aca="false">G6-I6</f>
        <v>41.5</v>
      </c>
      <c r="T6" s="6" t="n">
        <f aca="false">I6^3/S6</f>
        <v>1396.64103614458</v>
      </c>
      <c r="U6" s="6"/>
      <c r="V6" s="6" t="n">
        <v>44.5295402424541</v>
      </c>
      <c r="W6" s="6" t="n">
        <v>0.175561853276539</v>
      </c>
      <c r="X6" s="6" t="n">
        <f aca="false">S6/I6</f>
        <v>1.07235142118863</v>
      </c>
      <c r="Y6" s="5" t="n">
        <f aca="false">W6/F6</f>
        <v>0.00206543356795928</v>
      </c>
      <c r="Z6" s="5" t="n">
        <v>0.448290780085406</v>
      </c>
      <c r="AA6" s="7" t="n">
        <f aca="false">1/6*3.14*(G6^3-I6^3)*F6*0.0008</f>
        <v>16294.7433912667</v>
      </c>
      <c r="AB6" s="5" t="n">
        <f aca="false">13.6*D6</f>
        <v>1.496</v>
      </c>
      <c r="AF6" s="5" t="s">
        <v>38</v>
      </c>
    </row>
    <row r="7" customFormat="false" ht="12.8" hidden="false" customHeight="false" outlineLevel="0" collapsed="false">
      <c r="A7" s="3" t="n">
        <v>44502</v>
      </c>
      <c r="B7" s="0" t="n">
        <v>1</v>
      </c>
      <c r="C7" s="0" t="n">
        <v>35</v>
      </c>
      <c r="D7" s="0" t="n">
        <v>0.11</v>
      </c>
      <c r="E7" s="0" t="n">
        <v>50</v>
      </c>
      <c r="F7" s="0" t="n">
        <v>42</v>
      </c>
      <c r="G7" s="0" t="n">
        <v>47</v>
      </c>
      <c r="I7" s="0" t="n">
        <v>9.5</v>
      </c>
      <c r="L7" s="0" t="s">
        <v>32</v>
      </c>
      <c r="M7" s="0" t="s">
        <v>39</v>
      </c>
      <c r="P7" s="0" t="n">
        <v>30</v>
      </c>
      <c r="Q7" s="0" t="n">
        <v>11</v>
      </c>
      <c r="R7" s="1" t="n">
        <f aca="false">(G7-I7)/I7/I7</f>
        <v>0.415512465373961</v>
      </c>
      <c r="S7" s="1" t="n">
        <f aca="false">G7-I7</f>
        <v>37.5</v>
      </c>
      <c r="T7" s="1" t="n">
        <f aca="false">I7^3/S7</f>
        <v>22.8633333333333</v>
      </c>
      <c r="V7" s="1" t="n">
        <v>8.86889845041848</v>
      </c>
      <c r="W7" s="1" t="n">
        <v>1.91474685575902</v>
      </c>
      <c r="X7" s="1" t="n">
        <f aca="false">S7/I7</f>
        <v>3.94736842105263</v>
      </c>
      <c r="Y7" s="0" t="n">
        <f aca="false">W7/F7</f>
        <v>0.0455892108514052</v>
      </c>
      <c r="Z7" s="0" t="n">
        <v>0.63102535508029</v>
      </c>
      <c r="AA7" s="2" t="n">
        <f aca="false">1/6*3.14*(G7^3-I7^3)*F7*0.0008</f>
        <v>1810.54755</v>
      </c>
      <c r="AB7" s="0" t="n">
        <v>1.18</v>
      </c>
      <c r="AC7" s="0" t="n">
        <v>1.13</v>
      </c>
      <c r="AD7" s="0" t="n">
        <v>0.96</v>
      </c>
    </row>
    <row r="8" customFormat="false" ht="12.8" hidden="false" customHeight="false" outlineLevel="0" collapsed="false">
      <c r="A8" s="3" t="n">
        <v>44502</v>
      </c>
      <c r="B8" s="0" t="n">
        <v>3</v>
      </c>
      <c r="C8" s="0" t="n">
        <v>37</v>
      </c>
      <c r="D8" s="0" t="n">
        <v>0.11</v>
      </c>
      <c r="E8" s="0" t="n">
        <v>50</v>
      </c>
      <c r="F8" s="0" t="n">
        <v>42</v>
      </c>
      <c r="G8" s="0" t="n">
        <v>93.6</v>
      </c>
      <c r="I8" s="0" t="n">
        <v>26.9</v>
      </c>
      <c r="L8" s="0" t="s">
        <v>32</v>
      </c>
      <c r="P8" s="0" t="n">
        <v>8.3</v>
      </c>
      <c r="Q8" s="0" t="n">
        <v>3.6</v>
      </c>
      <c r="R8" s="1" t="n">
        <f aca="false">(G8-I8)/I8/I8</f>
        <v>0.0921767250314396</v>
      </c>
      <c r="S8" s="1" t="n">
        <f aca="false">G8-I8</f>
        <v>66.7</v>
      </c>
      <c r="T8" s="1" t="n">
        <f aca="false">I8^3/S8</f>
        <v>291.83071964018</v>
      </c>
      <c r="V8" s="1" t="n">
        <v>2.10674819804867</v>
      </c>
      <c r="W8" s="1" t="n">
        <v>2.10872788402171</v>
      </c>
      <c r="X8" s="1" t="n">
        <f aca="false">S8/I8</f>
        <v>2.47955390334572</v>
      </c>
      <c r="Y8" s="0" t="n">
        <f aca="false">W8/F8</f>
        <v>0.0502078067624217</v>
      </c>
      <c r="Z8" s="0" t="n">
        <v>0.186872394088868</v>
      </c>
      <c r="AA8" s="2" t="n">
        <f aca="false">1/6*3.14*(G8^3-I8^3)*F8*0.0008</f>
        <v>14077.060175248</v>
      </c>
      <c r="AB8" s="0" t="n">
        <v>1.03</v>
      </c>
      <c r="AC8" s="0" t="n">
        <v>0.99</v>
      </c>
      <c r="AD8" s="0" t="n">
        <v>0.96</v>
      </c>
    </row>
    <row r="9" customFormat="false" ht="12.8" hidden="false" customHeight="false" outlineLevel="0" collapsed="false">
      <c r="A9" s="3" t="n">
        <v>44502</v>
      </c>
      <c r="B9" s="0" t="n">
        <v>5</v>
      </c>
      <c r="C9" s="0" t="n">
        <v>38</v>
      </c>
      <c r="D9" s="0" t="n">
        <v>0.33</v>
      </c>
      <c r="E9" s="0" t="n">
        <v>50</v>
      </c>
      <c r="F9" s="0" t="n">
        <v>51</v>
      </c>
      <c r="G9" s="0" t="n">
        <v>140</v>
      </c>
      <c r="I9" s="0" t="n">
        <v>20</v>
      </c>
      <c r="L9" s="0" t="s">
        <v>32</v>
      </c>
      <c r="M9" s="0" t="s">
        <v>40</v>
      </c>
      <c r="P9" s="0" t="n">
        <v>33</v>
      </c>
      <c r="Q9" s="0" t="n">
        <v>3.8</v>
      </c>
      <c r="R9" s="1" t="n">
        <f aca="false">(G9-I9)/I9/I9</f>
        <v>0.3</v>
      </c>
      <c r="S9" s="1" t="n">
        <f aca="false">G9-I9</f>
        <v>120</v>
      </c>
      <c r="T9" s="1" t="n">
        <f aca="false">I9^3/S9</f>
        <v>66.6666666666667</v>
      </c>
      <c r="V9" s="1" t="n">
        <v>2.13507501273148</v>
      </c>
      <c r="W9" s="1" t="n">
        <v>8.41246638121813</v>
      </c>
      <c r="X9" s="1" t="n">
        <f aca="false">S9/I9</f>
        <v>6</v>
      </c>
      <c r="Y9" s="0" t="n">
        <f aca="false">W9/F9</f>
        <v>0.164950321200355</v>
      </c>
      <c r="Z9" s="0" t="n">
        <v>0.212199353339305</v>
      </c>
      <c r="AA9" s="2" t="n">
        <f aca="false">1/6*3.14*(G9^3-I9^3)*F9*0.0008</f>
        <v>58419.072</v>
      </c>
      <c r="AB9" s="0" t="n">
        <v>3.09</v>
      </c>
      <c r="AC9" s="0" t="n">
        <v>2.69</v>
      </c>
      <c r="AD9" s="0" t="n">
        <v>2.4</v>
      </c>
    </row>
    <row r="10" customFormat="false" ht="12.8" hidden="false" customHeight="false" outlineLevel="0" collapsed="false">
      <c r="A10" s="3" t="n">
        <v>44502</v>
      </c>
      <c r="B10" s="0" t="n">
        <v>8</v>
      </c>
      <c r="C10" s="0" t="n">
        <v>39</v>
      </c>
      <c r="D10" s="0" t="n">
        <v>0.11</v>
      </c>
      <c r="E10" s="0" t="n">
        <v>50</v>
      </c>
      <c r="F10" s="0" t="n">
        <v>41</v>
      </c>
      <c r="G10" s="0" t="n">
        <v>110</v>
      </c>
      <c r="I10" s="0" t="n">
        <v>20</v>
      </c>
      <c r="L10" s="0" t="s">
        <v>32</v>
      </c>
      <c r="M10" s="0" t="s">
        <v>41</v>
      </c>
      <c r="P10" s="0" t="n">
        <v>70</v>
      </c>
      <c r="Q10" s="0" t="n">
        <v>3.5</v>
      </c>
      <c r="R10" s="1" t="n">
        <f aca="false">(G10-I10)/I10/I10</f>
        <v>0.225</v>
      </c>
      <c r="S10" s="1" t="n">
        <f aca="false">G10-I10</f>
        <v>90</v>
      </c>
      <c r="T10" s="1" t="n">
        <f aca="false">I10^3/S10</f>
        <v>88.8888888888889</v>
      </c>
      <c r="V10" s="1" t="n">
        <v>2.07236099119313</v>
      </c>
      <c r="W10" s="1" t="n">
        <v>18.376247066782</v>
      </c>
      <c r="X10" s="1" t="n">
        <f aca="false">S10/I10</f>
        <v>4.5</v>
      </c>
      <c r="Y10" s="0" t="n">
        <f aca="false">W10/F10</f>
        <v>0.448201147970293</v>
      </c>
      <c r="Z10" s="0" t="n">
        <v>0.400000380881912</v>
      </c>
      <c r="AA10" s="2" t="n">
        <f aca="false">1/6*3.14*(G10^3-I10^3)*F10*0.0008</f>
        <v>22709.736</v>
      </c>
      <c r="AB10" s="0" t="n">
        <v>1.01</v>
      </c>
      <c r="AC10" s="0" t="n">
        <v>1.08</v>
      </c>
      <c r="AD10" s="0" t="n">
        <v>0.98</v>
      </c>
    </row>
    <row r="11" customFormat="false" ht="12.8" hidden="false" customHeight="false" outlineLevel="0" collapsed="false">
      <c r="A11" s="3" t="n">
        <v>44502</v>
      </c>
      <c r="B11" s="0" t="n">
        <v>9</v>
      </c>
      <c r="C11" s="0" t="n">
        <v>40</v>
      </c>
      <c r="D11" s="0" t="n">
        <v>0.11</v>
      </c>
      <c r="E11" s="0" t="n">
        <v>47.8</v>
      </c>
      <c r="F11" s="0" t="n">
        <v>41</v>
      </c>
      <c r="G11" s="0" t="n">
        <v>109.4</v>
      </c>
      <c r="I11" s="0" t="n">
        <v>23.2</v>
      </c>
      <c r="L11" s="0" t="s">
        <v>35</v>
      </c>
      <c r="P11" s="0" t="n">
        <v>45</v>
      </c>
      <c r="Q11" s="0" t="n">
        <v>3.4</v>
      </c>
      <c r="R11" s="1" t="n">
        <f aca="false">(G11-I11)/I11/I11</f>
        <v>0.160151605231867</v>
      </c>
      <c r="S11" s="1" t="n">
        <f aca="false">G11-I11</f>
        <v>86.2</v>
      </c>
      <c r="T11" s="1" t="n">
        <f aca="false">I11^3/S11</f>
        <v>144.862737819026</v>
      </c>
      <c r="V11" s="1" t="n">
        <v>1.58961788593949</v>
      </c>
      <c r="W11" s="1" t="n">
        <v>15.1529946226529</v>
      </c>
      <c r="X11" s="1" t="n">
        <f aca="false">S11/I11</f>
        <v>3.71551724137931</v>
      </c>
      <c r="Y11" s="0" t="n">
        <f aca="false">W11/F11</f>
        <v>0.369585234698851</v>
      </c>
      <c r="Z11" s="0" t="n">
        <v>0.333796256344019</v>
      </c>
      <c r="AA11" s="2" t="n">
        <f aca="false">1/6*3.14*(G11^3-I11^3)*F11*0.0008</f>
        <v>22260.8868394453</v>
      </c>
      <c r="AB11" s="0" t="n">
        <v>0.97</v>
      </c>
      <c r="AC11" s="0" t="n">
        <v>1.03</v>
      </c>
      <c r="AD11" s="0" t="n">
        <v>0.94</v>
      </c>
    </row>
    <row r="12" s="5" customFormat="true" ht="12.8" hidden="false" customHeight="false" outlineLevel="0" collapsed="false">
      <c r="A12" s="4" t="n">
        <v>44502</v>
      </c>
      <c r="B12" s="5" t="n">
        <v>13</v>
      </c>
      <c r="C12" s="5" t="n">
        <v>41</v>
      </c>
      <c r="D12" s="5" t="n">
        <v>0.65</v>
      </c>
      <c r="E12" s="5" t="n">
        <v>50</v>
      </c>
      <c r="F12" s="5" t="n">
        <v>61</v>
      </c>
      <c r="G12" s="5" t="n">
        <v>201.2</v>
      </c>
      <c r="I12" s="5" t="n">
        <v>51.4</v>
      </c>
      <c r="K12" s="5" t="s">
        <v>31</v>
      </c>
      <c r="L12" s="5" t="s">
        <v>32</v>
      </c>
      <c r="P12" s="5" t="n">
        <v>28</v>
      </c>
      <c r="Q12" s="5" t="n">
        <v>4.4</v>
      </c>
      <c r="R12" s="6" t="n">
        <f aca="false">(G12-I12)/I12/I12</f>
        <v>0.0567003285439598</v>
      </c>
      <c r="S12" s="6" t="n">
        <f aca="false">G12-I12</f>
        <v>149.8</v>
      </c>
      <c r="T12" s="6" t="n">
        <f aca="false">I12^3/S12</f>
        <v>906.520320427236</v>
      </c>
      <c r="U12" s="6"/>
      <c r="V12" s="6" t="n">
        <v>2.63330948735013</v>
      </c>
      <c r="W12" s="6" t="n">
        <v>5.98676066992812</v>
      </c>
      <c r="X12" s="6" t="n">
        <f aca="false">S12/I12</f>
        <v>2.91439688715953</v>
      </c>
      <c r="Y12" s="5" t="n">
        <f aca="false">W12/F12</f>
        <v>0.0981436175398053</v>
      </c>
      <c r="Z12" s="5" t="n">
        <v>0.159871800351156</v>
      </c>
      <c r="AA12" s="7" t="n">
        <f aca="false">1/6*3.14*(G12^3-I12^3)*F12*0.0008</f>
        <v>204540.943092715</v>
      </c>
      <c r="AB12" s="5" t="n">
        <v>2.25</v>
      </c>
      <c r="AC12" s="5" t="n">
        <v>3.96</v>
      </c>
      <c r="AD12" s="5" t="n">
        <v>2.76</v>
      </c>
      <c r="AF12" s="5" t="s">
        <v>38</v>
      </c>
    </row>
    <row r="13" customFormat="false" ht="12.8" hidden="false" customHeight="false" outlineLevel="0" collapsed="false">
      <c r="A13" s="3" t="n">
        <v>44502</v>
      </c>
      <c r="B13" s="0" t="n">
        <v>14</v>
      </c>
      <c r="C13" s="0" t="n">
        <v>42</v>
      </c>
      <c r="D13" s="0" t="n">
        <v>0.11</v>
      </c>
      <c r="E13" s="0" t="n">
        <v>50</v>
      </c>
      <c r="F13" s="0" t="n">
        <v>61</v>
      </c>
      <c r="G13" s="0" t="n">
        <v>137.5</v>
      </c>
      <c r="I13" s="0" t="n">
        <v>27</v>
      </c>
      <c r="K13" s="0" t="s">
        <v>42</v>
      </c>
      <c r="L13" s="0" t="s">
        <v>32</v>
      </c>
      <c r="M13" s="0" t="s">
        <v>43</v>
      </c>
      <c r="R13" s="1" t="n">
        <f aca="false">(G13-I13)/I13/I13</f>
        <v>0.151577503429355</v>
      </c>
      <c r="S13" s="1" t="n">
        <f aca="false">G13-I13</f>
        <v>110.5</v>
      </c>
      <c r="T13" s="1" t="n">
        <f aca="false">I13^3/S13</f>
        <v>178.126696832579</v>
      </c>
      <c r="V13" s="1" t="n">
        <v>1.74778191609752</v>
      </c>
      <c r="W13" s="1" t="n">
        <v>13.8747518490872</v>
      </c>
      <c r="X13" s="1" t="n">
        <f aca="false">S13/I13</f>
        <v>4.09259259259259</v>
      </c>
      <c r="Y13" s="0" t="n">
        <f aca="false">W13/F13</f>
        <v>0.227454948345692</v>
      </c>
      <c r="Z13" s="0" t="n">
        <v>0.250763396723426</v>
      </c>
      <c r="AA13" s="2" t="n">
        <f aca="false">1/6*3.14*(G13^3-I13^3)*F13*0.0008</f>
        <v>65887.8797156667</v>
      </c>
      <c r="AB13" s="0" t="n">
        <v>3.18</v>
      </c>
      <c r="AC13" s="0" t="n">
        <v>3.39</v>
      </c>
      <c r="AD13" s="0" t="n">
        <v>6.27</v>
      </c>
    </row>
    <row r="14" customFormat="false" ht="12.8" hidden="false" customHeight="false" outlineLevel="0" collapsed="false">
      <c r="A14" s="3" t="n">
        <v>44502</v>
      </c>
      <c r="B14" s="0" t="n">
        <v>16</v>
      </c>
      <c r="C14" s="0" t="n">
        <v>43</v>
      </c>
      <c r="D14" s="0" t="n">
        <v>0.11</v>
      </c>
      <c r="E14" s="0" t="n">
        <v>50</v>
      </c>
      <c r="F14" s="0" t="n">
        <v>65</v>
      </c>
      <c r="G14" s="0" t="n">
        <v>100</v>
      </c>
      <c r="I14" s="0" t="n">
        <v>30</v>
      </c>
      <c r="K14" s="0" t="s">
        <v>31</v>
      </c>
      <c r="L14" s="0" t="s">
        <v>32</v>
      </c>
      <c r="M14" s="0" t="s">
        <v>44</v>
      </c>
      <c r="P14" s="0" t="n">
        <v>90</v>
      </c>
      <c r="Q14" s="0" t="n">
        <v>3.6</v>
      </c>
      <c r="R14" s="1" t="n">
        <f aca="false">(G14-I14)/I14/I14</f>
        <v>0.0777777777777778</v>
      </c>
      <c r="S14" s="1" t="n">
        <f aca="false">G14-I14</f>
        <v>70</v>
      </c>
      <c r="T14" s="1" t="n">
        <f aca="false">I14^3/S14</f>
        <v>385.714285714286</v>
      </c>
      <c r="V14" s="1" t="n">
        <v>2.92526254520225</v>
      </c>
      <c r="W14" s="1" t="n">
        <v>15.944567822053</v>
      </c>
      <c r="X14" s="1" t="n">
        <f aca="false">S14/I14</f>
        <v>2.33333333333333</v>
      </c>
      <c r="Y14" s="0" t="n">
        <f aca="false">W14/F14</f>
        <v>0.2453010434162</v>
      </c>
      <c r="Z14" s="0" t="n">
        <v>0.623414514401482</v>
      </c>
      <c r="AA14" s="2" t="n">
        <f aca="false">1/6*3.14*(G14^3-I14^3)*F14*0.0008</f>
        <v>26478.5733333333</v>
      </c>
      <c r="AB14" s="0" t="n">
        <v>1.48</v>
      </c>
      <c r="AC14" s="0" t="n">
        <v>9.06</v>
      </c>
      <c r="AD14" s="0" t="n">
        <v>13</v>
      </c>
    </row>
    <row r="15" customFormat="false" ht="12.8" hidden="false" customHeight="false" outlineLevel="0" collapsed="false">
      <c r="A15" s="3" t="n">
        <v>44502</v>
      </c>
      <c r="B15" s="0" t="n">
        <v>17</v>
      </c>
      <c r="C15" s="0" t="n">
        <v>44</v>
      </c>
      <c r="D15" s="0" t="n">
        <v>0.33</v>
      </c>
      <c r="E15" s="0" t="n">
        <v>50</v>
      </c>
      <c r="F15" s="0" t="n">
        <v>65</v>
      </c>
      <c r="G15" s="0" t="n">
        <v>179.1</v>
      </c>
      <c r="I15" s="0" t="n">
        <v>28</v>
      </c>
      <c r="K15" s="0" t="s">
        <v>31</v>
      </c>
      <c r="L15" s="0" t="s">
        <v>32</v>
      </c>
      <c r="M15" s="0" t="s">
        <v>45</v>
      </c>
      <c r="N15" s="0" t="n">
        <v>383</v>
      </c>
      <c r="O15" s="0" t="n">
        <v>327</v>
      </c>
      <c r="P15" s="0" t="n">
        <v>95</v>
      </c>
      <c r="Q15" s="0" t="n">
        <v>3.7</v>
      </c>
      <c r="R15" s="1" t="n">
        <f aca="false">(G15-I15)/I15/I15</f>
        <v>0.192729591836735</v>
      </c>
      <c r="S15" s="1" t="n">
        <f aca="false">G15-I15</f>
        <v>151.1</v>
      </c>
      <c r="T15" s="1" t="n">
        <f aca="false">I15^3/S15</f>
        <v>145.281270681668</v>
      </c>
      <c r="V15" s="1" t="n">
        <v>1.93971935016585</v>
      </c>
      <c r="W15" s="1" t="n">
        <v>26.1745555091197</v>
      </c>
      <c r="X15" s="1" t="n">
        <f aca="false">S15/I15</f>
        <v>5.39642857142857</v>
      </c>
      <c r="Y15" s="0" t="n">
        <f aca="false">W15/F15</f>
        <v>0.402685469371072</v>
      </c>
      <c r="Z15" s="0" t="n">
        <v>0.272762800260466</v>
      </c>
      <c r="AA15" s="2" t="n">
        <f aca="false">1/6*3.14*(G15^3-I15^3)*F15*0.0008</f>
        <v>155742.033780147</v>
      </c>
      <c r="AB15" s="0" t="n">
        <v>3.94</v>
      </c>
      <c r="AC15" s="0" t="n">
        <v>5.43</v>
      </c>
      <c r="AD15" s="0" t="n">
        <v>3.84</v>
      </c>
    </row>
    <row r="16" customFormat="false" ht="12.8" hidden="false" customHeight="false" outlineLevel="0" collapsed="false">
      <c r="A16" s="3" t="n">
        <v>44502</v>
      </c>
      <c r="B16" s="0" t="n">
        <v>18</v>
      </c>
      <c r="C16" s="0" t="n">
        <v>45</v>
      </c>
      <c r="D16" s="0" t="n">
        <v>0.33</v>
      </c>
      <c r="E16" s="0" t="n">
        <v>50</v>
      </c>
      <c r="F16" s="0" t="n">
        <v>65</v>
      </c>
      <c r="G16" s="0" t="n">
        <v>257.7</v>
      </c>
      <c r="I16" s="0" t="n">
        <v>37.7</v>
      </c>
      <c r="K16" s="0" t="s">
        <v>31</v>
      </c>
      <c r="L16" s="0" t="s">
        <v>32</v>
      </c>
      <c r="M16" s="0" t="s">
        <v>45</v>
      </c>
      <c r="P16" s="0" t="n">
        <v>100</v>
      </c>
      <c r="Q16" s="0" t="n">
        <v>4</v>
      </c>
      <c r="R16" s="1" t="n">
        <f aca="false">(G16-I16)/I16/I16</f>
        <v>0.154788959325683</v>
      </c>
      <c r="S16" s="1" t="n">
        <f aca="false">G16-I16</f>
        <v>220</v>
      </c>
      <c r="T16" s="1" t="n">
        <f aca="false">I16^3/S16</f>
        <v>243.557422727273</v>
      </c>
      <c r="V16" s="1" t="n">
        <v>1.96972416170891</v>
      </c>
      <c r="W16" s="1" t="n">
        <v>28.2051106740192</v>
      </c>
      <c r="X16" s="1" t="n">
        <f aca="false">S16/I16</f>
        <v>5.83554376657825</v>
      </c>
      <c r="Y16" s="0" t="n">
        <f aca="false">W16/F16</f>
        <v>0.433924779600295</v>
      </c>
      <c r="Z16" s="0" t="n">
        <v>0.191811238639449</v>
      </c>
      <c r="AA16" s="2" t="n">
        <f aca="false">1/6*3.14*(G16^3-I16^3)*F16*0.0008</f>
        <v>464261.953965333</v>
      </c>
      <c r="AB16" s="0" t="n">
        <v>4.13</v>
      </c>
      <c r="AC16" s="0" t="n">
        <v>3.79</v>
      </c>
      <c r="AD16" s="0" t="n">
        <v>4</v>
      </c>
    </row>
    <row r="17" customFormat="false" ht="12.8" hidden="false" customHeight="false" outlineLevel="0" collapsed="false">
      <c r="A17" s="3" t="n">
        <v>44502</v>
      </c>
      <c r="B17" s="0" t="n">
        <v>19</v>
      </c>
      <c r="C17" s="0" t="n">
        <v>46</v>
      </c>
      <c r="D17" s="0" t="n">
        <v>0.33</v>
      </c>
      <c r="E17" s="0" t="n">
        <v>50</v>
      </c>
      <c r="F17" s="0" t="n">
        <v>65</v>
      </c>
      <c r="G17" s="0" t="n">
        <v>239.8</v>
      </c>
      <c r="I17" s="0" t="n">
        <v>36.1</v>
      </c>
      <c r="K17" s="0" t="s">
        <v>31</v>
      </c>
      <c r="L17" s="0" t="s">
        <v>32</v>
      </c>
      <c r="M17" s="0" t="s">
        <v>45</v>
      </c>
      <c r="P17" s="0" t="n">
        <v>100</v>
      </c>
      <c r="Q17" s="0" t="n">
        <v>3.2</v>
      </c>
      <c r="R17" s="1" t="n">
        <f aca="false">(G17-I17)/I17/I17</f>
        <v>0.156306351240399</v>
      </c>
      <c r="S17" s="1" t="n">
        <f aca="false">G17-I17</f>
        <v>203.7</v>
      </c>
      <c r="T17" s="1" t="n">
        <f aca="false">I17^3/S17</f>
        <v>230.956705940108</v>
      </c>
      <c r="V17" s="1" t="n">
        <v>1.54976818089816</v>
      </c>
      <c r="W17" s="1" t="n">
        <v>37.0715488917532</v>
      </c>
      <c r="X17" s="1" t="n">
        <f aca="false">S17/I17</f>
        <v>5.64265927977839</v>
      </c>
      <c r="Y17" s="0" t="n">
        <f aca="false">W17/F17</f>
        <v>0.570331521411588</v>
      </c>
      <c r="Z17" s="0" t="n">
        <v>0.218305051650761</v>
      </c>
      <c r="AA17" s="2" t="n">
        <f aca="false">1/6*3.14*(G17^3-I17^3)*F17*0.0008</f>
        <v>373977.13548468</v>
      </c>
      <c r="AB17" s="0" t="n">
        <v>3.92</v>
      </c>
      <c r="AC17" s="0" t="n">
        <v>4.48</v>
      </c>
      <c r="AD17" s="0" t="n">
        <v>4.14</v>
      </c>
    </row>
    <row r="18" customFormat="false" ht="12.8" hidden="false" customHeight="false" outlineLevel="0" collapsed="false">
      <c r="A18" s="3" t="n">
        <v>44502</v>
      </c>
      <c r="B18" s="0" t="n">
        <v>21</v>
      </c>
      <c r="C18" s="0" t="n">
        <v>48</v>
      </c>
      <c r="D18" s="0" t="n">
        <v>0.33</v>
      </c>
      <c r="E18" s="0" t="n">
        <v>50</v>
      </c>
      <c r="F18" s="0" t="n">
        <v>65</v>
      </c>
      <c r="G18" s="0" t="n">
        <v>197.3</v>
      </c>
      <c r="I18" s="0" t="n">
        <v>24.7</v>
      </c>
      <c r="K18" s="0" t="s">
        <v>42</v>
      </c>
      <c r="L18" s="0" t="s">
        <v>32</v>
      </c>
      <c r="M18" s="0" t="s">
        <v>46</v>
      </c>
      <c r="P18" s="0" t="n">
        <v>240</v>
      </c>
      <c r="Q18" s="0" t="n">
        <v>5</v>
      </c>
      <c r="R18" s="1" t="n">
        <f aca="false">(G18-I18)/I18/I18</f>
        <v>0.282909078988346</v>
      </c>
      <c r="S18" s="1" t="n">
        <f aca="false">G18-I18</f>
        <v>172.6</v>
      </c>
      <c r="T18" s="1" t="n">
        <f aca="false">I18^3/S18</f>
        <v>87.307201622248</v>
      </c>
      <c r="V18" s="1" t="n">
        <v>3.02856191205959</v>
      </c>
      <c r="W18" s="1" t="n">
        <v>42.6106575364582</v>
      </c>
      <c r="X18" s="1" t="n">
        <f aca="false">S18/I18</f>
        <v>6.98785425101215</v>
      </c>
      <c r="Y18" s="0" t="n">
        <f aca="false">W18/F18</f>
        <v>0.655548577483972</v>
      </c>
      <c r="Z18" s="0" t="n">
        <v>0.378539005674405</v>
      </c>
      <c r="AA18" s="2" t="n">
        <f aca="false">1/6*3.14*(G18^3-I18^3)*F18*0.0008</f>
        <v>208597.958358053</v>
      </c>
      <c r="AB18" s="0" t="n">
        <v>3.79</v>
      </c>
      <c r="AC18" s="0" t="n">
        <v>3.45</v>
      </c>
      <c r="AD18" s="0" t="n">
        <v>3.52</v>
      </c>
    </row>
    <row r="19" customFormat="false" ht="12.8" hidden="false" customHeight="false" outlineLevel="0" collapsed="false">
      <c r="A19" s="3" t="n">
        <v>44503</v>
      </c>
      <c r="B19" s="0" t="n">
        <v>2</v>
      </c>
      <c r="C19" s="0" t="n">
        <v>50</v>
      </c>
      <c r="D19" s="0" t="n">
        <v>0.33</v>
      </c>
      <c r="E19" s="0" t="n">
        <v>50</v>
      </c>
      <c r="F19" s="0" t="n">
        <v>111</v>
      </c>
      <c r="G19" s="0" t="n">
        <v>155.7</v>
      </c>
      <c r="I19" s="0" t="n">
        <v>37.7</v>
      </c>
      <c r="K19" s="0" t="s">
        <v>31</v>
      </c>
      <c r="L19" s="0" t="s">
        <v>32</v>
      </c>
      <c r="P19" s="0" t="n">
        <v>190</v>
      </c>
      <c r="Q19" s="0" t="n">
        <v>6.8</v>
      </c>
      <c r="R19" s="1" t="n">
        <f aca="false">(G19-I19)/I19/I19</f>
        <v>0.0830231690928663</v>
      </c>
      <c r="S19" s="1" t="n">
        <f aca="false">G19-I19</f>
        <v>118</v>
      </c>
      <c r="T19" s="1" t="n">
        <f aca="false">I19^3/S19</f>
        <v>454.090110169492</v>
      </c>
      <c r="V19" s="1" t="n">
        <v>7.19708959164429</v>
      </c>
      <c r="W19" s="1" t="n">
        <v>12.8941615827334</v>
      </c>
      <c r="X19" s="1" t="n">
        <f aca="false">S19/I19</f>
        <v>3.12997347480106</v>
      </c>
      <c r="Y19" s="0" t="n">
        <f aca="false">W19/F19</f>
        <v>0.116163617862463</v>
      </c>
      <c r="Z19" s="0" t="n">
        <v>0.473811929016166</v>
      </c>
      <c r="AA19" s="2" t="n">
        <f aca="false">1/6*3.14*(G19^3-I19^3)*F19*0.0008</f>
        <v>172921.06004432</v>
      </c>
      <c r="AB19" s="0" t="n">
        <v>3.62</v>
      </c>
      <c r="AC19" s="0" t="n">
        <v>3.72</v>
      </c>
      <c r="AD19" s="0" t="n">
        <v>3.34</v>
      </c>
    </row>
    <row r="20" customFormat="false" ht="12.8" hidden="false" customHeight="false" outlineLevel="0" collapsed="false">
      <c r="A20" s="3" t="n">
        <v>44503</v>
      </c>
      <c r="B20" s="0" t="n">
        <v>4</v>
      </c>
      <c r="C20" s="0" t="n">
        <v>51</v>
      </c>
      <c r="D20" s="0" t="n">
        <v>0.33</v>
      </c>
      <c r="E20" s="0" t="n">
        <v>50</v>
      </c>
      <c r="F20" s="0" t="n">
        <v>66</v>
      </c>
      <c r="G20" s="0" t="n">
        <v>132.6</v>
      </c>
      <c r="I20" s="0" t="n">
        <v>15.6</v>
      </c>
      <c r="K20" s="0" t="s">
        <v>42</v>
      </c>
      <c r="L20" s="0" t="s">
        <v>32</v>
      </c>
      <c r="P20" s="0" t="n">
        <v>850</v>
      </c>
      <c r="Q20" s="0" t="n">
        <v>15</v>
      </c>
      <c r="R20" s="1" t="n">
        <f aca="false">(G20-I20)/I20/I20</f>
        <v>0.480769230769231</v>
      </c>
      <c r="S20" s="1" t="n">
        <f aca="false">G20-I20</f>
        <v>117</v>
      </c>
      <c r="T20" s="1" t="n">
        <f aca="false">I20^3/S20</f>
        <v>32.448</v>
      </c>
      <c r="V20" s="1" t="n">
        <v>9.56068768486976</v>
      </c>
      <c r="W20" s="1" t="n">
        <v>47.0440715468166</v>
      </c>
      <c r="X20" s="1" t="n">
        <f aca="false">S20/I20</f>
        <v>7.5</v>
      </c>
      <c r="Y20" s="0" t="n">
        <f aca="false">W20/F20</f>
        <v>0.712788962830555</v>
      </c>
      <c r="Z20" s="0" t="n">
        <v>1.06475306609824</v>
      </c>
      <c r="AA20" s="2" t="n">
        <f aca="false">1/6*3.14*(G20^3-I20^3)*F20*0.0008</f>
        <v>64318.38633792</v>
      </c>
      <c r="AB20" s="0" t="n">
        <v>4.76</v>
      </c>
      <c r="AC20" s="0" t="n">
        <v>3.83</v>
      </c>
      <c r="AD20" s="0" t="n">
        <v>3.36</v>
      </c>
    </row>
    <row r="21" customFormat="false" ht="12.8" hidden="false" customHeight="false" outlineLevel="0" collapsed="false">
      <c r="A21" s="3" t="n">
        <v>44503</v>
      </c>
      <c r="B21" s="0" t="n">
        <v>6</v>
      </c>
      <c r="C21" s="0" t="n">
        <v>52</v>
      </c>
      <c r="D21" s="0" t="n">
        <v>0.33</v>
      </c>
      <c r="E21" s="0" t="n">
        <v>50</v>
      </c>
      <c r="F21" s="0" t="n">
        <v>66</v>
      </c>
      <c r="G21" s="0" t="n">
        <v>195.1</v>
      </c>
      <c r="I21" s="0" t="n">
        <v>19.2</v>
      </c>
      <c r="K21" s="0" t="s">
        <v>42</v>
      </c>
      <c r="L21" s="0" t="s">
        <v>32</v>
      </c>
      <c r="P21" s="0" t="n">
        <v>760</v>
      </c>
      <c r="Q21" s="0" t="n">
        <v>15</v>
      </c>
      <c r="R21" s="1" t="n">
        <f aca="false">(G21-I21)/I21/I21</f>
        <v>0.477159288194444</v>
      </c>
      <c r="S21" s="1" t="n">
        <f aca="false">G21-I21</f>
        <v>175.9</v>
      </c>
      <c r="T21" s="1" t="n">
        <f aca="false">I21^3/S21</f>
        <v>40.2381353041501</v>
      </c>
      <c r="V21" s="1" t="n">
        <v>14.5779129304368</v>
      </c>
      <c r="W21" s="1" t="n">
        <v>27.7110796864598</v>
      </c>
      <c r="X21" s="1" t="n">
        <f aca="false">S21/I21</f>
        <v>9.16145833333333</v>
      </c>
      <c r="Y21" s="0" t="n">
        <f aca="false">W21/F21</f>
        <v>0.419864843734239</v>
      </c>
      <c r="Z21" s="0" t="n">
        <v>0.616020377342678</v>
      </c>
      <c r="AA21" s="2" t="n">
        <f aca="false">1/6*3.14*(G21^3-I21^3)*F21*0.0008</f>
        <v>205007.623513616</v>
      </c>
      <c r="AB21" s="0" t="n">
        <v>3.42</v>
      </c>
      <c r="AC21" s="0" t="n">
        <v>2.51</v>
      </c>
      <c r="AD21" s="0" t="n">
        <v>3.68</v>
      </c>
    </row>
    <row r="22" customFormat="false" ht="12.8" hidden="false" customHeight="false" outlineLevel="0" collapsed="false">
      <c r="A22" s="3" t="n">
        <v>44503</v>
      </c>
      <c r="B22" s="0" t="n">
        <v>8</v>
      </c>
      <c r="C22" s="0" t="n">
        <v>53</v>
      </c>
      <c r="D22" s="0" t="n">
        <v>0.33</v>
      </c>
      <c r="E22" s="0" t="n">
        <v>50</v>
      </c>
      <c r="F22" s="0" t="n">
        <v>57</v>
      </c>
      <c r="G22" s="0" t="n">
        <v>72.5</v>
      </c>
      <c r="I22" s="0" t="n">
        <v>21.1</v>
      </c>
      <c r="K22" s="0" t="s">
        <v>31</v>
      </c>
      <c r="L22" s="0" t="s">
        <v>32</v>
      </c>
      <c r="M22" s="8" t="s">
        <v>47</v>
      </c>
      <c r="P22" s="0" t="n">
        <v>77</v>
      </c>
      <c r="Q22" s="0" t="n">
        <v>5</v>
      </c>
      <c r="R22" s="1" t="n">
        <f aca="false">(G22-I22)/I22/I22</f>
        <v>0.11545113541924</v>
      </c>
      <c r="S22" s="1" t="n">
        <f aca="false">G22-I22</f>
        <v>51.4</v>
      </c>
      <c r="T22" s="1" t="n">
        <f aca="false">I22^3/S22</f>
        <v>182.761303501946</v>
      </c>
      <c r="V22" s="1" t="n">
        <v>4.60644895998264</v>
      </c>
      <c r="W22" s="1" t="n">
        <v>8.39963901379761</v>
      </c>
      <c r="X22" s="1" t="n">
        <f aca="false">S22/I22</f>
        <v>2.43601895734597</v>
      </c>
      <c r="Y22" s="0" t="n">
        <f aca="false">W22/F22</f>
        <v>0.147362087961362</v>
      </c>
      <c r="Z22" s="0" t="n">
        <v>0.746930351147683</v>
      </c>
      <c r="AA22" s="2" t="n">
        <f aca="false">1/6*3.14*(G22^3-I22^3)*F22*0.0008</f>
        <v>8869.871605616</v>
      </c>
      <c r="AB22" s="0" t="n">
        <v>2.85</v>
      </c>
      <c r="AC22" s="0" t="n">
        <v>2.34</v>
      </c>
      <c r="AD22" s="0" t="n">
        <v>2.7</v>
      </c>
    </row>
    <row r="23" s="5" customFormat="true" ht="12.8" hidden="false" customHeight="false" outlineLevel="0" collapsed="false">
      <c r="A23" s="4" t="n">
        <v>44503</v>
      </c>
      <c r="B23" s="5" t="n">
        <v>10</v>
      </c>
      <c r="C23" s="5" t="n">
        <v>55</v>
      </c>
      <c r="D23" s="5" t="n">
        <v>0.33</v>
      </c>
      <c r="E23" s="5" t="n">
        <v>50</v>
      </c>
      <c r="F23" s="5" t="n">
        <v>57</v>
      </c>
      <c r="G23" s="5" t="n">
        <v>160.2</v>
      </c>
      <c r="I23" s="5" t="n">
        <v>32.5</v>
      </c>
      <c r="K23" s="5" t="s">
        <v>31</v>
      </c>
      <c r="L23" s="5" t="s">
        <v>32</v>
      </c>
      <c r="M23" s="5" t="s">
        <v>47</v>
      </c>
      <c r="N23" s="5" t="n">
        <v>333</v>
      </c>
      <c r="O23" s="5" t="n">
        <v>378</v>
      </c>
      <c r="P23" s="5" t="n">
        <v>60</v>
      </c>
      <c r="Q23" s="5" t="n">
        <v>4</v>
      </c>
      <c r="R23" s="6" t="n">
        <f aca="false">(G23-I23)/I23/I23</f>
        <v>0.120899408284024</v>
      </c>
      <c r="S23" s="6" t="n">
        <f aca="false">G23-I23</f>
        <v>127.7</v>
      </c>
      <c r="T23" s="6" t="n">
        <f aca="false">I23^3/S23</f>
        <v>268.818519968677</v>
      </c>
      <c r="U23" s="6"/>
      <c r="V23" s="6" t="n">
        <v>2.71862316661724</v>
      </c>
      <c r="W23" s="6" t="n">
        <v>13.8252681618326</v>
      </c>
      <c r="X23" s="6" t="n">
        <f aca="false">S23/I23</f>
        <v>3.92923076923077</v>
      </c>
      <c r="Y23" s="5" t="n">
        <f aca="false">W23/F23</f>
        <v>0.242548564242677</v>
      </c>
      <c r="Z23" s="5" t="n">
        <v>0.255036178350135</v>
      </c>
      <c r="AA23" s="2" t="n">
        <f aca="false">1/6*3.14*(G23^3-I23^3)*F23*0.0008</f>
        <v>97294.747044712</v>
      </c>
      <c r="AC23" s="0"/>
      <c r="AF23" s="5" t="s">
        <v>38</v>
      </c>
      <c r="AMI23" s="0"/>
      <c r="AMJ23" s="0"/>
    </row>
    <row r="24" s="5" customFormat="true" ht="12.8" hidden="false" customHeight="false" outlineLevel="0" collapsed="false">
      <c r="A24" s="4" t="n">
        <v>44503</v>
      </c>
      <c r="B24" s="5" t="n">
        <v>11</v>
      </c>
      <c r="C24" s="5" t="n">
        <v>56</v>
      </c>
      <c r="D24" s="5" t="n">
        <v>0.33</v>
      </c>
      <c r="E24" s="5" t="n">
        <v>50</v>
      </c>
      <c r="F24" s="5" t="n">
        <v>57</v>
      </c>
      <c r="G24" s="5" t="n">
        <v>205.8</v>
      </c>
      <c r="I24" s="5" t="n">
        <v>26.7</v>
      </c>
      <c r="K24" s="5" t="s">
        <v>42</v>
      </c>
      <c r="L24" s="5" t="s">
        <v>32</v>
      </c>
      <c r="N24" s="5" t="n">
        <v>273</v>
      </c>
      <c r="O24" s="5" t="n">
        <v>383</v>
      </c>
      <c r="P24" s="5" t="n">
        <v>240</v>
      </c>
      <c r="Q24" s="5" t="n">
        <v>4.3</v>
      </c>
      <c r="R24" s="6" t="n">
        <f aca="false">(G24-I24)/I24/I24</f>
        <v>0.251230905188739</v>
      </c>
      <c r="S24" s="6" t="n">
        <f aca="false">G24-I24</f>
        <v>179.1</v>
      </c>
      <c r="T24" s="6" t="n">
        <f aca="false">I24^3/S24</f>
        <v>106.276733668342</v>
      </c>
      <c r="U24" s="6"/>
      <c r="V24" s="6" t="n">
        <v>2.31781458446275</v>
      </c>
      <c r="W24" s="6" t="n">
        <v>54.3597611244232</v>
      </c>
      <c r="X24" s="6" t="n">
        <f aca="false">S24/I24</f>
        <v>6.70786516853933</v>
      </c>
      <c r="Y24" s="5" t="n">
        <f aca="false">W24/F24</f>
        <v>0.953680019726723</v>
      </c>
      <c r="Z24" s="5" t="n">
        <v>0.373168837419924</v>
      </c>
      <c r="AA24" s="7" t="n">
        <f aca="false">1/6*3.14*(G24^3-I24^3)*F24*0.0008</f>
        <v>207553.439862936</v>
      </c>
      <c r="AF24" s="5" t="s">
        <v>38</v>
      </c>
    </row>
    <row r="25" customFormat="false" ht="12.8" hidden="false" customHeight="false" outlineLevel="0" collapsed="false">
      <c r="A25" s="3" t="n">
        <v>44503</v>
      </c>
      <c r="B25" s="0" t="n">
        <v>13</v>
      </c>
      <c r="C25" s="0" t="n">
        <v>57</v>
      </c>
      <c r="D25" s="0" t="n">
        <v>0.33</v>
      </c>
      <c r="E25" s="0" t="n">
        <v>50</v>
      </c>
      <c r="F25" s="0" t="n">
        <v>89</v>
      </c>
      <c r="G25" s="0" t="n">
        <v>134.9</v>
      </c>
      <c r="I25" s="0" t="n">
        <v>43.3</v>
      </c>
      <c r="K25" s="0" t="s">
        <v>31</v>
      </c>
      <c r="L25" s="0" t="s">
        <v>32</v>
      </c>
      <c r="R25" s="1" t="n">
        <f aca="false">(G25-I25)/I25/I25</f>
        <v>0.0488561995637078</v>
      </c>
      <c r="S25" s="1" t="n">
        <f aca="false">G25-I25</f>
        <v>91.6</v>
      </c>
      <c r="T25" s="1" t="n">
        <f aca="false">I25^3/S25</f>
        <v>886.27442139738</v>
      </c>
      <c r="V25" s="1" t="n">
        <v>1.77056022234158</v>
      </c>
      <c r="W25" s="1" t="n">
        <v>12.9175416749992</v>
      </c>
      <c r="X25" s="1" t="n">
        <f aca="false">S25/I25</f>
        <v>2.11547344110855</v>
      </c>
      <c r="Y25" s="0" t="n">
        <f aca="false">W25/F25</f>
        <v>0.14514091769662</v>
      </c>
      <c r="Z25" s="0" t="n">
        <v>0.313484540944956</v>
      </c>
      <c r="AA25" s="2" t="n">
        <f aca="false">1/6*3.14*(G25^3-I25^3)*F25*0.0008</f>
        <v>88448.3005068693</v>
      </c>
    </row>
    <row r="26" s="5" customFormat="true" ht="12.8" hidden="false" customHeight="false" outlineLevel="0" collapsed="false">
      <c r="A26" s="4" t="n">
        <v>44503</v>
      </c>
      <c r="B26" s="5" t="n">
        <v>15</v>
      </c>
      <c r="C26" s="5" t="n">
        <v>59</v>
      </c>
      <c r="D26" s="5" t="n">
        <v>0.33</v>
      </c>
      <c r="E26" s="5" t="n">
        <v>50</v>
      </c>
      <c r="F26" s="5" t="n">
        <v>89</v>
      </c>
      <c r="G26" s="5" t="n">
        <v>194.6</v>
      </c>
      <c r="I26" s="5" t="n">
        <v>45.2</v>
      </c>
      <c r="K26" s="5" t="s">
        <v>31</v>
      </c>
      <c r="L26" s="5" t="s">
        <v>32</v>
      </c>
      <c r="M26" s="9" t="s">
        <v>47</v>
      </c>
      <c r="P26" s="5" t="n">
        <v>160</v>
      </c>
      <c r="Q26" s="5" t="n">
        <v>2.5</v>
      </c>
      <c r="R26" s="6" t="n">
        <f aca="false">(G26-I26)/I26/I26</f>
        <v>0.0731263215600282</v>
      </c>
      <c r="S26" s="6" t="n">
        <f aca="false">G26-I26</f>
        <v>149.4</v>
      </c>
      <c r="T26" s="6" t="n">
        <f aca="false">I26^3/S26</f>
        <v>618.108487282463</v>
      </c>
      <c r="U26" s="6"/>
      <c r="V26" s="6" t="n">
        <v>3.95113993579582</v>
      </c>
      <c r="W26" s="6" t="n">
        <v>19.2576292487465</v>
      </c>
      <c r="X26" s="6" t="n">
        <f aca="false">S26/I26</f>
        <v>3.30530973451327</v>
      </c>
      <c r="Y26" s="5" t="n">
        <f aca="false">W26/F26</f>
        <v>0.216377856727489</v>
      </c>
      <c r="Z26" s="5" t="n">
        <v>0.427441573508279</v>
      </c>
      <c r="AA26" s="7" t="n">
        <f aca="false">1/6*3.14*(G26^3-I26^3)*F26*0.0008</f>
        <v>271150.466606784</v>
      </c>
      <c r="AF26" s="5" t="s">
        <v>38</v>
      </c>
    </row>
    <row r="27" customFormat="false" ht="12.8" hidden="false" customHeight="false" outlineLevel="0" collapsed="false">
      <c r="A27" s="3" t="n">
        <v>44510</v>
      </c>
      <c r="B27" s="0" t="n">
        <v>9</v>
      </c>
      <c r="C27" s="0" t="n">
        <v>64</v>
      </c>
      <c r="D27" s="0" t="n">
        <v>0.33</v>
      </c>
      <c r="E27" s="0" t="n">
        <v>50</v>
      </c>
      <c r="F27" s="0" t="n">
        <v>15</v>
      </c>
      <c r="G27" s="0" t="n">
        <f aca="false">270*0.33</f>
        <v>89.1</v>
      </c>
      <c r="I27" s="0" t="n">
        <f aca="false">62*0.33</f>
        <v>20.46</v>
      </c>
      <c r="K27" s="0" t="s">
        <v>31</v>
      </c>
      <c r="L27" s="0" t="s">
        <v>32</v>
      </c>
      <c r="R27" s="1" t="n">
        <f aca="false">(G27-I27)/I27/I27</f>
        <v>0.163970611421184</v>
      </c>
      <c r="S27" s="1" t="n">
        <f aca="false">G27-I27</f>
        <v>68.64</v>
      </c>
      <c r="T27" s="1" t="n">
        <f aca="false">I27^3/S27</f>
        <v>124.778457692308</v>
      </c>
      <c r="V27" s="1" t="n">
        <v>6.00798371313904</v>
      </c>
      <c r="W27" s="1" t="n">
        <v>0.817615268743816</v>
      </c>
      <c r="X27" s="1" t="n">
        <f aca="false">S27/I27</f>
        <v>3.35483870967742</v>
      </c>
      <c r="Y27" s="0" t="n">
        <f aca="false">W27/F27</f>
        <v>0.0545076845829211</v>
      </c>
      <c r="Z27" s="0" t="n">
        <v>0.218618756006127</v>
      </c>
      <c r="AA27" s="2" t="n">
        <f aca="false">1/6*3.14*(G27^3-I27^3)*F27*0.0008</f>
        <v>4388.35835572992</v>
      </c>
    </row>
    <row r="28" s="5" customFormat="true" ht="12.8" hidden="false" customHeight="false" outlineLevel="0" collapsed="false">
      <c r="A28" s="4" t="n">
        <v>44510</v>
      </c>
      <c r="B28" s="5" t="n">
        <v>10</v>
      </c>
      <c r="C28" s="5" t="n">
        <v>65</v>
      </c>
      <c r="D28" s="5" t="n">
        <v>0.33</v>
      </c>
      <c r="E28" s="5" t="n">
        <v>50</v>
      </c>
      <c r="F28" s="5" t="n">
        <v>15</v>
      </c>
      <c r="G28" s="5" t="n">
        <f aca="false">411*0.33</f>
        <v>135.63</v>
      </c>
      <c r="I28" s="5" t="n">
        <f aca="false">40.1*0.33</f>
        <v>13.233</v>
      </c>
      <c r="K28" s="5" t="s">
        <v>31</v>
      </c>
      <c r="L28" s="5" t="s">
        <v>32</v>
      </c>
      <c r="P28" s="5" t="n">
        <v>30</v>
      </c>
      <c r="Q28" s="5" t="n">
        <v>23</v>
      </c>
      <c r="R28" s="6" t="n">
        <f aca="false">(G28-I28)/I28/I28</f>
        <v>0.69896293800374</v>
      </c>
      <c r="S28" s="6" t="n">
        <f aca="false">G28-I28</f>
        <v>122.397</v>
      </c>
      <c r="T28" s="6" t="n">
        <f aca="false">I28^3/S28</f>
        <v>18.9323342919925</v>
      </c>
      <c r="U28" s="6"/>
      <c r="V28" s="6" t="n">
        <v>34.981006067026</v>
      </c>
      <c r="W28" s="6" t="n">
        <v>0.533644488580068</v>
      </c>
      <c r="X28" s="6" t="n">
        <f aca="false">S28/I28</f>
        <v>9.24937655860349</v>
      </c>
      <c r="Y28" s="5" t="n">
        <f aca="false">W28/F28</f>
        <v>0.0355762992386712</v>
      </c>
      <c r="Z28" s="5" t="n">
        <v>0.19402403161576</v>
      </c>
      <c r="AA28" s="7" t="n">
        <f aca="false">1/6*3.14*(G28^3-I28^3)*F28*0.0008</f>
        <v>15653.9298171754</v>
      </c>
      <c r="AF28" s="5" t="s">
        <v>38</v>
      </c>
    </row>
    <row r="29" customFormat="false" ht="12.8" hidden="false" customHeight="false" outlineLevel="0" collapsed="false">
      <c r="A29" s="3" t="n">
        <v>44510</v>
      </c>
      <c r="B29" s="0" t="n">
        <v>11</v>
      </c>
      <c r="C29" s="0" t="n">
        <v>66</v>
      </c>
      <c r="D29" s="0" t="n">
        <v>0.33</v>
      </c>
      <c r="E29" s="0" t="n">
        <v>50</v>
      </c>
      <c r="F29" s="0" t="n">
        <v>15</v>
      </c>
      <c r="G29" s="0" t="n">
        <f aca="false">549*0.33</f>
        <v>181.17</v>
      </c>
      <c r="I29" s="0" t="n">
        <f aca="false">69*0.33</f>
        <v>22.77</v>
      </c>
      <c r="K29" s="0" t="s">
        <v>31</v>
      </c>
      <c r="L29" s="0" t="s">
        <v>32</v>
      </c>
      <c r="R29" s="1" t="n">
        <f aca="false">(G29-I29)/I29/I29</f>
        <v>0.305512592847186</v>
      </c>
      <c r="S29" s="1" t="n">
        <f aca="false">G29-I29</f>
        <v>158.4</v>
      </c>
      <c r="T29" s="1" t="n">
        <f aca="false">I29^3/S29</f>
        <v>74.530479375</v>
      </c>
      <c r="V29" s="1" t="n">
        <v>10.2055341587075</v>
      </c>
      <c r="W29" s="1" t="n">
        <v>0.489718822957933</v>
      </c>
      <c r="X29" s="1" t="n">
        <f aca="false">S29/I29</f>
        <v>6.95652173913043</v>
      </c>
      <c r="Y29" s="0" t="n">
        <f aca="false">W29/F29</f>
        <v>0.0326479215305289</v>
      </c>
      <c r="Z29" s="0" t="n">
        <v>0.0798294898362888</v>
      </c>
      <c r="AA29" s="2" t="n">
        <f aca="false">1/6*3.14*(G29^3-I29^3)*F29*0.0008</f>
        <v>37269.6596483904</v>
      </c>
    </row>
    <row r="30" s="5" customFormat="true" ht="12.8" hidden="false" customHeight="false" outlineLevel="0" collapsed="false">
      <c r="A30" s="4" t="n">
        <v>44511</v>
      </c>
      <c r="B30" s="5" t="n">
        <v>1</v>
      </c>
      <c r="C30" s="5" t="n">
        <v>67</v>
      </c>
      <c r="D30" s="5" t="n">
        <v>0.33</v>
      </c>
      <c r="E30" s="5" t="n">
        <v>50</v>
      </c>
      <c r="F30" s="5" t="n">
        <v>8</v>
      </c>
      <c r="G30" s="5" t="n">
        <v>157.3</v>
      </c>
      <c r="I30" s="5" t="n">
        <v>21.5</v>
      </c>
      <c r="K30" s="5" t="s">
        <v>31</v>
      </c>
      <c r="L30" s="5" t="s">
        <v>32</v>
      </c>
      <c r="M30" s="5" t="s">
        <v>48</v>
      </c>
      <c r="R30" s="6" t="n">
        <f aca="false">(G30-I30)/I30/I30</f>
        <v>0.293780421849648</v>
      </c>
      <c r="S30" s="6" t="n">
        <f aca="false">G30-I30</f>
        <v>135.8</v>
      </c>
      <c r="T30" s="6" t="n">
        <f aca="false">I30^3/S30</f>
        <v>73.1839101620029</v>
      </c>
      <c r="U30" s="6"/>
      <c r="V30" s="6" t="n">
        <v>15.3810002155367</v>
      </c>
      <c r="W30" s="6" t="n">
        <v>0.0747229591623912</v>
      </c>
      <c r="X30" s="6" t="n">
        <f aca="false">S30/I30</f>
        <v>6.31627906976744</v>
      </c>
      <c r="Y30" s="5" t="n">
        <f aca="false">W30/F30</f>
        <v>0.0093403698952989</v>
      </c>
      <c r="Z30" s="5" t="n">
        <v>0.06446861701334</v>
      </c>
      <c r="AA30" s="7" t="n">
        <f aca="false">1/6*3.14*(G30^3-I30^3)*F30*0.0008</f>
        <v>13002.7187049387</v>
      </c>
      <c r="AF30" s="5" t="s">
        <v>38</v>
      </c>
    </row>
    <row r="31" s="5" customFormat="true" ht="12.8" hidden="false" customHeight="false" outlineLevel="0" collapsed="false">
      <c r="A31" s="4" t="n">
        <v>44511</v>
      </c>
      <c r="B31" s="5" t="n">
        <v>2</v>
      </c>
      <c r="C31" s="5" t="n">
        <v>68</v>
      </c>
      <c r="D31" s="5" t="n">
        <v>0.33</v>
      </c>
      <c r="E31" s="5" t="n">
        <v>50</v>
      </c>
      <c r="F31" s="5" t="n">
        <v>8</v>
      </c>
      <c r="G31" s="5" t="n">
        <v>143.3</v>
      </c>
      <c r="I31" s="5" t="n">
        <v>28.6</v>
      </c>
      <c r="K31" s="5" t="s">
        <v>31</v>
      </c>
      <c r="L31" s="5" t="s">
        <v>32</v>
      </c>
      <c r="M31" s="5" t="s">
        <v>49</v>
      </c>
      <c r="R31" s="6" t="n">
        <f aca="false">(G31-I31)/I31/I31</f>
        <v>0.140226905961172</v>
      </c>
      <c r="S31" s="6" t="n">
        <f aca="false">G31-I31</f>
        <v>114.7</v>
      </c>
      <c r="T31" s="6" t="n">
        <f aca="false">I31^3/S31</f>
        <v>203.955152571927</v>
      </c>
      <c r="U31" s="6"/>
      <c r="V31" s="6" t="n">
        <v>11.6365157931328</v>
      </c>
      <c r="W31" s="6" t="n">
        <v>0.425324671832027</v>
      </c>
      <c r="X31" s="6" t="n">
        <f aca="false">S31/I31</f>
        <v>4.01048951048951</v>
      </c>
      <c r="Y31" s="5" t="n">
        <f aca="false">W31/F31</f>
        <v>0.0531655839790034</v>
      </c>
      <c r="Z31" s="5" t="n">
        <v>0.141610074329784</v>
      </c>
      <c r="AA31" s="7" t="n">
        <f aca="false">1/6*3.14*(G31^3-I31^3)*F31*0.0008</f>
        <v>9777.56170062934</v>
      </c>
      <c r="AF31" s="5" t="s">
        <v>38</v>
      </c>
    </row>
    <row r="32" customFormat="false" ht="12.8" hidden="false" customHeight="false" outlineLevel="0" collapsed="false">
      <c r="A32" s="3" t="n">
        <v>44511</v>
      </c>
      <c r="B32" s="0" t="n">
        <v>7</v>
      </c>
      <c r="C32" s="0" t="n">
        <v>72</v>
      </c>
      <c r="D32" s="0" t="n">
        <v>0.33</v>
      </c>
      <c r="E32" s="0" t="n">
        <v>50</v>
      </c>
      <c r="F32" s="0" t="n">
        <v>50</v>
      </c>
      <c r="G32" s="0" t="n">
        <v>176.8</v>
      </c>
      <c r="I32" s="0" t="n">
        <v>12.3</v>
      </c>
      <c r="K32" s="0" t="s">
        <v>31</v>
      </c>
      <c r="L32" s="0" t="s">
        <v>32</v>
      </c>
      <c r="M32" s="8" t="s">
        <v>50</v>
      </c>
      <c r="P32" s="0" t="n">
        <v>410</v>
      </c>
      <c r="Q32" s="0" t="n">
        <v>13</v>
      </c>
      <c r="R32" s="1" t="n">
        <f aca="false">(G32-I32)/I32/I32</f>
        <v>1.08731575120629</v>
      </c>
      <c r="S32" s="1" t="n">
        <f aca="false">G32-I32</f>
        <v>164.5</v>
      </c>
      <c r="T32" s="1" t="n">
        <f aca="false">I32^3/S32</f>
        <v>11.3122613981763</v>
      </c>
      <c r="U32" s="1" t="n">
        <v>1.32</v>
      </c>
      <c r="V32" s="1" t="n">
        <v>11.17</v>
      </c>
      <c r="W32" s="1" t="n">
        <v>28.24</v>
      </c>
      <c r="X32" s="1" t="n">
        <f aca="false">S32/I32</f>
        <v>13.3739837398374</v>
      </c>
      <c r="Y32" s="0" t="n">
        <f aca="false">W32/F32</f>
        <v>0.5648</v>
      </c>
      <c r="Z32" s="0" t="n">
        <v>0.493555695779647</v>
      </c>
      <c r="AA32" s="2" t="n">
        <f aca="false">1/6*3.14*(G32^3-I32^3)*F32*0.0008</f>
        <v>115648.208867333</v>
      </c>
    </row>
    <row r="33" customFormat="false" ht="12.8" hidden="false" customHeight="false" outlineLevel="0" collapsed="false">
      <c r="A33" s="3" t="n">
        <v>44522</v>
      </c>
      <c r="B33" s="0" t="n">
        <v>3</v>
      </c>
      <c r="C33" s="0" t="n">
        <v>75</v>
      </c>
      <c r="D33" s="0" t="n">
        <v>0.33</v>
      </c>
      <c r="E33" s="0" t="n">
        <v>50</v>
      </c>
      <c r="F33" s="0" t="n">
        <v>70</v>
      </c>
      <c r="G33" s="0" t="n">
        <v>136.1</v>
      </c>
      <c r="I33" s="0" t="n">
        <v>39.4</v>
      </c>
      <c r="K33" s="0" t="s">
        <v>31</v>
      </c>
      <c r="L33" s="0" t="s">
        <v>32</v>
      </c>
      <c r="M33" s="0" t="s">
        <v>51</v>
      </c>
      <c r="P33" s="0" t="n">
        <v>70</v>
      </c>
      <c r="Q33" s="0" t="n">
        <v>3.8</v>
      </c>
      <c r="R33" s="1" t="n">
        <f aca="false">(G33-I33)/I33/I33</f>
        <v>0.0622922517972635</v>
      </c>
      <c r="S33" s="1" t="n">
        <f aca="false">G33-I33</f>
        <v>96.7</v>
      </c>
      <c r="T33" s="1" t="n">
        <f aca="false">I33^3/S33</f>
        <v>632.502419855222</v>
      </c>
      <c r="U33" s="1" t="n">
        <v>0.68</v>
      </c>
      <c r="V33" s="1" t="n">
        <v>1.43</v>
      </c>
      <c r="W33" s="1" t="n">
        <v>33.38</v>
      </c>
      <c r="X33" s="1" t="n">
        <f aca="false">S33/I33</f>
        <v>2.45431472081218</v>
      </c>
      <c r="Y33" s="0" t="n">
        <f aca="false">W33/F33</f>
        <v>0.476857142857143</v>
      </c>
      <c r="Z33" s="0" t="n">
        <v>0.622885523569648</v>
      </c>
      <c r="AA33" s="2" t="n">
        <f aca="false">1/6*3.14*(G33^3-I33^3)*F33*0.0008</f>
        <v>72089.8837547466</v>
      </c>
    </row>
    <row r="34" s="5" customFormat="true" ht="12.8" hidden="false" customHeight="false" outlineLevel="0" collapsed="false">
      <c r="A34" s="4" t="n">
        <v>44522</v>
      </c>
      <c r="B34" s="5" t="n">
        <v>5</v>
      </c>
      <c r="C34" s="5" t="n">
        <v>76</v>
      </c>
      <c r="D34" s="5" t="n">
        <v>0.33</v>
      </c>
      <c r="E34" s="5" t="n">
        <v>50</v>
      </c>
      <c r="F34" s="5" t="n">
        <v>70</v>
      </c>
      <c r="G34" s="5" t="n">
        <v>121</v>
      </c>
      <c r="I34" s="5" t="n">
        <v>53</v>
      </c>
      <c r="K34" s="5" t="s">
        <v>31</v>
      </c>
      <c r="L34" s="5" t="s">
        <v>35</v>
      </c>
      <c r="M34" s="5" t="s">
        <v>52</v>
      </c>
      <c r="P34" s="5" t="n">
        <v>10</v>
      </c>
      <c r="Q34" s="5" t="n">
        <v>2.3</v>
      </c>
      <c r="R34" s="6" t="n">
        <f aca="false">(G34-I34)/I34/I34</f>
        <v>0.0242079031683873</v>
      </c>
      <c r="S34" s="6" t="n">
        <f aca="false">G34-I34</f>
        <v>68</v>
      </c>
      <c r="T34" s="6" t="n">
        <f aca="false">I34^3/S34</f>
        <v>2189.36764705882</v>
      </c>
      <c r="U34" s="6" t="n">
        <v>0.61</v>
      </c>
      <c r="V34" s="6" t="n">
        <v>1.03185227764598</v>
      </c>
      <c r="W34" s="6" t="n">
        <v>5.36719783810525</v>
      </c>
      <c r="X34" s="6" t="n">
        <f aca="false">S34/I34</f>
        <v>1.28301886792453</v>
      </c>
      <c r="Y34" s="5" t="n">
        <f aca="false">W34/F34</f>
        <v>0.076674254830075</v>
      </c>
      <c r="Z34" s="5" t="n">
        <v>0.377145068572771</v>
      </c>
      <c r="AA34" s="7" t="n">
        <f aca="false">1/6*3.14*(G34^3-I34^3)*F34*0.0008</f>
        <v>47555.4590933333</v>
      </c>
      <c r="AF34" s="5" t="s">
        <v>38</v>
      </c>
    </row>
    <row r="35" customFormat="false" ht="12.8" hidden="false" customHeight="false" outlineLevel="0" collapsed="false">
      <c r="A35" s="3" t="n">
        <v>44522</v>
      </c>
      <c r="B35" s="0" t="n">
        <v>6</v>
      </c>
      <c r="C35" s="0" t="n">
        <v>77</v>
      </c>
      <c r="D35" s="0" t="n">
        <v>0.33</v>
      </c>
      <c r="E35" s="0" t="n">
        <v>50</v>
      </c>
      <c r="F35" s="0" t="n">
        <v>70</v>
      </c>
      <c r="G35" s="0" t="n">
        <v>132.6</v>
      </c>
      <c r="I35" s="0" t="n">
        <v>37.1</v>
      </c>
      <c r="K35" s="0" t="s">
        <v>31</v>
      </c>
      <c r="L35" s="0" t="s">
        <v>35</v>
      </c>
      <c r="M35" s="0" t="s">
        <v>53</v>
      </c>
      <c r="P35" s="0" t="n">
        <v>71</v>
      </c>
      <c r="Q35" s="0" t="n">
        <v>3.3</v>
      </c>
      <c r="R35" s="1" t="n">
        <f aca="false">(G35-I35)/I35/I35</f>
        <v>0.069383395935804</v>
      </c>
      <c r="S35" s="1" t="n">
        <f aca="false">G35-I35</f>
        <v>95.5</v>
      </c>
      <c r="T35" s="1" t="n">
        <f aca="false">I35^3/S35</f>
        <v>534.710062827225</v>
      </c>
      <c r="U35" s="1" t="n">
        <v>0.41</v>
      </c>
      <c r="V35" s="1" t="n">
        <v>1.69</v>
      </c>
      <c r="W35" s="1" t="n">
        <v>25.3</v>
      </c>
      <c r="X35" s="1" t="n">
        <f aca="false">S35/I35</f>
        <v>2.57412398921833</v>
      </c>
      <c r="Y35" s="0" t="n">
        <f aca="false">W35/F35</f>
        <v>0.361428571428571</v>
      </c>
      <c r="Z35" s="0" t="n">
        <v>0.19424957181826</v>
      </c>
      <c r="AA35" s="2" t="n">
        <f aca="false">1/6*3.14*(G35^3-I35^3)*F35*0.0008</f>
        <v>66831.1912622666</v>
      </c>
    </row>
    <row r="36" customFormat="false" ht="12.8" hidden="false" customHeight="false" outlineLevel="0" collapsed="false">
      <c r="A36" s="3" t="n">
        <v>44522</v>
      </c>
      <c r="B36" s="0" t="n">
        <v>8</v>
      </c>
      <c r="C36" s="0" t="n">
        <v>78</v>
      </c>
      <c r="D36" s="0" t="n">
        <v>0.33</v>
      </c>
      <c r="E36" s="0" t="n">
        <v>50</v>
      </c>
      <c r="F36" s="0" t="n">
        <v>100</v>
      </c>
      <c r="G36" s="0" t="n">
        <v>182.3</v>
      </c>
      <c r="I36" s="0" t="n">
        <v>42.9</v>
      </c>
      <c r="L36" s="0" t="s">
        <v>32</v>
      </c>
      <c r="N36" s="0" t="n">
        <v>361</v>
      </c>
      <c r="O36" s="0" t="n">
        <v>301</v>
      </c>
      <c r="P36" s="0" t="n">
        <v>440</v>
      </c>
      <c r="Q36" s="0" t="n">
        <v>3</v>
      </c>
      <c r="R36" s="1" t="n">
        <f aca="false">(G36-I36)/I36/I36</f>
        <v>0.0757439918279079</v>
      </c>
      <c r="S36" s="1" t="n">
        <f aca="false">G36-I36</f>
        <v>139.4</v>
      </c>
      <c r="T36" s="1" t="n">
        <f aca="false">I36^3/S36</f>
        <v>566.381556671449</v>
      </c>
      <c r="U36" s="1" t="n">
        <v>0.48</v>
      </c>
      <c r="V36" s="1" t="n">
        <v>1.35</v>
      </c>
      <c r="W36" s="1" t="n">
        <v>226.79</v>
      </c>
      <c r="X36" s="1" t="n">
        <f aca="false">S36/I36</f>
        <v>3.24941724941725</v>
      </c>
      <c r="Y36" s="0" t="n">
        <f aca="false">W36/F36</f>
        <v>2.2679</v>
      </c>
      <c r="Z36" s="0" t="n">
        <v>0.400176429555753</v>
      </c>
      <c r="AA36" s="2" t="n">
        <f aca="false">1/6*3.14*(G36^3-I36^3)*F36*0.0008</f>
        <v>250340.694118933</v>
      </c>
    </row>
    <row r="37" customFormat="false" ht="12.8" hidden="false" customHeight="false" outlineLevel="0" collapsed="false">
      <c r="A37" s="3" t="n">
        <v>44522</v>
      </c>
      <c r="B37" s="0" t="n">
        <v>10</v>
      </c>
      <c r="C37" s="0" t="n">
        <v>80</v>
      </c>
      <c r="D37" s="0" t="n">
        <v>0.33</v>
      </c>
      <c r="E37" s="0" t="n">
        <v>50</v>
      </c>
      <c r="F37" s="0" t="n">
        <v>100</v>
      </c>
      <c r="G37" s="0" t="n">
        <v>262</v>
      </c>
      <c r="I37" s="0" t="n">
        <v>64.4</v>
      </c>
      <c r="L37" s="0" t="s">
        <v>32</v>
      </c>
      <c r="N37" s="0" t="n">
        <v>405</v>
      </c>
      <c r="O37" s="0" t="n">
        <v>441</v>
      </c>
      <c r="P37" s="0" t="n">
        <v>150</v>
      </c>
      <c r="Q37" s="0" t="n">
        <v>1.4</v>
      </c>
      <c r="R37" s="1" t="n">
        <f aca="false">(G37-I37)/I37/I37</f>
        <v>0.0476447667914047</v>
      </c>
      <c r="S37" s="1" t="n">
        <f aca="false">G37-I37</f>
        <v>197.6</v>
      </c>
      <c r="T37" s="1" t="n">
        <f aca="false">I37^3/S37</f>
        <v>1351.66995951417</v>
      </c>
      <c r="U37" s="1" t="n">
        <v>0.27</v>
      </c>
      <c r="V37" s="1" t="n">
        <v>1.29</v>
      </c>
      <c r="W37" s="1" t="n">
        <v>65.26</v>
      </c>
      <c r="X37" s="1" t="n">
        <f aca="false">S37/I37</f>
        <v>3.06832298136646</v>
      </c>
      <c r="Y37" s="0" t="n">
        <f aca="false">W37/F37</f>
        <v>0.6526</v>
      </c>
      <c r="Z37" s="0" t="n">
        <v>0.636130101028998</v>
      </c>
      <c r="AA37" s="2" t="n">
        <f aca="false">1/6*3.14*(G37^3-I37^3)*F37*0.0008</f>
        <v>741778.444936533</v>
      </c>
    </row>
    <row r="38" s="5" customFormat="true" ht="12.8" hidden="false" customHeight="false" outlineLevel="0" collapsed="false">
      <c r="B38" s="5" t="s">
        <v>54</v>
      </c>
      <c r="C38" s="5" t="n">
        <v>81</v>
      </c>
      <c r="D38" s="5" t="n">
        <v>0.11</v>
      </c>
      <c r="E38" s="5" t="n">
        <v>70</v>
      </c>
      <c r="F38" s="5" t="n">
        <v>61</v>
      </c>
      <c r="G38" s="5" t="n">
        <v>38.3</v>
      </c>
      <c r="I38" s="5" t="n">
        <v>12.1</v>
      </c>
      <c r="L38" s="5" t="s">
        <v>35</v>
      </c>
      <c r="M38" s="5" t="s">
        <v>55</v>
      </c>
      <c r="P38" s="5" t="n">
        <v>20</v>
      </c>
      <c r="Q38" s="5" t="n">
        <v>3</v>
      </c>
      <c r="R38" s="6" t="n">
        <f aca="false">(G38-I38)/I38/I38</f>
        <v>0.178949525305649</v>
      </c>
      <c r="S38" s="6" t="n">
        <f aca="false">G38-I38</f>
        <v>26.2</v>
      </c>
      <c r="T38" s="6" t="n">
        <f aca="false">I38^3/S38</f>
        <v>67.6168320610687</v>
      </c>
      <c r="U38" s="6" t="n">
        <v>0.36</v>
      </c>
      <c r="V38" s="5" t="n">
        <v>9.89</v>
      </c>
      <c r="W38" s="6" t="n">
        <v>1.13</v>
      </c>
      <c r="X38" s="6" t="n">
        <f aca="false">S38/I38</f>
        <v>2.16528925619835</v>
      </c>
      <c r="Y38" s="5" t="n">
        <f aca="false">W38/F38</f>
        <v>0.0185245901639344</v>
      </c>
      <c r="Z38" s="5" t="n">
        <v>0.252369251670757</v>
      </c>
      <c r="AA38" s="7" t="n">
        <f aca="false">1/6*3.14*(G38^3-I38^3)*F38*0.0008</f>
        <v>1389.56717893867</v>
      </c>
      <c r="AF38" s="5" t="s">
        <v>38</v>
      </c>
    </row>
    <row r="39" customFormat="false" ht="12.8" hidden="false" customHeight="false" outlineLevel="0" collapsed="false">
      <c r="B39" s="0" t="s">
        <v>56</v>
      </c>
      <c r="C39" s="0" t="n">
        <v>82</v>
      </c>
      <c r="D39" s="0" t="n">
        <v>0.11</v>
      </c>
      <c r="E39" s="0" t="n">
        <v>70</v>
      </c>
      <c r="F39" s="0" t="n">
        <v>83</v>
      </c>
      <c r="G39" s="0" t="n">
        <v>46.3</v>
      </c>
      <c r="I39" s="0" t="n">
        <v>7.9</v>
      </c>
      <c r="L39" s="0" t="s">
        <v>35</v>
      </c>
      <c r="M39" s="0" t="s">
        <v>55</v>
      </c>
      <c r="P39" s="0" t="n">
        <v>55</v>
      </c>
      <c r="Q39" s="0" t="n">
        <v>6</v>
      </c>
      <c r="R39" s="1" t="n">
        <f aca="false">(G39-I39)/I39/I39</f>
        <v>0.615286011857074</v>
      </c>
      <c r="S39" s="1" t="n">
        <f aca="false">G39-I39</f>
        <v>38.4</v>
      </c>
      <c r="T39" s="1" t="n">
        <f aca="false">I39^3/S39</f>
        <v>12.8395572916667</v>
      </c>
      <c r="U39" s="1" t="n">
        <v>0.44</v>
      </c>
      <c r="V39" s="1" t="n">
        <v>3.99</v>
      </c>
      <c r="W39" s="1" t="n">
        <v>9.21</v>
      </c>
      <c r="X39" s="1" t="n">
        <f aca="false">S39/I39</f>
        <v>4.86075949367089</v>
      </c>
      <c r="Y39" s="0" t="n">
        <f aca="false">W39/F39</f>
        <v>0.110963855421687</v>
      </c>
      <c r="Z39" s="0" t="n">
        <v>0.0766376615314146</v>
      </c>
      <c r="AA39" s="2" t="n">
        <f aca="false">1/6*3.14*(G39^3-I39^3)*F39*0.0008</f>
        <v>3431.837488128</v>
      </c>
    </row>
    <row r="40" customFormat="false" ht="12.8" hidden="false" customHeight="false" outlineLevel="0" collapsed="false">
      <c r="B40" s="0" t="s">
        <v>57</v>
      </c>
      <c r="C40" s="0" t="n">
        <v>83</v>
      </c>
      <c r="D40" s="0" t="n">
        <v>0.11</v>
      </c>
      <c r="E40" s="0" t="n">
        <v>30</v>
      </c>
      <c r="F40" s="0" t="n">
        <v>94</v>
      </c>
      <c r="G40" s="0" t="n">
        <v>57.1</v>
      </c>
      <c r="I40" s="0" t="n">
        <v>11.4</v>
      </c>
      <c r="L40" s="0" t="s">
        <v>35</v>
      </c>
      <c r="M40" s="0" t="s">
        <v>55</v>
      </c>
      <c r="R40" s="1" t="n">
        <f aca="false">(G40-I40)/I40/I40</f>
        <v>0.351646660510926</v>
      </c>
      <c r="S40" s="1" t="n">
        <f aca="false">G40-I40</f>
        <v>45.7</v>
      </c>
      <c r="T40" s="1" t="n">
        <f aca="false">I40^3/S40</f>
        <v>32.4189059080963</v>
      </c>
      <c r="U40" s="1" t="n">
        <v>0.93</v>
      </c>
      <c r="V40" s="1" t="n">
        <v>2.67</v>
      </c>
      <c r="W40" s="1" t="n">
        <v>34.33</v>
      </c>
      <c r="X40" s="1" t="n">
        <f aca="false">S40/I40</f>
        <v>4.00877192982456</v>
      </c>
      <c r="Y40" s="0" t="n">
        <f aca="false">W40/F40</f>
        <v>0.365212765957447</v>
      </c>
      <c r="Z40" s="0" t="n">
        <v>0.0963554044202323</v>
      </c>
      <c r="AA40" s="2" t="n">
        <f aca="false">1/6*3.14*(G40^3-I40^3)*F40*0.0008</f>
        <v>7268.32944316267</v>
      </c>
    </row>
    <row r="41" customFormat="false" ht="12.8" hidden="false" customHeight="false" outlineLevel="0" collapsed="false">
      <c r="B41" s="0" t="s">
        <v>58</v>
      </c>
      <c r="C41" s="0" t="n">
        <v>84</v>
      </c>
      <c r="D41" s="0" t="n">
        <v>0.11</v>
      </c>
      <c r="E41" s="0" t="n">
        <v>30</v>
      </c>
      <c r="F41" s="0" t="n">
        <v>170</v>
      </c>
      <c r="G41" s="0" t="n">
        <v>45.9</v>
      </c>
      <c r="I41" s="0" t="n">
        <v>12</v>
      </c>
      <c r="L41" s="0" t="s">
        <v>35</v>
      </c>
      <c r="M41" s="0" t="s">
        <v>55</v>
      </c>
      <c r="R41" s="1" t="n">
        <f aca="false">(G41-I41)/I41/I41</f>
        <v>0.235416666666667</v>
      </c>
      <c r="S41" s="1" t="n">
        <f aca="false">G41-I41</f>
        <v>33.9</v>
      </c>
      <c r="T41" s="1" t="n">
        <f aca="false">I41^3/S41</f>
        <v>50.9734513274336</v>
      </c>
      <c r="U41" s="1" t="n">
        <v>0</v>
      </c>
      <c r="V41" s="1" t="n">
        <v>6.69</v>
      </c>
      <c r="W41" s="1" t="n">
        <v>0.15</v>
      </c>
      <c r="X41" s="1" t="n">
        <f aca="false">S41/I41</f>
        <v>2.825</v>
      </c>
      <c r="Y41" s="0" t="n">
        <f aca="false">W41/F41</f>
        <v>0.000882352941176471</v>
      </c>
      <c r="Z41" s="0" t="n">
        <v>0.117169624803729</v>
      </c>
      <c r="AA41" s="2" t="n">
        <f aca="false">1/6*3.14*(G41^3-I41^3)*F41*0.0008</f>
        <v>6759.65736936</v>
      </c>
    </row>
    <row r="42" customFormat="false" ht="12.8" hidden="false" customHeight="false" outlineLevel="0" collapsed="false">
      <c r="B42" s="0" t="s">
        <v>59</v>
      </c>
      <c r="C42" s="0" t="n">
        <v>85</v>
      </c>
      <c r="D42" s="0" t="n">
        <v>0.11</v>
      </c>
      <c r="E42" s="0" t="n">
        <v>30</v>
      </c>
      <c r="F42" s="0" t="n">
        <v>100</v>
      </c>
      <c r="G42" s="0" t="n">
        <v>57.3</v>
      </c>
      <c r="I42" s="0" t="n">
        <v>12.4</v>
      </c>
      <c r="L42" s="0" t="s">
        <v>35</v>
      </c>
      <c r="M42" s="0" t="s">
        <v>55</v>
      </c>
      <c r="R42" s="1" t="n">
        <f aca="false">(G42-I42)/I42/I42</f>
        <v>0.292013527575442</v>
      </c>
      <c r="S42" s="1" t="n">
        <f aca="false">G42-I42</f>
        <v>44.9</v>
      </c>
      <c r="T42" s="1" t="n">
        <f aca="false">I42^3/S42</f>
        <v>42.4637861915368</v>
      </c>
      <c r="U42" s="1" t="n">
        <v>0.84</v>
      </c>
      <c r="V42" s="1" t="n">
        <v>3.07</v>
      </c>
      <c r="W42" s="1" t="n">
        <v>18.22</v>
      </c>
      <c r="X42" s="1" t="n">
        <f aca="false">S42/I42</f>
        <v>3.62096774193548</v>
      </c>
      <c r="Y42" s="0" t="n">
        <f aca="false">W42/F42</f>
        <v>0.1822</v>
      </c>
      <c r="Z42" s="0" t="n">
        <v>0.0211440995413877</v>
      </c>
      <c r="AA42" s="2" t="n">
        <f aca="false">1/6*3.14*(G42^3-I42^3)*F42*0.0008</f>
        <v>7796.65738693333</v>
      </c>
    </row>
    <row r="43" customFormat="false" ht="12.8" hidden="false" customHeight="false" outlineLevel="0" collapsed="false">
      <c r="B43" s="0" t="s">
        <v>60</v>
      </c>
      <c r="C43" s="0" t="n">
        <v>86</v>
      </c>
      <c r="D43" s="0" t="n">
        <v>0.11</v>
      </c>
      <c r="E43" s="0" t="n">
        <v>30</v>
      </c>
      <c r="F43" s="0" t="n">
        <v>100</v>
      </c>
      <c r="G43" s="0" t="n">
        <v>58.1</v>
      </c>
      <c r="I43" s="0" t="n">
        <v>12.8</v>
      </c>
      <c r="L43" s="0" t="s">
        <v>35</v>
      </c>
      <c r="M43" s="0" t="s">
        <v>55</v>
      </c>
      <c r="R43" s="1" t="n">
        <f aca="false">(G43-I43)/I43/I43</f>
        <v>0.2764892578125</v>
      </c>
      <c r="S43" s="1" t="n">
        <f aca="false">G43-I43</f>
        <v>45.3</v>
      </c>
      <c r="T43" s="1" t="n">
        <f aca="false">I43^3/S43</f>
        <v>46.2947461368653</v>
      </c>
      <c r="U43" s="1" t="n">
        <v>1.13</v>
      </c>
      <c r="V43" s="1" t="n">
        <v>2.59</v>
      </c>
      <c r="W43" s="1" t="n">
        <v>16.91</v>
      </c>
      <c r="X43" s="1" t="n">
        <f aca="false">S43/I43</f>
        <v>3.5390625</v>
      </c>
      <c r="Y43" s="0" t="n">
        <f aca="false">W43/F43</f>
        <v>0.1691</v>
      </c>
      <c r="Z43" s="0" t="n">
        <v>0.098070778887117</v>
      </c>
      <c r="AA43" s="2" t="n">
        <f aca="false">1/6*3.14*(G43^3-I43^3)*F43*0.0008</f>
        <v>8123.2130328</v>
      </c>
    </row>
    <row r="44" customFormat="false" ht="12.8" hidden="false" customHeight="false" outlineLevel="0" collapsed="false">
      <c r="B44" s="0" t="s">
        <v>61</v>
      </c>
      <c r="C44" s="0" t="n">
        <v>87</v>
      </c>
      <c r="D44" s="0" t="n">
        <v>0.11</v>
      </c>
      <c r="E44" s="0" t="n">
        <v>30</v>
      </c>
      <c r="F44" s="0" t="n">
        <v>150</v>
      </c>
      <c r="G44" s="0" t="n">
        <v>35.5</v>
      </c>
      <c r="I44" s="0" t="n">
        <v>18.8</v>
      </c>
      <c r="L44" s="0" t="s">
        <v>35</v>
      </c>
      <c r="M44" s="0" t="s">
        <v>55</v>
      </c>
      <c r="R44" s="1" t="n">
        <f aca="false">(G44-I44)/I44/I44</f>
        <v>0.0472498868266184</v>
      </c>
      <c r="S44" s="1" t="n">
        <f aca="false">G44-I44</f>
        <v>16.7</v>
      </c>
      <c r="T44" s="1" t="n">
        <f aca="false">I44^3/S44</f>
        <v>397.884550898204</v>
      </c>
      <c r="U44" s="1" t="n">
        <v>0.29</v>
      </c>
      <c r="V44" s="1" t="n">
        <v>7.83</v>
      </c>
      <c r="W44" s="1" t="n">
        <v>0.2</v>
      </c>
      <c r="X44" s="1" t="n">
        <f aca="false">S44/I44</f>
        <v>0.888297872340425</v>
      </c>
      <c r="Y44" s="0" t="n">
        <f aca="false">W44/F44</f>
        <v>0.00133333333333333</v>
      </c>
      <c r="Z44" s="0" t="n">
        <v>0.0818856944188462</v>
      </c>
      <c r="AA44" s="2" t="n">
        <f aca="false">1/6*3.14*(G44^3-I44^3)*F44*0.0008</f>
        <v>2392.3159484</v>
      </c>
    </row>
    <row r="45" customFormat="false" ht="12.8" hidden="false" customHeight="false" outlineLevel="0" collapsed="false">
      <c r="B45" s="0" t="s">
        <v>62</v>
      </c>
      <c r="C45" s="0" t="n">
        <v>88</v>
      </c>
      <c r="D45" s="0" t="n">
        <v>0.11</v>
      </c>
      <c r="E45" s="0" t="n">
        <v>30</v>
      </c>
      <c r="F45" s="0" t="n">
        <v>150</v>
      </c>
      <c r="G45" s="0" t="n">
        <v>40.5</v>
      </c>
      <c r="I45" s="0" t="n">
        <v>21.2</v>
      </c>
      <c r="L45" s="0" t="s">
        <v>35</v>
      </c>
      <c r="M45" s="0" t="s">
        <v>55</v>
      </c>
      <c r="R45" s="1" t="n">
        <f aca="false">(G45-I45)/I45/I45</f>
        <v>0.0429423282306871</v>
      </c>
      <c r="S45" s="1" t="n">
        <f aca="false">G45-I45</f>
        <v>19.3</v>
      </c>
      <c r="T45" s="1" t="n">
        <f aca="false">I45^3/S45</f>
        <v>493.685388601036</v>
      </c>
      <c r="U45" s="1" t="n">
        <v>0.23</v>
      </c>
      <c r="V45" s="1" t="n">
        <v>4.07</v>
      </c>
      <c r="W45" s="1" t="n">
        <v>0.37</v>
      </c>
      <c r="X45" s="1" t="n">
        <f aca="false">S45/I45</f>
        <v>0.910377358490566</v>
      </c>
      <c r="Y45" s="0" t="n">
        <f aca="false">W45/F45</f>
        <v>0.00246666666666667</v>
      </c>
      <c r="Z45" s="0" t="n">
        <v>0.0463244680974641</v>
      </c>
      <c r="AA45" s="2" t="n">
        <f aca="false">1/6*3.14*(G45^3-I45^3)*F45*0.0008</f>
        <v>3573.4454116</v>
      </c>
    </row>
    <row r="46" customFormat="false" ht="12.8" hidden="false" customHeight="false" outlineLevel="0" collapsed="false">
      <c r="B46" s="0" t="s">
        <v>63</v>
      </c>
      <c r="C46" s="0" t="n">
        <v>89</v>
      </c>
      <c r="D46" s="0" t="n">
        <v>0.11</v>
      </c>
      <c r="E46" s="0" t="n">
        <v>70</v>
      </c>
      <c r="F46" s="0" t="n">
        <v>17</v>
      </c>
      <c r="G46" s="0" t="n">
        <v>43.5</v>
      </c>
      <c r="I46" s="0" t="n">
        <v>15.3</v>
      </c>
      <c r="L46" s="0" t="s">
        <v>35</v>
      </c>
      <c r="M46" s="0" t="s">
        <v>55</v>
      </c>
      <c r="P46" s="0" t="n">
        <v>8</v>
      </c>
      <c r="R46" s="1" t="n">
        <f aca="false">(G46-I46)/I46/I46</f>
        <v>0.120466487248494</v>
      </c>
      <c r="S46" s="1" t="n">
        <f aca="false">G46-I46</f>
        <v>28.2</v>
      </c>
      <c r="T46" s="1" t="n">
        <f aca="false">I46^3/S46</f>
        <v>127.006276595745</v>
      </c>
      <c r="U46" s="1" t="n">
        <v>0.28</v>
      </c>
      <c r="V46" s="1" t="n">
        <v>3.11</v>
      </c>
      <c r="W46" s="1" t="n">
        <v>1.36</v>
      </c>
      <c r="X46" s="1" t="n">
        <f aca="false">S46/I46</f>
        <v>1.84313725490196</v>
      </c>
      <c r="Y46" s="0" t="n">
        <f aca="false">W46/F46</f>
        <v>0.08</v>
      </c>
      <c r="Z46" s="0" t="n">
        <v>0.0409105387375892</v>
      </c>
      <c r="AA46" s="2" t="n">
        <f aca="false">1/6*3.14*(G46^3-I46^3)*F46*0.0008</f>
        <v>560.356891632</v>
      </c>
    </row>
    <row r="47" s="10" customFormat="true" ht="12.8" hidden="false" customHeight="false" outlineLevel="0" collapsed="false">
      <c r="A47" s="0"/>
      <c r="B47" s="0" t="s">
        <v>64</v>
      </c>
      <c r="C47" s="0" t="n">
        <v>90</v>
      </c>
      <c r="D47" s="0" t="n">
        <v>0.11</v>
      </c>
      <c r="E47" s="0" t="n">
        <v>70</v>
      </c>
      <c r="F47" s="0" t="n">
        <v>17</v>
      </c>
      <c r="G47" s="0" t="n">
        <v>40.4</v>
      </c>
      <c r="H47" s="0"/>
      <c r="I47" s="0" t="n">
        <v>13.4</v>
      </c>
      <c r="J47" s="0"/>
      <c r="K47" s="0"/>
      <c r="L47" s="0" t="s">
        <v>35</v>
      </c>
      <c r="M47" s="0" t="s">
        <v>55</v>
      </c>
      <c r="N47" s="0"/>
      <c r="O47" s="0"/>
      <c r="P47" s="0" t="n">
        <v>8</v>
      </c>
      <c r="Q47" s="0"/>
      <c r="R47" s="1" t="n">
        <f aca="false">(G47-I47)/I47/I47</f>
        <v>0.150367565159278</v>
      </c>
      <c r="S47" s="1" t="n">
        <f aca="false">G47-I47</f>
        <v>27</v>
      </c>
      <c r="T47" s="1" t="n">
        <f aca="false">I47^3/S47</f>
        <v>89.114962962963</v>
      </c>
      <c r="U47" s="1" t="n">
        <v>0.49</v>
      </c>
      <c r="V47" s="1" t="n">
        <v>2.5</v>
      </c>
      <c r="W47" s="1" t="n">
        <v>1.99</v>
      </c>
      <c r="X47" s="1" t="n">
        <f aca="false">S47/I47</f>
        <v>2.01492537313433</v>
      </c>
      <c r="Y47" s="0" t="n">
        <f aca="false">W47/F47</f>
        <v>0.117058823529412</v>
      </c>
      <c r="Z47" s="0" t="n">
        <v>0.0469185375201826</v>
      </c>
      <c r="AA47" s="2" t="n">
        <f aca="false">1/6*3.14*(G47^3-I47^3)*F47*0.0008</f>
        <v>452.18667744</v>
      </c>
      <c r="AC47" s="0"/>
      <c r="AMI47" s="0"/>
      <c r="AMJ47" s="0"/>
    </row>
    <row r="48" s="10" customFormat="true" ht="12.8" hidden="false" customHeight="false" outlineLevel="0" collapsed="false">
      <c r="A48" s="0"/>
      <c r="B48" s="0" t="s">
        <v>65</v>
      </c>
      <c r="C48" s="0" t="n">
        <v>91</v>
      </c>
      <c r="D48" s="0" t="n">
        <v>0.11</v>
      </c>
      <c r="E48" s="0" t="n">
        <v>70</v>
      </c>
      <c r="F48" s="0" t="n">
        <v>17</v>
      </c>
      <c r="G48" s="0" t="n">
        <v>17.2</v>
      </c>
      <c r="H48" s="0"/>
      <c r="I48" s="0" t="n">
        <v>8.5</v>
      </c>
      <c r="J48" s="0"/>
      <c r="K48" s="0"/>
      <c r="L48" s="0" t="s">
        <v>35</v>
      </c>
      <c r="M48" s="0" t="s">
        <v>55</v>
      </c>
      <c r="N48" s="0"/>
      <c r="O48" s="0"/>
      <c r="P48" s="0" t="n">
        <v>17</v>
      </c>
      <c r="Q48" s="0" t="n">
        <v>7.6</v>
      </c>
      <c r="R48" s="1" t="n">
        <f aca="false">(G48-I48)/I48/I48</f>
        <v>0.120415224913495</v>
      </c>
      <c r="S48" s="1" t="n">
        <f aca="false">G48-I48</f>
        <v>8.7</v>
      </c>
      <c r="T48" s="1" t="n">
        <f aca="false">I48^3/S48</f>
        <v>70.5890804597701</v>
      </c>
      <c r="U48" s="1" t="n">
        <v>0.23</v>
      </c>
      <c r="V48" s="1" t="n">
        <v>5.14</v>
      </c>
      <c r="W48" s="1" t="n">
        <v>1.51</v>
      </c>
      <c r="X48" s="1" t="n">
        <f aca="false">S48/I48</f>
        <v>1.02352941176471</v>
      </c>
      <c r="Y48" s="0" t="n">
        <f aca="false">W48/F48</f>
        <v>0.0888235294117647</v>
      </c>
      <c r="Z48" s="0" t="n">
        <v>0.0507796243138472</v>
      </c>
      <c r="AA48" s="2" t="n">
        <f aca="false">1/6*3.14*(G48^3-I48^3)*F48*0.0008</f>
        <v>31.845248232</v>
      </c>
      <c r="AC48" s="0"/>
      <c r="AMI48" s="0"/>
      <c r="AMJ48" s="0"/>
    </row>
    <row r="49" s="10" customFormat="true" ht="12.8" hidden="false" customHeight="false" outlineLevel="0" collapsed="false">
      <c r="A49" s="0"/>
      <c r="B49" s="0" t="s">
        <v>66</v>
      </c>
      <c r="C49" s="0" t="n">
        <v>92</v>
      </c>
      <c r="D49" s="0" t="n">
        <v>0.11</v>
      </c>
      <c r="E49" s="0" t="n">
        <v>70</v>
      </c>
      <c r="F49" s="0" t="n">
        <v>17</v>
      </c>
      <c r="G49" s="0" t="n">
        <v>24.6</v>
      </c>
      <c r="H49" s="0"/>
      <c r="I49" s="0" t="n">
        <v>5.4</v>
      </c>
      <c r="J49" s="0"/>
      <c r="K49" s="0"/>
      <c r="L49" s="0" t="s">
        <v>35</v>
      </c>
      <c r="M49" s="0" t="s">
        <v>55</v>
      </c>
      <c r="N49" s="0"/>
      <c r="O49" s="0"/>
      <c r="P49" s="0" t="n">
        <v>19</v>
      </c>
      <c r="Q49" s="0" t="n">
        <v>7</v>
      </c>
      <c r="R49" s="1" t="n">
        <f aca="false">(G49-I49)/I49/I49</f>
        <v>0.65843621399177</v>
      </c>
      <c r="S49" s="1" t="n">
        <f aca="false">G49-I49</f>
        <v>19.2</v>
      </c>
      <c r="T49" s="1" t="n">
        <f aca="false">I49^3/S49</f>
        <v>8.20125</v>
      </c>
      <c r="U49" s="1" t="n">
        <v>0.07</v>
      </c>
      <c r="V49" s="1" t="n">
        <v>7.45</v>
      </c>
      <c r="W49" s="1" t="n">
        <v>1.4</v>
      </c>
      <c r="X49" s="1" t="n">
        <f aca="false">S49/I49</f>
        <v>3.55555555555556</v>
      </c>
      <c r="Y49" s="0" t="n">
        <f aca="false">W49/F49</f>
        <v>0.0823529411764706</v>
      </c>
      <c r="Z49" s="0" t="n">
        <v>0.209785006795801</v>
      </c>
      <c r="AA49" s="2" t="n">
        <f aca="false">1/6*3.14*(G49^3-I49^3)*F49*0.0008</f>
        <v>104.834562048</v>
      </c>
      <c r="AC49" s="0"/>
      <c r="AMI49" s="0"/>
      <c r="AMJ49" s="0"/>
    </row>
    <row r="50" s="10" customFormat="true" ht="12.8" hidden="false" customHeight="false" outlineLevel="0" collapsed="false">
      <c r="A50" s="0"/>
      <c r="B50" s="0" t="s">
        <v>67</v>
      </c>
      <c r="C50" s="0" t="n">
        <v>93</v>
      </c>
      <c r="D50" s="0" t="n">
        <v>0.11</v>
      </c>
      <c r="E50" s="0" t="n">
        <v>70</v>
      </c>
      <c r="F50" s="0" t="n">
        <v>25</v>
      </c>
      <c r="G50" s="0" t="n">
        <v>27.2</v>
      </c>
      <c r="H50" s="0"/>
      <c r="I50" s="0" t="n">
        <v>12</v>
      </c>
      <c r="J50" s="0"/>
      <c r="K50" s="0"/>
      <c r="L50" s="0" t="s">
        <v>35</v>
      </c>
      <c r="M50" s="0" t="s">
        <v>55</v>
      </c>
      <c r="N50" s="0"/>
      <c r="O50" s="0"/>
      <c r="P50" s="0" t="n">
        <v>2.7</v>
      </c>
      <c r="Q50" s="0" t="n">
        <v>6.7</v>
      </c>
      <c r="R50" s="1" t="n">
        <f aca="false">(G50-I50)/I50/I50</f>
        <v>0.105555555555556</v>
      </c>
      <c r="S50" s="1" t="n">
        <f aca="false">G50-I50</f>
        <v>15.2</v>
      </c>
      <c r="T50" s="1" t="n">
        <f aca="false">I50^3/S50</f>
        <v>113.684210526316</v>
      </c>
      <c r="U50" s="1" t="n">
        <v>0.33</v>
      </c>
      <c r="V50" s="1" t="n">
        <v>4.94</v>
      </c>
      <c r="W50" s="1" t="n">
        <v>0.3</v>
      </c>
      <c r="X50" s="1" t="n">
        <f aca="false">S50/I50</f>
        <v>1.26666666666667</v>
      </c>
      <c r="Y50" s="0" t="n">
        <f aca="false">W50/F50</f>
        <v>0.012</v>
      </c>
      <c r="Z50" s="0" t="n">
        <v>0.102858013106108</v>
      </c>
      <c r="AA50" s="2" t="n">
        <f aca="false">1/6*3.14*(G50^3-I50^3)*F50*0.0008</f>
        <v>192.541115733333</v>
      </c>
      <c r="AC50" s="0"/>
      <c r="AMI50" s="0"/>
      <c r="AMJ50" s="0"/>
    </row>
    <row r="51" s="10" customFormat="true" ht="12.8" hidden="false" customHeight="false" outlineLevel="0" collapsed="false">
      <c r="A51" s="0"/>
      <c r="B51" s="0" t="s">
        <v>68</v>
      </c>
      <c r="C51" s="0" t="n">
        <v>94</v>
      </c>
      <c r="D51" s="0" t="n">
        <v>0.11</v>
      </c>
      <c r="E51" s="0" t="n">
        <v>70</v>
      </c>
      <c r="F51" s="0" t="n">
        <v>25</v>
      </c>
      <c r="G51" s="0" t="n">
        <v>42</v>
      </c>
      <c r="H51" s="0"/>
      <c r="I51" s="0" t="n">
        <v>8.2</v>
      </c>
      <c r="J51" s="0"/>
      <c r="K51" s="0"/>
      <c r="L51" s="0" t="s">
        <v>35</v>
      </c>
      <c r="M51" s="0" t="s">
        <v>55</v>
      </c>
      <c r="N51" s="0"/>
      <c r="O51" s="0"/>
      <c r="P51" s="0" t="n">
        <v>28</v>
      </c>
      <c r="Q51" s="0" t="n">
        <v>10</v>
      </c>
      <c r="R51" s="1" t="n">
        <f aca="false">(G51-I51)/I51/I51</f>
        <v>0.502676977989292</v>
      </c>
      <c r="S51" s="1" t="n">
        <f aca="false">G51-I51</f>
        <v>33.8</v>
      </c>
      <c r="T51" s="1" t="n">
        <f aca="false">I51^3/S51</f>
        <v>16.3126627218935</v>
      </c>
      <c r="U51" s="1" t="n">
        <v>0.51</v>
      </c>
      <c r="V51" s="1" t="n">
        <v>5.94</v>
      </c>
      <c r="W51" s="1" t="n">
        <v>2.5</v>
      </c>
      <c r="X51" s="1" t="n">
        <f aca="false">S51/I51</f>
        <v>4.1219512195122</v>
      </c>
      <c r="Y51" s="0" t="n">
        <f aca="false">W51/F51</f>
        <v>0.1</v>
      </c>
      <c r="Z51" s="0" t="n">
        <v>0.0501262486011409</v>
      </c>
      <c r="AA51" s="2" t="n">
        <f aca="false">1/6*3.14*(G51^3-I51^3)*F51*0.0008</f>
        <v>769.683414933333</v>
      </c>
      <c r="AC51" s="0"/>
      <c r="AMI51" s="0"/>
      <c r="AMJ51" s="0"/>
    </row>
    <row r="52" s="10" customFormat="true" ht="12.8" hidden="false" customHeight="false" outlineLevel="0" collapsed="false">
      <c r="A52" s="0"/>
      <c r="B52" s="0" t="s">
        <v>69</v>
      </c>
      <c r="C52" s="0" t="n">
        <v>95</v>
      </c>
      <c r="D52" s="0" t="n">
        <v>0.11</v>
      </c>
      <c r="E52" s="0" t="n">
        <v>70</v>
      </c>
      <c r="F52" s="0" t="n">
        <v>50</v>
      </c>
      <c r="G52" s="0" t="n">
        <v>35.6</v>
      </c>
      <c r="H52" s="0"/>
      <c r="I52" s="0" t="n">
        <v>16.4</v>
      </c>
      <c r="J52" s="0"/>
      <c r="K52" s="0"/>
      <c r="L52" s="0" t="s">
        <v>35</v>
      </c>
      <c r="M52" s="0" t="s">
        <v>55</v>
      </c>
      <c r="N52" s="0"/>
      <c r="O52" s="0"/>
      <c r="P52" s="0" t="n">
        <v>6.5</v>
      </c>
      <c r="Q52" s="0" t="n">
        <v>3.2</v>
      </c>
      <c r="R52" s="1" t="n">
        <f aca="false">(G52-I52)/I52/I52</f>
        <v>0.0713860797144557</v>
      </c>
      <c r="S52" s="1" t="n">
        <f aca="false">G52-I52</f>
        <v>19.2</v>
      </c>
      <c r="T52" s="1" t="n">
        <f aca="false">I52^3/S52</f>
        <v>229.736666666667</v>
      </c>
      <c r="U52" s="1" t="n">
        <v>0.18</v>
      </c>
      <c r="V52" s="1" t="n">
        <v>2.55</v>
      </c>
      <c r="W52" s="1" t="n">
        <v>1.36</v>
      </c>
      <c r="X52" s="1" t="n">
        <f aca="false">S52/I52</f>
        <v>1.17073170731707</v>
      </c>
      <c r="Y52" s="0" t="n">
        <f aca="false">W52/F52</f>
        <v>0.0272</v>
      </c>
      <c r="Z52" s="0" t="n">
        <v>0.0734107975475714</v>
      </c>
      <c r="AA52" s="2" t="n">
        <f aca="false">1/6*3.14*(G52^3-I52^3)*F52*0.0008</f>
        <v>852.1347072</v>
      </c>
      <c r="AC52" s="0"/>
      <c r="AMI52" s="0"/>
      <c r="AMJ52" s="0"/>
    </row>
    <row r="53" customFormat="false" ht="12.8" hidden="false" customHeight="false" outlineLevel="0" collapsed="false">
      <c r="B53" s="0" t="s">
        <v>70</v>
      </c>
      <c r="C53" s="0" t="n">
        <v>96</v>
      </c>
      <c r="D53" s="0" t="n">
        <v>0.11</v>
      </c>
      <c r="E53" s="0" t="n">
        <v>70</v>
      </c>
      <c r="F53" s="0" t="n">
        <v>80</v>
      </c>
      <c r="G53" s="0" t="n">
        <v>17.6</v>
      </c>
      <c r="I53" s="0" t="n">
        <v>7.8</v>
      </c>
      <c r="L53" s="0" t="s">
        <v>35</v>
      </c>
      <c r="M53" s="0" t="s">
        <v>55</v>
      </c>
      <c r="P53" s="0" t="n">
        <v>2.2</v>
      </c>
      <c r="Q53" s="0" t="n">
        <v>9.5</v>
      </c>
      <c r="R53" s="1" t="n">
        <f aca="false">(G53-I53)/I53/I53</f>
        <v>0.161078238001315</v>
      </c>
      <c r="S53" s="1" t="n">
        <f aca="false">G53-I53</f>
        <v>9.8</v>
      </c>
      <c r="T53" s="1" t="n">
        <f aca="false">I53^3/S53</f>
        <v>48.4236734693878</v>
      </c>
      <c r="U53" s="1" t="n">
        <v>0.09</v>
      </c>
      <c r="V53" s="1" t="n">
        <v>10.12</v>
      </c>
      <c r="W53" s="1" t="n">
        <v>0.12</v>
      </c>
      <c r="X53" s="1" t="n">
        <f aca="false">S53/I53</f>
        <v>1.25641025641026</v>
      </c>
      <c r="Y53" s="0" t="n">
        <f aca="false">W53/F53</f>
        <v>0.0015</v>
      </c>
      <c r="Z53" s="0" t="n">
        <v>0.0606407747719384</v>
      </c>
      <c r="AA53" s="2" t="n">
        <f aca="false">1/6*3.14*(G53^3-I53^3)*F53*0.0008</f>
        <v>166.703822506667</v>
      </c>
    </row>
    <row r="54" s="5" customFormat="true" ht="12.8" hidden="false" customHeight="false" outlineLevel="0" collapsed="false">
      <c r="B54" s="5" t="s">
        <v>71</v>
      </c>
      <c r="C54" s="5" t="n">
        <v>97</v>
      </c>
      <c r="D54" s="5" t="n">
        <v>0.11</v>
      </c>
      <c r="E54" s="5" t="n">
        <v>70</v>
      </c>
      <c r="F54" s="5" t="n">
        <v>7</v>
      </c>
      <c r="G54" s="5" t="n">
        <v>36.2</v>
      </c>
      <c r="I54" s="5" t="n">
        <v>5</v>
      </c>
      <c r="L54" s="5" t="s">
        <v>35</v>
      </c>
      <c r="M54" s="5" t="s">
        <v>55</v>
      </c>
      <c r="R54" s="6" t="n">
        <f aca="false">(G54-I54)/I54/I54</f>
        <v>1.248</v>
      </c>
      <c r="S54" s="6" t="n">
        <f aca="false">G54-I54</f>
        <v>31.2</v>
      </c>
      <c r="T54" s="6" t="n">
        <f aca="false">I54^3/S54</f>
        <v>4.00641025641026</v>
      </c>
      <c r="U54" s="6" t="n">
        <v>0.1</v>
      </c>
      <c r="V54" s="6" t="n">
        <v>18.3</v>
      </c>
      <c r="W54" s="6" t="n">
        <v>0.75</v>
      </c>
      <c r="X54" s="6" t="n">
        <f aca="false">S54/I54</f>
        <v>6.24</v>
      </c>
      <c r="Y54" s="5" t="n">
        <f aca="false">W54/F54</f>
        <v>0.107142857142857</v>
      </c>
      <c r="Z54" s="5" t="n">
        <v>0.0711841481652193</v>
      </c>
      <c r="AA54" s="7" t="n">
        <f aca="false">1/6*3.14*(G54^3-I54^3)*F54*0.0008</f>
        <v>138.658420992</v>
      </c>
      <c r="AF54" s="5" t="s">
        <v>38</v>
      </c>
    </row>
    <row r="55" customFormat="false" ht="12.8" hidden="false" customHeight="false" outlineLevel="0" collapsed="false">
      <c r="B55" s="0" t="s">
        <v>72</v>
      </c>
      <c r="C55" s="0" t="n">
        <v>98</v>
      </c>
      <c r="D55" s="0" t="n">
        <v>0.11</v>
      </c>
      <c r="E55" s="0" t="n">
        <v>70</v>
      </c>
      <c r="F55" s="0" t="n">
        <v>7</v>
      </c>
      <c r="G55" s="0" t="n">
        <v>46.1</v>
      </c>
      <c r="I55" s="0" t="n">
        <v>17.8</v>
      </c>
      <c r="L55" s="0" t="s">
        <v>35</v>
      </c>
      <c r="M55" s="0" t="s">
        <v>55</v>
      </c>
      <c r="R55" s="1" t="n">
        <f aca="false">(G55-I55)/I55/I55</f>
        <v>0.089319530362328</v>
      </c>
      <c r="S55" s="1" t="n">
        <f aca="false">G55-I55</f>
        <v>28.3</v>
      </c>
      <c r="T55" s="1" t="n">
        <f aca="false">I55^3/S55</f>
        <v>199.284522968198</v>
      </c>
      <c r="U55" s="1" t="n">
        <v>0</v>
      </c>
      <c r="V55" s="1" t="n">
        <v>2.59</v>
      </c>
      <c r="W55" s="1" t="n">
        <v>0.14</v>
      </c>
      <c r="X55" s="1" t="n">
        <f aca="false">S55/I55</f>
        <v>1.58988764044944</v>
      </c>
      <c r="Y55" s="0" t="n">
        <f aca="false">W55/F55</f>
        <v>0.02</v>
      </c>
      <c r="Z55" s="0" t="n">
        <v>0.0775335483127744</v>
      </c>
      <c r="AA55" s="2" t="n">
        <f aca="false">1/6*3.14*(G55^3-I55^3)*F55*0.0008</f>
        <v>270.595571922667</v>
      </c>
    </row>
    <row r="56" customFormat="false" ht="12.8" hidden="false" customHeight="false" outlineLevel="0" collapsed="false">
      <c r="B56" s="0" t="s">
        <v>73</v>
      </c>
      <c r="C56" s="0" t="n">
        <v>99</v>
      </c>
      <c r="D56" s="0" t="n">
        <v>0.11</v>
      </c>
      <c r="E56" s="0" t="n">
        <v>70</v>
      </c>
      <c r="F56" s="0" t="n">
        <v>7</v>
      </c>
      <c r="G56" s="0" t="n">
        <v>43.5</v>
      </c>
      <c r="I56" s="0" t="n">
        <v>11.5</v>
      </c>
      <c r="L56" s="0" t="s">
        <v>35</v>
      </c>
      <c r="M56" s="0" t="s">
        <v>55</v>
      </c>
      <c r="R56" s="1" t="n">
        <f aca="false">(G56-I56)/I56/I56</f>
        <v>0.241965973534972</v>
      </c>
      <c r="S56" s="1" t="n">
        <f aca="false">G56-I56</f>
        <v>32</v>
      </c>
      <c r="T56" s="1" t="n">
        <f aca="false">I56^3/S56</f>
        <v>47.52734375</v>
      </c>
      <c r="U56" s="1" t="n">
        <v>0</v>
      </c>
      <c r="V56" s="1" t="n">
        <v>3.63</v>
      </c>
      <c r="W56" s="1" t="n">
        <v>0.34</v>
      </c>
      <c r="X56" s="1" t="n">
        <f aca="false">S56/I56</f>
        <v>2.78260869565217</v>
      </c>
      <c r="Y56" s="0" t="n">
        <f aca="false">W56/F56</f>
        <v>0.0485714285714286</v>
      </c>
      <c r="Z56" s="0" t="n">
        <v>0.0171351045513521</v>
      </c>
      <c r="AA56" s="2" t="n">
        <f aca="false">1/6*3.14*(G56^3-I56^3)*F56*0.0008</f>
        <v>236.774421333333</v>
      </c>
    </row>
    <row r="57" customFormat="false" ht="12.8" hidden="false" customHeight="false" outlineLevel="0" collapsed="false">
      <c r="B57" s="0" t="s">
        <v>74</v>
      </c>
      <c r="C57" s="0" t="n">
        <v>100</v>
      </c>
      <c r="D57" s="0" t="n">
        <v>0.11</v>
      </c>
      <c r="E57" s="0" t="n">
        <v>50</v>
      </c>
      <c r="F57" s="0" t="n">
        <v>40</v>
      </c>
      <c r="G57" s="0" t="n">
        <v>61.3</v>
      </c>
      <c r="I57" s="0" t="n">
        <v>21.4</v>
      </c>
      <c r="L57" s="0" t="s">
        <v>35</v>
      </c>
      <c r="M57" s="0" t="s">
        <v>55</v>
      </c>
      <c r="P57" s="0" t="n">
        <v>8.5</v>
      </c>
      <c r="Q57" s="0" t="n">
        <v>3.7</v>
      </c>
      <c r="R57" s="1" t="n">
        <f aca="false">(G57-I57)/I57/I57</f>
        <v>0.0871255131452529</v>
      </c>
      <c r="S57" s="1" t="n">
        <f aca="false">G57-I57</f>
        <v>39.9</v>
      </c>
      <c r="T57" s="1" t="n">
        <f aca="false">I57^3/S57</f>
        <v>245.622656641604</v>
      </c>
      <c r="U57" s="1" t="n">
        <v>0.48</v>
      </c>
      <c r="V57" s="1" t="n">
        <v>1.95</v>
      </c>
      <c r="W57" s="1" t="n">
        <v>2.8</v>
      </c>
      <c r="X57" s="1" t="n">
        <f aca="false">S57/I57</f>
        <v>1.86448598130841</v>
      </c>
      <c r="Y57" s="0" t="n">
        <f aca="false">W57/F57</f>
        <v>0.07</v>
      </c>
      <c r="Z57" s="0" t="n">
        <v>0.0254119878031298</v>
      </c>
      <c r="AA57" s="2" t="n">
        <f aca="false">1/6*3.14*(G57^3-I57^3)*F57*0.0008</f>
        <v>3693.41123424</v>
      </c>
    </row>
    <row r="58" customFormat="false" ht="12.8" hidden="false" customHeight="false" outlineLevel="0" collapsed="false">
      <c r="B58" s="0" t="s">
        <v>75</v>
      </c>
      <c r="C58" s="0" t="n">
        <v>101</v>
      </c>
      <c r="D58" s="0" t="n">
        <v>0.11</v>
      </c>
      <c r="E58" s="0" t="n">
        <v>50</v>
      </c>
      <c r="F58" s="0" t="n">
        <v>40</v>
      </c>
      <c r="G58" s="0" t="n">
        <v>60.1</v>
      </c>
      <c r="I58" s="0" t="n">
        <v>11.6</v>
      </c>
      <c r="L58" s="0" t="s">
        <v>35</v>
      </c>
      <c r="M58" s="0" t="s">
        <v>55</v>
      </c>
      <c r="P58" s="0" t="n">
        <v>19</v>
      </c>
      <c r="Q58" s="0" t="n">
        <v>5.1</v>
      </c>
      <c r="R58" s="1" t="n">
        <f aca="false">(G58-I58)/I58/I58</f>
        <v>0.360434007134364</v>
      </c>
      <c r="S58" s="1" t="n">
        <f aca="false">G58-I58</f>
        <v>48.5</v>
      </c>
      <c r="T58" s="1" t="n">
        <f aca="false">I58^3/S58</f>
        <v>32.1834226804124</v>
      </c>
      <c r="U58" s="0" t="n">
        <v>0.4</v>
      </c>
      <c r="V58" s="0" t="n">
        <v>3.57</v>
      </c>
      <c r="W58" s="0" t="n">
        <v>3.09</v>
      </c>
      <c r="X58" s="1" t="n">
        <f aca="false">S58/I58</f>
        <v>4.18103448275862</v>
      </c>
      <c r="Y58" s="0" t="n">
        <f aca="false">W59/F58</f>
        <v>0.02925</v>
      </c>
      <c r="Z58" s="0" t="n">
        <v>0.0354578115162677</v>
      </c>
      <c r="AA58" s="2" t="n">
        <f aca="false">1/6*3.14*(G58^3-I58^3)*F58*0.0008</f>
        <v>3609.25675573333</v>
      </c>
    </row>
    <row r="59" customFormat="false" ht="12.8" hidden="false" customHeight="false" outlineLevel="0" collapsed="false">
      <c r="B59" s="0" t="s">
        <v>76</v>
      </c>
      <c r="C59" s="0" t="n">
        <v>102</v>
      </c>
      <c r="D59" s="0" t="n">
        <v>0.11</v>
      </c>
      <c r="E59" s="0" t="n">
        <v>50</v>
      </c>
      <c r="F59" s="0" t="n">
        <v>40</v>
      </c>
      <c r="G59" s="0" t="n">
        <v>24</v>
      </c>
      <c r="I59" s="0" t="n">
        <v>7.1</v>
      </c>
      <c r="L59" s="0" t="s">
        <v>35</v>
      </c>
      <c r="M59" s="0" t="s">
        <v>55</v>
      </c>
      <c r="R59" s="1" t="n">
        <f aca="false">(G59-I59)/I59/I59</f>
        <v>0.335250942273358</v>
      </c>
      <c r="S59" s="1" t="n">
        <f aca="false">G59-I59</f>
        <v>16.9</v>
      </c>
      <c r="T59" s="1" t="n">
        <f aca="false">I59^3/S59</f>
        <v>21.1781656804734</v>
      </c>
      <c r="U59" s="1" t="n">
        <v>0.42</v>
      </c>
      <c r="V59" s="1" t="n">
        <v>6.53</v>
      </c>
      <c r="W59" s="1" t="n">
        <v>1.17</v>
      </c>
      <c r="X59" s="1" t="n">
        <f aca="false">S59/I59</f>
        <v>2.38028169014084</v>
      </c>
      <c r="Y59" s="0" t="n">
        <f aca="false">W60/F59</f>
        <v>0.0355</v>
      </c>
      <c r="Z59" s="0" t="n">
        <v>0.0414205788225166</v>
      </c>
      <c r="AA59" s="2" t="n">
        <f aca="false">1/6*3.14*(G59^3-I59^3)*F59*0.0008</f>
        <v>225.512103786667</v>
      </c>
    </row>
    <row r="60" customFormat="false" ht="12.8" hidden="false" customHeight="false" outlineLevel="0" collapsed="false">
      <c r="B60" s="0" t="s">
        <v>77</v>
      </c>
      <c r="C60" s="0" t="n">
        <v>103</v>
      </c>
      <c r="D60" s="0" t="n">
        <v>0.11</v>
      </c>
      <c r="E60" s="0" t="n">
        <v>50</v>
      </c>
      <c r="F60" s="0" t="n">
        <v>40</v>
      </c>
      <c r="G60" s="0" t="n">
        <v>32.1</v>
      </c>
      <c r="I60" s="0" t="n">
        <v>7.9</v>
      </c>
      <c r="L60" s="0" t="s">
        <v>35</v>
      </c>
      <c r="M60" s="0" t="s">
        <v>55</v>
      </c>
      <c r="P60" s="0" t="n">
        <v>10</v>
      </c>
      <c r="Q60" s="0" t="n">
        <v>7.5</v>
      </c>
      <c r="R60" s="1" t="n">
        <f aca="false">(G60-I60)/I60/I60</f>
        <v>0.38775837205576</v>
      </c>
      <c r="S60" s="1" t="n">
        <f aca="false">G60-I60</f>
        <v>24.2</v>
      </c>
      <c r="T60" s="1" t="n">
        <f aca="false">I60^3/S60</f>
        <v>20.3735123966942</v>
      </c>
      <c r="U60" s="1" t="n">
        <v>0.72</v>
      </c>
      <c r="V60" s="1" t="n">
        <v>4.22</v>
      </c>
      <c r="W60" s="1" t="n">
        <v>1.42</v>
      </c>
      <c r="X60" s="1" t="n">
        <f aca="false">S60/I60</f>
        <v>3.06329113924051</v>
      </c>
      <c r="Y60" s="0" t="n">
        <f aca="false">W60/F60</f>
        <v>0.0355</v>
      </c>
      <c r="Z60" s="0" t="n">
        <v>0.101734547178403</v>
      </c>
      <c r="AA60" s="2" t="n">
        <f aca="false">1/6*3.14*(G60^3-I60^3)*F60*0.0008</f>
        <v>545.658683093334</v>
      </c>
    </row>
    <row r="61" customFormat="false" ht="12.8" hidden="false" customHeight="false" outlineLevel="0" collapsed="false">
      <c r="B61" s="0" t="s">
        <v>78</v>
      </c>
      <c r="C61" s="0" t="n">
        <v>104</v>
      </c>
      <c r="D61" s="0" t="n">
        <v>0.11</v>
      </c>
      <c r="E61" s="0" t="n">
        <v>70</v>
      </c>
      <c r="F61" s="0" t="n">
        <v>40</v>
      </c>
      <c r="G61" s="0" t="n">
        <v>66.4</v>
      </c>
      <c r="I61" s="0" t="n">
        <v>20.4</v>
      </c>
      <c r="L61" s="0" t="s">
        <v>35</v>
      </c>
      <c r="M61" s="0" t="s">
        <v>55</v>
      </c>
      <c r="P61" s="0" t="n">
        <v>9</v>
      </c>
      <c r="Q61" s="0" t="n">
        <v>2.5</v>
      </c>
      <c r="R61" s="1" t="n">
        <f aca="false">(G61-I61)/I61/I61</f>
        <v>0.110534409842368</v>
      </c>
      <c r="S61" s="1" t="n">
        <f aca="false">G61-I61</f>
        <v>46</v>
      </c>
      <c r="T61" s="1" t="n">
        <f aca="false">I61^3/S61</f>
        <v>184.557913043478</v>
      </c>
      <c r="U61" s="1" t="n">
        <v>0.45</v>
      </c>
      <c r="V61" s="1" t="n">
        <v>1.05</v>
      </c>
      <c r="W61" s="1" t="n">
        <v>6.06</v>
      </c>
      <c r="X61" s="1" t="n">
        <f aca="false">S61/I61</f>
        <v>2.25490196078431</v>
      </c>
      <c r="Y61" s="0" t="n">
        <f aca="false">W61/F61</f>
        <v>0.1515</v>
      </c>
      <c r="Z61" s="0" t="n">
        <v>0.0642617281447113</v>
      </c>
      <c r="AA61" s="2" t="n">
        <f aca="false">1/6*3.14*(G61^3-I61^3)*F61*0.0008</f>
        <v>4760.49588906667</v>
      </c>
    </row>
    <row r="62" customFormat="false" ht="12.8" hidden="false" customHeight="false" outlineLevel="0" collapsed="false">
      <c r="B62" s="0" t="s">
        <v>79</v>
      </c>
      <c r="C62" s="0" t="n">
        <v>105</v>
      </c>
      <c r="D62" s="0" t="n">
        <v>0.11</v>
      </c>
      <c r="E62" s="0" t="n">
        <v>70</v>
      </c>
      <c r="F62" s="0" t="n">
        <v>40</v>
      </c>
      <c r="G62" s="0" t="n">
        <v>52</v>
      </c>
      <c r="I62" s="0" t="n">
        <v>8.9</v>
      </c>
      <c r="L62" s="0" t="s">
        <v>35</v>
      </c>
      <c r="M62" s="0" t="s">
        <v>55</v>
      </c>
      <c r="P62" s="0" t="n">
        <v>130</v>
      </c>
      <c r="Q62" s="0" t="n">
        <v>12</v>
      </c>
      <c r="R62" s="1" t="n">
        <f aca="false">(G62-I62)/I62/I62</f>
        <v>0.54412321676556</v>
      </c>
      <c r="S62" s="1" t="n">
        <f aca="false">G62-I62</f>
        <v>43.1</v>
      </c>
      <c r="T62" s="1" t="n">
        <f aca="false">I62^3/S62</f>
        <v>16.3565893271462</v>
      </c>
      <c r="U62" s="1" t="n">
        <v>0.13</v>
      </c>
      <c r="V62" s="1" t="n">
        <v>11.23</v>
      </c>
      <c r="W62" s="1" t="n">
        <v>6.35</v>
      </c>
      <c r="X62" s="1" t="n">
        <f aca="false">S62/I62</f>
        <v>4.84269662921348</v>
      </c>
      <c r="Y62" s="0" t="n">
        <f aca="false">W62/F62</f>
        <v>0.15875</v>
      </c>
      <c r="Z62" s="0" t="n">
        <v>0.0310189296212792</v>
      </c>
      <c r="AA62" s="2" t="n">
        <f aca="false">1/6*3.14*(G62^3-I62^3)*F62*0.0008</f>
        <v>2342.90942581333</v>
      </c>
    </row>
    <row r="63" customFormat="false" ht="12.8" hidden="false" customHeight="false" outlineLevel="0" collapsed="false">
      <c r="B63" s="0" t="s">
        <v>80</v>
      </c>
      <c r="C63" s="0" t="n">
        <v>106</v>
      </c>
      <c r="D63" s="0" t="n">
        <v>0.11</v>
      </c>
      <c r="E63" s="0" t="n">
        <v>50</v>
      </c>
      <c r="F63" s="0" t="n">
        <v>125</v>
      </c>
      <c r="G63" s="0" t="n">
        <v>66.1</v>
      </c>
      <c r="I63" s="0" t="n">
        <v>33.8</v>
      </c>
      <c r="L63" s="0" t="s">
        <v>35</v>
      </c>
      <c r="M63" s="0" t="s">
        <v>55</v>
      </c>
      <c r="P63" s="0" t="n">
        <v>8</v>
      </c>
      <c r="Q63" s="0" t="n">
        <v>8</v>
      </c>
      <c r="R63" s="1" t="n">
        <f aca="false">(G63-I63)/I63/I63</f>
        <v>0.0282728195791464</v>
      </c>
      <c r="S63" s="1" t="n">
        <f aca="false">G63-I63</f>
        <v>32.3</v>
      </c>
      <c r="T63" s="1" t="n">
        <f aca="false">I63^3/S63</f>
        <v>1195.49448916409</v>
      </c>
      <c r="U63" s="1" t="n">
        <v>0.13</v>
      </c>
      <c r="V63" s="1" t="n">
        <v>5.74</v>
      </c>
      <c r="W63" s="1" t="n">
        <v>0.73</v>
      </c>
      <c r="X63" s="1" t="n">
        <f aca="false">S63/I63</f>
        <v>0.955621301775148</v>
      </c>
      <c r="Y63" s="0" t="n">
        <f aca="false">W63/F63</f>
        <v>0.00584</v>
      </c>
      <c r="Z63" s="0" t="n">
        <v>0.119254138213299</v>
      </c>
      <c r="AA63" s="2" t="n">
        <f aca="false">1/6*3.14*(G63^3-I63^3)*F63*0.0008</f>
        <v>13093.2928376667</v>
      </c>
    </row>
    <row r="64" customFormat="false" ht="12.8" hidden="false" customHeight="false" outlineLevel="0" collapsed="false">
      <c r="B64" s="0" t="s">
        <v>81</v>
      </c>
      <c r="C64" s="0" t="n">
        <v>107</v>
      </c>
      <c r="D64" s="0" t="n">
        <v>0.11</v>
      </c>
      <c r="E64" s="0" t="n">
        <v>50</v>
      </c>
      <c r="F64" s="0" t="n">
        <v>125</v>
      </c>
      <c r="G64" s="0" t="n">
        <v>23.5</v>
      </c>
      <c r="I64" s="0" t="n">
        <v>6.7</v>
      </c>
      <c r="L64" s="0" t="s">
        <v>35</v>
      </c>
      <c r="M64" s="0" t="s">
        <v>55</v>
      </c>
      <c r="P64" s="0" t="n">
        <v>4</v>
      </c>
      <c r="Q64" s="0" t="n">
        <v>2.5</v>
      </c>
      <c r="R64" s="1" t="n">
        <f aca="false">(G64-I64)/I64/I64</f>
        <v>0.374248162174204</v>
      </c>
      <c r="S64" s="1" t="n">
        <f aca="false">G64-I64</f>
        <v>16.8</v>
      </c>
      <c r="T64" s="1" t="n">
        <f aca="false">I64^3/S64</f>
        <v>17.9025595238095</v>
      </c>
      <c r="U64" s="1" t="n">
        <v>0.03</v>
      </c>
      <c r="V64" s="1" t="n">
        <v>2.2</v>
      </c>
      <c r="W64" s="1" t="n">
        <v>0.89</v>
      </c>
      <c r="X64" s="1" t="n">
        <f aca="false">S64/I64</f>
        <v>2.50746268656716</v>
      </c>
      <c r="Y64" s="0" t="n">
        <f aca="false">W64/F64</f>
        <v>0.00712</v>
      </c>
      <c r="Z64" s="0" t="n">
        <v>0.0425663954799395</v>
      </c>
      <c r="AA64" s="2" t="n">
        <f aca="false">1/6*3.14*(G64^3-I64^3)*F64*0.0008</f>
        <v>663.435528</v>
      </c>
    </row>
    <row r="65" customFormat="false" ht="12.8" hidden="false" customHeight="false" outlineLevel="0" collapsed="false">
      <c r="B65" s="0" t="s">
        <v>82</v>
      </c>
      <c r="C65" s="0" t="n">
        <v>108</v>
      </c>
      <c r="D65" s="0" t="n">
        <v>0.11</v>
      </c>
      <c r="E65" s="0" t="n">
        <v>70</v>
      </c>
      <c r="F65" s="0" t="n">
        <v>70</v>
      </c>
      <c r="G65" s="0" t="n">
        <v>57.4</v>
      </c>
      <c r="I65" s="0" t="n">
        <v>15.9</v>
      </c>
      <c r="L65" s="0" t="s">
        <v>35</v>
      </c>
      <c r="M65" s="0" t="s">
        <v>55</v>
      </c>
      <c r="P65" s="0" t="n">
        <v>60</v>
      </c>
      <c r="Q65" s="0" t="n">
        <v>4.5</v>
      </c>
      <c r="R65" s="1" t="n">
        <f aca="false">(G65-I65)/I65/I65</f>
        <v>0.16415489893596</v>
      </c>
      <c r="S65" s="1" t="n">
        <f aca="false">G65-I65</f>
        <v>41.5</v>
      </c>
      <c r="T65" s="1" t="n">
        <f aca="false">I65^3/S65</f>
        <v>96.859734939759</v>
      </c>
      <c r="U65" s="1" t="n">
        <v>0.39</v>
      </c>
      <c r="V65" s="1" t="n">
        <v>2.59</v>
      </c>
      <c r="W65" s="1" t="n">
        <v>12.63</v>
      </c>
      <c r="X65" s="1" t="n">
        <f aca="false">S65/I65</f>
        <v>2.61006289308176</v>
      </c>
      <c r="Y65" s="0" t="n">
        <f aca="false">W65/F65</f>
        <v>0.180428571428571</v>
      </c>
      <c r="Z65" s="0" t="n">
        <v>0.0567136641823695</v>
      </c>
      <c r="AA65" s="2" t="n">
        <f aca="false">1/6*3.14*(G65^3-I65^3)*F65*0.0008</f>
        <v>5424.65066546667</v>
      </c>
    </row>
    <row r="66" customFormat="false" ht="12.8" hidden="false" customHeight="false" outlineLevel="0" collapsed="false">
      <c r="B66" s="0" t="s">
        <v>83</v>
      </c>
      <c r="C66" s="0" t="n">
        <v>109</v>
      </c>
      <c r="D66" s="0" t="n">
        <v>0.11</v>
      </c>
      <c r="E66" s="0" t="n">
        <v>50</v>
      </c>
      <c r="F66" s="0" t="n">
        <v>40</v>
      </c>
      <c r="G66" s="0" t="n">
        <v>58</v>
      </c>
      <c r="I66" s="0" t="n">
        <v>25.4</v>
      </c>
      <c r="L66" s="0" t="s">
        <v>35</v>
      </c>
      <c r="M66" s="0" t="s">
        <v>55</v>
      </c>
      <c r="P66" s="0" t="n">
        <v>1.3</v>
      </c>
      <c r="Q66" s="0" t="n">
        <v>2.3</v>
      </c>
      <c r="R66" s="1" t="n">
        <f aca="false">(G66-I66)/I66/I66</f>
        <v>0.0505301010602021</v>
      </c>
      <c r="S66" s="1" t="n">
        <f aca="false">G66-I66</f>
        <v>32.6</v>
      </c>
      <c r="T66" s="1" t="n">
        <f aca="false">I66^3/S66</f>
        <v>502.670674846626</v>
      </c>
      <c r="U66" s="1" t="n">
        <v>0.19</v>
      </c>
      <c r="V66" s="1" t="n">
        <v>1.49</v>
      </c>
      <c r="W66" s="1" t="n">
        <v>0.52</v>
      </c>
      <c r="X66" s="1" t="n">
        <f aca="false">S66/I66</f>
        <v>1.28346456692913</v>
      </c>
      <c r="Y66" s="0" t="n">
        <f aca="false">W66/F66</f>
        <v>0.013</v>
      </c>
      <c r="Z66" s="0" t="n">
        <v>0.0856755292645246</v>
      </c>
      <c r="AA66" s="2" t="n">
        <f aca="false">1/6*3.14*(G66^3-I66^3)*F66*0.0008</f>
        <v>2993.04692821333</v>
      </c>
    </row>
    <row r="67" customFormat="false" ht="12.8" hidden="false" customHeight="false" outlineLevel="0" collapsed="false">
      <c r="B67" s="0" t="s">
        <v>84</v>
      </c>
      <c r="C67" s="0" t="n">
        <v>110</v>
      </c>
      <c r="D67" s="0" t="n">
        <v>0.11</v>
      </c>
      <c r="E67" s="0" t="n">
        <v>50</v>
      </c>
      <c r="F67" s="0" t="n">
        <v>40</v>
      </c>
      <c r="G67" s="0" t="n">
        <v>44.1</v>
      </c>
      <c r="I67" s="0" t="n">
        <v>18.3</v>
      </c>
      <c r="L67" s="0" t="s">
        <v>35</v>
      </c>
      <c r="M67" s="0" t="s">
        <v>55</v>
      </c>
      <c r="P67" s="0" t="n">
        <v>4.1</v>
      </c>
      <c r="Q67" s="0" t="n">
        <v>2.9</v>
      </c>
      <c r="R67" s="1" t="n">
        <f aca="false">(G67-I67)/I67/I67</f>
        <v>0.0770402221625011</v>
      </c>
      <c r="S67" s="1" t="n">
        <f aca="false">G67-I67</f>
        <v>25.8</v>
      </c>
      <c r="T67" s="1" t="n">
        <f aca="false">I67^3/S67</f>
        <v>237.538255813954</v>
      </c>
      <c r="U67" s="1" t="n">
        <v>0.12</v>
      </c>
      <c r="V67" s="1" t="n">
        <v>2.68</v>
      </c>
      <c r="W67" s="1" t="n">
        <v>0.78</v>
      </c>
      <c r="X67" s="1" t="n">
        <f aca="false">S67/I67</f>
        <v>1.40983606557377</v>
      </c>
      <c r="Y67" s="0" t="n">
        <f aca="false">W67/F67</f>
        <v>0.0195</v>
      </c>
      <c r="Z67" s="0" t="n">
        <v>0.0170455375167167</v>
      </c>
      <c r="AA67" s="2" t="n">
        <f aca="false">1/6*3.14*(G67^3-I67^3)*F67*0.0008</f>
        <v>1333.66491072</v>
      </c>
    </row>
    <row r="68" customFormat="false" ht="12.8" hidden="false" customHeight="false" outlineLevel="0" collapsed="false">
      <c r="B68" s="0" t="s">
        <v>85</v>
      </c>
      <c r="C68" s="0" t="n">
        <v>111</v>
      </c>
      <c r="D68" s="0" t="n">
        <v>0.11</v>
      </c>
      <c r="E68" s="0" t="n">
        <v>50</v>
      </c>
      <c r="F68" s="0" t="n">
        <v>40</v>
      </c>
      <c r="G68" s="0" t="n">
        <v>36.5</v>
      </c>
      <c r="I68" s="0" t="n">
        <v>17.5</v>
      </c>
      <c r="L68" s="0" t="s">
        <v>35</v>
      </c>
      <c r="M68" s="0" t="s">
        <v>55</v>
      </c>
      <c r="P68" s="0" t="n">
        <v>2.6</v>
      </c>
      <c r="Q68" s="0" t="n">
        <v>2.7</v>
      </c>
      <c r="R68" s="1" t="n">
        <f aca="false">(G68-I68)/I68/I68</f>
        <v>0.0620408163265306</v>
      </c>
      <c r="S68" s="1" t="n">
        <f aca="false">G68-I68</f>
        <v>19</v>
      </c>
      <c r="T68" s="1" t="n">
        <f aca="false">I68^3/S68</f>
        <v>282.072368421053</v>
      </c>
      <c r="U68" s="1" t="n">
        <v>0.1</v>
      </c>
      <c r="V68" s="1" t="n">
        <v>2.55</v>
      </c>
      <c r="W68" s="1" t="n">
        <v>0.5</v>
      </c>
      <c r="X68" s="1" t="n">
        <f aca="false">S68/I68</f>
        <v>1.08571428571429</v>
      </c>
      <c r="Y68" s="0" t="n">
        <f aca="false">W68/F68</f>
        <v>0.0125</v>
      </c>
      <c r="Z68" s="0" t="n">
        <v>0.0370738234069052</v>
      </c>
      <c r="AA68" s="2" t="n">
        <f aca="false">1/6*3.14*(G68^3-I68^3)*F68*0.0008</f>
        <v>724.590586666667</v>
      </c>
    </row>
    <row r="69" customFormat="false" ht="12.8" hidden="false" customHeight="false" outlineLevel="0" collapsed="false">
      <c r="B69" s="0" t="s">
        <v>86</v>
      </c>
      <c r="C69" s="0" t="n">
        <v>112</v>
      </c>
      <c r="D69" s="0" t="n">
        <v>0.11</v>
      </c>
      <c r="E69" s="0" t="n">
        <v>50</v>
      </c>
      <c r="F69" s="0" t="n">
        <v>40</v>
      </c>
      <c r="G69" s="0" t="n">
        <v>30.9</v>
      </c>
      <c r="I69" s="0" t="n">
        <v>15.4</v>
      </c>
      <c r="L69" s="0" t="s">
        <v>35</v>
      </c>
      <c r="M69" s="0" t="s">
        <v>55</v>
      </c>
      <c r="P69" s="0" t="n">
        <v>3.5</v>
      </c>
      <c r="Q69" s="0" t="n">
        <v>4</v>
      </c>
      <c r="R69" s="1" t="n">
        <f aca="false">(G69-I69)/I69/I69</f>
        <v>0.065356721200877</v>
      </c>
      <c r="S69" s="1" t="n">
        <f aca="false">G69-I69</f>
        <v>15.5</v>
      </c>
      <c r="T69" s="1" t="n">
        <f aca="false">I69^3/S69</f>
        <v>235.629935483871</v>
      </c>
      <c r="U69" s="1" t="n">
        <v>0.12</v>
      </c>
      <c r="V69" s="1" t="n">
        <v>3.11</v>
      </c>
      <c r="W69" s="1" t="n">
        <v>0.56</v>
      </c>
      <c r="X69" s="1" t="n">
        <f aca="false">S69/I69</f>
        <v>1.00649350649351</v>
      </c>
      <c r="Y69" s="0" t="n">
        <f aca="false">W69/F69</f>
        <v>0.014</v>
      </c>
      <c r="Z69" s="0" t="n">
        <v>0.0388166113938027</v>
      </c>
      <c r="AA69" s="2" t="n">
        <f aca="false">1/6*3.14*(G69^3-I69^3)*F69*0.0008</f>
        <v>432.924192533333</v>
      </c>
    </row>
    <row r="70" customFormat="false" ht="12.8" hidden="false" customHeight="false" outlineLevel="0" collapsed="false">
      <c r="B70" s="0" t="s">
        <v>87</v>
      </c>
      <c r="C70" s="0" t="n">
        <v>113</v>
      </c>
      <c r="D70" s="0" t="n">
        <v>0.11</v>
      </c>
      <c r="E70" s="0" t="n">
        <v>50</v>
      </c>
      <c r="F70" s="0" t="n">
        <v>75</v>
      </c>
      <c r="G70" s="0" t="n">
        <v>26</v>
      </c>
      <c r="I70" s="0" t="n">
        <v>6.6</v>
      </c>
      <c r="L70" s="0" t="s">
        <v>35</v>
      </c>
      <c r="M70" s="0" t="s">
        <v>55</v>
      </c>
      <c r="P70" s="0" t="n">
        <v>9</v>
      </c>
      <c r="Q70" s="0" t="n">
        <v>7.6</v>
      </c>
      <c r="R70" s="1" t="n">
        <f aca="false">(G70-I70)/I70/I70</f>
        <v>0.445362718089991</v>
      </c>
      <c r="S70" s="1" t="n">
        <f aca="false">G70-I70</f>
        <v>19.4</v>
      </c>
      <c r="T70" s="1" t="n">
        <f aca="false">I70^3/S70</f>
        <v>14.819381443299</v>
      </c>
      <c r="U70" s="1" t="n">
        <v>0.06</v>
      </c>
      <c r="V70" s="1" t="n">
        <v>7.53</v>
      </c>
      <c r="W70" s="1" t="n">
        <v>0.67</v>
      </c>
      <c r="X70" s="1" t="n">
        <f aca="false">S70/I70</f>
        <v>2.93939393939394</v>
      </c>
      <c r="Y70" s="0" t="n">
        <f aca="false">W70/F70</f>
        <v>0.00893333333333333</v>
      </c>
      <c r="Z70" s="0" t="n">
        <v>0.0542340930457602</v>
      </c>
      <c r="AA70" s="2" t="n">
        <f aca="false">1/6*3.14*(G70^3-I70^3)*F70*0.0008</f>
        <v>542.8590256</v>
      </c>
    </row>
    <row r="71" s="5" customFormat="true" ht="12.8" hidden="false" customHeight="false" outlineLevel="0" collapsed="false">
      <c r="B71" s="5" t="s">
        <v>88</v>
      </c>
      <c r="C71" s="5" t="n">
        <v>114</v>
      </c>
      <c r="D71" s="5" t="n">
        <v>0.11</v>
      </c>
      <c r="E71" s="5" t="n">
        <v>50</v>
      </c>
      <c r="F71" s="5" t="n">
        <v>75</v>
      </c>
      <c r="G71" s="5" t="n">
        <v>40</v>
      </c>
      <c r="I71" s="5" t="n">
        <v>5.4</v>
      </c>
      <c r="L71" s="5" t="s">
        <v>35</v>
      </c>
      <c r="M71" s="5" t="s">
        <v>55</v>
      </c>
      <c r="P71" s="5" t="n">
        <v>60</v>
      </c>
      <c r="Q71" s="5" t="n">
        <v>17</v>
      </c>
      <c r="R71" s="6" t="n">
        <f aca="false">(G71-I71)/I71/I71</f>
        <v>1.18655692729767</v>
      </c>
      <c r="S71" s="6" t="n">
        <f aca="false">G71-I71</f>
        <v>34.6</v>
      </c>
      <c r="T71" s="6" t="n">
        <f aca="false">I71^3/S71</f>
        <v>4.55098265895954</v>
      </c>
      <c r="U71" s="6" t="n">
        <v>0.03</v>
      </c>
      <c r="V71" s="6" t="n">
        <v>19.6</v>
      </c>
      <c r="W71" s="6" t="n">
        <v>1.67</v>
      </c>
      <c r="X71" s="6" t="n">
        <f aca="false">S71/I71</f>
        <v>6.40740740740741</v>
      </c>
      <c r="Y71" s="5" t="n">
        <f aca="false">W71/F71</f>
        <v>0.0222666666666667</v>
      </c>
      <c r="Z71" s="5" t="n">
        <v>0.0725899705645385</v>
      </c>
      <c r="AA71" s="7" t="n">
        <f aca="false">1/6*3.14*(G71^3-I71^3)*F71*0.0008</f>
        <v>2004.6556304</v>
      </c>
      <c r="AF71" s="5" t="s">
        <v>38</v>
      </c>
    </row>
    <row r="72" customFormat="false" ht="12.8" hidden="false" customHeight="false" outlineLevel="0" collapsed="false">
      <c r="B72" s="0" t="s">
        <v>89</v>
      </c>
      <c r="C72" s="0" t="n">
        <v>115</v>
      </c>
      <c r="D72" s="0" t="n">
        <v>0.11</v>
      </c>
      <c r="E72" s="0" t="n">
        <v>50</v>
      </c>
      <c r="F72" s="0" t="n">
        <v>75</v>
      </c>
      <c r="G72" s="0" t="n">
        <v>36.7</v>
      </c>
      <c r="I72" s="0" t="n">
        <v>10.8</v>
      </c>
      <c r="L72" s="0" t="s">
        <v>35</v>
      </c>
      <c r="M72" s="0" t="s">
        <v>55</v>
      </c>
      <c r="P72" s="0" t="n">
        <v>8.5</v>
      </c>
      <c r="Q72" s="0" t="n">
        <v>6.2</v>
      </c>
      <c r="R72" s="1" t="n">
        <f aca="false">(G72-I72)/I72/I72</f>
        <v>0.222050754458162</v>
      </c>
      <c r="S72" s="1" t="n">
        <f aca="false">G72-I72</f>
        <v>25.9</v>
      </c>
      <c r="T72" s="1" t="n">
        <f aca="false">I72^3/S72</f>
        <v>48.637528957529</v>
      </c>
      <c r="U72" s="1" t="n">
        <v>0.08</v>
      </c>
      <c r="V72" s="1" t="n">
        <v>6.05</v>
      </c>
      <c r="W72" s="1" t="n">
        <v>0.71</v>
      </c>
      <c r="X72" s="1" t="n">
        <f aca="false">S72/I72</f>
        <v>2.39814814814815</v>
      </c>
      <c r="Y72" s="0" t="n">
        <f aca="false">W72/F72</f>
        <v>0.00946666666666667</v>
      </c>
      <c r="Z72" s="0" t="n">
        <v>0.0979647901909661</v>
      </c>
      <c r="AA72" s="2" t="n">
        <f aca="false">1/6*3.14*(G72^3-I72^3)*F72*0.0008</f>
        <v>1512.5741414</v>
      </c>
    </row>
    <row r="73" customFormat="false" ht="12.8" hidden="false" customHeight="false" outlineLevel="0" collapsed="false">
      <c r="B73" s="0" t="s">
        <v>90</v>
      </c>
      <c r="C73" s="0" t="n">
        <v>116</v>
      </c>
      <c r="D73" s="0" t="n">
        <v>0.11</v>
      </c>
      <c r="E73" s="0" t="n">
        <v>50</v>
      </c>
      <c r="F73" s="0" t="n">
        <v>80</v>
      </c>
      <c r="G73" s="0" t="n">
        <v>69.1</v>
      </c>
      <c r="I73" s="0" t="n">
        <v>20.5</v>
      </c>
      <c r="L73" s="0" t="s">
        <v>35</v>
      </c>
      <c r="M73" s="0" t="s">
        <v>55</v>
      </c>
      <c r="P73" s="0" t="n">
        <v>5</v>
      </c>
      <c r="Q73" s="0" t="n">
        <v>3.3</v>
      </c>
      <c r="R73" s="1" t="n">
        <f aca="false">(G73-I73)/I73/I73</f>
        <v>0.115645449137418</v>
      </c>
      <c r="S73" s="1" t="n">
        <f aca="false">G73-I73</f>
        <v>48.6</v>
      </c>
      <c r="T73" s="1" t="n">
        <f aca="false">I73^3/S73</f>
        <v>177.265946502058</v>
      </c>
      <c r="U73" s="1" t="n">
        <v>0.38</v>
      </c>
      <c r="V73" s="1" t="n">
        <v>1.73</v>
      </c>
      <c r="W73" s="1" t="n">
        <v>1.8</v>
      </c>
      <c r="X73" s="1" t="n">
        <f aca="false">S73/I73</f>
        <v>2.37073170731707</v>
      </c>
      <c r="Y73" s="0" t="n">
        <f aca="false">W73/F73</f>
        <v>0.0225</v>
      </c>
      <c r="Z73" s="0" t="n">
        <v>0.0530685161927769</v>
      </c>
      <c r="AA73" s="2" t="n">
        <f aca="false">1/6*3.14*(G73^3-I73^3)*F73*0.0008</f>
        <v>10762.22007936</v>
      </c>
    </row>
    <row r="74" customFormat="false" ht="12.8" hidden="false" customHeight="false" outlineLevel="0" collapsed="false">
      <c r="B74" s="0" t="s">
        <v>91</v>
      </c>
      <c r="C74" s="0" t="n">
        <v>117</v>
      </c>
      <c r="D74" s="0" t="n">
        <v>0.11</v>
      </c>
      <c r="E74" s="0" t="n">
        <v>50</v>
      </c>
      <c r="F74" s="0" t="n">
        <v>80</v>
      </c>
      <c r="G74" s="0" t="n">
        <v>39.7</v>
      </c>
      <c r="I74" s="0" t="n">
        <v>24.3</v>
      </c>
      <c r="L74" s="0" t="s">
        <v>35</v>
      </c>
      <c r="M74" s="0" t="s">
        <v>55</v>
      </c>
      <c r="P74" s="0" t="n">
        <v>0.8</v>
      </c>
      <c r="R74" s="1" t="n">
        <f aca="false">(G74-I74)/I74/I74</f>
        <v>0.0260800352249826</v>
      </c>
      <c r="S74" s="1" t="n">
        <f aca="false">G74-I74</f>
        <v>15.4</v>
      </c>
      <c r="T74" s="1" t="n">
        <f aca="false">I74^3/S74</f>
        <v>931.747207792208</v>
      </c>
      <c r="U74" s="1" t="n">
        <v>0</v>
      </c>
      <c r="V74" s="1" t="n">
        <v>2.64</v>
      </c>
      <c r="W74" s="1" t="n">
        <v>0.13</v>
      </c>
      <c r="X74" s="1" t="n">
        <f aca="false">S74/I74</f>
        <v>0.633744855967078</v>
      </c>
      <c r="Y74" s="0" t="n">
        <f aca="false">W74/F74</f>
        <v>0.001625</v>
      </c>
      <c r="Z74" s="0" t="n">
        <v>0.0270373076675656</v>
      </c>
      <c r="AA74" s="2" t="n">
        <f aca="false">1/6*3.14*(G74^3-I74^3)*F74*0.0008</f>
        <v>1615.11103189333</v>
      </c>
    </row>
    <row r="75" customFormat="false" ht="12.8" hidden="false" customHeight="false" outlineLevel="0" collapsed="false">
      <c r="B75" s="0" t="s">
        <v>92</v>
      </c>
      <c r="C75" s="0" t="n">
        <v>118</v>
      </c>
      <c r="D75" s="0" t="n">
        <v>0.11</v>
      </c>
      <c r="E75" s="0" t="n">
        <v>50</v>
      </c>
      <c r="F75" s="0" t="n">
        <v>80</v>
      </c>
      <c r="G75" s="0" t="n">
        <v>63.7</v>
      </c>
      <c r="I75" s="0" t="n">
        <v>18</v>
      </c>
      <c r="L75" s="0" t="s">
        <v>35</v>
      </c>
      <c r="M75" s="0" t="s">
        <v>55</v>
      </c>
      <c r="P75" s="0" t="n">
        <v>11</v>
      </c>
      <c r="Q75" s="0" t="n">
        <v>3.5</v>
      </c>
      <c r="R75" s="1" t="n">
        <f aca="false">(G75-I75)/I75/I75</f>
        <v>0.141049382716049</v>
      </c>
      <c r="S75" s="1" t="n">
        <f aca="false">G75-I75</f>
        <v>45.7</v>
      </c>
      <c r="T75" s="1" t="n">
        <f aca="false">I75^3/S75</f>
        <v>127.614879649891</v>
      </c>
      <c r="U75" s="1" t="n">
        <v>0.13</v>
      </c>
      <c r="V75" s="1" t="n">
        <v>3.73</v>
      </c>
      <c r="W75" s="1" t="n">
        <v>1.47</v>
      </c>
      <c r="X75" s="1" t="n">
        <f aca="false">S75/I75</f>
        <v>2.53888888888889</v>
      </c>
      <c r="Y75" s="0" t="n">
        <f aca="false">W75/F75</f>
        <v>0.018375</v>
      </c>
      <c r="Z75" s="0" t="n">
        <v>0.0269075922866681</v>
      </c>
      <c r="AA75" s="2" t="n">
        <f aca="false">1/6*3.14*(G75^3-I75^3)*F75*0.0008</f>
        <v>8461.85128981334</v>
      </c>
    </row>
    <row r="76" customFormat="false" ht="12.8" hidden="false" customHeight="false" outlineLevel="0" collapsed="false">
      <c r="B76" s="0" t="s">
        <v>93</v>
      </c>
      <c r="C76" s="0" t="n">
        <v>119</v>
      </c>
      <c r="D76" s="0" t="n">
        <v>0.11</v>
      </c>
      <c r="E76" s="0" t="n">
        <v>50</v>
      </c>
      <c r="F76" s="0" t="n">
        <v>150</v>
      </c>
      <c r="G76" s="0" t="n">
        <v>50.6</v>
      </c>
      <c r="I76" s="0" t="n">
        <v>12.9</v>
      </c>
      <c r="L76" s="0" t="s">
        <v>35</v>
      </c>
      <c r="M76" s="0" t="s">
        <v>55</v>
      </c>
      <c r="P76" s="0" t="n">
        <v>27</v>
      </c>
      <c r="Q76" s="0" t="n">
        <v>7</v>
      </c>
      <c r="R76" s="1" t="n">
        <f aca="false">(G76-I76)/I76/I76</f>
        <v>0.226548885283336</v>
      </c>
      <c r="S76" s="1" t="n">
        <f aca="false">G76-I76</f>
        <v>37.7</v>
      </c>
      <c r="T76" s="1" t="n">
        <f aca="false">I76^3/S76</f>
        <v>56.9413527851459</v>
      </c>
      <c r="U76" s="1" t="n">
        <v>0.33</v>
      </c>
      <c r="V76" s="1" t="n">
        <v>4.77</v>
      </c>
      <c r="W76" s="1" t="n">
        <v>3.01</v>
      </c>
      <c r="X76" s="1" t="n">
        <f aca="false">S76/I76</f>
        <v>2.92248062015504</v>
      </c>
      <c r="Y76" s="0" t="n">
        <f aca="false">W76/F76</f>
        <v>0.0200666666666667</v>
      </c>
      <c r="Z76" s="0" t="n">
        <v>0.0326174767382737</v>
      </c>
      <c r="AA76" s="2" t="n">
        <f aca="false">1/6*3.14*(G76^3-I76^3)*F76*0.0008</f>
        <v>8001.1926956</v>
      </c>
    </row>
    <row r="77" customFormat="false" ht="12.8" hidden="false" customHeight="false" outlineLevel="0" collapsed="false">
      <c r="B77" s="0" t="s">
        <v>94</v>
      </c>
      <c r="C77" s="0" t="n">
        <v>120</v>
      </c>
      <c r="D77" s="0" t="n">
        <v>0.11</v>
      </c>
      <c r="E77" s="0" t="n">
        <v>50</v>
      </c>
      <c r="F77" s="0" t="n">
        <v>150</v>
      </c>
      <c r="G77" s="0" t="n">
        <v>64.7</v>
      </c>
      <c r="I77" s="0" t="n">
        <v>15.2</v>
      </c>
      <c r="L77" s="0" t="s">
        <v>35</v>
      </c>
      <c r="M77" s="0" t="s">
        <v>55</v>
      </c>
      <c r="P77" s="0" t="n">
        <v>13</v>
      </c>
      <c r="Q77" s="0" t="n">
        <v>3</v>
      </c>
      <c r="R77" s="1" t="n">
        <f aca="false">(G77-I77)/I77/I77</f>
        <v>0.214248614958449</v>
      </c>
      <c r="S77" s="1" t="n">
        <f aca="false">G77-I77</f>
        <v>49.5</v>
      </c>
      <c r="T77" s="1" t="n">
        <f aca="false">I77^3/S77</f>
        <v>70.9456161616162</v>
      </c>
      <c r="U77" s="1" t="n">
        <v>0.21</v>
      </c>
      <c r="V77" s="1" t="n">
        <v>2.98</v>
      </c>
      <c r="W77" s="1" t="n">
        <v>2.2</v>
      </c>
      <c r="X77" s="1" t="n">
        <f aca="false">S77/I77</f>
        <v>3.25657894736842</v>
      </c>
      <c r="Y77" s="0" t="n">
        <f aca="false">W77/F77</f>
        <v>0.0146666666666667</v>
      </c>
      <c r="Z77" s="0" t="n">
        <v>0.0626284890443663</v>
      </c>
      <c r="AA77" s="2" t="n">
        <f aca="false">1/6*3.14*(G77^3-I77^3)*F77*0.0008</f>
        <v>16788.211902</v>
      </c>
    </row>
    <row r="78" customFormat="false" ht="12.8" hidden="false" customHeight="false" outlineLevel="0" collapsed="false">
      <c r="B78" s="0" t="s">
        <v>95</v>
      </c>
      <c r="C78" s="0" t="n">
        <v>121</v>
      </c>
      <c r="D78" s="0" t="n">
        <v>0.11</v>
      </c>
      <c r="E78" s="0" t="n">
        <v>50</v>
      </c>
      <c r="F78" s="0" t="n">
        <v>150</v>
      </c>
      <c r="G78" s="0" t="n">
        <v>24.4</v>
      </c>
      <c r="I78" s="0" t="n">
        <v>10.7</v>
      </c>
      <c r="L78" s="0" t="s">
        <v>35</v>
      </c>
      <c r="M78" s="0" t="s">
        <v>55</v>
      </c>
      <c r="P78" s="0" t="n">
        <v>1.5</v>
      </c>
      <c r="Q78" s="0" t="n">
        <v>4.9</v>
      </c>
      <c r="R78" s="1" t="n">
        <f aca="false">(G78-I78)/I78/I78</f>
        <v>0.11966110577343</v>
      </c>
      <c r="S78" s="1" t="n">
        <f aca="false">G78-I78</f>
        <v>13.7</v>
      </c>
      <c r="T78" s="1" t="n">
        <f aca="false">I78^3/S78</f>
        <v>89.419197080292</v>
      </c>
      <c r="U78" s="1" t="n">
        <v>0.07</v>
      </c>
      <c r="V78" s="1" t="n">
        <v>4.79</v>
      </c>
      <c r="W78" s="1" t="n">
        <v>0.17</v>
      </c>
      <c r="X78" s="1" t="n">
        <f aca="false">S78/I78</f>
        <v>1.2803738317757</v>
      </c>
      <c r="Y78" s="0" t="n">
        <f aca="false">W78/F78</f>
        <v>0.00113333333333333</v>
      </c>
      <c r="Z78" s="0" t="n">
        <v>0.0324515145367639</v>
      </c>
      <c r="AA78" s="2" t="n">
        <f aca="false">1/6*3.14*(G78^3-I78^3)*F78*0.0008</f>
        <v>835.3493348</v>
      </c>
    </row>
    <row r="79" customFormat="false" ht="12.8" hidden="false" customHeight="false" outlineLevel="0" collapsed="false">
      <c r="B79" s="0" t="s">
        <v>96</v>
      </c>
      <c r="C79" s="0" t="n">
        <v>122</v>
      </c>
      <c r="D79" s="0" t="n">
        <v>0.11</v>
      </c>
      <c r="E79" s="0" t="n">
        <v>50</v>
      </c>
      <c r="F79" s="0" t="n">
        <v>10</v>
      </c>
      <c r="G79" s="0" t="n">
        <v>52.4</v>
      </c>
      <c r="I79" s="0" t="n">
        <v>15.2</v>
      </c>
      <c r="L79" s="0" t="s">
        <v>35</v>
      </c>
      <c r="M79" s="0" t="s">
        <v>55</v>
      </c>
      <c r="P79" s="0" t="n">
        <v>1</v>
      </c>
      <c r="Q79" s="0" t="n">
        <v>3.3</v>
      </c>
      <c r="R79" s="1" t="n">
        <f aca="false">(G79-I79)/I79/I79</f>
        <v>0.16101108033241</v>
      </c>
      <c r="S79" s="1" t="n">
        <f aca="false">G79-I79</f>
        <v>37.2</v>
      </c>
      <c r="T79" s="1" t="n">
        <f aca="false">I79^3/S79</f>
        <v>94.403440860215</v>
      </c>
      <c r="U79" s="1" t="n">
        <v>0.22</v>
      </c>
      <c r="V79" s="1" t="n">
        <v>2.32</v>
      </c>
      <c r="W79" s="1" t="n">
        <v>0.24</v>
      </c>
      <c r="X79" s="1" t="n">
        <f aca="false">S79/I79</f>
        <v>2.44736842105263</v>
      </c>
      <c r="Y79" s="0" t="n">
        <f aca="false">W79/F79</f>
        <v>0.024</v>
      </c>
      <c r="Z79" s="0" t="n">
        <v>0.041537645876412</v>
      </c>
      <c r="AA79" s="2" t="n">
        <f aca="false">1/6*3.14*(G79^3-I79^3)*F79*0.0008</f>
        <v>587.66572032</v>
      </c>
    </row>
    <row r="80" customFormat="false" ht="12.8" hidden="false" customHeight="false" outlineLevel="0" collapsed="false">
      <c r="B80" s="0" t="s">
        <v>97</v>
      </c>
      <c r="C80" s="0" t="n">
        <v>123</v>
      </c>
      <c r="D80" s="0" t="n">
        <v>0.11</v>
      </c>
      <c r="E80" s="0" t="n">
        <v>50</v>
      </c>
      <c r="F80" s="0" t="n">
        <v>24</v>
      </c>
      <c r="G80" s="0" t="n">
        <v>41.2</v>
      </c>
      <c r="I80" s="0" t="n">
        <v>10.6</v>
      </c>
      <c r="L80" s="0" t="s">
        <v>35</v>
      </c>
      <c r="M80" s="0" t="s">
        <v>55</v>
      </c>
      <c r="P80" s="0" t="n">
        <v>6</v>
      </c>
      <c r="Q80" s="0" t="n">
        <v>5</v>
      </c>
      <c r="R80" s="1" t="n">
        <f aca="false">(G80-I80)/I80/I80</f>
        <v>0.272338910644357</v>
      </c>
      <c r="S80" s="1" t="n">
        <f aca="false">G80-I80</f>
        <v>30.6</v>
      </c>
      <c r="T80" s="1" t="n">
        <f aca="false">I80^3/S80</f>
        <v>38.922091503268</v>
      </c>
      <c r="U80" s="1" t="n">
        <v>0.13</v>
      </c>
      <c r="V80" s="1" t="n">
        <v>6.06</v>
      </c>
      <c r="W80" s="1" t="n">
        <v>0.72</v>
      </c>
      <c r="X80" s="1" t="n">
        <f aca="false">S80/I80</f>
        <v>2.88679245283019</v>
      </c>
      <c r="Y80" s="0" t="n">
        <f aca="false">W80/F80</f>
        <v>0.03</v>
      </c>
      <c r="Z80" s="0" t="n">
        <v>0.0128398269885182</v>
      </c>
      <c r="AA80" s="2" t="n">
        <f aca="false">1/6*3.14*(G80^3-I80^3)*F80*0.0008</f>
        <v>690.734808576</v>
      </c>
    </row>
    <row r="81" customFormat="false" ht="12.8" hidden="false" customHeight="false" outlineLevel="0" collapsed="false">
      <c r="B81" s="0" t="s">
        <v>98</v>
      </c>
      <c r="C81" s="0" t="n">
        <v>124</v>
      </c>
      <c r="D81" s="0" t="n">
        <v>0.11</v>
      </c>
      <c r="E81" s="0" t="n">
        <v>50</v>
      </c>
      <c r="F81" s="0" t="n">
        <v>24</v>
      </c>
      <c r="G81" s="0" t="n">
        <v>53</v>
      </c>
      <c r="I81" s="0" t="n">
        <v>8.4</v>
      </c>
      <c r="L81" s="0" t="s">
        <v>35</v>
      </c>
      <c r="M81" s="0" t="s">
        <v>55</v>
      </c>
      <c r="P81" s="0" t="n">
        <v>32</v>
      </c>
      <c r="Q81" s="0" t="n">
        <v>10</v>
      </c>
      <c r="R81" s="1" t="n">
        <f aca="false">(G81-I81)/I81/I81</f>
        <v>0.632086167800453</v>
      </c>
      <c r="S81" s="1" t="n">
        <f aca="false">G81-I81</f>
        <v>44.6</v>
      </c>
      <c r="T81" s="1" t="n">
        <f aca="false">I81^3/S81</f>
        <v>13.2893273542601</v>
      </c>
      <c r="U81" s="1" t="n">
        <v>0.12</v>
      </c>
      <c r="V81" s="1" t="n">
        <v>9.73</v>
      </c>
      <c r="W81" s="1" t="n">
        <v>1.66</v>
      </c>
      <c r="X81" s="1" t="n">
        <f aca="false">S81/I81</f>
        <v>5.30952380952381</v>
      </c>
      <c r="Y81" s="0" t="n">
        <f aca="false">W81/F81</f>
        <v>0.0691666666666667</v>
      </c>
      <c r="Z81" s="0" t="n">
        <v>0.0428369712286116</v>
      </c>
      <c r="AA81" s="2" t="n">
        <f aca="false">1/6*3.14*(G81^3-I81^3)*F81*0.0008</f>
        <v>1489.960606208</v>
      </c>
    </row>
    <row r="82" customFormat="false" ht="12.8" hidden="false" customHeight="false" outlineLevel="0" collapsed="false">
      <c r="B82" s="0" t="s">
        <v>99</v>
      </c>
      <c r="C82" s="0" t="n">
        <v>125</v>
      </c>
      <c r="D82" s="0" t="n">
        <v>0.11</v>
      </c>
      <c r="E82" s="0" t="n">
        <v>50</v>
      </c>
      <c r="F82" s="0" t="n">
        <v>24</v>
      </c>
      <c r="G82" s="0" t="n">
        <v>37.4</v>
      </c>
      <c r="I82" s="0" t="n">
        <v>7.3</v>
      </c>
      <c r="L82" s="0" t="s">
        <v>35</v>
      </c>
      <c r="M82" s="0" t="s">
        <v>55</v>
      </c>
      <c r="P82" s="0" t="n">
        <v>40</v>
      </c>
      <c r="Q82" s="0" t="n">
        <v>13</v>
      </c>
      <c r="R82" s="1" t="n">
        <f aca="false">(G82-I82)/I82/I82</f>
        <v>0.564833927566147</v>
      </c>
      <c r="S82" s="1" t="n">
        <f aca="false">G82-I82</f>
        <v>30.1</v>
      </c>
      <c r="T82" s="1" t="n">
        <f aca="false">I82^3/S82</f>
        <v>12.9241528239203</v>
      </c>
      <c r="U82" s="1" t="n">
        <v>0.08</v>
      </c>
      <c r="V82" s="1" t="n">
        <v>14.09</v>
      </c>
      <c r="W82" s="1" t="n">
        <v>1.73</v>
      </c>
      <c r="X82" s="1" t="n">
        <f aca="false">S82/I82</f>
        <v>4.12328767123288</v>
      </c>
      <c r="Y82" s="0" t="n">
        <f aca="false">W82/F82</f>
        <v>0.0720833333333333</v>
      </c>
      <c r="Z82" s="0" t="n">
        <v>0.056806309366844</v>
      </c>
      <c r="AA82" s="2" t="n">
        <f aca="false">1/6*3.14*(G82^3-I82^3)*F82*0.0008</f>
        <v>521.738451136</v>
      </c>
    </row>
    <row r="83" customFormat="false" ht="12.8" hidden="false" customHeight="false" outlineLevel="0" collapsed="false">
      <c r="B83" s="0" t="s">
        <v>100</v>
      </c>
      <c r="C83" s="0" t="n">
        <v>126</v>
      </c>
      <c r="D83" s="0" t="n">
        <v>0.11</v>
      </c>
      <c r="E83" s="0" t="n">
        <v>50</v>
      </c>
      <c r="F83" s="0" t="n">
        <v>24</v>
      </c>
      <c r="G83" s="0" t="n">
        <v>55.5</v>
      </c>
      <c r="I83" s="0" t="n">
        <v>29.7</v>
      </c>
      <c r="L83" s="0" t="s">
        <v>35</v>
      </c>
      <c r="M83" s="0" t="s">
        <v>55</v>
      </c>
      <c r="P83" s="0" t="n">
        <v>4</v>
      </c>
      <c r="R83" s="1" t="n">
        <f aca="false">(G83-I83)/I83/I83</f>
        <v>0.029248716117403</v>
      </c>
      <c r="S83" s="1" t="n">
        <f aca="false">G83-I83</f>
        <v>25.8</v>
      </c>
      <c r="T83" s="1" t="n">
        <f aca="false">I83^3/S83</f>
        <v>1015.42918604651</v>
      </c>
      <c r="U83" s="1" t="n">
        <v>0.34</v>
      </c>
      <c r="V83" s="1" t="n">
        <v>1.35</v>
      </c>
      <c r="W83" s="1" t="n">
        <v>0.18</v>
      </c>
      <c r="X83" s="1" t="n">
        <f aca="false">S83/I83</f>
        <v>0.868686868686869</v>
      </c>
      <c r="Y83" s="0" t="n">
        <f aca="false">W83/F83</f>
        <v>0.0075</v>
      </c>
      <c r="Z83" s="0" t="n">
        <v>0.095399762666642</v>
      </c>
      <c r="AA83" s="2" t="n">
        <f aca="false">1/6*3.14*(G83^3-I83^3)*F83*0.0008</f>
        <v>1454.506298496</v>
      </c>
    </row>
    <row r="84" customFormat="false" ht="12.8" hidden="false" customHeight="false" outlineLevel="0" collapsed="false">
      <c r="B84" s="0" t="s">
        <v>101</v>
      </c>
      <c r="C84" s="0" t="n">
        <v>127</v>
      </c>
      <c r="D84" s="0" t="n">
        <v>0.11</v>
      </c>
      <c r="E84" s="0" t="n">
        <v>50</v>
      </c>
      <c r="F84" s="0" t="n">
        <v>24</v>
      </c>
      <c r="G84" s="0" t="n">
        <v>52.5</v>
      </c>
      <c r="I84" s="0" t="n">
        <v>10.2</v>
      </c>
      <c r="L84" s="0" t="s">
        <v>35</v>
      </c>
      <c r="M84" s="0" t="s">
        <v>55</v>
      </c>
      <c r="P84" s="0" t="n">
        <v>3.3</v>
      </c>
      <c r="Q84" s="0" t="n">
        <v>3</v>
      </c>
      <c r="R84" s="1" t="n">
        <f aca="false">(G84-I84)/I84/I84</f>
        <v>0.406574394463668</v>
      </c>
      <c r="S84" s="1" t="n">
        <f aca="false">G84-I84</f>
        <v>42.3</v>
      </c>
      <c r="T84" s="1" t="n">
        <f aca="false">I84^3/S84</f>
        <v>25.0876595744681</v>
      </c>
      <c r="U84" s="1" t="n">
        <v>0.19</v>
      </c>
      <c r="V84" s="1" t="n">
        <v>2.14</v>
      </c>
      <c r="W84" s="1" t="n">
        <v>0.82</v>
      </c>
      <c r="X84" s="1" t="n">
        <f aca="false">S84/I84</f>
        <v>4.14705882352941</v>
      </c>
      <c r="Y84" s="0" t="n">
        <f aca="false">W84/F84</f>
        <v>0.0341666666666667</v>
      </c>
      <c r="Z84" s="0" t="n">
        <v>0.0119860483190931</v>
      </c>
      <c r="AA84" s="2" t="n">
        <f aca="false">1/6*3.14*(G84^3-I84^3)*F84*0.0008</f>
        <v>1443.313982016</v>
      </c>
    </row>
    <row r="85" s="5" customFormat="true" ht="12.8" hidden="false" customHeight="false" outlineLevel="0" collapsed="false">
      <c r="B85" s="5" t="s">
        <v>102</v>
      </c>
      <c r="C85" s="5" t="n">
        <v>128</v>
      </c>
      <c r="D85" s="5" t="n">
        <v>0.11</v>
      </c>
      <c r="E85" s="5" t="n">
        <v>50</v>
      </c>
      <c r="F85" s="5" t="n">
        <v>24</v>
      </c>
      <c r="G85" s="5" t="n">
        <v>44.6</v>
      </c>
      <c r="I85" s="5" t="n">
        <v>32.3</v>
      </c>
      <c r="L85" s="5" t="s">
        <v>35</v>
      </c>
      <c r="M85" s="5" t="s">
        <v>55</v>
      </c>
      <c r="R85" s="6" t="n">
        <f aca="false">(G85-I85)/I85/I85</f>
        <v>0.0117896270452127</v>
      </c>
      <c r="S85" s="6" t="n">
        <f aca="false">G85-I85</f>
        <v>12.3</v>
      </c>
      <c r="T85" s="6" t="n">
        <f aca="false">I85^3/S85</f>
        <v>2739.69650406504</v>
      </c>
      <c r="U85" s="6" t="n">
        <v>0.12</v>
      </c>
      <c r="V85" s="6" t="n">
        <v>3.49</v>
      </c>
      <c r="W85" s="6" t="n">
        <v>1.26</v>
      </c>
      <c r="X85" s="6" t="n">
        <f aca="false">S85/I85</f>
        <v>0.380804953560372</v>
      </c>
      <c r="Y85" s="5" t="n">
        <f aca="false">W85/F85</f>
        <v>0.0525</v>
      </c>
      <c r="Z85" s="5" t="n">
        <v>0.0204873758193426</v>
      </c>
      <c r="AA85" s="7" t="n">
        <f aca="false">1/6*3.14*(G85^3-I85^3)*F85*0.0008</f>
        <v>552.823566912</v>
      </c>
      <c r="AF85" s="5" t="s">
        <v>38</v>
      </c>
    </row>
    <row r="86" customFormat="false" ht="12.8" hidden="false" customHeight="false" outlineLevel="0" collapsed="false">
      <c r="B86" s="0" t="s">
        <v>103</v>
      </c>
      <c r="C86" s="0" t="n">
        <v>129</v>
      </c>
      <c r="D86" s="0" t="n">
        <v>0.11</v>
      </c>
      <c r="E86" s="0" t="n">
        <v>50</v>
      </c>
      <c r="F86" s="0" t="n">
        <v>30</v>
      </c>
      <c r="G86" s="0" t="n">
        <v>26.9</v>
      </c>
      <c r="I86" s="0" t="n">
        <v>7.6</v>
      </c>
      <c r="L86" s="0" t="s">
        <v>35</v>
      </c>
      <c r="M86" s="0" t="s">
        <v>55</v>
      </c>
      <c r="P86" s="0" t="n">
        <v>9</v>
      </c>
      <c r="Q86" s="0" t="n">
        <v>5</v>
      </c>
      <c r="R86" s="1" t="n">
        <f aca="false">(G86-I86)/I86/I86</f>
        <v>0.334141274238227</v>
      </c>
      <c r="S86" s="1" t="n">
        <f aca="false">G86-I86</f>
        <v>19.3</v>
      </c>
      <c r="T86" s="1" t="n">
        <f aca="false">I86^3/S86</f>
        <v>22.7448704663212</v>
      </c>
      <c r="U86" s="1" t="n">
        <v>0.49</v>
      </c>
      <c r="V86" s="1" t="n">
        <v>2.67</v>
      </c>
      <c r="W86" s="1" t="n">
        <v>1.85</v>
      </c>
      <c r="X86" s="1" t="n">
        <f aca="false">S86/I86</f>
        <v>2.53947368421053</v>
      </c>
      <c r="Y86" s="0" t="n">
        <f aca="false">W86/F86</f>
        <v>0.0616666666666667</v>
      </c>
      <c r="Z86" s="0" t="n">
        <v>0.0179638203520501</v>
      </c>
      <c r="AA86" s="2" t="n">
        <f aca="false">1/6*3.14*(G86^3-I86^3)*F86*0.0008</f>
        <v>238.96823048</v>
      </c>
    </row>
    <row r="87" customFormat="false" ht="12.8" hidden="false" customHeight="false" outlineLevel="0" collapsed="false">
      <c r="B87" s="0" t="s">
        <v>104</v>
      </c>
      <c r="C87" s="0" t="n">
        <v>130</v>
      </c>
      <c r="D87" s="0" t="n">
        <v>0.11</v>
      </c>
      <c r="E87" s="0" t="n">
        <v>50</v>
      </c>
      <c r="F87" s="0" t="n">
        <v>30</v>
      </c>
      <c r="G87" s="0" t="n">
        <v>15.2</v>
      </c>
      <c r="I87" s="0" t="n">
        <v>4.7</v>
      </c>
      <c r="L87" s="0" t="s">
        <v>35</v>
      </c>
      <c r="M87" s="0" t="s">
        <v>55</v>
      </c>
      <c r="P87" s="0" t="n">
        <v>5</v>
      </c>
      <c r="Q87" s="0" t="n">
        <v>7</v>
      </c>
      <c r="R87" s="1" t="n">
        <f aca="false">(G87-I87)/I87/I87</f>
        <v>0.4753282028067</v>
      </c>
      <c r="S87" s="1" t="n">
        <f aca="false">G87-I87</f>
        <v>10.5</v>
      </c>
      <c r="T87" s="1" t="n">
        <f aca="false">I87^3/S87</f>
        <v>9.88790476190476</v>
      </c>
      <c r="U87" s="1" t="n">
        <v>0.36</v>
      </c>
      <c r="V87" s="1" t="n">
        <v>4.35</v>
      </c>
      <c r="W87" s="1" t="n">
        <v>0.64</v>
      </c>
      <c r="X87" s="1" t="n">
        <f aca="false">S87/I87</f>
        <v>2.23404255319149</v>
      </c>
      <c r="Y87" s="0" t="n">
        <f aca="false">W87/F87</f>
        <v>0.0213333333333333</v>
      </c>
      <c r="Z87" s="0" t="n">
        <v>0.072284730144788</v>
      </c>
      <c r="AA87" s="2" t="n">
        <f aca="false">1/6*3.14*(G87^3-I87^3)*F87*0.0008</f>
        <v>42.8042916</v>
      </c>
    </row>
    <row r="88" customFormat="false" ht="12.8" hidden="false" customHeight="false" outlineLevel="0" collapsed="false">
      <c r="B88" s="0" t="s">
        <v>105</v>
      </c>
      <c r="C88" s="0" t="n">
        <v>131</v>
      </c>
      <c r="D88" s="0" t="n">
        <v>0.11</v>
      </c>
      <c r="E88" s="0" t="n">
        <v>50</v>
      </c>
      <c r="F88" s="0" t="n">
        <v>30</v>
      </c>
      <c r="G88" s="0" t="n">
        <v>25</v>
      </c>
      <c r="I88" s="0" t="n">
        <v>16.3</v>
      </c>
      <c r="L88" s="0" t="s">
        <v>35</v>
      </c>
      <c r="M88" s="0" t="s">
        <v>55</v>
      </c>
      <c r="P88" s="0" t="n">
        <v>0.2</v>
      </c>
      <c r="R88" s="1" t="n">
        <f aca="false">(G88-I88)/I88/I88</f>
        <v>0.0327449282998984</v>
      </c>
      <c r="S88" s="1" t="n">
        <f aca="false">G88-I88</f>
        <v>8.7</v>
      </c>
      <c r="T88" s="1" t="n">
        <f aca="false">I88^3/S88</f>
        <v>497.787011494253</v>
      </c>
      <c r="U88" s="1" t="n">
        <v>0.1</v>
      </c>
      <c r="V88" s="1" t="n">
        <v>2.46</v>
      </c>
      <c r="W88" s="1" t="n">
        <v>0.03</v>
      </c>
      <c r="X88" s="1" t="n">
        <f aca="false">S88/I88</f>
        <v>0.533742331288343</v>
      </c>
      <c r="Y88" s="0" t="n">
        <f aca="false">W88/F88</f>
        <v>0.001</v>
      </c>
      <c r="Z88" s="0" t="n">
        <v>0.0987459067925492</v>
      </c>
      <c r="AA88" s="2" t="n">
        <f aca="false">1/6*3.14*(G88^3-I88^3)*F88*0.0008</f>
        <v>141.85581768</v>
      </c>
    </row>
    <row r="89" customFormat="false" ht="12.8" hidden="false" customHeight="false" outlineLevel="0" collapsed="false">
      <c r="B89" s="0" t="s">
        <v>106</v>
      </c>
      <c r="C89" s="0" t="n">
        <v>132</v>
      </c>
      <c r="D89" s="0" t="n">
        <v>0.11</v>
      </c>
      <c r="E89" s="0" t="n">
        <v>50</v>
      </c>
      <c r="F89" s="0" t="n">
        <v>30</v>
      </c>
      <c r="G89" s="0" t="n">
        <v>50.1</v>
      </c>
      <c r="I89" s="0" t="n">
        <v>10.9</v>
      </c>
      <c r="L89" s="0" t="s">
        <v>35</v>
      </c>
      <c r="M89" s="0" t="s">
        <v>55</v>
      </c>
      <c r="P89" s="0" t="n">
        <v>11</v>
      </c>
      <c r="Q89" s="0" t="n">
        <v>4</v>
      </c>
      <c r="R89" s="1" t="n">
        <f aca="false">(G89-I89)/I89/I89</f>
        <v>0.329938557360492</v>
      </c>
      <c r="S89" s="1" t="n">
        <f aca="false">G89-I89</f>
        <v>39.2</v>
      </c>
      <c r="T89" s="1" t="n">
        <f aca="false">I89^3/S89</f>
        <v>33.0364540816327</v>
      </c>
      <c r="U89" s="1" t="n">
        <v>0.16</v>
      </c>
      <c r="V89" s="1" t="n">
        <v>4.28</v>
      </c>
      <c r="W89" s="1" t="n">
        <v>1.44</v>
      </c>
      <c r="X89" s="1" t="n">
        <f aca="false">S89/I89</f>
        <v>3.59633027522936</v>
      </c>
      <c r="Y89" s="0" t="n">
        <f aca="false">W89/F89</f>
        <v>0.048</v>
      </c>
      <c r="Z89" s="0" t="n">
        <v>0.0276841260902502</v>
      </c>
      <c r="AA89" s="2" t="n">
        <f aca="false">1/6*3.14*(G89^3-I89^3)*F89*0.0008</f>
        <v>1563.17328832</v>
      </c>
    </row>
    <row r="90" customFormat="false" ht="12.8" hidden="false" customHeight="false" outlineLevel="0" collapsed="false">
      <c r="B90" s="0" t="s">
        <v>107</v>
      </c>
      <c r="C90" s="0" t="n">
        <v>133</v>
      </c>
      <c r="D90" s="0" t="n">
        <v>0.11</v>
      </c>
      <c r="E90" s="0" t="n">
        <v>50</v>
      </c>
      <c r="F90" s="0" t="n">
        <v>30</v>
      </c>
      <c r="G90" s="0" t="n">
        <v>29.5</v>
      </c>
      <c r="I90" s="0" t="n">
        <v>7.4</v>
      </c>
      <c r="L90" s="0" t="s">
        <v>35</v>
      </c>
      <c r="M90" s="0" t="s">
        <v>55</v>
      </c>
      <c r="P90" s="0" t="n">
        <v>11</v>
      </c>
      <c r="Q90" s="0" t="n">
        <v>5</v>
      </c>
      <c r="R90" s="1" t="n">
        <f aca="false">(G90-I90)/I90/I90</f>
        <v>0.403579254930606</v>
      </c>
      <c r="S90" s="1" t="n">
        <f aca="false">G90-I90</f>
        <v>22.1</v>
      </c>
      <c r="T90" s="1" t="n">
        <f aca="false">I90^3/S90</f>
        <v>18.33592760181</v>
      </c>
      <c r="U90" s="1" t="n">
        <v>0.22</v>
      </c>
      <c r="V90" s="1" t="n">
        <v>4.23</v>
      </c>
      <c r="W90" s="1" t="n">
        <v>1.39</v>
      </c>
      <c r="X90" s="1" t="n">
        <f aca="false">S90/I90</f>
        <v>2.98648648648649</v>
      </c>
      <c r="Y90" s="0" t="n">
        <f aca="false">W90/F90</f>
        <v>0.0463333333333333</v>
      </c>
      <c r="Z90" s="0" t="n">
        <v>0.0399615052507878</v>
      </c>
      <c r="AA90" s="2" t="n">
        <f aca="false">1/6*3.14*(G90^3-I90^3)*F90*0.0008</f>
        <v>317.35541656</v>
      </c>
    </row>
    <row r="91" customFormat="false" ht="12.8" hidden="false" customHeight="false" outlineLevel="0" collapsed="false">
      <c r="B91" s="0" t="s">
        <v>108</v>
      </c>
      <c r="C91" s="0" t="n">
        <v>134</v>
      </c>
      <c r="D91" s="0" t="n">
        <v>0.11</v>
      </c>
      <c r="E91" s="0" t="n">
        <v>50</v>
      </c>
      <c r="F91" s="0" t="n">
        <v>30</v>
      </c>
      <c r="G91" s="0" t="n">
        <v>88.9</v>
      </c>
      <c r="I91" s="0" t="n">
        <v>17.7</v>
      </c>
      <c r="L91" s="0" t="s">
        <v>35</v>
      </c>
      <c r="M91" s="0" t="s">
        <v>55</v>
      </c>
      <c r="P91" s="0" t="n">
        <v>30</v>
      </c>
      <c r="Q91" s="0" t="n">
        <v>4.5</v>
      </c>
      <c r="R91" s="1" t="n">
        <f aca="false">(G91-I91)/I91/I91</f>
        <v>0.227265472884548</v>
      </c>
      <c r="S91" s="1" t="n">
        <f aca="false">G91-I91</f>
        <v>71.2</v>
      </c>
      <c r="T91" s="1" t="n">
        <f aca="false">I91^3/S91</f>
        <v>77.8824859550562</v>
      </c>
      <c r="U91" s="1" t="n">
        <v>0.24</v>
      </c>
      <c r="V91" s="1" t="n">
        <v>3.03</v>
      </c>
      <c r="W91" s="1" t="n">
        <v>4.99</v>
      </c>
      <c r="X91" s="1" t="n">
        <f aca="false">S91/I91</f>
        <v>4.0225988700565</v>
      </c>
      <c r="Y91" s="0" t="n">
        <f aca="false">W91/F91</f>
        <v>0.166333333333333</v>
      </c>
      <c r="Z91" s="0" t="n">
        <v>0.0715249991580318</v>
      </c>
      <c r="AA91" s="2" t="n">
        <f aca="false">1/6*3.14*(G91^3-I91^3)*F91*0.0008</f>
        <v>8754.94970816</v>
      </c>
    </row>
    <row r="92" customFormat="false" ht="12.8" hidden="false" customHeight="false" outlineLevel="0" collapsed="false">
      <c r="B92" s="0" t="s">
        <v>109</v>
      </c>
      <c r="C92" s="0" t="n">
        <v>135</v>
      </c>
      <c r="D92" s="0" t="n">
        <v>0.11</v>
      </c>
      <c r="E92" s="0" t="n">
        <v>50</v>
      </c>
      <c r="F92" s="0" t="n">
        <v>45</v>
      </c>
      <c r="G92" s="0" t="n">
        <v>61.3</v>
      </c>
      <c r="I92" s="0" t="n">
        <v>28.3</v>
      </c>
      <c r="L92" s="0" t="s">
        <v>35</v>
      </c>
      <c r="M92" s="0" t="s">
        <v>55</v>
      </c>
      <c r="P92" s="0" t="n">
        <v>5.5</v>
      </c>
      <c r="Q92" s="0" t="n">
        <v>2.1</v>
      </c>
      <c r="R92" s="1" t="n">
        <f aca="false">(G92-I92)/I92/I92</f>
        <v>0.0412041603715866</v>
      </c>
      <c r="S92" s="1" t="n">
        <f aca="false">G92-I92</f>
        <v>33</v>
      </c>
      <c r="T92" s="1" t="n">
        <f aca="false">I92^3/S92</f>
        <v>686.823848484849</v>
      </c>
      <c r="U92" s="1" t="n">
        <v>0.17</v>
      </c>
      <c r="V92" s="1" t="n">
        <v>1.5</v>
      </c>
      <c r="W92" s="1" t="n">
        <v>2.05</v>
      </c>
      <c r="X92" s="1" t="n">
        <f aca="false">S92/I92</f>
        <v>1.1660777385159</v>
      </c>
      <c r="Y92" s="0" t="n">
        <f aca="false">W92/F92</f>
        <v>0.0455555555555556</v>
      </c>
      <c r="Z92" s="0" t="n">
        <v>0.0391211386629147</v>
      </c>
      <c r="AA92" s="2" t="n">
        <f aca="false">1/6*3.14*(G92^3-I92^3)*F92*0.0008</f>
        <v>3912.7139964</v>
      </c>
    </row>
    <row r="93" customFormat="false" ht="12.8" hidden="false" customHeight="false" outlineLevel="0" collapsed="false">
      <c r="B93" s="0" t="s">
        <v>110</v>
      </c>
      <c r="C93" s="0" t="n">
        <v>136</v>
      </c>
      <c r="D93" s="0" t="n">
        <v>0.11</v>
      </c>
      <c r="E93" s="0" t="n">
        <v>50</v>
      </c>
      <c r="F93" s="0" t="n">
        <v>45</v>
      </c>
      <c r="G93" s="0" t="n">
        <v>24.8</v>
      </c>
      <c r="I93" s="0" t="n">
        <v>9.7</v>
      </c>
      <c r="L93" s="0" t="s">
        <v>35</v>
      </c>
      <c r="M93" s="0" t="s">
        <v>55</v>
      </c>
      <c r="P93" s="0" t="n">
        <v>10</v>
      </c>
      <c r="Q93" s="0" t="n">
        <v>5</v>
      </c>
      <c r="R93" s="1" t="n">
        <f aca="false">(G93-I93)/I93/I93</f>
        <v>0.160484642363694</v>
      </c>
      <c r="S93" s="1" t="n">
        <f aca="false">G93-I93</f>
        <v>15.1</v>
      </c>
      <c r="T93" s="1" t="n">
        <f aca="false">I93^3/S93</f>
        <v>60.4419205298013</v>
      </c>
      <c r="U93" s="1" t="n">
        <v>0.41</v>
      </c>
      <c r="V93" s="1" t="n">
        <v>3.02</v>
      </c>
      <c r="W93" s="1" t="n">
        <v>2.05</v>
      </c>
      <c r="X93" s="1" t="n">
        <f aca="false">S93/I93</f>
        <v>1.55670103092784</v>
      </c>
      <c r="Y93" s="0" t="n">
        <f aca="false">W93/F93</f>
        <v>0.0455555555555556</v>
      </c>
      <c r="Z93" s="0" t="n">
        <v>0.0336093861976684</v>
      </c>
      <c r="AA93" s="2" t="n">
        <f aca="false">1/6*3.14*(G93^3-I93^3)*F93*0.0008</f>
        <v>270.17160996</v>
      </c>
    </row>
    <row r="94" customFormat="false" ht="12.8" hidden="false" customHeight="false" outlineLevel="0" collapsed="false">
      <c r="B94" s="0" t="s">
        <v>111</v>
      </c>
      <c r="C94" s="0" t="n">
        <v>137</v>
      </c>
      <c r="D94" s="0" t="n">
        <v>0.11</v>
      </c>
      <c r="E94" s="0" t="n">
        <v>50</v>
      </c>
      <c r="F94" s="0" t="n">
        <v>45</v>
      </c>
      <c r="G94" s="0" t="n">
        <v>33.8</v>
      </c>
      <c r="I94" s="0" t="n">
        <v>13.8</v>
      </c>
      <c r="L94" s="0" t="s">
        <v>35</v>
      </c>
      <c r="M94" s="0" t="s">
        <v>55</v>
      </c>
      <c r="P94" s="0" t="n">
        <v>19</v>
      </c>
      <c r="Q94" s="0" t="n">
        <v>5.3</v>
      </c>
      <c r="R94" s="1" t="n">
        <f aca="false">(G94-I94)/I94/I94</f>
        <v>0.10501995379122</v>
      </c>
      <c r="S94" s="1" t="n">
        <f aca="false">G94-I94</f>
        <v>20</v>
      </c>
      <c r="T94" s="1" t="n">
        <f aca="false">I94^3/S94</f>
        <v>131.4036</v>
      </c>
      <c r="U94" s="1" t="n">
        <v>0.1</v>
      </c>
      <c r="V94" s="1" t="n">
        <v>5.13</v>
      </c>
      <c r="W94" s="1" t="n">
        <v>2.12</v>
      </c>
      <c r="X94" s="1" t="n">
        <f aca="false">S94/I94</f>
        <v>1.44927536231884</v>
      </c>
      <c r="Y94" s="0" t="n">
        <f aca="false">W94/F94</f>
        <v>0.0471111111111111</v>
      </c>
      <c r="Z94" s="0" t="n">
        <v>0.0989522574776436</v>
      </c>
      <c r="AA94" s="2" t="n">
        <f aca="false">1/6*3.14*(G94^3-I94^3)*F94*0.0008</f>
        <v>677.983776</v>
      </c>
    </row>
    <row r="95" customFormat="false" ht="12.8" hidden="false" customHeight="false" outlineLevel="0" collapsed="false">
      <c r="B95" s="0" t="s">
        <v>112</v>
      </c>
      <c r="C95" s="0" t="n">
        <v>138</v>
      </c>
      <c r="D95" s="0" t="n">
        <v>0.11</v>
      </c>
      <c r="E95" s="0" t="n">
        <v>50</v>
      </c>
      <c r="F95" s="0" t="n">
        <v>45</v>
      </c>
      <c r="G95" s="0" t="n">
        <v>48.6</v>
      </c>
      <c r="I95" s="0" t="n">
        <v>13.6</v>
      </c>
      <c r="L95" s="0" t="s">
        <v>35</v>
      </c>
      <c r="M95" s="0" t="s">
        <v>55</v>
      </c>
      <c r="P95" s="0" t="n">
        <v>40</v>
      </c>
      <c r="Q95" s="0" t="n">
        <v>4.2</v>
      </c>
      <c r="R95" s="1" t="n">
        <f aca="false">(G95-I95)/I95/I95</f>
        <v>0.189230103806228</v>
      </c>
      <c r="S95" s="1" t="n">
        <f aca="false">G95-I95</f>
        <v>35</v>
      </c>
      <c r="T95" s="1" t="n">
        <f aca="false">I95^3/S95</f>
        <v>71.8701714285714</v>
      </c>
      <c r="U95" s="1" t="n">
        <v>0.48</v>
      </c>
      <c r="V95" s="1" t="n">
        <v>2.08</v>
      </c>
      <c r="W95" s="1" t="n">
        <v>12.56</v>
      </c>
      <c r="X95" s="1" t="n">
        <f aca="false">S95/I95</f>
        <v>2.57352941176471</v>
      </c>
      <c r="Y95" s="0" t="n">
        <f aca="false">W95/F95</f>
        <v>0.279111111111111</v>
      </c>
      <c r="Z95" s="0" t="n">
        <v>0.105982031280146</v>
      </c>
      <c r="AA95" s="2" t="n">
        <f aca="false">1/6*3.14*(G95^3-I95^3)*F95*0.0008</f>
        <v>2115.276072</v>
      </c>
    </row>
    <row r="96" customFormat="false" ht="12.8" hidden="false" customHeight="false" outlineLevel="0" collapsed="false">
      <c r="B96" s="0" t="s">
        <v>113</v>
      </c>
      <c r="C96" s="0" t="n">
        <v>139</v>
      </c>
      <c r="D96" s="0" t="n">
        <v>0.11</v>
      </c>
      <c r="E96" s="0" t="n">
        <v>50</v>
      </c>
      <c r="F96" s="0" t="n">
        <v>45</v>
      </c>
      <c r="G96" s="0" t="n">
        <v>73</v>
      </c>
      <c r="I96" s="0" t="n">
        <v>45.3</v>
      </c>
      <c r="L96" s="0" t="s">
        <v>35</v>
      </c>
      <c r="M96" s="0" t="s">
        <v>55</v>
      </c>
      <c r="P96" s="0" t="n">
        <v>0.8</v>
      </c>
      <c r="R96" s="1" t="n">
        <f aca="false">(G96-I96)/I96/I96</f>
        <v>0.0134984333045822</v>
      </c>
      <c r="S96" s="1" t="n">
        <f aca="false">G96-I96</f>
        <v>27.7</v>
      </c>
      <c r="T96" s="1" t="n">
        <f aca="false">I96^3/S96</f>
        <v>3355.94501805054</v>
      </c>
      <c r="U96" s="1" t="n">
        <v>0.29</v>
      </c>
      <c r="V96" s="1" t="n">
        <v>1.04</v>
      </c>
      <c r="W96" s="1" t="n">
        <v>0.42</v>
      </c>
      <c r="X96" s="1" t="n">
        <f aca="false">S96/I96</f>
        <v>0.611479028697572</v>
      </c>
      <c r="Y96" s="0" t="n">
        <f aca="false">W96/F96</f>
        <v>0.00933333333333333</v>
      </c>
      <c r="Z96" s="0" t="n">
        <v>0.0866993180175714</v>
      </c>
      <c r="AA96" s="2" t="n">
        <f aca="false">1/6*3.14*(G96^3-I96^3)*F96*0.0008</f>
        <v>5577.71996532</v>
      </c>
    </row>
    <row r="97" customFormat="false" ht="12.8" hidden="false" customHeight="false" outlineLevel="0" collapsed="false">
      <c r="B97" s="0" t="s">
        <v>114</v>
      </c>
      <c r="C97" s="0" t="n">
        <v>140</v>
      </c>
      <c r="D97" s="0" t="n">
        <v>0.11</v>
      </c>
      <c r="E97" s="0" t="n">
        <v>50</v>
      </c>
      <c r="F97" s="0" t="n">
        <v>45</v>
      </c>
      <c r="G97" s="0" t="n">
        <v>71.6</v>
      </c>
      <c r="I97" s="0" t="n">
        <v>24.4</v>
      </c>
      <c r="L97" s="0" t="s">
        <v>35</v>
      </c>
      <c r="M97" s="0" t="s">
        <v>55</v>
      </c>
      <c r="P97" s="0" t="n">
        <v>35</v>
      </c>
      <c r="Q97" s="0" t="n">
        <v>2.6</v>
      </c>
      <c r="R97" s="1" t="n">
        <f aca="false">(G97-I97)/I97/I97</f>
        <v>0.0792797635044343</v>
      </c>
      <c r="S97" s="1" t="n">
        <f aca="false">G97-I97</f>
        <v>47.2</v>
      </c>
      <c r="T97" s="1" t="n">
        <f aca="false">I97^3/S97</f>
        <v>307.770847457627</v>
      </c>
      <c r="U97" s="1" t="n">
        <v>0.21</v>
      </c>
      <c r="V97" s="1" t="n">
        <v>2.04</v>
      </c>
      <c r="W97" s="1" t="n">
        <v>9.7</v>
      </c>
      <c r="X97" s="1" t="n">
        <f aca="false">S97/I97</f>
        <v>1.9344262295082</v>
      </c>
      <c r="Y97" s="0" t="n">
        <f aca="false">W97/F97</f>
        <v>0.215555555555555</v>
      </c>
      <c r="Z97" s="0" t="n">
        <v>0.0159196106108981</v>
      </c>
      <c r="AA97" s="2" t="n">
        <f aca="false">1/6*3.14*(G97^3-I97^3)*F97*0.0008</f>
        <v>6641.75774208</v>
      </c>
    </row>
    <row r="98" s="5" customFormat="true" ht="12.8" hidden="false" customHeight="false" outlineLevel="0" collapsed="false">
      <c r="B98" s="5" t="s">
        <v>115</v>
      </c>
      <c r="C98" s="5" t="n">
        <v>141</v>
      </c>
      <c r="D98" s="5" t="n">
        <v>0.11</v>
      </c>
      <c r="E98" s="5" t="n">
        <v>50</v>
      </c>
      <c r="F98" s="5" t="n">
        <v>45</v>
      </c>
      <c r="G98" s="5" t="n">
        <v>73.3</v>
      </c>
      <c r="I98" s="5" t="n">
        <v>43.8</v>
      </c>
      <c r="L98" s="5" t="s">
        <v>35</v>
      </c>
      <c r="M98" s="5" t="s">
        <v>55</v>
      </c>
      <c r="P98" s="5" t="n">
        <v>2.3</v>
      </c>
      <c r="R98" s="6" t="n">
        <f aca="false">(G98-I98)/I98/I98</f>
        <v>0.0153770772085653</v>
      </c>
      <c r="S98" s="6" t="n">
        <f aca="false">G98-I98</f>
        <v>29.5</v>
      </c>
      <c r="T98" s="6" t="n">
        <f aca="false">I98^3/S98</f>
        <v>2848.39566101695</v>
      </c>
      <c r="U98" s="6" t="n">
        <v>0</v>
      </c>
      <c r="V98" s="6" t="n">
        <v>1.04</v>
      </c>
      <c r="W98" s="6" t="n">
        <v>1.05</v>
      </c>
      <c r="X98" s="6" t="n">
        <f aca="false">S98/I98</f>
        <v>0.67351598173516</v>
      </c>
      <c r="Y98" s="5" t="n">
        <f aca="false">W98/F98</f>
        <v>0.0233333333333333</v>
      </c>
      <c r="Z98" s="5" t="n">
        <v>0.0595781691499682</v>
      </c>
      <c r="AA98" s="7" t="n">
        <f aca="false">1/6*3.14*(G98^3-I98^3)*F98*0.0008</f>
        <v>5836.7293086</v>
      </c>
      <c r="AF98" s="5" t="s">
        <v>38</v>
      </c>
    </row>
    <row r="99" customFormat="false" ht="12.8" hidden="false" customHeight="false" outlineLevel="0" collapsed="false">
      <c r="B99" s="0" t="s">
        <v>116</v>
      </c>
      <c r="C99" s="0" t="n">
        <v>142</v>
      </c>
      <c r="D99" s="0" t="n">
        <v>0.11</v>
      </c>
      <c r="E99" s="0" t="n">
        <v>50</v>
      </c>
      <c r="F99" s="0" t="n">
        <v>150</v>
      </c>
      <c r="G99" s="0" t="n">
        <v>81.5</v>
      </c>
      <c r="I99" s="0" t="n">
        <v>28</v>
      </c>
      <c r="L99" s="0" t="s">
        <v>35</v>
      </c>
      <c r="M99" s="0" t="s">
        <v>55</v>
      </c>
      <c r="P99" s="0" t="n">
        <v>24</v>
      </c>
      <c r="Q99" s="0" t="n">
        <v>3</v>
      </c>
      <c r="R99" s="1" t="n">
        <f aca="false">(G99-I99)/I99/I99</f>
        <v>0.0682397959183674</v>
      </c>
      <c r="S99" s="1" t="n">
        <f aca="false">G99-I99</f>
        <v>53.5</v>
      </c>
      <c r="T99" s="1" t="n">
        <f aca="false">I99^3/S99</f>
        <v>410.317757009346</v>
      </c>
      <c r="U99" s="1" t="n">
        <v>0.19</v>
      </c>
      <c r="V99" s="1" t="n">
        <v>2.45</v>
      </c>
      <c r="W99" s="1" t="n">
        <v>5.61</v>
      </c>
      <c r="X99" s="1" t="n">
        <f aca="false">S99/I99</f>
        <v>1.91071428571429</v>
      </c>
      <c r="Y99" s="0" t="n">
        <f aca="false">W99/F99</f>
        <v>0.0374</v>
      </c>
      <c r="Z99" s="0" t="n">
        <v>0.023977457262985</v>
      </c>
      <c r="AA99" s="2" t="n">
        <f aca="false">1/6*3.14*(G99^3-I99^3)*F99*0.0008</f>
        <v>32617.77835</v>
      </c>
    </row>
    <row r="100" customFormat="false" ht="12.8" hidden="false" customHeight="false" outlineLevel="0" collapsed="false">
      <c r="B100" s="0" t="s">
        <v>117</v>
      </c>
      <c r="C100" s="0" t="n">
        <v>143</v>
      </c>
      <c r="D100" s="0" t="n">
        <v>0.11</v>
      </c>
      <c r="E100" s="0" t="n">
        <v>50</v>
      </c>
      <c r="F100" s="0" t="n">
        <v>150</v>
      </c>
      <c r="G100" s="0" t="n">
        <v>32.5</v>
      </c>
      <c r="I100" s="0" t="n">
        <v>20.7</v>
      </c>
      <c r="L100" s="0" t="s">
        <v>35</v>
      </c>
      <c r="M100" s="0" t="s">
        <v>55</v>
      </c>
      <c r="P100" s="0" t="n">
        <v>3.5</v>
      </c>
      <c r="R100" s="1" t="n">
        <f aca="false">(G100-I100)/I100/I100</f>
        <v>0.0275385656608089</v>
      </c>
      <c r="S100" s="1" t="n">
        <f aca="false">G100-I100</f>
        <v>11.8</v>
      </c>
      <c r="T100" s="1" t="n">
        <f aca="false">I100^3/S100</f>
        <v>751.67313559322</v>
      </c>
      <c r="U100" s="1" t="n">
        <v>0</v>
      </c>
      <c r="V100" s="1" t="n">
        <v>6.23</v>
      </c>
      <c r="W100" s="1" t="n">
        <v>0.26</v>
      </c>
      <c r="X100" s="1" t="n">
        <f aca="false">S100/I100</f>
        <v>0.570048309178744</v>
      </c>
      <c r="Y100" s="0" t="n">
        <f aca="false">W100/F100</f>
        <v>0.00173333333333333</v>
      </c>
      <c r="Z100" s="0" t="n">
        <v>0.0421840721201417</v>
      </c>
      <c r="AA100" s="2" t="n">
        <f aca="false">1/6*3.14*(G100^3-I100^3)*F100*0.0008</f>
        <v>1598.7863896</v>
      </c>
    </row>
    <row r="101" customFormat="false" ht="12.8" hidden="false" customHeight="false" outlineLevel="0" collapsed="false">
      <c r="B101" s="0" t="s">
        <v>118</v>
      </c>
      <c r="C101" s="0" t="n">
        <v>144</v>
      </c>
      <c r="D101" s="0" t="n">
        <v>0.11</v>
      </c>
      <c r="E101" s="0" t="n">
        <v>50</v>
      </c>
      <c r="F101" s="0" t="n">
        <v>150</v>
      </c>
      <c r="G101" s="0" t="n">
        <v>60</v>
      </c>
      <c r="I101" s="0" t="n">
        <v>32.2</v>
      </c>
      <c r="L101" s="0" t="s">
        <v>35</v>
      </c>
      <c r="M101" s="0" t="s">
        <v>55</v>
      </c>
      <c r="P101" s="0" t="n">
        <v>7</v>
      </c>
      <c r="Q101" s="0" t="n">
        <v>3.3</v>
      </c>
      <c r="R101" s="1" t="n">
        <f aca="false">(G101-I101)/I101/I101</f>
        <v>0.0268122371822075</v>
      </c>
      <c r="S101" s="1" t="n">
        <f aca="false">G101-I101</f>
        <v>27.8</v>
      </c>
      <c r="T101" s="1" t="n">
        <f aca="false">I101^3/S101</f>
        <v>1200.94417266187</v>
      </c>
      <c r="U101" s="1" t="n">
        <v>0.15</v>
      </c>
      <c r="V101" s="1" t="n">
        <v>2.66</v>
      </c>
      <c r="W101" s="1" t="n">
        <v>1.41</v>
      </c>
      <c r="X101" s="1" t="n">
        <f aca="false">S101/I101</f>
        <v>0.863354037267081</v>
      </c>
      <c r="Y101" s="0" t="n">
        <f aca="false">W101/F101</f>
        <v>0.0094</v>
      </c>
      <c r="Z101" s="0" t="n">
        <v>0.0711439539773244</v>
      </c>
      <c r="AA101" s="2" t="n">
        <f aca="false">1/6*3.14*(G101^3-I101^3)*F101*0.0008</f>
        <v>11468.1436256</v>
      </c>
    </row>
    <row r="102" customFormat="false" ht="12.8" hidden="false" customHeight="false" outlineLevel="0" collapsed="false">
      <c r="B102" s="0" t="s">
        <v>119</v>
      </c>
      <c r="C102" s="0" t="n">
        <v>145</v>
      </c>
      <c r="D102" s="0" t="n">
        <v>0.11</v>
      </c>
      <c r="E102" s="0" t="n">
        <v>50</v>
      </c>
      <c r="F102" s="0" t="n">
        <v>150</v>
      </c>
      <c r="G102" s="0" t="n">
        <v>82.8</v>
      </c>
      <c r="I102" s="0" t="n">
        <v>61</v>
      </c>
      <c r="L102" s="0" t="s">
        <v>35</v>
      </c>
      <c r="M102" s="0" t="s">
        <v>55</v>
      </c>
      <c r="P102" s="0" t="n">
        <v>0.6</v>
      </c>
      <c r="R102" s="1" t="n">
        <f aca="false">(G102-I102)/I102/I102</f>
        <v>0.00585864015049718</v>
      </c>
      <c r="S102" s="1" t="n">
        <f aca="false">G102-I102</f>
        <v>21.8</v>
      </c>
      <c r="T102" s="1" t="n">
        <f aca="false">I102^3/S102</f>
        <v>10411.9724770642</v>
      </c>
      <c r="U102" s="1" t="n">
        <v>0.06</v>
      </c>
      <c r="V102" s="1" t="n">
        <v>2.02</v>
      </c>
      <c r="W102" s="1" t="n">
        <v>0.14</v>
      </c>
      <c r="X102" s="1" t="n">
        <f aca="false">S102/I102</f>
        <v>0.357377049180328</v>
      </c>
      <c r="Y102" s="0" t="n">
        <f aca="false">W102/F102</f>
        <v>0.000933333333333333</v>
      </c>
      <c r="Z102" s="0" t="n">
        <v>0.0454727878818023</v>
      </c>
      <c r="AA102" s="2" t="n">
        <f aca="false">1/6*3.14*(G102^3-I102^3)*F102*0.0008</f>
        <v>21394.8642656</v>
      </c>
    </row>
    <row r="103" customFormat="false" ht="12.8" hidden="false" customHeight="false" outlineLevel="0" collapsed="false">
      <c r="B103" s="0" t="s">
        <v>120</v>
      </c>
      <c r="C103" s="0" t="n">
        <v>146</v>
      </c>
      <c r="D103" s="0" t="n">
        <v>0.11</v>
      </c>
      <c r="E103" s="0" t="n">
        <v>50</v>
      </c>
      <c r="F103" s="0" t="n">
        <v>25</v>
      </c>
      <c r="G103" s="0" t="n">
        <v>55.4</v>
      </c>
      <c r="I103" s="0" t="n">
        <v>34.7</v>
      </c>
      <c r="L103" s="0" t="s">
        <v>35</v>
      </c>
      <c r="M103" s="0" t="s">
        <v>55</v>
      </c>
      <c r="P103" s="0" t="n">
        <v>0.2</v>
      </c>
      <c r="Q103" s="0" t="n">
        <v>3</v>
      </c>
      <c r="R103" s="1" t="n">
        <f aca="false">(G103-I103)/I103/I103</f>
        <v>0.0171914059580264</v>
      </c>
      <c r="S103" s="1" t="n">
        <f aca="false">G103-I103</f>
        <v>20.7</v>
      </c>
      <c r="T103" s="1" t="n">
        <f aca="false">I103^3/S103</f>
        <v>2018.45038647343</v>
      </c>
      <c r="U103" s="1" t="n">
        <v>0.1</v>
      </c>
      <c r="V103" s="1" t="n">
        <v>3.55</v>
      </c>
      <c r="W103" s="1" t="n">
        <v>0.02</v>
      </c>
      <c r="X103" s="1" t="n">
        <f aca="false">S103/I103</f>
        <v>0.596541786743516</v>
      </c>
      <c r="Y103" s="0" t="n">
        <f aca="false">W103/F103</f>
        <v>0.0008</v>
      </c>
      <c r="Z103" s="0" t="n">
        <v>0.015904835819619</v>
      </c>
      <c r="AA103" s="2" t="n">
        <f aca="false">1/6*3.14*(G103^3-I103^3)*F103*0.0008</f>
        <v>1342.3451958</v>
      </c>
    </row>
    <row r="104" customFormat="false" ht="12.8" hidden="false" customHeight="false" outlineLevel="0" collapsed="false">
      <c r="B104" s="0" t="s">
        <v>121</v>
      </c>
      <c r="C104" s="0" t="n">
        <v>147</v>
      </c>
      <c r="D104" s="0" t="n">
        <v>0.11</v>
      </c>
      <c r="E104" s="0" t="n">
        <v>50</v>
      </c>
      <c r="F104" s="0" t="n">
        <v>25</v>
      </c>
      <c r="G104" s="0" t="n">
        <v>42.7</v>
      </c>
      <c r="I104" s="0" t="n">
        <v>6</v>
      </c>
      <c r="L104" s="0" t="s">
        <v>35</v>
      </c>
      <c r="M104" s="0" t="s">
        <v>55</v>
      </c>
      <c r="P104" s="0" t="n">
        <v>20</v>
      </c>
      <c r="Q104" s="0" t="n">
        <v>9</v>
      </c>
      <c r="R104" s="1" t="n">
        <f aca="false">(G104-I104)/I104/I104</f>
        <v>1.01944444444444</v>
      </c>
      <c r="S104" s="1" t="n">
        <f aca="false">G104-I104</f>
        <v>36.7</v>
      </c>
      <c r="T104" s="1" t="n">
        <f aca="false">I104^3/S104</f>
        <v>5.88555858310627</v>
      </c>
      <c r="U104" s="1" t="n">
        <v>0.03</v>
      </c>
      <c r="V104" s="1" t="n">
        <v>9.69</v>
      </c>
      <c r="W104" s="1" t="n">
        <v>1.05</v>
      </c>
      <c r="X104" s="1" t="n">
        <f aca="false">S104/I104</f>
        <v>6.11666666666667</v>
      </c>
      <c r="Y104" s="0" t="n">
        <f aca="false">W104/F104</f>
        <v>0.042</v>
      </c>
      <c r="Z104" s="0" t="n">
        <v>0.0152734500211594</v>
      </c>
      <c r="AA104" s="2" t="n">
        <f aca="false">1/6*3.14*(G104^3-I104^3)*F104*0.0008</f>
        <v>812.616122066667</v>
      </c>
    </row>
    <row r="105" customFormat="false" ht="12.8" hidden="false" customHeight="false" outlineLevel="0" collapsed="false">
      <c r="B105" s="0" t="s">
        <v>122</v>
      </c>
      <c r="C105" s="0" t="n">
        <v>148</v>
      </c>
      <c r="D105" s="0" t="n">
        <v>0.11</v>
      </c>
      <c r="E105" s="0" t="n">
        <v>50</v>
      </c>
      <c r="F105" s="0" t="n">
        <v>25</v>
      </c>
      <c r="G105" s="0" t="n">
        <v>55.5</v>
      </c>
      <c r="I105" s="0" t="n">
        <v>11.8</v>
      </c>
      <c r="L105" s="0" t="s">
        <v>35</v>
      </c>
      <c r="M105" s="0" t="s">
        <v>55</v>
      </c>
      <c r="P105" s="0" t="n">
        <v>3.4</v>
      </c>
      <c r="R105" s="1" t="n">
        <f aca="false">(G105-I105)/I105/I105</f>
        <v>0.313846595805803</v>
      </c>
      <c r="S105" s="1" t="n">
        <f aca="false">G105-I105</f>
        <v>43.7</v>
      </c>
      <c r="T105" s="1" t="n">
        <f aca="false">I105^3/S105</f>
        <v>37.5979862700229</v>
      </c>
      <c r="U105" s="1" t="n">
        <v>0</v>
      </c>
      <c r="V105" s="1" t="n">
        <v>2.19</v>
      </c>
      <c r="W105" s="1" t="n">
        <v>0.59</v>
      </c>
      <c r="X105" s="1" t="n">
        <f aca="false">S105/I105</f>
        <v>3.70338983050847</v>
      </c>
      <c r="Y105" s="0" t="n">
        <f aca="false">W105/F105</f>
        <v>0.0236</v>
      </c>
      <c r="Z105" s="0" t="n">
        <v>0.0547645507533186</v>
      </c>
      <c r="AA105" s="2" t="n">
        <f aca="false">1/6*3.14*(G105^3-I105^3)*F105*0.0008</f>
        <v>1772.12015673333</v>
      </c>
    </row>
    <row r="106" customFormat="false" ht="12.8" hidden="false" customHeight="false" outlineLevel="0" collapsed="false">
      <c r="B106" s="0" t="s">
        <v>123</v>
      </c>
      <c r="C106" s="0" t="n">
        <v>149</v>
      </c>
      <c r="D106" s="0" t="n">
        <v>0.11</v>
      </c>
      <c r="E106" s="0" t="n">
        <v>50</v>
      </c>
      <c r="F106" s="0" t="n">
        <v>110</v>
      </c>
      <c r="G106" s="0" t="n">
        <v>80.6</v>
      </c>
      <c r="I106" s="0" t="n">
        <v>51.6</v>
      </c>
      <c r="L106" s="0" t="s">
        <v>35</v>
      </c>
      <c r="M106" s="0" t="s">
        <v>55</v>
      </c>
      <c r="P106" s="0" t="n">
        <v>3.7</v>
      </c>
      <c r="Q106" s="0" t="n">
        <v>2.3</v>
      </c>
      <c r="R106" s="1" t="n">
        <f aca="false">(G106-I106)/I106/I106</f>
        <v>0.0108917733309296</v>
      </c>
      <c r="S106" s="1" t="n">
        <f aca="false">G106-I106</f>
        <v>29</v>
      </c>
      <c r="T106" s="1" t="n">
        <f aca="false">I106^3/S106</f>
        <v>4737.52055172414</v>
      </c>
      <c r="U106" s="1" t="n">
        <v>0.5</v>
      </c>
      <c r="V106" s="1" t="n">
        <v>0.98</v>
      </c>
      <c r="W106" s="1" t="n">
        <v>2.61</v>
      </c>
      <c r="X106" s="1" t="n">
        <f aca="false">S106/I106</f>
        <v>0.562015503875969</v>
      </c>
      <c r="Y106" s="0" t="n">
        <f aca="false">W106/F106</f>
        <v>0.0237272727272727</v>
      </c>
      <c r="Z106" s="0" t="n">
        <v>0.0199313592585363</v>
      </c>
      <c r="AA106" s="2" t="n">
        <f aca="false">1/6*3.14*(G106^3-I106^3)*F106*0.0008</f>
        <v>17786.6502410667</v>
      </c>
    </row>
    <row r="107" s="5" customFormat="true" ht="12.8" hidden="false" customHeight="false" outlineLevel="0" collapsed="false">
      <c r="B107" s="5" t="s">
        <v>124</v>
      </c>
      <c r="C107" s="5" t="n">
        <v>150</v>
      </c>
      <c r="D107" s="5" t="n">
        <v>0.11</v>
      </c>
      <c r="E107" s="5" t="n">
        <v>50</v>
      </c>
      <c r="F107" s="5" t="n">
        <v>110</v>
      </c>
      <c r="G107" s="5" t="n">
        <v>97</v>
      </c>
      <c r="I107" s="5" t="n">
        <v>44.1</v>
      </c>
      <c r="L107" s="5" t="s">
        <v>35</v>
      </c>
      <c r="M107" s="5" t="s">
        <v>55</v>
      </c>
      <c r="P107" s="5" t="n">
        <v>16</v>
      </c>
      <c r="Q107" s="5" t="n">
        <v>1.6</v>
      </c>
      <c r="R107" s="6" t="n">
        <f aca="false">(G107-I107)/I107/I107</f>
        <v>0.0272006005728066</v>
      </c>
      <c r="S107" s="6" t="n">
        <f aca="false">G107-I107</f>
        <v>52.9</v>
      </c>
      <c r="T107" s="6" t="n">
        <f aca="false">I107^3/S107</f>
        <v>1621.287731569</v>
      </c>
      <c r="U107" s="6" t="n">
        <v>0.47</v>
      </c>
      <c r="V107" s="6" t="n">
        <v>0.47</v>
      </c>
      <c r="W107" s="6" t="n">
        <v>34.66</v>
      </c>
      <c r="X107" s="6" t="n">
        <f aca="false">S107/I107</f>
        <v>1.19954648526077</v>
      </c>
      <c r="Y107" s="5" t="n">
        <f aca="false">W107/F107</f>
        <v>0.315090909090909</v>
      </c>
      <c r="Z107" s="5" t="n">
        <v>0.030459252985614</v>
      </c>
      <c r="AA107" s="7" t="n">
        <f aca="false">1/6*3.14*(G107^3-I107^3)*F107*0.0008</f>
        <v>38081.8181342133</v>
      </c>
      <c r="AF107" s="5" t="s">
        <v>38</v>
      </c>
    </row>
    <row r="108" customFormat="false" ht="12.8" hidden="false" customHeight="false" outlineLevel="0" collapsed="false">
      <c r="B108" s="0" t="s">
        <v>125</v>
      </c>
      <c r="C108" s="0" t="n">
        <v>151</v>
      </c>
      <c r="D108" s="0" t="n">
        <v>0.11</v>
      </c>
      <c r="E108" s="0" t="n">
        <v>50</v>
      </c>
      <c r="F108" s="0" t="n">
        <v>110</v>
      </c>
      <c r="G108" s="0" t="n">
        <v>71.9</v>
      </c>
      <c r="I108" s="0" t="n">
        <v>43.4</v>
      </c>
      <c r="L108" s="0" t="s">
        <v>35</v>
      </c>
      <c r="M108" s="0" t="s">
        <v>55</v>
      </c>
      <c r="P108" s="0" t="n">
        <v>3</v>
      </c>
      <c r="Q108" s="0" t="n">
        <v>2.4</v>
      </c>
      <c r="R108" s="1" t="n">
        <f aca="false">(G108-I108)/I108/I108</f>
        <v>0.0151309222960776</v>
      </c>
      <c r="S108" s="1" t="n">
        <f aca="false">G108-I108</f>
        <v>28.5</v>
      </c>
      <c r="T108" s="1" t="n">
        <f aca="false">I108^3/S108</f>
        <v>2868.29838596491</v>
      </c>
      <c r="U108" s="1" t="n">
        <v>0.34</v>
      </c>
      <c r="V108" s="1" t="n">
        <v>1.22</v>
      </c>
      <c r="W108" s="1" t="n">
        <v>1.53</v>
      </c>
      <c r="X108" s="1" t="n">
        <f aca="false">S108/I108</f>
        <v>0.65668202764977</v>
      </c>
      <c r="Y108" s="0" t="n">
        <f aca="false">W108/F108</f>
        <v>0.0139090909090909</v>
      </c>
      <c r="Z108" s="0" t="n">
        <v>0.035801836712384</v>
      </c>
      <c r="AA108" s="2" t="n">
        <f aca="false">1/6*3.14*(G108^3-I108^3)*F108*0.0008</f>
        <v>13353.0928476</v>
      </c>
    </row>
    <row r="109" customFormat="false" ht="12.8" hidden="false" customHeight="false" outlineLevel="0" collapsed="false">
      <c r="B109" s="0" t="s">
        <v>126</v>
      </c>
      <c r="C109" s="0" t="n">
        <v>152</v>
      </c>
      <c r="D109" s="0" t="n">
        <v>0.11</v>
      </c>
      <c r="E109" s="0" t="n">
        <v>50</v>
      </c>
      <c r="F109" s="0" t="n">
        <v>110</v>
      </c>
      <c r="G109" s="0" t="n">
        <v>84.1</v>
      </c>
      <c r="I109" s="0" t="n">
        <v>33.5</v>
      </c>
      <c r="L109" s="0" t="s">
        <v>35</v>
      </c>
      <c r="M109" s="0" t="s">
        <v>55</v>
      </c>
      <c r="P109" s="0" t="n">
        <v>50</v>
      </c>
      <c r="Q109" s="0" t="n">
        <v>2.2</v>
      </c>
      <c r="R109" s="1" t="n">
        <f aca="false">(G109-I109)/I109/I109</f>
        <v>0.0450879928714636</v>
      </c>
      <c r="S109" s="1" t="n">
        <f aca="false">G109-I109</f>
        <v>50.6</v>
      </c>
      <c r="T109" s="1" t="n">
        <f aca="false">I109^3/S109</f>
        <v>742.991600790514</v>
      </c>
      <c r="U109" s="1" t="n">
        <v>0.07</v>
      </c>
      <c r="V109" s="1" t="n">
        <v>1.73</v>
      </c>
      <c r="W109" s="1" t="n">
        <v>15.58</v>
      </c>
      <c r="X109" s="1" t="n">
        <f aca="false">S109/I109</f>
        <v>1.51044776119403</v>
      </c>
      <c r="Y109" s="0" t="n">
        <f aca="false">W109/F109</f>
        <v>0.141636363636364</v>
      </c>
      <c r="Z109" s="0" t="n">
        <v>0.0290292554217842</v>
      </c>
      <c r="AA109" s="2" t="n">
        <f aca="false">1/6*3.14*(G109^3-I109^3)*F109*0.0008</f>
        <v>25662.2043397867</v>
      </c>
    </row>
    <row r="110" customFormat="false" ht="12.8" hidden="false" customHeight="false" outlineLevel="0" collapsed="false">
      <c r="B110" s="0" t="s">
        <v>127</v>
      </c>
      <c r="C110" s="0" t="n">
        <v>153</v>
      </c>
      <c r="D110" s="0" t="n">
        <v>0.11</v>
      </c>
      <c r="E110" s="0" t="n">
        <v>50</v>
      </c>
      <c r="F110" s="0" t="n">
        <v>125</v>
      </c>
      <c r="G110" s="0" t="n">
        <v>66.1</v>
      </c>
      <c r="I110" s="0" t="n">
        <v>17.8</v>
      </c>
      <c r="L110" s="0" t="s">
        <v>35</v>
      </c>
      <c r="M110" s="0" t="s">
        <v>55</v>
      </c>
      <c r="P110" s="0" t="n">
        <v>60</v>
      </c>
      <c r="Q110" s="0" t="n">
        <v>2.6</v>
      </c>
      <c r="R110" s="1" t="n">
        <f aca="false">(G110-I110)/I110/I110</f>
        <v>0.152442873374574</v>
      </c>
      <c r="S110" s="1" t="n">
        <f aca="false">G110-I110</f>
        <v>48.3</v>
      </c>
      <c r="T110" s="1" t="n">
        <f aca="false">I110^3/S110</f>
        <v>116.765051759834</v>
      </c>
      <c r="U110" s="1" t="n">
        <v>0.25</v>
      </c>
      <c r="V110" s="1" t="n">
        <v>1.57</v>
      </c>
      <c r="W110" s="1" t="n">
        <v>22.31</v>
      </c>
      <c r="X110" s="1" t="n">
        <f aca="false">S110/I110</f>
        <v>2.71348314606742</v>
      </c>
      <c r="Y110" s="0" t="n">
        <f aca="false">W110/F110</f>
        <v>0.17848</v>
      </c>
      <c r="Z110" s="0" t="n">
        <v>0.0657369650869989</v>
      </c>
      <c r="AA110" s="2" t="n">
        <f aca="false">1/6*3.14*(G110^3-I110^3)*F110*0.0008</f>
        <v>14818.969851</v>
      </c>
    </row>
    <row r="111" customFormat="false" ht="12.8" hidden="false" customHeight="false" outlineLevel="0" collapsed="false">
      <c r="B111" s="0" t="s">
        <v>128</v>
      </c>
      <c r="C111" s="0" t="n">
        <v>154</v>
      </c>
      <c r="D111" s="0" t="n">
        <v>0.11</v>
      </c>
      <c r="E111" s="0" t="n">
        <v>50</v>
      </c>
      <c r="F111" s="0" t="n">
        <v>125</v>
      </c>
      <c r="G111" s="0" t="n">
        <v>66.7</v>
      </c>
      <c r="I111" s="0" t="n">
        <v>40.3</v>
      </c>
      <c r="L111" s="0" t="s">
        <v>35</v>
      </c>
      <c r="M111" s="0" t="s">
        <v>55</v>
      </c>
      <c r="P111" s="0" t="n">
        <v>4</v>
      </c>
      <c r="Q111" s="0" t="n">
        <v>2</v>
      </c>
      <c r="R111" s="1" t="n">
        <f aca="false">(G111-I111)/I111/I111</f>
        <v>0.0162552567899562</v>
      </c>
      <c r="S111" s="1" t="n">
        <f aca="false">G111-I111</f>
        <v>26.4</v>
      </c>
      <c r="T111" s="1" t="n">
        <f aca="false">I111^3/S111</f>
        <v>2479.19799242424</v>
      </c>
      <c r="U111" s="1" t="n">
        <v>0.08</v>
      </c>
      <c r="V111" s="1" t="n">
        <v>1.8</v>
      </c>
      <c r="W111" s="1" t="n">
        <v>1.12</v>
      </c>
      <c r="X111" s="1" t="n">
        <f aca="false">S111/I111</f>
        <v>0.655086848635236</v>
      </c>
      <c r="Y111" s="0" t="n">
        <f aca="false">W111/F111</f>
        <v>0.00896</v>
      </c>
      <c r="Z111" s="0" t="n">
        <v>0.0743748396603532</v>
      </c>
      <c r="AA111" s="2" t="n">
        <f aca="false">1/6*3.14*(G111^3-I111^3)*F111*0.0008</f>
        <v>12104.183784</v>
      </c>
    </row>
    <row r="112" customFormat="false" ht="12.8" hidden="false" customHeight="false" outlineLevel="0" collapsed="false">
      <c r="B112" s="0" t="s">
        <v>129</v>
      </c>
      <c r="C112" s="0" t="n">
        <v>155</v>
      </c>
      <c r="D112" s="0" t="n">
        <v>0.11</v>
      </c>
      <c r="E112" s="0" t="n">
        <v>50</v>
      </c>
      <c r="F112" s="0" t="n">
        <v>125</v>
      </c>
      <c r="G112" s="0" t="n">
        <v>77.7</v>
      </c>
      <c r="I112" s="0" t="n">
        <v>32.4</v>
      </c>
      <c r="L112" s="0" t="s">
        <v>35</v>
      </c>
      <c r="M112" s="0" t="s">
        <v>55</v>
      </c>
      <c r="P112" s="0" t="n">
        <v>43</v>
      </c>
      <c r="Q112" s="0" t="n">
        <v>2.5</v>
      </c>
      <c r="R112" s="1" t="n">
        <f aca="false">(G112-I112)/I112/I112</f>
        <v>0.0431527206218564</v>
      </c>
      <c r="S112" s="1" t="n">
        <f aca="false">G112-I112</f>
        <v>45.3</v>
      </c>
      <c r="T112" s="1" t="n">
        <f aca="false">I112^3/S112</f>
        <v>750.821721854304</v>
      </c>
      <c r="U112" s="1" t="n">
        <v>0.25</v>
      </c>
      <c r="V112" s="1" t="n">
        <v>1.44</v>
      </c>
      <c r="W112" s="1" t="n">
        <v>17.11</v>
      </c>
      <c r="X112" s="1" t="n">
        <f aca="false">S112/I112</f>
        <v>1.39814814814815</v>
      </c>
      <c r="Y112" s="0" t="n">
        <f aca="false">W112/F112</f>
        <v>0.13688</v>
      </c>
      <c r="Z112" s="0" t="n">
        <v>0.0357665931761512</v>
      </c>
      <c r="AA112" s="2" t="n">
        <f aca="false">1/6*3.14*(G112^3-I112^3)*F112*0.0008</f>
        <v>22769.459271</v>
      </c>
    </row>
    <row r="113" customFormat="false" ht="12.8" hidden="false" customHeight="false" outlineLevel="0" collapsed="false">
      <c r="B113" s="0" t="s">
        <v>130</v>
      </c>
      <c r="C113" s="0" t="n">
        <v>156</v>
      </c>
      <c r="D113" s="0" t="n">
        <v>0.11</v>
      </c>
      <c r="E113" s="0" t="n">
        <v>50</v>
      </c>
      <c r="F113" s="0" t="n">
        <v>125</v>
      </c>
      <c r="G113" s="0" t="n">
        <v>90.8</v>
      </c>
      <c r="I113" s="0" t="n">
        <v>42.6</v>
      </c>
      <c r="L113" s="0" t="s">
        <v>35</v>
      </c>
      <c r="M113" s="0" t="s">
        <v>55</v>
      </c>
      <c r="P113" s="0" t="n">
        <v>8</v>
      </c>
      <c r="Q113" s="0" t="n">
        <v>2.4</v>
      </c>
      <c r="R113" s="1" t="n">
        <f aca="false">(G113-I113)/I113/I113</f>
        <v>0.0265599858934515</v>
      </c>
      <c r="S113" s="1" t="n">
        <f aca="false">G113-I113</f>
        <v>48.2</v>
      </c>
      <c r="T113" s="1" t="n">
        <f aca="false">I113^3/S113</f>
        <v>1603.91651452282</v>
      </c>
      <c r="U113" s="1" t="n">
        <v>0.5</v>
      </c>
      <c r="V113" s="1" t="n">
        <v>0.99</v>
      </c>
      <c r="W113" s="1" t="n">
        <v>6.3</v>
      </c>
      <c r="X113" s="1" t="n">
        <f aca="false">S113/I113</f>
        <v>1.13145539906103</v>
      </c>
      <c r="Y113" s="0" t="n">
        <f aca="false">W113/F113</f>
        <v>0.0504</v>
      </c>
      <c r="Z113" s="0" t="n">
        <v>0.0658548848597982</v>
      </c>
      <c r="AA113" s="2" t="n">
        <f aca="false">1/6*3.14*(G113^3-I113^3)*F113*0.0008</f>
        <v>35131.6040506667</v>
      </c>
    </row>
    <row r="114" customFormat="false" ht="12.8" hidden="false" customHeight="false" outlineLevel="0" collapsed="false">
      <c r="B114" s="0" t="s">
        <v>131</v>
      </c>
      <c r="C114" s="0" t="n">
        <v>157</v>
      </c>
      <c r="D114" s="0" t="n">
        <v>0.11</v>
      </c>
      <c r="E114" s="0" t="n">
        <v>70</v>
      </c>
      <c r="F114" s="0" t="n">
        <v>17</v>
      </c>
      <c r="G114" s="0" t="n">
        <v>40.4</v>
      </c>
      <c r="I114" s="0" t="n">
        <v>13.4</v>
      </c>
      <c r="L114" s="0" t="s">
        <v>35</v>
      </c>
      <c r="M114" s="0" t="s">
        <v>55</v>
      </c>
      <c r="P114" s="0" t="n">
        <v>9</v>
      </c>
      <c r="Q114" s="0" t="n">
        <v>4.8</v>
      </c>
      <c r="R114" s="1" t="n">
        <f aca="false">(G114-I114)/I114/I114</f>
        <v>0.150367565159278</v>
      </c>
      <c r="S114" s="1" t="n">
        <f aca="false">G114-I114</f>
        <v>27</v>
      </c>
      <c r="T114" s="1" t="n">
        <f aca="false">I114^3/S114</f>
        <v>89.114962962963</v>
      </c>
      <c r="U114" s="1" t="n">
        <v>0.49</v>
      </c>
      <c r="V114" s="1" t="n">
        <v>2.5</v>
      </c>
      <c r="W114" s="1" t="n">
        <v>1.99</v>
      </c>
      <c r="X114" s="1" t="n">
        <f aca="false">S114/I114</f>
        <v>2.01492537313433</v>
      </c>
      <c r="Y114" s="0" t="n">
        <f aca="false">W114/F114</f>
        <v>0.117058823529412</v>
      </c>
      <c r="Z114" s="0" t="n">
        <v>0.0276662157258594</v>
      </c>
      <c r="AA114" s="2" t="n">
        <f aca="false">1/6*3.14*(G114^3-I114^3)*F114*0.0008</f>
        <v>452.18667744</v>
      </c>
    </row>
    <row r="115" customFormat="false" ht="12.8" hidden="false" customHeight="false" outlineLevel="0" collapsed="false">
      <c r="B115" s="0" t="s">
        <v>132</v>
      </c>
      <c r="C115" s="0" t="n">
        <v>158</v>
      </c>
      <c r="D115" s="0" t="n">
        <v>0.11</v>
      </c>
      <c r="E115" s="0" t="n">
        <v>70</v>
      </c>
      <c r="F115" s="0" t="n">
        <v>61</v>
      </c>
      <c r="G115" s="0" t="n">
        <v>38.3</v>
      </c>
      <c r="I115" s="0" t="n">
        <v>12.1</v>
      </c>
      <c r="L115" s="0" t="s">
        <v>35</v>
      </c>
      <c r="M115" s="0" t="s">
        <v>55</v>
      </c>
      <c r="P115" s="0" t="n">
        <v>20</v>
      </c>
      <c r="Q115" s="0" t="n">
        <v>13</v>
      </c>
      <c r="R115" s="1" t="n">
        <f aca="false">(G115-I115)/I115/I115</f>
        <v>0.178949525305649</v>
      </c>
      <c r="S115" s="1" t="n">
        <f aca="false">G115-I115</f>
        <v>26.2</v>
      </c>
      <c r="T115" s="1" t="n">
        <f aca="false">I115^3/S115</f>
        <v>67.6168320610687</v>
      </c>
      <c r="U115" s="1" t="n">
        <v>0.46</v>
      </c>
      <c r="V115" s="1" t="n">
        <v>11</v>
      </c>
      <c r="W115" s="1" t="n">
        <v>1.11</v>
      </c>
      <c r="X115" s="1" t="n">
        <f aca="false">S115/I115</f>
        <v>2.16528925619835</v>
      </c>
      <c r="Y115" s="0" t="n">
        <f aca="false">W115/F115</f>
        <v>0.0181967213114754</v>
      </c>
      <c r="Z115" s="0" t="n">
        <v>0.0507796243138472</v>
      </c>
      <c r="AA115" s="2" t="n">
        <f aca="false">1/6*3.14*(G115^3-I115^3)*F115*0.0008</f>
        <v>1389.56717893867</v>
      </c>
    </row>
    <row r="116" customFormat="false" ht="12.8" hidden="false" customHeight="false" outlineLevel="0" collapsed="false">
      <c r="B116" s="0" t="s">
        <v>133</v>
      </c>
      <c r="C116" s="0" t="n">
        <v>159</v>
      </c>
      <c r="D116" s="0" t="n">
        <v>0.11</v>
      </c>
      <c r="E116" s="0" t="n">
        <v>70</v>
      </c>
      <c r="F116" s="0" t="n">
        <v>83</v>
      </c>
      <c r="G116" s="0" t="n">
        <v>55.7</v>
      </c>
      <c r="I116" s="0" t="n">
        <v>5.5</v>
      </c>
      <c r="L116" s="0" t="s">
        <v>35</v>
      </c>
      <c r="M116" s="0" t="s">
        <v>55</v>
      </c>
      <c r="P116" s="0" t="n">
        <v>100</v>
      </c>
      <c r="Q116" s="0" t="n">
        <v>11</v>
      </c>
      <c r="R116" s="1" t="n">
        <f aca="false">(G116-I116)/I116/I116</f>
        <v>1.6595041322314</v>
      </c>
      <c r="S116" s="1" t="n">
        <f aca="false">G116-I116</f>
        <v>50.2</v>
      </c>
      <c r="T116" s="1" t="n">
        <f aca="false">I116^3/S116</f>
        <v>3.31424302788845</v>
      </c>
      <c r="U116" s="1" t="n">
        <v>0.3</v>
      </c>
      <c r="V116" s="1" t="n">
        <v>12.23</v>
      </c>
      <c r="W116" s="1" t="n">
        <v>5.66</v>
      </c>
      <c r="X116" s="1" t="n">
        <f aca="false">S116/I116</f>
        <v>9.12727272727273</v>
      </c>
      <c r="Y116" s="0" t="n">
        <f aca="false">W116/F116</f>
        <v>0.0681927710843374</v>
      </c>
      <c r="Z116" s="0" t="n">
        <v>0.0766376615314146</v>
      </c>
      <c r="AA116" s="2" t="n">
        <f aca="false">1/6*3.14*(G116^3-I116^3)*F116*0.0008</f>
        <v>5999.20545562133</v>
      </c>
    </row>
    <row r="117" customFormat="false" ht="12.8" hidden="false" customHeight="false" outlineLevel="0" collapsed="false">
      <c r="B117" s="0" t="s">
        <v>134</v>
      </c>
      <c r="C117" s="0" t="n">
        <v>160</v>
      </c>
      <c r="D117" s="0" t="n">
        <v>0.11</v>
      </c>
      <c r="E117" s="0" t="n">
        <v>70</v>
      </c>
      <c r="F117" s="0" t="n">
        <v>83</v>
      </c>
      <c r="G117" s="0" t="n">
        <v>46.3</v>
      </c>
      <c r="I117" s="0" t="n">
        <v>7.9</v>
      </c>
      <c r="L117" s="0" t="s">
        <v>35</v>
      </c>
      <c r="M117" s="0" t="s">
        <v>55</v>
      </c>
      <c r="P117" s="0" t="n">
        <v>61</v>
      </c>
      <c r="Q117" s="0" t="n">
        <v>6.5</v>
      </c>
      <c r="R117" s="1" t="n">
        <f aca="false">(G117-I117)/I117/I117</f>
        <v>0.615286011857074</v>
      </c>
      <c r="S117" s="1" t="n">
        <f aca="false">G117-I117</f>
        <v>38.4</v>
      </c>
      <c r="T117" s="1" t="n">
        <f aca="false">I117^3/S117</f>
        <v>12.8395572916667</v>
      </c>
      <c r="U117" s="1" t="n">
        <v>0.41</v>
      </c>
      <c r="V117" s="1" t="n">
        <v>4.04</v>
      </c>
      <c r="W117" s="1" t="n">
        <v>8.79</v>
      </c>
      <c r="X117" s="1" t="n">
        <f aca="false">S117/I117</f>
        <v>4.86075949367089</v>
      </c>
      <c r="Y117" s="0" t="n">
        <f aca="false">W117/F117</f>
        <v>0.105903614457831</v>
      </c>
      <c r="Z117" s="0" t="n">
        <v>0.0905763015135982</v>
      </c>
      <c r="AA117" s="2" t="n">
        <f aca="false">1/6*3.14*(G117^3-I117^3)*F117*0.0008</f>
        <v>3431.837488128</v>
      </c>
    </row>
    <row r="118" s="5" customFormat="true" ht="12.8" hidden="false" customHeight="false" outlineLevel="0" collapsed="false">
      <c r="A118" s="4" t="n">
        <v>44712</v>
      </c>
      <c r="B118" s="5" t="n">
        <v>0</v>
      </c>
      <c r="C118" s="5" t="n">
        <v>161</v>
      </c>
      <c r="D118" s="5" t="n">
        <v>0.33</v>
      </c>
      <c r="E118" s="5" t="n">
        <v>50</v>
      </c>
      <c r="F118" s="5" t="n">
        <v>38</v>
      </c>
      <c r="G118" s="5" t="n">
        <v>129.87</v>
      </c>
      <c r="H118" s="5" t="n">
        <v>1.14</v>
      </c>
      <c r="I118" s="5" t="n">
        <v>82.59</v>
      </c>
      <c r="J118" s="5" t="n">
        <v>1.1</v>
      </c>
      <c r="L118" s="5" t="s">
        <v>32</v>
      </c>
      <c r="N118" s="5" t="n">
        <v>280</v>
      </c>
      <c r="O118" s="5" t="n">
        <v>266</v>
      </c>
      <c r="R118" s="6" t="n">
        <f aca="false">(G118-I118)/I118/I118</f>
        <v>0.00693142511551752</v>
      </c>
      <c r="S118" s="6" t="n">
        <f aca="false">G118-I118</f>
        <v>47.28</v>
      </c>
      <c r="T118" s="6" t="n">
        <f aca="false">I118^3/S118</f>
        <v>11915.2986036168</v>
      </c>
      <c r="U118" s="6"/>
      <c r="V118" s="5" t="n">
        <v>0.14</v>
      </c>
      <c r="W118" s="5" t="n">
        <v>0.86</v>
      </c>
      <c r="X118" s="6" t="n">
        <f aca="false">S118/I118</f>
        <v>0.572466400290592</v>
      </c>
      <c r="Y118" s="5" t="n">
        <f aca="false">W118/F118</f>
        <v>0.0226315789473684</v>
      </c>
      <c r="Z118" s="5" t="n">
        <v>0.0953121312079605</v>
      </c>
      <c r="AA118" s="2" t="n">
        <f aca="false">1/6*3.14*(G118^3-I118^3)*F118*0.0008</f>
        <v>25885.4442019626</v>
      </c>
      <c r="AB118" s="5" t="n">
        <v>5.25</v>
      </c>
      <c r="AC118" s="0"/>
      <c r="AF118" s="5" t="s">
        <v>38</v>
      </c>
      <c r="AMI118" s="0"/>
      <c r="AMJ118" s="0"/>
    </row>
    <row r="119" customFormat="false" ht="12.8" hidden="false" customHeight="false" outlineLevel="0" collapsed="false">
      <c r="A119" s="11" t="n">
        <v>44712</v>
      </c>
      <c r="B119" s="10" t="n">
        <v>1</v>
      </c>
      <c r="C119" s="10" t="n">
        <v>162</v>
      </c>
      <c r="D119" s="10" t="n">
        <v>0.33</v>
      </c>
      <c r="E119" s="10" t="n">
        <v>50</v>
      </c>
      <c r="F119" s="10" t="n">
        <v>38</v>
      </c>
      <c r="G119" s="10" t="n">
        <v>60.08</v>
      </c>
      <c r="H119" s="10" t="n">
        <v>0.64</v>
      </c>
      <c r="I119" s="10" t="n">
        <v>15.26</v>
      </c>
      <c r="J119" s="10" t="n">
        <v>0.38</v>
      </c>
      <c r="K119" s="10"/>
      <c r="L119" s="10" t="s">
        <v>32</v>
      </c>
      <c r="M119" s="10"/>
      <c r="N119" s="0" t="n">
        <v>120.5</v>
      </c>
      <c r="O119" s="0" t="n">
        <v>138.5</v>
      </c>
      <c r="R119" s="1" t="n">
        <f aca="false">(G119-I119)/I119/I119</f>
        <v>0.192469884174527</v>
      </c>
      <c r="S119" s="1" t="n">
        <f aca="false">G119-I119</f>
        <v>44.82</v>
      </c>
      <c r="T119" s="1" t="n">
        <f aca="false">I119^3/S119</f>
        <v>79.2851311021865</v>
      </c>
      <c r="U119" s="1" t="n">
        <v>0.15</v>
      </c>
      <c r="V119" s="0" t="n">
        <v>3.47</v>
      </c>
      <c r="W119" s="0" t="n">
        <v>2.88</v>
      </c>
      <c r="X119" s="1" t="n">
        <f aca="false">S119/I119</f>
        <v>2.93709043250328</v>
      </c>
      <c r="Y119" s="0" t="n">
        <f aca="false">W119/F119</f>
        <v>0.0757894736842105</v>
      </c>
      <c r="Z119" s="0" t="n">
        <v>0.0502570104078004</v>
      </c>
      <c r="AA119" s="2" t="n">
        <f aca="false">1/6*3.14*(G119^3-I119^3)*F119*0.0008</f>
        <v>3393.64523588314</v>
      </c>
      <c r="AB119" s="0" t="n">
        <v>2.76</v>
      </c>
    </row>
    <row r="120" customFormat="false" ht="12.8" hidden="false" customHeight="false" outlineLevel="0" collapsed="false">
      <c r="A120" s="11" t="n">
        <v>44712</v>
      </c>
      <c r="B120" s="10" t="n">
        <v>5</v>
      </c>
      <c r="C120" s="10" t="n">
        <v>166</v>
      </c>
      <c r="D120" s="10" t="n">
        <v>0.33</v>
      </c>
      <c r="E120" s="10" t="n">
        <v>50</v>
      </c>
      <c r="F120" s="10" t="n">
        <v>40</v>
      </c>
      <c r="G120" s="10" t="n">
        <v>66.32</v>
      </c>
      <c r="H120" s="10" t="n">
        <v>0.49</v>
      </c>
      <c r="I120" s="10" t="n">
        <v>11.99</v>
      </c>
      <c r="J120" s="10" t="n">
        <v>0.38</v>
      </c>
      <c r="K120" s="10"/>
      <c r="L120" s="10" t="s">
        <v>32</v>
      </c>
      <c r="M120" s="10"/>
      <c r="N120" s="0" t="n">
        <v>148.5</v>
      </c>
      <c r="O120" s="0" t="n">
        <v>185.5</v>
      </c>
      <c r="R120" s="1" t="n">
        <f aca="false">(G120-I120)/I120/I120</f>
        <v>0.377921273009688</v>
      </c>
      <c r="S120" s="1" t="n">
        <f aca="false">G120-I120</f>
        <v>54.33</v>
      </c>
      <c r="T120" s="1" t="n">
        <f aca="false">I120^3/S120</f>
        <v>31.7261844100865</v>
      </c>
      <c r="U120" s="1" t="n">
        <v>0.25</v>
      </c>
      <c r="V120" s="0" t="n">
        <v>4.41</v>
      </c>
      <c r="W120" s="0" t="n">
        <v>1.95</v>
      </c>
      <c r="X120" s="1" t="n">
        <f aca="false">S120/I120</f>
        <v>4.53127606338615</v>
      </c>
      <c r="Y120" s="0" t="n">
        <f aca="false">W120/F120</f>
        <v>0.04875</v>
      </c>
      <c r="Z120" s="0" t="n">
        <v>0.474625396169553</v>
      </c>
      <c r="AA120" s="2" t="n">
        <f aca="false">1/6*3.14*(G120^3-I120^3)*F120*0.0008</f>
        <v>4856.10435689952</v>
      </c>
      <c r="AB120" s="0" t="n">
        <v>3.83</v>
      </c>
    </row>
    <row r="121" customFormat="false" ht="12.8" hidden="false" customHeight="false" outlineLevel="0" collapsed="false">
      <c r="A121" s="11" t="n">
        <v>44712</v>
      </c>
      <c r="B121" s="10" t="n">
        <v>7</v>
      </c>
      <c r="C121" s="10" t="n">
        <v>168</v>
      </c>
      <c r="D121" s="10" t="n">
        <v>0.33</v>
      </c>
      <c r="E121" s="0" t="n">
        <v>50</v>
      </c>
      <c r="F121" s="10" t="n">
        <v>40</v>
      </c>
      <c r="G121" s="0" t="n">
        <v>77.15</v>
      </c>
      <c r="H121" s="0" t="n">
        <v>0.59</v>
      </c>
      <c r="I121" s="0" t="n">
        <v>28.99</v>
      </c>
      <c r="J121" s="0" t="n">
        <v>0.41</v>
      </c>
      <c r="L121" s="10" t="s">
        <v>32</v>
      </c>
      <c r="N121" s="0" t="n">
        <v>159</v>
      </c>
      <c r="O121" s="0" t="n">
        <v>141</v>
      </c>
      <c r="R121" s="1" t="n">
        <f aca="false">(G121-I121)/I121/I121</f>
        <v>0.0573046741742612</v>
      </c>
      <c r="S121" s="1" t="n">
        <f aca="false">G121-I121</f>
        <v>48.16</v>
      </c>
      <c r="T121" s="1" t="n">
        <f aca="false">I121^3/S121</f>
        <v>505.892414846345</v>
      </c>
      <c r="U121" s="1" t="n">
        <v>0.27</v>
      </c>
      <c r="V121" s="0" t="n">
        <v>1.33</v>
      </c>
      <c r="W121" s="0" t="n">
        <v>1.64</v>
      </c>
      <c r="X121" s="1" t="n">
        <f aca="false">S121/I121</f>
        <v>1.66126250431183</v>
      </c>
      <c r="Y121" s="0" t="n">
        <f aca="false">W121/F121</f>
        <v>0.041</v>
      </c>
      <c r="Z121" s="0" t="n">
        <v>0.498871828720476</v>
      </c>
      <c r="AA121" s="2" t="n">
        <f aca="false">1/6*3.14*(G121^3-I121^3)*F121*0.0008</f>
        <v>7282.16193404075</v>
      </c>
      <c r="AB121" s="0" t="n">
        <v>4.9</v>
      </c>
    </row>
    <row r="122" s="5" customFormat="true" ht="12.8" hidden="false" customHeight="false" outlineLevel="0" collapsed="false">
      <c r="A122" s="4" t="n">
        <v>44712</v>
      </c>
      <c r="B122" s="5" t="n">
        <v>10</v>
      </c>
      <c r="C122" s="5" t="n">
        <v>171</v>
      </c>
      <c r="D122" s="5" t="n">
        <v>0.33</v>
      </c>
      <c r="E122" s="5" t="n">
        <v>50</v>
      </c>
      <c r="F122" s="5" t="n">
        <v>40</v>
      </c>
      <c r="G122" s="5" t="n">
        <v>184.76</v>
      </c>
      <c r="H122" s="5" t="n">
        <v>0.79</v>
      </c>
      <c r="I122" s="5" t="n">
        <v>37.01</v>
      </c>
      <c r="J122" s="5" t="n">
        <v>0.82</v>
      </c>
      <c r="L122" s="5" t="s">
        <v>32</v>
      </c>
      <c r="N122" s="5" t="n">
        <v>385</v>
      </c>
      <c r="O122" s="5" t="n">
        <v>329</v>
      </c>
      <c r="R122" s="6" t="n">
        <f aca="false">(G122-I122)/I122/I122</f>
        <v>0.107867178598334</v>
      </c>
      <c r="S122" s="6" t="n">
        <f aca="false">G122-I122</f>
        <v>147.75</v>
      </c>
      <c r="T122" s="6" t="n">
        <f aca="false">I122^3/S122</f>
        <v>343.107147891709</v>
      </c>
      <c r="U122" s="6" t="n">
        <v>0.57</v>
      </c>
      <c r="V122" s="5" t="n">
        <v>0.57</v>
      </c>
      <c r="W122" s="5" t="n">
        <v>18.32</v>
      </c>
      <c r="X122" s="6" t="n">
        <f aca="false">S122/I122</f>
        <v>3.99216427992434</v>
      </c>
      <c r="Y122" s="5" t="n">
        <f aca="false">W122/F122</f>
        <v>0.458</v>
      </c>
      <c r="Z122" s="5" t="n">
        <v>0.113972636785959</v>
      </c>
      <c r="AA122" s="7" t="n">
        <f aca="false">1/6*3.14*(G122^3-I122^3)*F122*0.0008</f>
        <v>104772.520221096</v>
      </c>
      <c r="AB122" s="5" t="n">
        <v>7.73</v>
      </c>
      <c r="AF122" s="5" t="s">
        <v>38</v>
      </c>
    </row>
    <row r="123" s="10" customFormat="true" ht="12.8" hidden="false" customHeight="false" outlineLevel="0" collapsed="false">
      <c r="A123" s="11" t="n">
        <v>44713</v>
      </c>
      <c r="B123" s="10" t="n">
        <v>0</v>
      </c>
      <c r="C123" s="10" t="n">
        <v>172</v>
      </c>
      <c r="D123" s="10" t="n">
        <v>0.33</v>
      </c>
      <c r="E123" s="10" t="n">
        <v>50</v>
      </c>
      <c r="F123" s="10" t="n">
        <v>36</v>
      </c>
      <c r="G123" s="10" t="n">
        <v>72.61023</v>
      </c>
      <c r="I123" s="10" t="n">
        <v>36.29373</v>
      </c>
      <c r="L123" s="10" t="s">
        <v>32</v>
      </c>
      <c r="N123" s="10" t="n">
        <v>163</v>
      </c>
      <c r="O123" s="10" t="n">
        <v>170</v>
      </c>
      <c r="R123" s="12" t="n">
        <f aca="false">(G123-I123)/I123/I123</f>
        <v>0.0275702547270038</v>
      </c>
      <c r="S123" s="12" t="n">
        <f aca="false">G123-I123</f>
        <v>36.3165</v>
      </c>
      <c r="T123" s="12" t="n">
        <f aca="false">I123^3/S123</f>
        <v>1316.40894722862</v>
      </c>
      <c r="U123" s="12" t="n">
        <v>0</v>
      </c>
      <c r="V123" s="10" t="n">
        <v>1.76</v>
      </c>
      <c r="W123" s="10" t="n">
        <v>0.02</v>
      </c>
      <c r="X123" s="12" t="n">
        <f aca="false">S123/I123</f>
        <v>1.0006273810931</v>
      </c>
      <c r="Y123" s="10" t="n">
        <f aca="false">W123/F123</f>
        <v>0.000555555555555556</v>
      </c>
      <c r="Z123" s="10" t="n">
        <v>0.0920478875882561</v>
      </c>
      <c r="AA123" s="13" t="n">
        <f aca="false">1/6*3.14*(G123^3-I123^3)*F123*0.0008</f>
        <v>5049.29472799051</v>
      </c>
      <c r="AB123" s="10" t="n">
        <v>1.92</v>
      </c>
    </row>
    <row r="124" customFormat="false" ht="12.8" hidden="false" customHeight="false" outlineLevel="0" collapsed="false">
      <c r="A124" s="11" t="n">
        <v>44713</v>
      </c>
      <c r="B124" s="0" t="n">
        <v>1</v>
      </c>
      <c r="C124" s="10" t="n">
        <v>173</v>
      </c>
      <c r="D124" s="10" t="n">
        <v>0.33</v>
      </c>
      <c r="E124" s="0" t="n">
        <v>50</v>
      </c>
      <c r="F124" s="0" t="n">
        <v>36</v>
      </c>
      <c r="G124" s="0" t="n">
        <v>63.68307</v>
      </c>
      <c r="I124" s="0" t="n">
        <v>13.9128</v>
      </c>
      <c r="L124" s="10" t="s">
        <v>32</v>
      </c>
      <c r="N124" s="0" t="n">
        <v>160.5</v>
      </c>
      <c r="O124" s="0" t="n">
        <v>159.5</v>
      </c>
      <c r="R124" s="1" t="n">
        <f aca="false">(G124-I124)/I124/I124</f>
        <v>0.257122991706434</v>
      </c>
      <c r="S124" s="1" t="n">
        <f aca="false">G124-I124</f>
        <v>49.77027</v>
      </c>
      <c r="T124" s="1" t="n">
        <f aca="false">I124^3/S124</f>
        <v>54.1095135353928</v>
      </c>
      <c r="U124" s="1" t="n">
        <v>0</v>
      </c>
      <c r="V124" s="0" t="n">
        <v>7.9</v>
      </c>
      <c r="W124" s="0" t="n">
        <v>0.3</v>
      </c>
      <c r="X124" s="1" t="n">
        <f aca="false">S124/I124</f>
        <v>3.57730075901328</v>
      </c>
      <c r="Y124" s="0" t="n">
        <f aca="false">W124/F124</f>
        <v>0.00833333333333333</v>
      </c>
      <c r="Z124" s="0" t="n">
        <v>0.0377683003812421</v>
      </c>
      <c r="AA124" s="2" t="n">
        <f aca="false">1/6*3.14*(G124^3-I124^3)*F124*0.0008</f>
        <v>3852.03804456451</v>
      </c>
      <c r="AB124" s="0" t="n">
        <v>2.55</v>
      </c>
    </row>
    <row r="125" customFormat="false" ht="12.8" hidden="false" customHeight="false" outlineLevel="0" collapsed="false">
      <c r="A125" s="11" t="n">
        <v>44713</v>
      </c>
      <c r="B125" s="0" t="n">
        <v>2</v>
      </c>
      <c r="C125" s="10" t="n">
        <v>174</v>
      </c>
      <c r="D125" s="10" t="n">
        <v>0.33</v>
      </c>
      <c r="E125" s="0" t="n">
        <v>50</v>
      </c>
      <c r="F125" s="0" t="n">
        <v>33</v>
      </c>
      <c r="G125" s="0" t="n">
        <v>43.24089</v>
      </c>
      <c r="I125" s="0" t="n">
        <v>12.4839</v>
      </c>
      <c r="L125" s="10" t="s">
        <v>32</v>
      </c>
      <c r="N125" s="0" t="n">
        <v>106.5</v>
      </c>
      <c r="O125" s="0" t="n">
        <v>111.5</v>
      </c>
      <c r="R125" s="1" t="n">
        <f aca="false">(G125-I125)/I125/I125</f>
        <v>0.197352789388238</v>
      </c>
      <c r="S125" s="1" t="n">
        <f aca="false">G125-I125</f>
        <v>30.75699</v>
      </c>
      <c r="T125" s="1" t="n">
        <f aca="false">I125^3/S125</f>
        <v>63.2567699635666</v>
      </c>
      <c r="U125" s="1" t="n">
        <v>0.33</v>
      </c>
      <c r="V125" s="1" t="n">
        <v>3.03</v>
      </c>
      <c r="W125" s="1" t="n">
        <v>0.69</v>
      </c>
      <c r="X125" s="1" t="n">
        <f aca="false">S125/I125</f>
        <v>2.46373248744383</v>
      </c>
      <c r="Y125" s="0" t="n">
        <f aca="false">W125/F125</f>
        <v>0.0209090909090909</v>
      </c>
      <c r="Z125" s="0" t="n">
        <v>0.227431940211419</v>
      </c>
      <c r="AA125" s="2" t="n">
        <f aca="false">1/6*3.14*(G125^3-I125^3)*F125*0.0008</f>
        <v>1090.15325643561</v>
      </c>
      <c r="AB125" s="0" t="n">
        <v>2.49</v>
      </c>
    </row>
    <row r="126" customFormat="false" ht="12.8" hidden="false" customHeight="false" outlineLevel="0" collapsed="false">
      <c r="A126" s="11" t="n">
        <v>44713</v>
      </c>
      <c r="B126" s="0" t="n">
        <v>3</v>
      </c>
      <c r="C126" s="10" t="n">
        <v>175</v>
      </c>
      <c r="D126" s="10" t="n">
        <v>0.33</v>
      </c>
      <c r="E126" s="0" t="n">
        <v>50</v>
      </c>
      <c r="F126" s="0" t="n">
        <v>33</v>
      </c>
      <c r="G126" s="0" t="n">
        <v>43.57155</v>
      </c>
      <c r="I126" s="0" t="n">
        <v>12.26544</v>
      </c>
      <c r="L126" s="10" t="s">
        <v>32</v>
      </c>
      <c r="N126" s="0" t="n">
        <v>146</v>
      </c>
      <c r="O126" s="0" t="n">
        <v>127</v>
      </c>
      <c r="R126" s="1" t="n">
        <f aca="false">(G126-I126)/I126/I126</f>
        <v>0.208095573496409</v>
      </c>
      <c r="S126" s="1" t="n">
        <f aca="false">G126-I126</f>
        <v>31.30611</v>
      </c>
      <c r="T126" s="1" t="n">
        <f aca="false">I126^3/S126</f>
        <v>58.9413786844037</v>
      </c>
      <c r="U126" s="1" t="n">
        <v>0.5</v>
      </c>
      <c r="V126" s="0" t="n">
        <v>3.88</v>
      </c>
      <c r="W126" s="0" t="n">
        <v>0.54</v>
      </c>
      <c r="X126" s="1" t="n">
        <f aca="false">S126/I126</f>
        <v>2.55238377098579</v>
      </c>
      <c r="Y126" s="0" t="n">
        <f aca="false">W126/F126</f>
        <v>0.0163636363636364</v>
      </c>
      <c r="Z126" s="0" t="n">
        <v>0.402059275879014</v>
      </c>
      <c r="AA126" s="2" t="n">
        <f aca="false">1/6*3.14*(G126^3-I126^3)*F126*0.0008</f>
        <v>1117.36194867522</v>
      </c>
      <c r="AB126" s="0" t="n">
        <v>1.05</v>
      </c>
    </row>
    <row r="127" s="5" customFormat="true" ht="12.8" hidden="false" customHeight="false" outlineLevel="0" collapsed="false">
      <c r="A127" s="4" t="n">
        <v>44713</v>
      </c>
      <c r="B127" s="5" t="n">
        <v>4</v>
      </c>
      <c r="C127" s="5" t="n">
        <v>176</v>
      </c>
      <c r="D127" s="5" t="n">
        <v>0.33</v>
      </c>
      <c r="E127" s="5" t="n">
        <v>50</v>
      </c>
      <c r="F127" s="5" t="n">
        <v>33</v>
      </c>
      <c r="G127" s="5" t="n">
        <v>160.70868</v>
      </c>
      <c r="I127" s="5" t="n">
        <v>22.46574</v>
      </c>
      <c r="L127" s="5" t="s">
        <v>32</v>
      </c>
      <c r="N127" s="5" t="n">
        <v>292.5</v>
      </c>
      <c r="O127" s="5" t="n">
        <v>313.5</v>
      </c>
      <c r="R127" s="6" t="n">
        <f aca="false">(G127-I127)/I127/I127</f>
        <v>0.273905974012158</v>
      </c>
      <c r="S127" s="6" t="n">
        <f aca="false">G127-I127</f>
        <v>138.24294</v>
      </c>
      <c r="T127" s="6" t="n">
        <f aca="false">I127^3/S127</f>
        <v>82.0198978172079</v>
      </c>
      <c r="U127" s="6" t="n">
        <v>0.21</v>
      </c>
      <c r="V127" s="6" t="n">
        <v>1.71</v>
      </c>
      <c r="W127" s="6" t="n">
        <v>4.85</v>
      </c>
      <c r="X127" s="6" t="n">
        <f aca="false">S127/I127</f>
        <v>6.1535003966039</v>
      </c>
      <c r="Y127" s="5" t="n">
        <f aca="false">W127/F127</f>
        <v>0.146969696969697</v>
      </c>
      <c r="Z127" s="5" t="n">
        <v>0.258954735622816</v>
      </c>
      <c r="AA127" s="7" t="n">
        <f aca="false">1/6*3.14*(G127^3-I127^3)*F127*0.0008</f>
        <v>57188.9746758107</v>
      </c>
      <c r="AB127" s="5" t="n">
        <v>3.14</v>
      </c>
      <c r="AF127" s="5" t="s">
        <v>38</v>
      </c>
    </row>
    <row r="128" customFormat="false" ht="12.8" hidden="false" customHeight="false" outlineLevel="0" collapsed="false">
      <c r="A128" s="11" t="n">
        <v>44713</v>
      </c>
      <c r="B128" s="0" t="n">
        <v>5</v>
      </c>
      <c r="C128" s="10" t="n">
        <v>177</v>
      </c>
      <c r="D128" s="10" t="n">
        <v>0.33</v>
      </c>
      <c r="E128" s="0" t="n">
        <v>50</v>
      </c>
      <c r="F128" s="0" t="n">
        <v>33</v>
      </c>
      <c r="G128" s="0" t="n">
        <v>139.28442</v>
      </c>
      <c r="I128" s="0" t="n">
        <v>16.55247</v>
      </c>
      <c r="L128" s="10" t="s">
        <v>32</v>
      </c>
      <c r="N128" s="0" t="n">
        <v>304</v>
      </c>
      <c r="O128" s="0" t="n">
        <v>296</v>
      </c>
      <c r="R128" s="1" t="n">
        <f aca="false">(G128-I128)/I128/I128</f>
        <v>0.447952552496789</v>
      </c>
      <c r="S128" s="1" t="n">
        <f aca="false">G128-I128</f>
        <v>122.73195</v>
      </c>
      <c r="T128" s="1" t="n">
        <f aca="false">I128^3/S128</f>
        <v>36.9513911858302</v>
      </c>
      <c r="U128" s="1" t="n">
        <v>0.11</v>
      </c>
      <c r="V128" s="0" t="n">
        <v>4.53</v>
      </c>
      <c r="W128" s="0" t="n">
        <v>3.94</v>
      </c>
      <c r="X128" s="1" t="n">
        <f aca="false">S128/I128</f>
        <v>7.41472118662653</v>
      </c>
      <c r="Y128" s="0" t="n">
        <f aca="false">W128/F128</f>
        <v>0.119393939393939</v>
      </c>
      <c r="Z128" s="0" t="n">
        <v>0.130742855757985</v>
      </c>
      <c r="AA128" s="2" t="n">
        <f aca="false">1/6*3.14*(G128^3-I128^3)*F128*0.0008</f>
        <v>37270.0896282528</v>
      </c>
      <c r="AB128" s="0" t="n">
        <v>4.78</v>
      </c>
    </row>
    <row r="129" customFormat="false" ht="12.8" hidden="false" customHeight="false" outlineLevel="0" collapsed="false">
      <c r="A129" s="11" t="n">
        <v>44713</v>
      </c>
      <c r="B129" s="0" t="n">
        <v>6</v>
      </c>
      <c r="C129" s="10" t="n">
        <v>178</v>
      </c>
      <c r="D129" s="10" t="n">
        <v>0.33</v>
      </c>
      <c r="E129" s="0" t="n">
        <v>50</v>
      </c>
      <c r="F129" s="0" t="n">
        <v>33</v>
      </c>
      <c r="G129" s="0" t="n">
        <v>55.7667</v>
      </c>
      <c r="I129" s="0" t="n">
        <v>13.49271</v>
      </c>
      <c r="L129" s="10" t="s">
        <v>32</v>
      </c>
      <c r="N129" s="0" t="n">
        <v>146.5</v>
      </c>
      <c r="O129" s="0" t="n">
        <v>132.5</v>
      </c>
      <c r="R129" s="1" t="n">
        <f aca="false">(G129-I129)/I129/I129</f>
        <v>0.232206764977399</v>
      </c>
      <c r="S129" s="1" t="n">
        <f aca="false">G129-I129</f>
        <v>42.27399</v>
      </c>
      <c r="T129" s="1" t="n">
        <f aca="false">I129^3/S129</f>
        <v>58.1064466460022</v>
      </c>
      <c r="U129" s="1" t="n">
        <v>0.22</v>
      </c>
      <c r="V129" s="0" t="n">
        <v>6.78</v>
      </c>
      <c r="W129" s="0" t="n">
        <v>0.44</v>
      </c>
      <c r="X129" s="1" t="n">
        <f aca="false">S129/I129</f>
        <v>3.1330985398782</v>
      </c>
      <c r="Y129" s="0" t="n">
        <f aca="false">W129/F129</f>
        <v>0.0133333333333333</v>
      </c>
      <c r="Z129" s="0" t="n">
        <v>0.209472363285647</v>
      </c>
      <c r="AA129" s="2" t="n">
        <f aca="false">1/6*3.14*(G129^3-I129^3)*F129*0.0008</f>
        <v>2362.17476148697</v>
      </c>
      <c r="AB129" s="0" t="n">
        <v>2.95</v>
      </c>
    </row>
    <row r="130" s="5" customFormat="true" ht="12.8" hidden="false" customHeight="false" outlineLevel="0" collapsed="false">
      <c r="A130" s="4" t="n">
        <v>44713</v>
      </c>
      <c r="B130" s="5" t="n">
        <v>7</v>
      </c>
      <c r="C130" s="5" t="n">
        <v>179</v>
      </c>
      <c r="D130" s="5" t="n">
        <v>0.33</v>
      </c>
      <c r="E130" s="5" t="n">
        <v>50</v>
      </c>
      <c r="F130" s="5" t="n">
        <v>33</v>
      </c>
      <c r="G130" s="5" t="n">
        <v>117.14373</v>
      </c>
      <c r="I130" s="5" t="n">
        <v>8.23416</v>
      </c>
      <c r="L130" s="5" t="s">
        <v>32</v>
      </c>
      <c r="N130" s="5" t="n">
        <v>299.5</v>
      </c>
      <c r="O130" s="5" t="n">
        <v>236.5</v>
      </c>
      <c r="R130" s="6" t="n">
        <f aca="false">(G130-I130)/I130/I130</f>
        <v>1.60630288767431</v>
      </c>
      <c r="S130" s="6" t="n">
        <f aca="false">G130-I130</f>
        <v>108.90957</v>
      </c>
      <c r="T130" s="6" t="n">
        <f aca="false">I130^3/S130</f>
        <v>5.12615650708432</v>
      </c>
      <c r="U130" s="6" t="n">
        <v>0.05</v>
      </c>
      <c r="V130" s="6" t="n">
        <v>12.36</v>
      </c>
      <c r="W130" s="6" t="n">
        <v>1.05</v>
      </c>
      <c r="X130" s="6" t="n">
        <f aca="false">S130/I130</f>
        <v>13.2265549855723</v>
      </c>
      <c r="Z130" s="5" t="n">
        <v>0.288401993904733</v>
      </c>
      <c r="AA130" s="2" t="n">
        <f aca="false">1/6*3.14*(G130^3-I130^3)*F130*0.0008</f>
        <v>22201.8218973794</v>
      </c>
      <c r="AB130" s="5" t="n">
        <v>5.14</v>
      </c>
      <c r="AC130" s="0"/>
      <c r="AF130" s="5" t="s">
        <v>38</v>
      </c>
      <c r="AMI130" s="0"/>
      <c r="AMJ130" s="0"/>
    </row>
    <row r="131" customFormat="false" ht="12.8" hidden="false" customHeight="false" outlineLevel="0" collapsed="false">
      <c r="A131" s="11" t="n">
        <v>44713</v>
      </c>
      <c r="B131" s="0" t="n">
        <v>9</v>
      </c>
      <c r="C131" s="10" t="n">
        <v>181</v>
      </c>
      <c r="D131" s="10" t="n">
        <v>0.33</v>
      </c>
      <c r="E131" s="0" t="n">
        <v>50</v>
      </c>
      <c r="F131" s="0" t="n">
        <v>33</v>
      </c>
      <c r="G131" s="0" t="n">
        <v>39.95442</v>
      </c>
      <c r="I131" s="0" t="n">
        <v>11.61501</v>
      </c>
      <c r="L131" s="0" t="s">
        <v>32</v>
      </c>
      <c r="N131" s="0" t="n">
        <v>103.5</v>
      </c>
      <c r="O131" s="0" t="n">
        <v>89.5</v>
      </c>
      <c r="R131" s="1" t="n">
        <f aca="false">(G131-I131)/I131/I131</f>
        <v>0.2100639987081</v>
      </c>
      <c r="S131" s="1" t="n">
        <f aca="false">G131-I131</f>
        <v>28.33941</v>
      </c>
      <c r="T131" s="1" t="n">
        <f aca="false">I131^3/S131</f>
        <v>55.292720653861</v>
      </c>
      <c r="U131" s="1" t="n">
        <v>0.07</v>
      </c>
      <c r="V131" s="0" t="n">
        <v>5.89</v>
      </c>
      <c r="W131" s="0" t="n">
        <v>0.26</v>
      </c>
      <c r="X131" s="1" t="n">
        <f aca="false">S131/I131</f>
        <v>2.43989544563457</v>
      </c>
      <c r="Y131" s="0" t="n">
        <f aca="false">W131/F131</f>
        <v>0.00787878787878788</v>
      </c>
      <c r="Z131" s="0" t="n">
        <v>0.705723310455789</v>
      </c>
      <c r="AA131" s="2" t="n">
        <f aca="false">1/6*3.14*(G131^3-I131^3)*F131*0.0008</f>
        <v>859.555561414936</v>
      </c>
      <c r="AB131" s="0" t="n">
        <v>1.95</v>
      </c>
    </row>
    <row r="132" customFormat="false" ht="12.8" hidden="false" customHeight="false" outlineLevel="0" collapsed="false">
      <c r="A132" s="11" t="n">
        <v>44714</v>
      </c>
      <c r="B132" s="0" t="n">
        <v>0</v>
      </c>
      <c r="C132" s="10" t="n">
        <v>182</v>
      </c>
      <c r="D132" s="10" t="n">
        <v>0.33</v>
      </c>
      <c r="E132" s="0" t="n">
        <v>50</v>
      </c>
      <c r="F132" s="0" t="n">
        <v>26</v>
      </c>
      <c r="G132" s="0" t="n">
        <v>151.48122</v>
      </c>
      <c r="I132" s="0" t="n">
        <v>34.97076</v>
      </c>
      <c r="L132" s="0" t="s">
        <v>32</v>
      </c>
      <c r="N132" s="0" t="n">
        <v>260.5</v>
      </c>
      <c r="O132" s="0" t="n">
        <v>263.5</v>
      </c>
      <c r="R132" s="1" t="n">
        <f aca="false">(G132-I132)/I132/I132</f>
        <v>0.0952696951498591</v>
      </c>
      <c r="S132" s="1" t="n">
        <f aca="false">G132-I132</f>
        <v>116.51046</v>
      </c>
      <c r="T132" s="1" t="n">
        <f aca="false">I132^3/S132</f>
        <v>367.071186120529</v>
      </c>
      <c r="U132" s="1" t="n">
        <v>0.52</v>
      </c>
      <c r="V132" s="1" t="n">
        <v>0.75</v>
      </c>
      <c r="W132" s="1" t="n">
        <v>5.87</v>
      </c>
      <c r="X132" s="1" t="n">
        <f aca="false">S132/I132</f>
        <v>3.33165364435889</v>
      </c>
      <c r="Y132" s="0" t="n">
        <f aca="false">W132/F132</f>
        <v>0.225769230769231</v>
      </c>
      <c r="Z132" s="0" t="n">
        <v>0.249287050703638</v>
      </c>
      <c r="AA132" s="2" t="n">
        <f aca="false">1/6*3.14*(G132^3-I132^3)*F132*0.0008</f>
        <v>37371.5837959418</v>
      </c>
      <c r="AB132" s="0" t="n">
        <v>6.17</v>
      </c>
    </row>
    <row r="133" customFormat="false" ht="12.8" hidden="false" customHeight="false" outlineLevel="0" collapsed="false">
      <c r="A133" s="11" t="n">
        <v>44714</v>
      </c>
      <c r="B133" s="0" t="n">
        <v>1</v>
      </c>
      <c r="C133" s="10" t="n">
        <v>183</v>
      </c>
      <c r="D133" s="10" t="n">
        <v>0.33</v>
      </c>
      <c r="E133" s="0" t="n">
        <v>50</v>
      </c>
      <c r="F133" s="0" t="n">
        <v>26</v>
      </c>
      <c r="G133" s="0" t="n">
        <v>55.44627</v>
      </c>
      <c r="I133" s="0" t="n">
        <v>13.9128</v>
      </c>
      <c r="L133" s="0" t="s">
        <v>32</v>
      </c>
      <c r="N133" s="0" t="n">
        <v>142</v>
      </c>
      <c r="O133" s="0" t="n">
        <v>132</v>
      </c>
      <c r="R133" s="1" t="n">
        <f aca="false">(G133-I133)/I133/I133</f>
        <v>0.214570064867027</v>
      </c>
      <c r="S133" s="1" t="n">
        <f aca="false">G133-I133</f>
        <v>41.53347</v>
      </c>
      <c r="T133" s="1" t="n">
        <f aca="false">I133^3/S133</f>
        <v>64.8403588292804</v>
      </c>
      <c r="U133" s="1" t="n">
        <v>0.23</v>
      </c>
      <c r="V133" s="1" t="n">
        <v>3.94</v>
      </c>
      <c r="W133" s="1" t="n">
        <v>1.29</v>
      </c>
      <c r="X133" s="1" t="n">
        <f aca="false">S133/I133</f>
        <v>2.98527039848197</v>
      </c>
      <c r="Y133" s="0" t="n">
        <f aca="false">W133/F133</f>
        <v>0.0496153846153846</v>
      </c>
      <c r="Z133" s="0" t="n">
        <v>0.0769191304639518</v>
      </c>
      <c r="AA133" s="2" t="n">
        <f aca="false">1/6*3.14*(G133^3-I133^3)*F133*0.0008</f>
        <v>1826.17582315757</v>
      </c>
      <c r="AB133" s="0" t="n">
        <v>2.59</v>
      </c>
    </row>
    <row r="134" customFormat="false" ht="12.8" hidden="false" customHeight="false" outlineLevel="0" collapsed="false">
      <c r="A134" s="11" t="n">
        <v>44714</v>
      </c>
      <c r="B134" s="0" t="n">
        <v>2</v>
      </c>
      <c r="C134" s="10" t="n">
        <v>184</v>
      </c>
      <c r="D134" s="10" t="n">
        <v>0.33</v>
      </c>
      <c r="E134" s="0" t="n">
        <v>50</v>
      </c>
      <c r="F134" s="0" t="n">
        <v>26</v>
      </c>
      <c r="G134" s="0" t="n">
        <v>57.42627</v>
      </c>
      <c r="I134" s="0" t="n">
        <v>21.43284</v>
      </c>
      <c r="L134" s="0" t="s">
        <v>32</v>
      </c>
      <c r="N134" s="0" t="n">
        <v>142</v>
      </c>
      <c r="O134" s="0" t="n">
        <v>130</v>
      </c>
      <c r="R134" s="1" t="n">
        <f aca="false">(G134-I134)/I134/I134</f>
        <v>0.0783544724690127</v>
      </c>
      <c r="S134" s="1" t="n">
        <f aca="false">G134-I134</f>
        <v>35.99343</v>
      </c>
      <c r="T134" s="1" t="n">
        <f aca="false">I134^3/S134</f>
        <v>273.536906377312</v>
      </c>
      <c r="U134" s="1" t="n">
        <v>0.11</v>
      </c>
      <c r="V134" s="1" t="n">
        <v>1.64</v>
      </c>
      <c r="W134" s="1" t="n">
        <v>0.86</v>
      </c>
      <c r="X134" s="1" t="n">
        <f aca="false">S134/I134</f>
        <v>1.67935887171276</v>
      </c>
      <c r="Y134" s="0" t="n">
        <f aca="false">W134/F134</f>
        <v>0.0330769230769231</v>
      </c>
      <c r="Z134" s="0" t="n">
        <v>0.319037360347755</v>
      </c>
      <c r="AA134" s="2" t="n">
        <f aca="false">1/6*3.14*(G134^3-I134^3)*F134*0.0008</f>
        <v>1954.28168066926</v>
      </c>
      <c r="AB134" s="0" t="n">
        <v>3.51</v>
      </c>
    </row>
    <row r="135" s="5" customFormat="true" ht="12.8" hidden="false" customHeight="false" outlineLevel="0" collapsed="false">
      <c r="A135" s="4" t="n">
        <v>44714</v>
      </c>
      <c r="B135" s="5" t="n">
        <v>3</v>
      </c>
      <c r="C135" s="5" t="n">
        <v>185</v>
      </c>
      <c r="D135" s="5" t="n">
        <v>0.33</v>
      </c>
      <c r="E135" s="5" t="n">
        <v>50</v>
      </c>
      <c r="F135" s="5" t="n">
        <v>26</v>
      </c>
      <c r="G135" s="5" t="n">
        <v>78.85449</v>
      </c>
      <c r="I135" s="5" t="n">
        <v>66.66495</v>
      </c>
      <c r="L135" s="5" t="s">
        <v>32</v>
      </c>
      <c r="N135" s="5" t="n">
        <v>176.5</v>
      </c>
      <c r="O135" s="5" t="n">
        <v>149.5</v>
      </c>
      <c r="R135" s="6" t="n">
        <f aca="false">(G135-I135)/I135/I135</f>
        <v>0.00274278775175057</v>
      </c>
      <c r="S135" s="6" t="n">
        <f aca="false">G135-I135</f>
        <v>12.18954</v>
      </c>
      <c r="T135" s="6" t="n">
        <f aca="false">I135^3/S135</f>
        <v>24305.5445896065</v>
      </c>
      <c r="U135" s="6" t="n">
        <v>0</v>
      </c>
      <c r="V135" s="6" t="n">
        <v>0.91</v>
      </c>
      <c r="W135" s="6" t="n">
        <v>0.14</v>
      </c>
      <c r="X135" s="6" t="n">
        <f aca="false">S135/I135</f>
        <v>0.182847808331064</v>
      </c>
      <c r="Y135" s="5" t="n">
        <f aca="false">W135/F135</f>
        <v>0.00538461538461539</v>
      </c>
      <c r="Z135" s="5" t="n">
        <v>0.233609073092289</v>
      </c>
      <c r="AA135" s="2" t="n">
        <f aca="false">1/6*3.14*(G135^3-I135^3)*F135*0.0008</f>
        <v>2112.25782194652</v>
      </c>
      <c r="AB135" s="5" t="n">
        <v>6.08</v>
      </c>
      <c r="AC135" s="0"/>
      <c r="AF135" s="5" t="s">
        <v>38</v>
      </c>
      <c r="AMI135" s="0"/>
      <c r="AMJ135" s="0"/>
    </row>
    <row r="136" customFormat="false" ht="12.8" hidden="false" customHeight="false" outlineLevel="0" collapsed="false">
      <c r="A136" s="11" t="n">
        <v>44714</v>
      </c>
      <c r="B136" s="0" t="n">
        <v>4</v>
      </c>
      <c r="C136" s="10" t="n">
        <v>186</v>
      </c>
      <c r="D136" s="10" t="n">
        <v>0.33</v>
      </c>
      <c r="E136" s="0" t="n">
        <v>50</v>
      </c>
      <c r="F136" s="0" t="n">
        <v>34</v>
      </c>
      <c r="G136" s="0" t="n">
        <v>71.26086</v>
      </c>
      <c r="I136" s="0" t="n">
        <v>9.60234</v>
      </c>
      <c r="L136" s="0" t="s">
        <v>32</v>
      </c>
      <c r="N136" s="0" t="n">
        <v>146</v>
      </c>
      <c r="O136" s="0" t="n">
        <v>136</v>
      </c>
      <c r="R136" s="1" t="n">
        <f aca="false">(G136-I136)/I136/I136</f>
        <v>0.668711723720473</v>
      </c>
      <c r="S136" s="1" t="n">
        <f aca="false">G136-I136</f>
        <v>61.65852</v>
      </c>
      <c r="T136" s="1" t="n">
        <f aca="false">I136^3/S136</f>
        <v>14.3594611241089</v>
      </c>
      <c r="U136" s="1" t="n">
        <v>0.04</v>
      </c>
      <c r="V136" s="1" t="n">
        <v>9.51</v>
      </c>
      <c r="W136" s="1" t="n">
        <v>3.54</v>
      </c>
      <c r="X136" s="1" t="n">
        <f aca="false">S136/I136</f>
        <v>6.42119733315005</v>
      </c>
      <c r="Y136" s="0" t="n">
        <f aca="false">W136/F136</f>
        <v>0.104117647058824</v>
      </c>
      <c r="Z136" s="0" t="n">
        <v>0.231198540834628</v>
      </c>
      <c r="AA136" s="2" t="n">
        <f aca="false">1/6*3.14*(G136^3-I136^3)*F136*0.0008</f>
        <v>5138.50277826139</v>
      </c>
      <c r="AB136" s="0" t="n">
        <v>4.18</v>
      </c>
    </row>
    <row r="137" s="10" customFormat="true" ht="12.8" hidden="false" customHeight="false" outlineLevel="0" collapsed="false">
      <c r="A137" s="11" t="n">
        <v>44714</v>
      </c>
      <c r="B137" s="10" t="n">
        <v>5</v>
      </c>
      <c r="C137" s="10" t="n">
        <v>187</v>
      </c>
      <c r="D137" s="10" t="n">
        <v>0.33</v>
      </c>
      <c r="E137" s="10" t="n">
        <v>50</v>
      </c>
      <c r="F137" s="10" t="n">
        <v>34</v>
      </c>
      <c r="G137" s="10" t="n">
        <v>79.20429</v>
      </c>
      <c r="I137" s="10" t="n">
        <v>9.24198</v>
      </c>
      <c r="L137" s="10" t="s">
        <v>32</v>
      </c>
      <c r="N137" s="10" t="n">
        <v>154</v>
      </c>
      <c r="O137" s="10" t="n">
        <v>157</v>
      </c>
      <c r="R137" s="12" t="n">
        <f aca="false">(G137-I137)/I137/I137</f>
        <v>0.819094654660818</v>
      </c>
      <c r="S137" s="12" t="n">
        <f aca="false">G137-I137</f>
        <v>69.96231</v>
      </c>
      <c r="T137" s="12" t="n">
        <f aca="false">I137^3/S137</f>
        <v>11.28316483011</v>
      </c>
      <c r="U137" s="12" t="n">
        <v>0.17</v>
      </c>
      <c r="V137" s="12" t="n">
        <v>17.14</v>
      </c>
      <c r="W137" s="12" t="n">
        <v>8.28</v>
      </c>
      <c r="X137" s="12" t="n">
        <f aca="false">S137/I137</f>
        <v>7.57005641648218</v>
      </c>
      <c r="Y137" s="10" t="n">
        <f aca="false">W137/F137</f>
        <v>0.243529411764706</v>
      </c>
      <c r="Z137" s="10" t="n">
        <v>0.595506946611812</v>
      </c>
      <c r="AA137" s="13" t="n">
        <f aca="false">1/6*3.14*(G137^3-I137^3)*F137*0.0008</f>
        <v>7061.59642803086</v>
      </c>
      <c r="AB137" s="10" t="n">
        <v>4.59</v>
      </c>
    </row>
    <row r="138" customFormat="false" ht="12.8" hidden="false" customHeight="false" outlineLevel="0" collapsed="false">
      <c r="A138" s="11" t="n">
        <v>44714</v>
      </c>
      <c r="B138" s="0" t="n">
        <v>7</v>
      </c>
      <c r="C138" s="10" t="n">
        <v>189</v>
      </c>
      <c r="D138" s="10" t="n">
        <v>0.33</v>
      </c>
      <c r="E138" s="0" t="n">
        <v>50</v>
      </c>
      <c r="F138" s="0" t="n">
        <v>34</v>
      </c>
      <c r="G138" s="0" t="n">
        <v>52.15254</v>
      </c>
      <c r="I138" s="0" t="n">
        <v>14.21343</v>
      </c>
      <c r="L138" s="0" t="s">
        <v>32</v>
      </c>
      <c r="N138" s="0" t="n">
        <v>116</v>
      </c>
      <c r="O138" s="0" t="n">
        <v>131</v>
      </c>
      <c r="R138" s="1" t="n">
        <f aca="false">(G138-I138)/I138/I138</f>
        <v>0.187797302040233</v>
      </c>
      <c r="S138" s="1" t="n">
        <f aca="false">G138-I138</f>
        <v>37.93911</v>
      </c>
      <c r="T138" s="1" t="n">
        <f aca="false">I138^3/S138</f>
        <v>75.6849531147948</v>
      </c>
      <c r="U138" s="1" t="n">
        <v>0.07</v>
      </c>
      <c r="V138" s="1" t="n">
        <v>6.46</v>
      </c>
      <c r="W138" s="1" t="n">
        <v>0.56</v>
      </c>
      <c r="X138" s="1" t="n">
        <f aca="false">S138/I138</f>
        <v>2.66924380673771</v>
      </c>
      <c r="Y138" s="0" t="n">
        <f aca="false">W138/F138</f>
        <v>0.0164705882352941</v>
      </c>
      <c r="Z138" s="0" t="n">
        <v>0.743472680158678</v>
      </c>
      <c r="AA138" s="2" t="n">
        <f aca="false">1/6*3.14*(G138^3-I138^3)*F138*0.0008</f>
        <v>1978.30006843918</v>
      </c>
      <c r="AB138" s="0" t="n">
        <v>2.63</v>
      </c>
    </row>
    <row r="139" customFormat="false" ht="12.8" hidden="false" customHeight="false" outlineLevel="0" collapsed="false">
      <c r="A139" s="11" t="n">
        <v>44714</v>
      </c>
      <c r="B139" s="0" t="n">
        <v>8</v>
      </c>
      <c r="C139" s="10" t="n">
        <v>190</v>
      </c>
      <c r="D139" s="10" t="n">
        <v>0.33</v>
      </c>
      <c r="E139" s="0" t="n">
        <v>50</v>
      </c>
      <c r="F139" s="0" t="n">
        <v>34</v>
      </c>
      <c r="G139" s="0" t="n">
        <v>74.90835</v>
      </c>
      <c r="I139" s="0" t="n">
        <v>13.9128</v>
      </c>
      <c r="L139" s="0" t="s">
        <v>32</v>
      </c>
      <c r="N139" s="0" t="n">
        <v>179.5</v>
      </c>
      <c r="O139" s="0" t="n">
        <v>151.5</v>
      </c>
      <c r="R139" s="1" t="n">
        <f aca="false">(G139-I139)/I139/I139</f>
        <v>0.31511499328373</v>
      </c>
      <c r="S139" s="1" t="n">
        <f aca="false">G139-I139</f>
        <v>60.99555</v>
      </c>
      <c r="T139" s="1" t="n">
        <f aca="false">I139^3/S139</f>
        <v>44.1515011869744</v>
      </c>
      <c r="U139" s="1" t="n">
        <v>0</v>
      </c>
      <c r="V139" s="1" t="n">
        <v>4.05</v>
      </c>
      <c r="W139" s="1" t="n">
        <v>3.22</v>
      </c>
      <c r="X139" s="1" t="n">
        <f aca="false">S139/I139</f>
        <v>4.38413187855787</v>
      </c>
      <c r="Y139" s="0" t="n">
        <f aca="false">W139/F139</f>
        <v>0.0947058823529412</v>
      </c>
      <c r="Z139" s="0" t="n">
        <v>0.284992475372139</v>
      </c>
      <c r="AA139" s="2" t="n">
        <f aca="false">1/6*3.14*(G139^3-I139^3)*F139*0.0008</f>
        <v>5944.92704588135</v>
      </c>
      <c r="AB139" s="0" t="n">
        <v>4.29</v>
      </c>
    </row>
    <row r="140" customFormat="false" ht="12.8" hidden="false" customHeight="false" outlineLevel="0" collapsed="false">
      <c r="A140" s="11" t="n">
        <v>44715</v>
      </c>
      <c r="B140" s="0" t="n">
        <v>0</v>
      </c>
      <c r="C140" s="10" t="n">
        <v>191</v>
      </c>
      <c r="D140" s="10" t="n">
        <v>0.33</v>
      </c>
      <c r="E140" s="0" t="n">
        <v>50</v>
      </c>
      <c r="F140" s="0" t="n">
        <v>26</v>
      </c>
      <c r="G140" s="0" t="n">
        <v>61.4031</v>
      </c>
      <c r="I140" s="0" t="n">
        <v>10.61082</v>
      </c>
      <c r="L140" s="0" t="s">
        <v>32</v>
      </c>
      <c r="N140" s="0" t="n">
        <v>126</v>
      </c>
      <c r="O140" s="0" t="n">
        <v>140</v>
      </c>
      <c r="R140" s="1" t="n">
        <f aca="false">(G140-I140)/I140/I140</f>
        <v>0.451128031621157</v>
      </c>
      <c r="S140" s="1" t="n">
        <f aca="false">G140-I140</f>
        <v>50.79228</v>
      </c>
      <c r="T140" s="1" t="n">
        <f aca="false">I140^3/S140</f>
        <v>23.5206399430985</v>
      </c>
      <c r="U140" s="1" t="n">
        <v>0.17</v>
      </c>
      <c r="V140" s="1" t="n">
        <v>14.83</v>
      </c>
      <c r="W140" s="1" t="n">
        <v>0.85</v>
      </c>
      <c r="X140" s="1" t="n">
        <f aca="false">S140/I140</f>
        <v>4.78683834048641</v>
      </c>
      <c r="Y140" s="0" t="n">
        <f aca="false">W140/F140</f>
        <v>0.0326923076923077</v>
      </c>
      <c r="Z140" s="0" t="n">
        <v>0.351071744106106</v>
      </c>
      <c r="AA140" s="2" t="n">
        <f aca="false">1/6*3.14*(G140^3-I140^3)*F140*0.0008</f>
        <v>2507.0657730936</v>
      </c>
      <c r="AB140" s="0" t="n">
        <v>2.97</v>
      </c>
    </row>
    <row r="141" s="5" customFormat="true" ht="12.8" hidden="false" customHeight="false" outlineLevel="0" collapsed="false">
      <c r="A141" s="4" t="n">
        <v>44715</v>
      </c>
      <c r="B141" s="5" t="n">
        <v>1</v>
      </c>
      <c r="C141" s="5" t="n">
        <v>192</v>
      </c>
      <c r="D141" s="5" t="n">
        <v>0.33</v>
      </c>
      <c r="E141" s="5" t="n">
        <v>50</v>
      </c>
      <c r="F141" s="5" t="n">
        <v>26</v>
      </c>
      <c r="G141" s="5" t="n">
        <v>65.68518</v>
      </c>
      <c r="I141" s="5" t="n">
        <v>42.88515</v>
      </c>
      <c r="L141" s="5" t="s">
        <v>32</v>
      </c>
      <c r="N141" s="5" t="n">
        <v>133.5</v>
      </c>
      <c r="O141" s="5" t="n">
        <v>119.5</v>
      </c>
      <c r="R141" s="6" t="n">
        <f aca="false">(G141-I141)/I141/I141</f>
        <v>0.0123971413086252</v>
      </c>
      <c r="S141" s="6" t="n">
        <f aca="false">G141-I141</f>
        <v>22.80003</v>
      </c>
      <c r="T141" s="6" t="n">
        <f aca="false">I141^3/S141</f>
        <v>3459.27733921714</v>
      </c>
      <c r="U141" s="6" t="n">
        <v>0</v>
      </c>
      <c r="V141" s="6" t="n">
        <v>0.32</v>
      </c>
      <c r="W141" s="6" t="n">
        <v>0.1</v>
      </c>
      <c r="X141" s="6" t="n">
        <f aca="false">S141/I141</f>
        <v>0.531653264591589</v>
      </c>
      <c r="Z141" s="5" t="n">
        <v>0.326164514049097</v>
      </c>
      <c r="AA141" s="7" t="n">
        <f aca="false">1/6*3.14*(G141^3-I141^3)*F141*0.0008</f>
        <v>2226.37611667203</v>
      </c>
      <c r="AB141" s="5" t="n">
        <v>1.69</v>
      </c>
      <c r="AF141" s="5" t="s">
        <v>38</v>
      </c>
    </row>
    <row r="142" customFormat="false" ht="12.8" hidden="false" customHeight="false" outlineLevel="0" collapsed="false">
      <c r="A142" s="11" t="n">
        <v>44715</v>
      </c>
      <c r="B142" s="0" t="n">
        <v>2</v>
      </c>
      <c r="C142" s="10" t="n">
        <v>193</v>
      </c>
      <c r="D142" s="10" t="n">
        <v>0.33</v>
      </c>
      <c r="E142" s="0" t="n">
        <v>50</v>
      </c>
      <c r="F142" s="0" t="n">
        <v>26</v>
      </c>
      <c r="G142" s="0" t="n">
        <v>55.12122</v>
      </c>
      <c r="I142" s="0" t="n">
        <v>10.61082</v>
      </c>
      <c r="L142" s="0" t="s">
        <v>32</v>
      </c>
      <c r="N142" s="0" t="n">
        <v>133.5</v>
      </c>
      <c r="O142" s="0" t="n">
        <v>121.5</v>
      </c>
      <c r="R142" s="1" t="n">
        <f aca="false">(G142-I142)/I142/I142</f>
        <v>0.395333486480039</v>
      </c>
      <c r="S142" s="1" t="n">
        <f aca="false">G142-I142</f>
        <v>44.5104</v>
      </c>
      <c r="T142" s="1" t="n">
        <f aca="false">I142^3/S142</f>
        <v>26.8401750999551</v>
      </c>
      <c r="U142" s="14" t="n">
        <v>0.04</v>
      </c>
      <c r="V142" s="14" t="n">
        <v>10.14</v>
      </c>
      <c r="W142" s="15" t="n">
        <v>0.42</v>
      </c>
      <c r="X142" s="1" t="n">
        <f aca="false">S142/I142</f>
        <v>4.19481246501213</v>
      </c>
      <c r="Y142" s="0" t="n">
        <f aca="false">W142/F142</f>
        <v>0.0161538461538462</v>
      </c>
      <c r="Z142" s="0" t="n">
        <v>0.203264457487947</v>
      </c>
      <c r="AA142" s="2" t="n">
        <f aca="false">1/6*3.14*(G142^3-I142^3)*F142*0.0008</f>
        <v>1810.04404205541</v>
      </c>
      <c r="AB142" s="0" t="n">
        <v>1.32</v>
      </c>
    </row>
    <row r="143" s="17" customFormat="true" ht="12.8" hidden="false" customHeight="false" outlineLevel="0" collapsed="false">
      <c r="A143" s="16" t="n">
        <v>44715</v>
      </c>
      <c r="B143" s="17" t="n">
        <v>3</v>
      </c>
      <c r="C143" s="17" t="n">
        <v>194</v>
      </c>
      <c r="D143" s="17" t="n">
        <v>0.33</v>
      </c>
      <c r="E143" s="17" t="n">
        <v>50</v>
      </c>
      <c r="F143" s="17" t="n">
        <v>26</v>
      </c>
      <c r="G143" s="17" t="n">
        <v>123.08835</v>
      </c>
      <c r="I143" s="17" t="n">
        <v>44.57343</v>
      </c>
      <c r="L143" s="17" t="s">
        <v>32</v>
      </c>
      <c r="N143" s="17" t="n">
        <v>263.5</v>
      </c>
      <c r="O143" s="17" t="n">
        <v>268.5</v>
      </c>
      <c r="R143" s="18" t="n">
        <f aca="false">(G143-I143)/I143/I143</f>
        <v>0.039518466390591</v>
      </c>
      <c r="S143" s="18" t="n">
        <f aca="false">G143-I143</f>
        <v>78.51492</v>
      </c>
      <c r="T143" s="18" t="n">
        <f aca="false">I143^3/S143</f>
        <v>1127.91396203099</v>
      </c>
      <c r="U143" s="17" t="n">
        <v>0</v>
      </c>
      <c r="V143" s="17" t="n">
        <v>1.19</v>
      </c>
      <c r="W143" s="18" t="n">
        <v>0.31</v>
      </c>
      <c r="X143" s="18" t="n">
        <f aca="false">S143/I143</f>
        <v>1.76147359536836</v>
      </c>
      <c r="Y143" s="17" t="n">
        <f aca="false">W143/F143</f>
        <v>0.0119230769230769</v>
      </c>
      <c r="Z143" s="17" t="n">
        <v>0.256960089098191</v>
      </c>
      <c r="AA143" s="2" t="n">
        <f aca="false">1/6*3.14*(G143^3-I143^3)*F143*0.0008</f>
        <v>19335.8543337449</v>
      </c>
      <c r="AB143" s="17" t="n">
        <v>2.88</v>
      </c>
      <c r="AC143" s="0"/>
      <c r="AF143" s="17" t="s">
        <v>38</v>
      </c>
      <c r="AMI143" s="0"/>
      <c r="AMJ143" s="0"/>
    </row>
  </sheetData>
  <conditionalFormatting sqref="Z144:Z1048576 Z136:Z140 Z1:Z117 Z119:Z122 Z124:Z134 Z142">
    <cfRule type="dataBar" priority="2">
      <dataBar showValue="1" minLength="0" maxLength="100">
        <cfvo type="num" val="0"/>
        <cfvo type="num" val="1"/>
        <color rgb="FF2A6099"/>
      </dataBar>
      <extLst>
        <ext xmlns:x14="http://schemas.microsoft.com/office/spreadsheetml/2009/9/main" uri="{B025F937-C7B1-47D3-B67F-A62EFF666E3E}">
          <x14:id>{F2D65540-13C6-40D0-AD54-D2112FCD4114}</x14:id>
        </ext>
      </extLst>
    </cfRule>
  </conditionalFormatting>
  <conditionalFormatting sqref="Z141">
    <cfRule type="dataBar" priority="3">
      <dataBar showValue="1" minLength="0" maxLength="100">
        <cfvo type="num" val="0"/>
        <cfvo type="num" val="1"/>
        <color rgb="FF2A6099"/>
      </dataBar>
      <extLst>
        <ext xmlns:x14="http://schemas.microsoft.com/office/spreadsheetml/2009/9/main" uri="{B025F937-C7B1-47D3-B67F-A62EFF666E3E}">
          <x14:id>{29D18BBC-C24D-4FAA-BE91-2A4D27424CA9}</x14:id>
        </ext>
      </extLst>
    </cfRule>
  </conditionalFormatting>
  <conditionalFormatting sqref="Z118">
    <cfRule type="dataBar" priority="4">
      <dataBar showValue="1" minLength="0" maxLength="100">
        <cfvo type="num" val="0"/>
        <cfvo type="num" val="1"/>
        <color rgb="FF2A6099"/>
      </dataBar>
      <extLst>
        <ext xmlns:x14="http://schemas.microsoft.com/office/spreadsheetml/2009/9/main" uri="{B025F937-C7B1-47D3-B67F-A62EFF666E3E}">
          <x14:id>{514FECB2-4D60-45D5-B5B5-DFC3A65CEF90}</x14:id>
        </ext>
      </extLst>
    </cfRule>
  </conditionalFormatting>
  <conditionalFormatting sqref="Z123">
    <cfRule type="dataBar" priority="5">
      <dataBar showValue="1" minLength="0" maxLength="100">
        <cfvo type="num" val="0"/>
        <cfvo type="num" val="1"/>
        <color rgb="FF2A6099"/>
      </dataBar>
      <extLst>
        <ext xmlns:x14="http://schemas.microsoft.com/office/spreadsheetml/2009/9/main" uri="{B025F937-C7B1-47D3-B67F-A62EFF666E3E}">
          <x14:id>{1AE34670-6B6C-4E67-B0ED-ECABDC59FF16}</x14:id>
        </ext>
      </extLst>
    </cfRule>
  </conditionalFormatting>
  <conditionalFormatting sqref="Z135">
    <cfRule type="dataBar" priority="6">
      <dataBar showValue="1" minLength="0" maxLength="100">
        <cfvo type="num" val="0"/>
        <cfvo type="num" val="1"/>
        <color rgb="FF2A6099"/>
      </dataBar>
      <extLst>
        <ext xmlns:x14="http://schemas.microsoft.com/office/spreadsheetml/2009/9/main" uri="{B025F937-C7B1-47D3-B67F-A62EFF666E3E}">
          <x14:id>{D71F16CD-9C98-48CF-A232-13BCA8AB9011}</x14:id>
        </ext>
      </extLst>
    </cfRule>
  </conditionalFormatting>
  <conditionalFormatting sqref="Z143">
    <cfRule type="dataBar" priority="7">
      <dataBar showValue="1" minLength="0" maxLength="100">
        <cfvo type="num" val="0"/>
        <cfvo type="num" val="1"/>
        <color rgb="FF2A6099"/>
      </dataBar>
      <extLst>
        <ext xmlns:x14="http://schemas.microsoft.com/office/spreadsheetml/2009/9/main" uri="{B025F937-C7B1-47D3-B67F-A62EFF666E3E}">
          <x14:id>{3D98781C-C1C4-4B8C-93F2-35C97174A638}</x14:id>
        </ext>
      </extLst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D65540-13C6-40D0-AD54-D2112FCD4114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Z144:Z1048576 Z136:Z140 Z1:Z117 Z119:Z122 Z124:Z134 Z142</xm:sqref>
        </x14:conditionalFormatting>
        <x14:conditionalFormatting xmlns:xm="http://schemas.microsoft.com/office/excel/2006/main">
          <x14:cfRule type="dataBar" id="{29D18BBC-C24D-4FAA-BE91-2A4D27424CA9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Z141</xm:sqref>
        </x14:conditionalFormatting>
        <x14:conditionalFormatting xmlns:xm="http://schemas.microsoft.com/office/excel/2006/main">
          <x14:cfRule type="dataBar" id="{514FECB2-4D60-45D5-B5B5-DFC3A65CEF90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Z118</xm:sqref>
        </x14:conditionalFormatting>
        <x14:conditionalFormatting xmlns:xm="http://schemas.microsoft.com/office/excel/2006/main">
          <x14:cfRule type="dataBar" id="{1AE34670-6B6C-4E67-B0ED-ECABDC59FF16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Z123</xm:sqref>
        </x14:conditionalFormatting>
        <x14:conditionalFormatting xmlns:xm="http://schemas.microsoft.com/office/excel/2006/main">
          <x14:cfRule type="dataBar" id="{D71F16CD-9C98-48CF-A232-13BCA8AB9011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Z135</xm:sqref>
        </x14:conditionalFormatting>
        <x14:conditionalFormatting xmlns:xm="http://schemas.microsoft.com/office/excel/2006/main">
          <x14:cfRule type="dataBar" id="{3D98781C-C1C4-4B8C-93F2-35C97174A638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Z143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5</v>
      </c>
      <c r="E1" s="0" t="s">
        <v>6</v>
      </c>
      <c r="F1" s="0" t="s">
        <v>8</v>
      </c>
      <c r="G1" s="0" t="s">
        <v>3</v>
      </c>
      <c r="H1" s="0" t="s">
        <v>4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15</v>
      </c>
      <c r="O1" s="0" t="s">
        <v>16</v>
      </c>
      <c r="P1" s="0" t="s">
        <v>17</v>
      </c>
      <c r="Q1" s="0" t="s">
        <v>18</v>
      </c>
      <c r="R1" s="0" t="s">
        <v>19</v>
      </c>
      <c r="S1" s="0" t="s">
        <v>21</v>
      </c>
      <c r="T1" s="0" t="s">
        <v>22</v>
      </c>
      <c r="U1" s="0" t="s">
        <v>23</v>
      </c>
    </row>
    <row r="2" customFormat="false" ht="12.8" hidden="false" customHeight="false" outlineLevel="0" collapsed="false">
      <c r="A2" s="11" t="n">
        <v>44712</v>
      </c>
      <c r="B2" s="10" t="n">
        <v>0</v>
      </c>
      <c r="C2" s="10" t="n">
        <v>161</v>
      </c>
      <c r="D2" s="10" t="n">
        <v>38</v>
      </c>
      <c r="E2" s="10" t="n">
        <v>135.29736</v>
      </c>
      <c r="F2" s="10" t="n">
        <v>81.85254</v>
      </c>
      <c r="G2" s="10" t="n">
        <v>0.33</v>
      </c>
      <c r="H2" s="10" t="n">
        <v>50</v>
      </c>
      <c r="I2" s="10"/>
      <c r="J2" s="10" t="s">
        <v>32</v>
      </c>
      <c r="K2" s="10"/>
      <c r="L2" s="0" t="n">
        <v>280</v>
      </c>
      <c r="M2" s="0" t="n">
        <v>266</v>
      </c>
      <c r="N2" s="10"/>
    </row>
    <row r="3" customFormat="false" ht="12.8" hidden="false" customHeight="false" outlineLevel="0" collapsed="false">
      <c r="A3" s="11" t="n">
        <v>44712</v>
      </c>
      <c r="B3" s="10" t="n">
        <v>1</v>
      </c>
      <c r="C3" s="10" t="n">
        <v>162</v>
      </c>
      <c r="D3" s="10" t="n">
        <v>38</v>
      </c>
      <c r="E3" s="10" t="n">
        <v>63.68307</v>
      </c>
      <c r="F3" s="10" t="n">
        <v>15.53706</v>
      </c>
      <c r="G3" s="10" t="n">
        <v>0.33</v>
      </c>
      <c r="H3" s="10" t="n">
        <v>50</v>
      </c>
      <c r="I3" s="10"/>
      <c r="J3" s="10" t="s">
        <v>32</v>
      </c>
      <c r="K3" s="10"/>
      <c r="L3" s="0" t="n">
        <v>120.5</v>
      </c>
      <c r="M3" s="0" t="n">
        <v>138.5</v>
      </c>
      <c r="N3" s="10"/>
    </row>
    <row r="4" customFormat="false" ht="12.8" hidden="false" customHeight="false" outlineLevel="0" collapsed="false">
      <c r="A4" s="11" t="n">
        <v>44712</v>
      </c>
      <c r="B4" s="10" t="n">
        <v>2</v>
      </c>
      <c r="C4" s="10" t="n">
        <v>163</v>
      </c>
      <c r="D4" s="10" t="n">
        <v>38</v>
      </c>
      <c r="E4" s="10" t="n">
        <v>83.84079</v>
      </c>
      <c r="F4" s="10" t="n">
        <v>8.23416</v>
      </c>
      <c r="G4" s="10" t="n">
        <v>0.33</v>
      </c>
      <c r="H4" s="10" t="n">
        <v>50</v>
      </c>
      <c r="I4" s="10"/>
      <c r="J4" s="10" t="s">
        <v>32</v>
      </c>
      <c r="K4" s="10"/>
      <c r="L4" s="0" t="n">
        <v>198</v>
      </c>
      <c r="M4" s="0" t="n">
        <v>196</v>
      </c>
      <c r="N4" s="10"/>
    </row>
    <row r="5" customFormat="false" ht="12.8" hidden="false" customHeight="false" outlineLevel="0" collapsed="false">
      <c r="A5" s="11" t="n">
        <v>44712</v>
      </c>
      <c r="B5" s="10" t="n">
        <v>3</v>
      </c>
      <c r="C5" s="10" t="n">
        <v>164</v>
      </c>
      <c r="D5" s="10" t="n">
        <v>38</v>
      </c>
      <c r="E5" s="10" t="n">
        <v>66.66495</v>
      </c>
      <c r="F5" s="10" t="n">
        <v>22.09548</v>
      </c>
      <c r="G5" s="10" t="n">
        <v>0.33</v>
      </c>
      <c r="H5" s="10" t="n">
        <v>50</v>
      </c>
      <c r="I5" s="10"/>
      <c r="J5" s="10" t="s">
        <v>32</v>
      </c>
      <c r="K5" s="10"/>
      <c r="L5" s="0" t="n">
        <v>155</v>
      </c>
      <c r="M5" s="0" t="n">
        <v>124</v>
      </c>
      <c r="N5" s="10"/>
    </row>
    <row r="6" customFormat="false" ht="12.8" hidden="false" customHeight="false" outlineLevel="0" collapsed="false">
      <c r="A6" s="11" t="n">
        <v>44712</v>
      </c>
      <c r="B6" s="10" t="n">
        <v>4</v>
      </c>
      <c r="C6" s="10" t="n">
        <v>165</v>
      </c>
      <c r="D6" s="10" t="n">
        <v>38</v>
      </c>
      <c r="E6" s="10" t="n">
        <v>96.04782</v>
      </c>
      <c r="F6" s="10" t="n">
        <v>10.19073</v>
      </c>
      <c r="G6" s="10" t="n">
        <v>0.33</v>
      </c>
      <c r="H6" s="10" t="n">
        <v>50</v>
      </c>
      <c r="I6" s="10"/>
      <c r="J6" s="10" t="s">
        <v>32</v>
      </c>
      <c r="K6" s="10"/>
      <c r="L6" s="0" t="n">
        <v>270.5</v>
      </c>
      <c r="M6" s="0" t="n">
        <v>187.5</v>
      </c>
      <c r="N6" s="10"/>
    </row>
    <row r="7" customFormat="false" ht="12.8" hidden="false" customHeight="false" outlineLevel="0" collapsed="false">
      <c r="A7" s="11" t="n">
        <v>44712</v>
      </c>
      <c r="B7" s="10" t="n">
        <v>5</v>
      </c>
      <c r="C7" s="10" t="n">
        <v>166</v>
      </c>
      <c r="D7" s="10" t="n">
        <v>40</v>
      </c>
      <c r="E7" s="10" t="n">
        <v>71.62683</v>
      </c>
      <c r="F7" s="10" t="n">
        <v>11.24508</v>
      </c>
      <c r="G7" s="10" t="n">
        <v>0.33</v>
      </c>
      <c r="H7" s="10" t="n">
        <v>50</v>
      </c>
      <c r="I7" s="10"/>
      <c r="J7" s="10" t="s">
        <v>32</v>
      </c>
      <c r="K7" s="10"/>
      <c r="L7" s="0" t="n">
        <v>148.5</v>
      </c>
      <c r="M7" s="0" t="n">
        <v>185.5</v>
      </c>
      <c r="N7" s="10"/>
    </row>
    <row r="8" customFormat="false" ht="12.8" hidden="false" customHeight="false" outlineLevel="0" collapsed="false">
      <c r="A8" s="11" t="n">
        <v>44712</v>
      </c>
      <c r="B8" s="10" t="n">
        <v>6</v>
      </c>
      <c r="C8" s="10" t="n">
        <v>167</v>
      </c>
      <c r="D8" s="10" t="n">
        <v>40</v>
      </c>
      <c r="E8" s="0" t="n">
        <v>93.71769</v>
      </c>
      <c r="F8" s="0" t="n">
        <v>9.60234</v>
      </c>
      <c r="G8" s="10" t="n">
        <v>0.33</v>
      </c>
      <c r="H8" s="0" t="n">
        <v>50</v>
      </c>
      <c r="J8" s="10" t="s">
        <v>32</v>
      </c>
      <c r="L8" s="0" t="n">
        <v>163</v>
      </c>
      <c r="M8" s="0" t="n">
        <v>185</v>
      </c>
    </row>
    <row r="9" customFormat="false" ht="12.8" hidden="false" customHeight="false" outlineLevel="0" collapsed="false">
      <c r="A9" s="11" t="n">
        <v>44712</v>
      </c>
      <c r="B9" s="10" t="n">
        <v>7</v>
      </c>
      <c r="C9" s="10" t="n">
        <v>168</v>
      </c>
      <c r="D9" s="10" t="n">
        <v>40</v>
      </c>
      <c r="E9" s="0" t="n">
        <v>81.85254</v>
      </c>
      <c r="F9" s="0" t="n">
        <v>28.7397</v>
      </c>
      <c r="G9" s="10" t="n">
        <v>0.33</v>
      </c>
      <c r="H9" s="0" t="n">
        <v>50</v>
      </c>
      <c r="J9" s="10" t="s">
        <v>32</v>
      </c>
      <c r="L9" s="0" t="n">
        <v>159</v>
      </c>
      <c r="M9" s="0" t="n">
        <v>141</v>
      </c>
    </row>
    <row r="10" customFormat="false" ht="12.8" hidden="false" customHeight="false" outlineLevel="0" collapsed="false">
      <c r="A10" s="11" t="n">
        <v>44712</v>
      </c>
      <c r="B10" s="10" t="n">
        <v>8</v>
      </c>
      <c r="C10" s="10" t="n">
        <v>169</v>
      </c>
      <c r="D10" s="10" t="n">
        <v>40</v>
      </c>
      <c r="E10" s="0" t="n">
        <v>65.68518</v>
      </c>
      <c r="F10" s="0" t="n">
        <v>36.96759</v>
      </c>
      <c r="G10" s="10" t="n">
        <v>0.33</v>
      </c>
      <c r="H10" s="0" t="n">
        <v>50</v>
      </c>
      <c r="J10" s="10" t="s">
        <v>32</v>
      </c>
      <c r="L10" s="0" t="n">
        <v>170.5</v>
      </c>
      <c r="M10" s="0" t="n">
        <v>143.5</v>
      </c>
    </row>
    <row r="11" customFormat="false" ht="12.8" hidden="false" customHeight="false" outlineLevel="0" collapsed="false">
      <c r="A11" s="11" t="n">
        <v>44712</v>
      </c>
      <c r="B11" s="10" t="n">
        <v>9</v>
      </c>
      <c r="C11" s="10" t="n">
        <v>170</v>
      </c>
      <c r="D11" s="10" t="n">
        <v>40</v>
      </c>
      <c r="E11" s="0" t="n">
        <v>112.55112</v>
      </c>
      <c r="F11" s="0" t="n">
        <v>81.54102</v>
      </c>
      <c r="G11" s="10" t="n">
        <v>0.33</v>
      </c>
      <c r="H11" s="0" t="n">
        <v>50</v>
      </c>
      <c r="J11" s="10" t="s">
        <v>32</v>
      </c>
      <c r="L11" s="0" t="n">
        <v>247.5</v>
      </c>
      <c r="M11" s="0" t="n">
        <v>233.5</v>
      </c>
    </row>
    <row r="12" customFormat="false" ht="12.8" hidden="false" customHeight="false" outlineLevel="0" collapsed="false">
      <c r="A12" s="11" t="n">
        <v>44712</v>
      </c>
      <c r="B12" s="0" t="n">
        <v>10</v>
      </c>
      <c r="C12" s="10" t="n">
        <v>171</v>
      </c>
      <c r="D12" s="0" t="n">
        <v>40</v>
      </c>
      <c r="E12" s="0" t="n">
        <v>186.79221</v>
      </c>
      <c r="F12" s="0" t="n">
        <v>38.59152</v>
      </c>
      <c r="G12" s="10" t="n">
        <v>0.33</v>
      </c>
      <c r="H12" s="0" t="n">
        <v>50</v>
      </c>
      <c r="J12" s="10" t="s">
        <v>32</v>
      </c>
      <c r="L12" s="0" t="n">
        <v>385</v>
      </c>
      <c r="M12" s="0" t="n">
        <v>329</v>
      </c>
    </row>
    <row r="13" customFormat="false" ht="12.8" hidden="false" customHeight="false" outlineLevel="0" collapsed="false">
      <c r="A13" s="11" t="n">
        <v>44713</v>
      </c>
      <c r="B13" s="0" t="n">
        <v>0</v>
      </c>
      <c r="C13" s="10" t="n">
        <v>172</v>
      </c>
      <c r="D13" s="0" t="n">
        <v>36</v>
      </c>
      <c r="E13" s="0" t="n">
        <v>72.61023</v>
      </c>
      <c r="F13" s="0" t="n">
        <v>36.29373</v>
      </c>
      <c r="G13" s="10" t="n">
        <v>0.33</v>
      </c>
      <c r="H13" s="0" t="n">
        <v>50</v>
      </c>
      <c r="J13" s="10" t="s">
        <v>32</v>
      </c>
      <c r="L13" s="0" t="n">
        <v>163</v>
      </c>
      <c r="M13" s="0" t="n">
        <v>170</v>
      </c>
    </row>
    <row r="14" customFormat="false" ht="12.8" hidden="false" customHeight="false" outlineLevel="0" collapsed="false">
      <c r="A14" s="11" t="n">
        <v>44713</v>
      </c>
      <c r="B14" s="0" t="n">
        <v>1</v>
      </c>
      <c r="C14" s="10" t="n">
        <v>173</v>
      </c>
      <c r="D14" s="0" t="n">
        <v>36</v>
      </c>
      <c r="E14" s="0" t="n">
        <v>63.68307</v>
      </c>
      <c r="F14" s="0" t="n">
        <v>13.9128</v>
      </c>
      <c r="G14" s="10" t="n">
        <v>0.33</v>
      </c>
      <c r="H14" s="0" t="n">
        <v>50</v>
      </c>
      <c r="J14" s="10" t="s">
        <v>32</v>
      </c>
      <c r="L14" s="0" t="n">
        <v>160.5</v>
      </c>
      <c r="M14" s="0" t="n">
        <v>159.5</v>
      </c>
    </row>
    <row r="15" customFormat="false" ht="12.8" hidden="false" customHeight="false" outlineLevel="0" collapsed="false">
      <c r="A15" s="11" t="n">
        <v>44713</v>
      </c>
      <c r="B15" s="0" t="n">
        <v>2</v>
      </c>
      <c r="C15" s="10" t="n">
        <v>174</v>
      </c>
      <c r="D15" s="0" t="n">
        <v>33</v>
      </c>
      <c r="E15" s="0" t="n">
        <v>43.24089</v>
      </c>
      <c r="F15" s="0" t="n">
        <v>12.4839</v>
      </c>
      <c r="G15" s="10" t="n">
        <v>0.33</v>
      </c>
      <c r="H15" s="0" t="n">
        <v>50</v>
      </c>
      <c r="J15" s="10" t="s">
        <v>32</v>
      </c>
      <c r="L15" s="0" t="n">
        <v>106.5</v>
      </c>
      <c r="M15" s="0" t="n">
        <v>111.5</v>
      </c>
    </row>
    <row r="16" customFormat="false" ht="12.8" hidden="false" customHeight="false" outlineLevel="0" collapsed="false">
      <c r="A16" s="11" t="n">
        <v>44713</v>
      </c>
      <c r="B16" s="0" t="n">
        <v>3</v>
      </c>
      <c r="C16" s="10" t="n">
        <v>175</v>
      </c>
      <c r="D16" s="0" t="n">
        <v>33</v>
      </c>
      <c r="E16" s="0" t="n">
        <v>43.57155</v>
      </c>
      <c r="F16" s="0" t="n">
        <v>12.26544</v>
      </c>
      <c r="G16" s="10" t="n">
        <v>0.33</v>
      </c>
      <c r="H16" s="0" t="n">
        <v>50</v>
      </c>
      <c r="J16" s="10" t="s">
        <v>32</v>
      </c>
      <c r="L16" s="0" t="n">
        <v>146</v>
      </c>
      <c r="M16" s="0" t="n">
        <v>127</v>
      </c>
    </row>
    <row r="17" customFormat="false" ht="12.8" hidden="false" customHeight="false" outlineLevel="0" collapsed="false">
      <c r="A17" s="11" t="n">
        <v>44713</v>
      </c>
      <c r="B17" s="0" t="n">
        <v>4</v>
      </c>
      <c r="C17" s="10" t="n">
        <v>176</v>
      </c>
      <c r="D17" s="0" t="n">
        <v>33</v>
      </c>
      <c r="E17" s="0" t="n">
        <v>160.70868</v>
      </c>
      <c r="F17" s="0" t="n">
        <v>22.46574</v>
      </c>
      <c r="G17" s="10" t="n">
        <v>0.33</v>
      </c>
      <c r="H17" s="0" t="n">
        <v>50</v>
      </c>
      <c r="J17" s="10" t="s">
        <v>32</v>
      </c>
      <c r="L17" s="0" t="n">
        <v>292.5</v>
      </c>
      <c r="M17" s="0" t="n">
        <v>313.5</v>
      </c>
    </row>
    <row r="18" customFormat="false" ht="12.8" hidden="false" customHeight="false" outlineLevel="0" collapsed="false">
      <c r="A18" s="11" t="n">
        <v>44713</v>
      </c>
      <c r="B18" s="0" t="n">
        <v>5</v>
      </c>
      <c r="C18" s="10" t="n">
        <v>177</v>
      </c>
      <c r="D18" s="0" t="n">
        <v>33</v>
      </c>
      <c r="E18" s="0" t="n">
        <v>139.28442</v>
      </c>
      <c r="F18" s="0" t="n">
        <v>16.55247</v>
      </c>
      <c r="G18" s="10" t="n">
        <v>0.33</v>
      </c>
      <c r="H18" s="0" t="n">
        <v>50</v>
      </c>
      <c r="J18" s="10" t="s">
        <v>32</v>
      </c>
      <c r="L18" s="0" t="n">
        <v>304</v>
      </c>
      <c r="M18" s="0" t="n">
        <v>296</v>
      </c>
    </row>
    <row r="19" customFormat="false" ht="12.8" hidden="false" customHeight="false" outlineLevel="0" collapsed="false">
      <c r="A19" s="11" t="n">
        <v>44713</v>
      </c>
      <c r="B19" s="0" t="n">
        <v>6</v>
      </c>
      <c r="C19" s="10" t="n">
        <v>178</v>
      </c>
      <c r="D19" s="0" t="n">
        <v>33</v>
      </c>
      <c r="E19" s="0" t="n">
        <v>55.7667</v>
      </c>
      <c r="F19" s="0" t="n">
        <v>13.49271</v>
      </c>
      <c r="G19" s="10" t="n">
        <v>0.33</v>
      </c>
      <c r="H19" s="0" t="n">
        <v>50</v>
      </c>
      <c r="J19" s="10" t="s">
        <v>32</v>
      </c>
      <c r="L19" s="0" t="n">
        <v>146.5</v>
      </c>
      <c r="M19" s="0" t="n">
        <v>132.5</v>
      </c>
    </row>
    <row r="20" customFormat="false" ht="12.8" hidden="false" customHeight="false" outlineLevel="0" collapsed="false">
      <c r="A20" s="11" t="n">
        <v>44713</v>
      </c>
      <c r="B20" s="0" t="n">
        <v>7</v>
      </c>
      <c r="C20" s="10" t="n">
        <v>179</v>
      </c>
      <c r="D20" s="0" t="n">
        <v>33</v>
      </c>
      <c r="E20" s="0" t="n">
        <v>117.14373</v>
      </c>
      <c r="F20" s="0" t="n">
        <v>8.23416</v>
      </c>
      <c r="G20" s="10" t="n">
        <v>0.33</v>
      </c>
      <c r="H20" s="0" t="n">
        <v>50</v>
      </c>
      <c r="J20" s="10" t="s">
        <v>32</v>
      </c>
      <c r="L20" s="0" t="n">
        <v>299.5</v>
      </c>
      <c r="M20" s="0" t="n">
        <v>236.5</v>
      </c>
    </row>
    <row r="21" customFormat="false" ht="12.8" hidden="false" customHeight="false" outlineLevel="0" collapsed="false">
      <c r="A21" s="11" t="n">
        <v>44713</v>
      </c>
      <c r="B21" s="0" t="n">
        <v>8</v>
      </c>
      <c r="C21" s="10" t="n">
        <v>180</v>
      </c>
      <c r="D21" s="0" t="n">
        <v>33</v>
      </c>
      <c r="E21" s="0" t="n">
        <v>203.94726</v>
      </c>
      <c r="F21" s="0" t="n">
        <v>10.61082</v>
      </c>
      <c r="G21" s="10" t="n">
        <v>0.33</v>
      </c>
      <c r="H21" s="0" t="n">
        <v>50</v>
      </c>
      <c r="J21" s="10" t="s">
        <v>32</v>
      </c>
      <c r="L21" s="0" t="n">
        <v>348</v>
      </c>
      <c r="M21" s="0" t="n">
        <v>338</v>
      </c>
    </row>
    <row r="22" customFormat="false" ht="12.8" hidden="false" customHeight="false" outlineLevel="0" collapsed="false">
      <c r="A22" s="11" t="n">
        <v>44713</v>
      </c>
      <c r="B22" s="0" t="n">
        <v>9</v>
      </c>
      <c r="C22" s="10" t="n">
        <v>181</v>
      </c>
      <c r="D22" s="0" t="n">
        <v>33</v>
      </c>
      <c r="E22" s="0" t="n">
        <v>39.95442</v>
      </c>
      <c r="F22" s="0" t="n">
        <v>11.61501</v>
      </c>
      <c r="G22" s="10" t="n">
        <v>0.33</v>
      </c>
      <c r="H22" s="0" t="n">
        <v>50</v>
      </c>
      <c r="J22" s="0" t="s">
        <v>32</v>
      </c>
      <c r="L22" s="0" t="n">
        <v>103.5</v>
      </c>
      <c r="M22" s="0" t="n">
        <v>89.5</v>
      </c>
    </row>
    <row r="23" customFormat="false" ht="12.8" hidden="false" customHeight="false" outlineLevel="0" collapsed="false">
      <c r="A23" s="11" t="n">
        <v>44714</v>
      </c>
      <c r="B23" s="0" t="n">
        <v>0</v>
      </c>
      <c r="C23" s="10" t="n">
        <v>182</v>
      </c>
      <c r="D23" s="0" t="n">
        <v>26</v>
      </c>
      <c r="E23" s="0" t="n">
        <v>151.48122</v>
      </c>
      <c r="F23" s="0" t="n">
        <v>34.97076</v>
      </c>
      <c r="G23" s="10" t="n">
        <v>0.33</v>
      </c>
      <c r="H23" s="0" t="n">
        <v>50</v>
      </c>
      <c r="J23" s="0" t="s">
        <v>32</v>
      </c>
      <c r="L23" s="0" t="n">
        <v>260.5</v>
      </c>
      <c r="M23" s="0" t="n">
        <v>263.5</v>
      </c>
    </row>
    <row r="24" customFormat="false" ht="12.8" hidden="false" customHeight="false" outlineLevel="0" collapsed="false">
      <c r="A24" s="11" t="n">
        <v>44714</v>
      </c>
      <c r="B24" s="0" t="n">
        <v>1</v>
      </c>
      <c r="C24" s="10" t="n">
        <v>183</v>
      </c>
      <c r="D24" s="0" t="n">
        <v>26</v>
      </c>
      <c r="E24" s="0" t="n">
        <v>55.44627</v>
      </c>
      <c r="F24" s="0" t="n">
        <v>13.9128</v>
      </c>
      <c r="G24" s="10" t="n">
        <v>0.33</v>
      </c>
      <c r="H24" s="0" t="n">
        <v>50</v>
      </c>
      <c r="J24" s="0" t="s">
        <v>32</v>
      </c>
      <c r="L24" s="0" t="n">
        <v>142</v>
      </c>
      <c r="M24" s="0" t="n">
        <v>132</v>
      </c>
    </row>
    <row r="25" customFormat="false" ht="12.8" hidden="false" customHeight="false" outlineLevel="0" collapsed="false">
      <c r="A25" s="11" t="n">
        <v>44714</v>
      </c>
      <c r="B25" s="0" t="n">
        <v>2</v>
      </c>
      <c r="C25" s="10" t="n">
        <v>184</v>
      </c>
      <c r="D25" s="0" t="n">
        <v>26</v>
      </c>
      <c r="E25" s="0" t="n">
        <v>57.42627</v>
      </c>
      <c r="F25" s="0" t="n">
        <v>21.43284</v>
      </c>
      <c r="G25" s="10" t="n">
        <v>0.33</v>
      </c>
      <c r="H25" s="0" t="n">
        <v>50</v>
      </c>
      <c r="J25" s="0" t="s">
        <v>32</v>
      </c>
      <c r="L25" s="0" t="n">
        <v>142</v>
      </c>
      <c r="M25" s="0" t="n">
        <v>130</v>
      </c>
    </row>
    <row r="26" customFormat="false" ht="12.8" hidden="false" customHeight="false" outlineLevel="0" collapsed="false">
      <c r="A26" s="11" t="n">
        <v>44714</v>
      </c>
      <c r="B26" s="0" t="n">
        <v>3</v>
      </c>
      <c r="C26" s="10" t="n">
        <v>185</v>
      </c>
      <c r="D26" s="0" t="n">
        <v>26</v>
      </c>
      <c r="E26" s="0" t="n">
        <v>78.85449</v>
      </c>
      <c r="F26" s="0" t="n">
        <v>66.66495</v>
      </c>
      <c r="G26" s="10" t="n">
        <v>0.33</v>
      </c>
      <c r="H26" s="0" t="n">
        <v>50</v>
      </c>
      <c r="J26" s="0" t="s">
        <v>32</v>
      </c>
      <c r="L26" s="0" t="n">
        <v>176.5</v>
      </c>
      <c r="M26" s="0" t="n">
        <v>149.5</v>
      </c>
    </row>
    <row r="27" customFormat="false" ht="12.8" hidden="false" customHeight="false" outlineLevel="0" collapsed="false">
      <c r="A27" s="11" t="n">
        <v>44714</v>
      </c>
      <c r="B27" s="0" t="n">
        <v>4</v>
      </c>
      <c r="C27" s="10" t="n">
        <v>186</v>
      </c>
      <c r="D27" s="0" t="n">
        <v>34</v>
      </c>
      <c r="E27" s="0" t="n">
        <v>71.26086</v>
      </c>
      <c r="F27" s="0" t="n">
        <v>9.60234</v>
      </c>
      <c r="G27" s="10" t="n">
        <v>0.33</v>
      </c>
      <c r="H27" s="0" t="n">
        <v>50</v>
      </c>
      <c r="J27" s="0" t="s">
        <v>32</v>
      </c>
      <c r="L27" s="0" t="n">
        <v>146</v>
      </c>
      <c r="M27" s="0" t="n">
        <v>136</v>
      </c>
    </row>
    <row r="28" customFormat="false" ht="12.8" hidden="false" customHeight="false" outlineLevel="0" collapsed="false">
      <c r="A28" s="11" t="n">
        <v>44714</v>
      </c>
      <c r="B28" s="0" t="n">
        <v>5</v>
      </c>
      <c r="C28" s="10" t="n">
        <v>187</v>
      </c>
      <c r="D28" s="0" t="n">
        <v>34</v>
      </c>
      <c r="E28" s="0" t="n">
        <v>79.20429</v>
      </c>
      <c r="F28" s="0" t="n">
        <v>9.24198</v>
      </c>
      <c r="G28" s="10" t="n">
        <v>0.33</v>
      </c>
      <c r="H28" s="0" t="n">
        <v>50</v>
      </c>
      <c r="J28" s="0" t="s">
        <v>32</v>
      </c>
      <c r="L28" s="0" t="n">
        <v>154</v>
      </c>
      <c r="M28" s="0" t="n">
        <v>157</v>
      </c>
    </row>
    <row r="29" customFormat="false" ht="12.8" hidden="false" customHeight="false" outlineLevel="0" collapsed="false">
      <c r="A29" s="11" t="n">
        <v>44714</v>
      </c>
      <c r="B29" s="0" t="n">
        <v>6</v>
      </c>
      <c r="C29" s="10" t="n">
        <v>188</v>
      </c>
      <c r="D29" s="0" t="n">
        <v>34</v>
      </c>
      <c r="E29" s="0" t="n">
        <v>117.48825</v>
      </c>
      <c r="F29" s="0" t="n">
        <v>5.58558</v>
      </c>
      <c r="G29" s="10" t="n">
        <v>0.33</v>
      </c>
      <c r="H29" s="0" t="n">
        <v>50</v>
      </c>
      <c r="J29" s="0" t="s">
        <v>32</v>
      </c>
      <c r="L29" s="0" t="n">
        <v>229</v>
      </c>
      <c r="M29" s="0" t="n">
        <v>227</v>
      </c>
    </row>
    <row r="30" customFormat="false" ht="12.8" hidden="false" customHeight="false" outlineLevel="0" collapsed="false">
      <c r="A30" s="11" t="n">
        <v>44714</v>
      </c>
      <c r="B30" s="0" t="n">
        <v>7</v>
      </c>
      <c r="C30" s="10" t="n">
        <v>189</v>
      </c>
      <c r="D30" s="0" t="n">
        <v>34</v>
      </c>
      <c r="E30" s="0" t="n">
        <v>52.15254</v>
      </c>
      <c r="F30" s="0" t="n">
        <v>14.21343</v>
      </c>
      <c r="G30" s="10" t="n">
        <v>0.33</v>
      </c>
      <c r="H30" s="0" t="n">
        <v>50</v>
      </c>
      <c r="J30" s="0" t="s">
        <v>32</v>
      </c>
      <c r="L30" s="0" t="n">
        <v>116</v>
      </c>
      <c r="M30" s="0" t="n">
        <v>131</v>
      </c>
    </row>
    <row r="31" customFormat="false" ht="12.8" hidden="false" customHeight="false" outlineLevel="0" collapsed="false">
      <c r="A31" s="11" t="n">
        <v>44714</v>
      </c>
      <c r="B31" s="0" t="n">
        <v>8</v>
      </c>
      <c r="C31" s="10" t="n">
        <v>190</v>
      </c>
      <c r="D31" s="0" t="n">
        <v>34</v>
      </c>
      <c r="E31" s="0" t="n">
        <v>74.90835</v>
      </c>
      <c r="F31" s="0" t="n">
        <v>13.9128</v>
      </c>
      <c r="G31" s="10" t="n">
        <v>0.33</v>
      </c>
      <c r="H31" s="0" t="n">
        <v>50</v>
      </c>
      <c r="J31" s="0" t="s">
        <v>32</v>
      </c>
      <c r="L31" s="0" t="n">
        <v>179.5</v>
      </c>
      <c r="M31" s="0" t="n">
        <v>151.5</v>
      </c>
    </row>
    <row r="32" customFormat="false" ht="12.8" hidden="false" customHeight="false" outlineLevel="0" collapsed="false">
      <c r="A32" s="11" t="n">
        <v>44715</v>
      </c>
      <c r="B32" s="0" t="n">
        <v>0</v>
      </c>
      <c r="C32" s="10" t="n">
        <v>191</v>
      </c>
      <c r="D32" s="0" t="n">
        <v>26</v>
      </c>
      <c r="E32" s="0" t="n">
        <v>61.4031</v>
      </c>
      <c r="F32" s="0" t="n">
        <v>10.61082</v>
      </c>
      <c r="G32" s="10" t="n">
        <v>0.33</v>
      </c>
      <c r="H32" s="0" t="n">
        <v>50</v>
      </c>
      <c r="J32" s="0" t="s">
        <v>32</v>
      </c>
      <c r="L32" s="0" t="n">
        <v>126</v>
      </c>
      <c r="M32" s="0" t="n">
        <v>140</v>
      </c>
    </row>
    <row r="33" customFormat="false" ht="12.8" hidden="false" customHeight="false" outlineLevel="0" collapsed="false">
      <c r="A33" s="11" t="n">
        <v>44715</v>
      </c>
      <c r="B33" s="0" t="n">
        <v>1</v>
      </c>
      <c r="C33" s="10" t="n">
        <v>192</v>
      </c>
      <c r="D33" s="0" t="n">
        <v>26</v>
      </c>
      <c r="E33" s="0" t="n">
        <v>65.68518</v>
      </c>
      <c r="F33" s="0" t="n">
        <v>42.88515</v>
      </c>
      <c r="G33" s="10" t="n">
        <v>0.33</v>
      </c>
      <c r="H33" s="0" t="n">
        <v>50</v>
      </c>
      <c r="J33" s="0" t="s">
        <v>32</v>
      </c>
      <c r="L33" s="0" t="n">
        <v>133.5</v>
      </c>
      <c r="M33" s="0" t="n">
        <v>119.5</v>
      </c>
    </row>
    <row r="34" customFormat="false" ht="12.8" hidden="false" customHeight="false" outlineLevel="0" collapsed="false">
      <c r="A34" s="11" t="n">
        <v>44715</v>
      </c>
      <c r="B34" s="0" t="n">
        <v>2</v>
      </c>
      <c r="C34" s="10" t="n">
        <v>193</v>
      </c>
      <c r="D34" s="0" t="n">
        <v>26</v>
      </c>
      <c r="E34" s="0" t="n">
        <v>55.12122</v>
      </c>
      <c r="F34" s="0" t="n">
        <v>10.61082</v>
      </c>
      <c r="G34" s="10" t="n">
        <v>0.33</v>
      </c>
      <c r="H34" s="0" t="n">
        <v>50</v>
      </c>
      <c r="J34" s="0" t="s">
        <v>32</v>
      </c>
      <c r="L34" s="0" t="n">
        <v>133.5</v>
      </c>
      <c r="M34" s="0" t="n">
        <v>121.5</v>
      </c>
    </row>
    <row r="35" customFormat="false" ht="12.8" hidden="false" customHeight="false" outlineLevel="0" collapsed="false">
      <c r="A35" s="11" t="n">
        <v>44715</v>
      </c>
      <c r="B35" s="0" t="n">
        <v>3</v>
      </c>
      <c r="C35" s="10" t="n">
        <v>194</v>
      </c>
      <c r="D35" s="0" t="n">
        <v>26</v>
      </c>
      <c r="E35" s="0" t="n">
        <v>123.08835</v>
      </c>
      <c r="F35" s="0" t="n">
        <v>44.57343</v>
      </c>
      <c r="G35" s="10" t="n">
        <v>0.33</v>
      </c>
      <c r="H35" s="0" t="n">
        <v>50</v>
      </c>
      <c r="J35" s="0" t="s">
        <v>32</v>
      </c>
      <c r="L35" s="0" t="n">
        <v>263.5</v>
      </c>
      <c r="M35" s="0" t="n">
        <v>268.5</v>
      </c>
    </row>
    <row r="36" customFormat="false" ht="12.8" hidden="false" customHeight="false" outlineLevel="0" collapsed="false">
      <c r="C36" s="10"/>
    </row>
    <row r="37" customFormat="false" ht="12.8" hidden="false" customHeight="false" outlineLevel="0" collapsed="false">
      <c r="C37" s="10"/>
    </row>
    <row r="38" customFormat="false" ht="12.8" hidden="false" customHeight="false" outlineLevel="0" collapsed="false">
      <c r="C38" s="10"/>
    </row>
    <row r="39" customFormat="false" ht="12.8" hidden="false" customHeight="false" outlineLevel="0" collapsed="false">
      <c r="C39" s="10"/>
    </row>
    <row r="40" customFormat="false" ht="12.8" hidden="false" customHeight="false" outlineLevel="0" collapsed="false">
      <c r="C40" s="10"/>
    </row>
    <row r="41" customFormat="false" ht="12.8" hidden="false" customHeight="false" outlineLevel="0" collapsed="false">
      <c r="C41" s="10"/>
    </row>
    <row r="42" customFormat="false" ht="12.8" hidden="false" customHeight="false" outlineLevel="0" collapsed="false">
      <c r="C42" s="10"/>
    </row>
    <row r="43" customFormat="false" ht="12.8" hidden="false" customHeight="false" outlineLevel="0" collapsed="false">
      <c r="C43" s="10"/>
    </row>
    <row r="44" customFormat="false" ht="12.8" hidden="false" customHeight="false" outlineLevel="0" collapsed="false">
      <c r="C44" s="10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92" activePane="bottomRight" state="frozen"/>
      <selection pane="topLeft" activeCell="A1" activeCellId="0" sqref="A1"/>
      <selection pane="topRight" activeCell="D1" activeCellId="0" sqref="D1"/>
      <selection pane="bottomLeft" activeCell="A92" activeCellId="0" sqref="A92"/>
      <selection pane="bottomRight" activeCell="I124" activeCellId="0" sqref="I1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16"/>
    <col collapsed="false" customWidth="true" hidden="false" outlineLevel="0" max="3" min="3" style="0" width="6.01"/>
    <col collapsed="false" customWidth="true" hidden="false" outlineLevel="0" max="6" min="4" style="0" width="11.65"/>
    <col collapsed="false" customWidth="true" hidden="false" outlineLevel="0" max="7" min="7" style="0" width="15.42"/>
    <col collapsed="false" customWidth="true" hidden="false" outlineLevel="0" max="64" min="8" style="0" width="11.6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5</v>
      </c>
      <c r="E1" s="0" t="s">
        <v>6</v>
      </c>
      <c r="F1" s="0" t="s">
        <v>8</v>
      </c>
      <c r="G1" s="0" t="s">
        <v>3</v>
      </c>
      <c r="H1" s="0" t="s">
        <v>4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</row>
    <row r="2" customFormat="false" ht="12.8" hidden="false" customHeight="false" outlineLevel="0" collapsed="false">
      <c r="A2" s="3" t="n">
        <v>44495</v>
      </c>
      <c r="B2" s="0" t="n">
        <v>0</v>
      </c>
    </row>
    <row r="3" customFormat="false" ht="12.8" hidden="false" customHeight="false" outlineLevel="0" collapsed="false">
      <c r="A3" s="3" t="n">
        <v>44495</v>
      </c>
      <c r="B3" s="0" t="n">
        <v>1</v>
      </c>
    </row>
    <row r="4" customFormat="false" ht="12.8" hidden="false" customHeight="false" outlineLevel="0" collapsed="false">
      <c r="A4" s="3" t="n">
        <v>44495</v>
      </c>
      <c r="B4" s="0" t="n">
        <v>2</v>
      </c>
    </row>
    <row r="5" customFormat="false" ht="12.8" hidden="false" customHeight="false" outlineLevel="0" collapsed="false">
      <c r="A5" s="3" t="n">
        <v>44495</v>
      </c>
      <c r="B5" s="0" t="n">
        <v>3</v>
      </c>
    </row>
    <row r="6" customFormat="false" ht="12.8" hidden="false" customHeight="false" outlineLevel="0" collapsed="false">
      <c r="A6" s="3" t="n">
        <v>44495</v>
      </c>
      <c r="B6" s="0" t="n">
        <v>4</v>
      </c>
    </row>
    <row r="7" customFormat="false" ht="12.8" hidden="false" customHeight="false" outlineLevel="0" collapsed="false">
      <c r="A7" s="3" t="n">
        <v>44495</v>
      </c>
      <c r="B7" s="0" t="n">
        <v>5</v>
      </c>
    </row>
    <row r="8" customFormat="false" ht="12.8" hidden="false" customHeight="false" outlineLevel="0" collapsed="false">
      <c r="A8" s="3" t="n">
        <v>44495</v>
      </c>
      <c r="B8" s="0" t="n">
        <v>6</v>
      </c>
    </row>
    <row r="9" customFormat="false" ht="12.8" hidden="false" customHeight="false" outlineLevel="0" collapsed="false">
      <c r="A9" s="3" t="n">
        <v>44495</v>
      </c>
      <c r="B9" s="0" t="n">
        <v>7</v>
      </c>
    </row>
    <row r="10" customFormat="false" ht="12.8" hidden="false" customHeight="false" outlineLevel="0" collapsed="false">
      <c r="A10" s="3" t="n">
        <v>44495</v>
      </c>
      <c r="B10" s="0" t="n">
        <v>8</v>
      </c>
    </row>
    <row r="11" customFormat="false" ht="12.8" hidden="false" customHeight="false" outlineLevel="0" collapsed="false">
      <c r="A11" s="3" t="n">
        <v>44495</v>
      </c>
      <c r="B11" s="0" t="n">
        <v>9</v>
      </c>
    </row>
    <row r="12" customFormat="false" ht="12.8" hidden="false" customHeight="false" outlineLevel="0" collapsed="false">
      <c r="A12" s="3" t="n">
        <v>44495</v>
      </c>
      <c r="B12" s="0" t="n">
        <v>10</v>
      </c>
    </row>
    <row r="13" customFormat="false" ht="12.8" hidden="false" customHeight="false" outlineLevel="0" collapsed="false">
      <c r="A13" s="3" t="n">
        <v>44495</v>
      </c>
      <c r="B13" s="0" t="n">
        <v>11</v>
      </c>
      <c r="D13" s="0" t="n">
        <v>65</v>
      </c>
      <c r="E13" s="0" t="n">
        <v>48.9</v>
      </c>
      <c r="F13" s="0" t="n">
        <v>17</v>
      </c>
      <c r="G13" s="0" t="n">
        <v>0.11</v>
      </c>
      <c r="H13" s="0" t="n">
        <v>50</v>
      </c>
      <c r="I13" s="0" t="s">
        <v>31</v>
      </c>
      <c r="J13" s="0" t="s">
        <v>32</v>
      </c>
    </row>
    <row r="14" customFormat="false" ht="12.8" hidden="false" customHeight="false" outlineLevel="0" collapsed="false">
      <c r="A14" s="3" t="n">
        <v>44495</v>
      </c>
      <c r="B14" s="0" t="n">
        <v>12</v>
      </c>
      <c r="D14" s="0" t="n">
        <v>65</v>
      </c>
      <c r="E14" s="0" t="n">
        <v>74</v>
      </c>
      <c r="F14" s="0" t="n">
        <v>15.4</v>
      </c>
      <c r="G14" s="0" t="n">
        <v>0.11</v>
      </c>
      <c r="H14" s="0" t="n">
        <v>50</v>
      </c>
      <c r="I14" s="0" t="s">
        <v>31</v>
      </c>
      <c r="J14" s="0" t="s">
        <v>32</v>
      </c>
      <c r="K14" s="0" t="s">
        <v>33</v>
      </c>
    </row>
    <row r="15" customFormat="false" ht="12.8" hidden="false" customHeight="false" outlineLevel="0" collapsed="false">
      <c r="A15" s="3" t="n">
        <v>44495</v>
      </c>
      <c r="B15" s="0" t="n">
        <v>13</v>
      </c>
      <c r="D15" s="0" t="n">
        <v>65</v>
      </c>
      <c r="E15" s="0" t="n">
        <v>63.4</v>
      </c>
      <c r="F15" s="0" t="n">
        <v>30.9</v>
      </c>
      <c r="G15" s="0" t="n">
        <v>0.11</v>
      </c>
      <c r="H15" s="0" t="n">
        <v>50</v>
      </c>
      <c r="I15" s="0" t="s">
        <v>31</v>
      </c>
      <c r="J15" s="0" t="s">
        <v>32</v>
      </c>
      <c r="K15" s="0" t="s">
        <v>34</v>
      </c>
    </row>
    <row r="16" customFormat="false" ht="12.8" hidden="false" customHeight="false" outlineLevel="0" collapsed="false">
      <c r="A16" s="3" t="n">
        <v>44495</v>
      </c>
      <c r="B16" s="0" t="n">
        <v>14</v>
      </c>
      <c r="D16" s="0" t="n">
        <v>70</v>
      </c>
      <c r="G16" s="0" t="n">
        <v>0.11</v>
      </c>
      <c r="K16" s="0" t="s">
        <v>135</v>
      </c>
    </row>
    <row r="17" customFormat="false" ht="12.8" hidden="false" customHeight="false" outlineLevel="0" collapsed="false">
      <c r="A17" s="3" t="n">
        <v>44495</v>
      </c>
      <c r="B17" s="0" t="n">
        <v>15</v>
      </c>
      <c r="D17" s="0" t="n">
        <v>70</v>
      </c>
      <c r="E17" s="0" t="n">
        <v>100</v>
      </c>
      <c r="F17" s="0" t="n">
        <v>25.7</v>
      </c>
      <c r="G17" s="0" t="n">
        <v>0.11</v>
      </c>
      <c r="H17" s="0" t="n">
        <v>50</v>
      </c>
      <c r="I17" s="0" t="s">
        <v>31</v>
      </c>
      <c r="J17" s="0" t="s">
        <v>32</v>
      </c>
      <c r="K17" s="0" t="s">
        <v>136</v>
      </c>
    </row>
    <row r="18" customFormat="false" ht="12.8" hidden="false" customHeight="false" outlineLevel="0" collapsed="false">
      <c r="A18" s="3" t="n">
        <v>44495</v>
      </c>
      <c r="B18" s="0" t="n">
        <v>16</v>
      </c>
      <c r="D18" s="0" t="n">
        <v>70</v>
      </c>
      <c r="E18" s="0" t="n">
        <v>120.7</v>
      </c>
      <c r="F18" s="0" t="n">
        <v>18.9</v>
      </c>
      <c r="G18" s="0" t="n">
        <v>0.11</v>
      </c>
      <c r="H18" s="0" t="n">
        <v>50</v>
      </c>
      <c r="I18" s="0" t="s">
        <v>42</v>
      </c>
      <c r="J18" s="0" t="s">
        <v>32</v>
      </c>
      <c r="K18" s="0" t="s">
        <v>137</v>
      </c>
    </row>
    <row r="19" customFormat="false" ht="12.8" hidden="false" customHeight="false" outlineLevel="0" collapsed="false">
      <c r="A19" s="3" t="n">
        <v>44496</v>
      </c>
      <c r="B19" s="0" t="n">
        <v>0</v>
      </c>
    </row>
    <row r="20" customFormat="false" ht="12.8" hidden="false" customHeight="false" outlineLevel="0" collapsed="false">
      <c r="A20" s="3" t="n">
        <v>44496</v>
      </c>
      <c r="B20" s="0" t="n">
        <v>1</v>
      </c>
    </row>
    <row r="21" customFormat="false" ht="12.8" hidden="false" customHeight="false" outlineLevel="0" collapsed="false">
      <c r="A21" s="3" t="n">
        <v>44496</v>
      </c>
      <c r="B21" s="0" t="n">
        <v>2</v>
      </c>
    </row>
    <row r="22" customFormat="false" ht="12.8" hidden="false" customHeight="false" outlineLevel="0" collapsed="false">
      <c r="A22" s="3" t="n">
        <v>44496</v>
      </c>
      <c r="B22" s="0" t="n">
        <v>3</v>
      </c>
      <c r="D22" s="0" t="n">
        <v>70</v>
      </c>
      <c r="E22" s="0" t="n">
        <v>127.5</v>
      </c>
      <c r="F22" s="0" t="n">
        <v>12.3</v>
      </c>
      <c r="G22" s="0" t="n">
        <v>0.33</v>
      </c>
      <c r="H22" s="0" t="n">
        <v>50</v>
      </c>
      <c r="I22" s="0" t="s">
        <v>42</v>
      </c>
      <c r="J22" s="0" t="s">
        <v>32</v>
      </c>
    </row>
    <row r="23" customFormat="false" ht="12.8" hidden="false" customHeight="false" outlineLevel="0" collapsed="false">
      <c r="A23" s="3" t="n">
        <v>44496</v>
      </c>
      <c r="B23" s="0" t="n">
        <v>4</v>
      </c>
    </row>
    <row r="24" customFormat="false" ht="12.8" hidden="false" customHeight="false" outlineLevel="0" collapsed="false">
      <c r="A24" s="3" t="n">
        <v>44496</v>
      </c>
      <c r="B24" s="0" t="n">
        <v>5</v>
      </c>
    </row>
    <row r="25" customFormat="false" ht="12.8" hidden="false" customHeight="false" outlineLevel="0" collapsed="false">
      <c r="A25" s="3" t="n">
        <v>44496</v>
      </c>
      <c r="B25" s="0" t="n">
        <v>6</v>
      </c>
    </row>
    <row r="26" customFormat="false" ht="12.8" hidden="false" customHeight="false" outlineLevel="0" collapsed="false">
      <c r="A26" s="3" t="n">
        <v>44501</v>
      </c>
      <c r="B26" s="0" t="n">
        <v>0</v>
      </c>
      <c r="D26" s="0" t="n">
        <v>75</v>
      </c>
      <c r="G26" s="0" t="n">
        <v>0.11</v>
      </c>
      <c r="H26" s="0" t="n">
        <v>30</v>
      </c>
      <c r="K26" s="0" t="s">
        <v>135</v>
      </c>
    </row>
    <row r="27" customFormat="false" ht="12.8" hidden="false" customHeight="false" outlineLevel="0" collapsed="false">
      <c r="A27" s="3" t="n">
        <v>44501</v>
      </c>
      <c r="B27" s="0" t="n">
        <v>1</v>
      </c>
      <c r="D27" s="0" t="n">
        <v>75</v>
      </c>
      <c r="G27" s="0" t="n">
        <v>0.16</v>
      </c>
      <c r="H27" s="0" t="n">
        <v>50</v>
      </c>
      <c r="K27" s="0" t="s">
        <v>138</v>
      </c>
    </row>
    <row r="28" customFormat="false" ht="12.8" hidden="false" customHeight="false" outlineLevel="0" collapsed="false">
      <c r="A28" s="3" t="n">
        <v>44501</v>
      </c>
      <c r="B28" s="0" t="n">
        <v>2</v>
      </c>
      <c r="D28" s="0" t="n">
        <v>150</v>
      </c>
      <c r="G28" s="0" t="n">
        <v>0.11</v>
      </c>
      <c r="H28" s="0" t="n">
        <v>50</v>
      </c>
      <c r="K28" s="0" t="s">
        <v>135</v>
      </c>
    </row>
    <row r="29" customFormat="false" ht="12.8" hidden="false" customHeight="false" outlineLevel="0" collapsed="false">
      <c r="A29" s="3" t="n">
        <v>44501</v>
      </c>
      <c r="B29" s="0" t="n">
        <v>3</v>
      </c>
      <c r="D29" s="0" t="n">
        <v>150</v>
      </c>
      <c r="E29" s="0" t="n">
        <v>49.7</v>
      </c>
      <c r="F29" s="0" t="n">
        <v>11.8</v>
      </c>
      <c r="G29" s="0" t="n">
        <v>0.11</v>
      </c>
      <c r="H29" s="0" t="n">
        <v>50</v>
      </c>
      <c r="I29" s="0" t="s">
        <v>31</v>
      </c>
      <c r="J29" s="0" t="s">
        <v>35</v>
      </c>
      <c r="K29" s="0" t="s">
        <v>139</v>
      </c>
    </row>
    <row r="30" customFormat="false" ht="12.8" hidden="false" customHeight="false" outlineLevel="0" collapsed="false">
      <c r="A30" s="3" t="n">
        <v>44501</v>
      </c>
      <c r="B30" s="0" t="n">
        <v>4</v>
      </c>
      <c r="D30" s="0" t="n">
        <v>40</v>
      </c>
      <c r="G30" s="0" t="n">
        <v>0.11</v>
      </c>
      <c r="H30" s="0" t="n">
        <v>50</v>
      </c>
      <c r="K30" s="0" t="s">
        <v>135</v>
      </c>
    </row>
    <row r="31" customFormat="false" ht="12.8" hidden="false" customHeight="false" outlineLevel="0" collapsed="false">
      <c r="A31" s="3" t="n">
        <v>44501</v>
      </c>
      <c r="B31" s="0" t="n">
        <v>5</v>
      </c>
      <c r="D31" s="0" t="n">
        <v>85</v>
      </c>
      <c r="G31" s="0" t="n">
        <v>0.11</v>
      </c>
      <c r="H31" s="0" t="n">
        <v>50</v>
      </c>
      <c r="K31" s="0" t="s">
        <v>135</v>
      </c>
    </row>
    <row r="32" customFormat="false" ht="12.8" hidden="false" customHeight="false" outlineLevel="0" collapsed="false">
      <c r="A32" s="3" t="n">
        <v>44501</v>
      </c>
      <c r="B32" s="0" t="n">
        <v>6</v>
      </c>
      <c r="D32" s="0" t="n">
        <v>85</v>
      </c>
      <c r="E32" s="0" t="n">
        <v>44.9</v>
      </c>
      <c r="F32" s="0" t="n">
        <v>6.9</v>
      </c>
      <c r="G32" s="0" t="n">
        <v>0.11</v>
      </c>
      <c r="H32" s="0" t="n">
        <v>50</v>
      </c>
      <c r="I32" s="0" t="s">
        <v>31</v>
      </c>
      <c r="J32" s="0" t="s">
        <v>35</v>
      </c>
      <c r="K32" s="0" t="s">
        <v>36</v>
      </c>
    </row>
    <row r="33" customFormat="false" ht="12.8" hidden="false" customHeight="false" outlineLevel="0" collapsed="false">
      <c r="A33" s="3" t="n">
        <v>44501</v>
      </c>
      <c r="B33" s="0" t="n">
        <v>7</v>
      </c>
      <c r="D33" s="0" t="n">
        <v>85</v>
      </c>
      <c r="E33" s="0" t="n">
        <v>47.2</v>
      </c>
      <c r="F33" s="0" t="n">
        <v>6.7</v>
      </c>
      <c r="G33" s="0" t="n">
        <v>0.11</v>
      </c>
      <c r="H33" s="0" t="n">
        <v>50</v>
      </c>
      <c r="I33" s="0" t="s">
        <v>42</v>
      </c>
      <c r="J33" s="0" t="s">
        <v>32</v>
      </c>
      <c r="K33" s="0" t="s">
        <v>140</v>
      </c>
    </row>
    <row r="34" customFormat="false" ht="12.8" hidden="false" customHeight="false" outlineLevel="0" collapsed="false">
      <c r="A34" s="3" t="n">
        <v>44501</v>
      </c>
      <c r="B34" s="0" t="n">
        <v>8</v>
      </c>
      <c r="D34" s="0" t="n">
        <v>85</v>
      </c>
      <c r="E34" s="0" t="n">
        <v>80.2</v>
      </c>
      <c r="F34" s="0" t="n">
        <v>38.7</v>
      </c>
      <c r="G34" s="0" t="n">
        <v>0.11</v>
      </c>
      <c r="H34" s="0" t="n">
        <v>50</v>
      </c>
      <c r="I34" s="0" t="s">
        <v>31</v>
      </c>
      <c r="J34" s="0" t="s">
        <v>32</v>
      </c>
      <c r="K34" s="0" t="s">
        <v>37</v>
      </c>
    </row>
    <row r="35" customFormat="false" ht="12.8" hidden="false" customHeight="false" outlineLevel="0" collapsed="false">
      <c r="A35" s="3" t="n">
        <v>44501</v>
      </c>
      <c r="B35" s="0" t="n">
        <v>9</v>
      </c>
      <c r="D35" s="0" t="n">
        <v>85</v>
      </c>
      <c r="E35" s="0" t="n">
        <v>105</v>
      </c>
      <c r="F35" s="0" t="n">
        <v>9.1</v>
      </c>
      <c r="G35" s="0" t="n">
        <v>0.11</v>
      </c>
      <c r="H35" s="0" t="n">
        <v>50</v>
      </c>
      <c r="I35" s="0" t="s">
        <v>42</v>
      </c>
      <c r="J35" s="0" t="s">
        <v>32</v>
      </c>
      <c r="K35" s="0" t="s">
        <v>141</v>
      </c>
    </row>
    <row r="36" customFormat="false" ht="12.8" hidden="false" customHeight="false" outlineLevel="0" collapsed="false">
      <c r="A36" s="3" t="n">
        <v>44501</v>
      </c>
      <c r="B36" s="0" t="n">
        <v>10</v>
      </c>
      <c r="D36" s="0" t="n">
        <v>85</v>
      </c>
      <c r="E36" s="0" t="n">
        <v>58.3</v>
      </c>
      <c r="F36" s="0" t="n">
        <v>10.5</v>
      </c>
      <c r="G36" s="0" t="n">
        <v>0.11</v>
      </c>
      <c r="H36" s="0" t="n">
        <v>50</v>
      </c>
      <c r="I36" s="0" t="s">
        <v>42</v>
      </c>
      <c r="J36" s="0" t="s">
        <v>32</v>
      </c>
      <c r="K36" s="0" t="s">
        <v>142</v>
      </c>
    </row>
    <row r="37" customFormat="false" ht="12.8" hidden="false" customHeight="false" outlineLevel="0" collapsed="false">
      <c r="A37" s="3" t="n">
        <v>44502</v>
      </c>
      <c r="B37" s="0" t="n">
        <v>0</v>
      </c>
      <c r="D37" s="0" t="n">
        <v>42</v>
      </c>
      <c r="G37" s="0" t="n">
        <v>0.11</v>
      </c>
      <c r="H37" s="0" t="n">
        <v>50</v>
      </c>
      <c r="K37" s="0" t="s">
        <v>135</v>
      </c>
    </row>
    <row r="38" customFormat="false" ht="12.8" hidden="false" customHeight="false" outlineLevel="0" collapsed="false">
      <c r="A38" s="3" t="n">
        <v>44502</v>
      </c>
      <c r="B38" s="0" t="n">
        <v>1</v>
      </c>
      <c r="D38" s="0" t="n">
        <v>42</v>
      </c>
      <c r="E38" s="0" t="n">
        <v>47</v>
      </c>
      <c r="F38" s="0" t="n">
        <v>9.5</v>
      </c>
      <c r="G38" s="0" t="n">
        <v>0.11</v>
      </c>
      <c r="H38" s="0" t="n">
        <v>50</v>
      </c>
      <c r="J38" s="0" t="s">
        <v>32</v>
      </c>
      <c r="K38" s="0" t="s">
        <v>39</v>
      </c>
    </row>
    <row r="39" customFormat="false" ht="12.8" hidden="false" customHeight="false" outlineLevel="0" collapsed="false">
      <c r="A39" s="3" t="n">
        <v>44502</v>
      </c>
      <c r="B39" s="0" t="n">
        <v>2</v>
      </c>
      <c r="D39" s="0" t="n">
        <v>42</v>
      </c>
      <c r="E39" s="0" t="n">
        <v>86.1</v>
      </c>
      <c r="F39" s="0" t="n">
        <v>13.7</v>
      </c>
      <c r="G39" s="0" t="n">
        <v>0.11</v>
      </c>
      <c r="H39" s="0" t="n">
        <v>50</v>
      </c>
      <c r="J39" s="0" t="s">
        <v>32</v>
      </c>
    </row>
    <row r="40" customFormat="false" ht="12.8" hidden="false" customHeight="false" outlineLevel="0" collapsed="false">
      <c r="A40" s="3" t="n">
        <v>44502</v>
      </c>
      <c r="B40" s="0" t="n">
        <v>3</v>
      </c>
      <c r="D40" s="0" t="n">
        <v>42</v>
      </c>
      <c r="E40" s="0" t="n">
        <v>93.6</v>
      </c>
      <c r="F40" s="0" t="n">
        <v>26.9</v>
      </c>
      <c r="G40" s="0" t="n">
        <v>0.11</v>
      </c>
      <c r="H40" s="0" t="n">
        <v>50</v>
      </c>
      <c r="J40" s="0" t="s">
        <v>32</v>
      </c>
    </row>
    <row r="41" customFormat="false" ht="12.8" hidden="false" customHeight="false" outlineLevel="0" collapsed="false">
      <c r="A41" s="3" t="n">
        <v>44502</v>
      </c>
      <c r="B41" s="0" t="n">
        <v>4</v>
      </c>
      <c r="D41" s="0" t="n">
        <v>51</v>
      </c>
      <c r="G41" s="0" t="n">
        <v>0.11</v>
      </c>
      <c r="H41" s="0" t="n">
        <v>50</v>
      </c>
      <c r="K41" s="0" t="s">
        <v>135</v>
      </c>
    </row>
    <row r="42" customFormat="false" ht="12.8" hidden="false" customHeight="false" outlineLevel="0" collapsed="false">
      <c r="A42" s="3" t="n">
        <v>44502</v>
      </c>
      <c r="B42" s="0" t="n">
        <v>5</v>
      </c>
      <c r="D42" s="0" t="n">
        <v>51</v>
      </c>
      <c r="E42" s="0" t="n">
        <v>140</v>
      </c>
      <c r="F42" s="0" t="n">
        <v>20</v>
      </c>
      <c r="G42" s="0" t="n">
        <v>0.33</v>
      </c>
      <c r="H42" s="0" t="n">
        <v>50</v>
      </c>
      <c r="J42" s="0" t="s">
        <v>32</v>
      </c>
      <c r="K42" s="0" t="s">
        <v>40</v>
      </c>
    </row>
    <row r="43" customFormat="false" ht="12.8" hidden="false" customHeight="false" outlineLevel="0" collapsed="false">
      <c r="A43" s="3" t="n">
        <v>44502</v>
      </c>
      <c r="B43" s="0" t="n">
        <v>6</v>
      </c>
      <c r="D43" s="0" t="n">
        <v>41</v>
      </c>
      <c r="G43" s="0" t="n">
        <v>0.11</v>
      </c>
      <c r="H43" s="0" t="n">
        <v>50</v>
      </c>
      <c r="K43" s="0" t="s">
        <v>135</v>
      </c>
    </row>
    <row r="44" customFormat="false" ht="12.8" hidden="false" customHeight="false" outlineLevel="0" collapsed="false">
      <c r="A44" s="3" t="n">
        <v>44502</v>
      </c>
      <c r="B44" s="0" t="n">
        <v>7</v>
      </c>
      <c r="D44" s="0" t="n">
        <v>41</v>
      </c>
      <c r="G44" s="0" t="n">
        <v>0.65</v>
      </c>
      <c r="H44" s="0" t="n">
        <v>50</v>
      </c>
      <c r="K44" s="0" t="s">
        <v>143</v>
      </c>
    </row>
    <row r="45" customFormat="false" ht="12.8" hidden="false" customHeight="false" outlineLevel="0" collapsed="false">
      <c r="A45" s="3" t="n">
        <v>44502</v>
      </c>
      <c r="B45" s="0" t="n">
        <v>8</v>
      </c>
      <c r="D45" s="0" t="n">
        <v>41</v>
      </c>
      <c r="E45" s="0" t="n">
        <v>110</v>
      </c>
      <c r="F45" s="0" t="n">
        <v>20</v>
      </c>
      <c r="G45" s="0" t="n">
        <v>0.11</v>
      </c>
      <c r="H45" s="0" t="n">
        <v>50</v>
      </c>
      <c r="J45" s="0" t="s">
        <v>32</v>
      </c>
      <c r="K45" s="0" t="s">
        <v>41</v>
      </c>
    </row>
    <row r="46" customFormat="false" ht="12.8" hidden="false" customHeight="false" outlineLevel="0" collapsed="false">
      <c r="A46" s="3" t="n">
        <v>44502</v>
      </c>
      <c r="B46" s="0" t="n">
        <v>9</v>
      </c>
      <c r="D46" s="0" t="n">
        <v>41</v>
      </c>
      <c r="E46" s="0" t="n">
        <v>109.4</v>
      </c>
      <c r="F46" s="0" t="n">
        <v>23.2</v>
      </c>
      <c r="G46" s="0" t="n">
        <v>0.11</v>
      </c>
      <c r="H46" s="0" t="n">
        <v>47.8</v>
      </c>
      <c r="J46" s="0" t="s">
        <v>35</v>
      </c>
    </row>
    <row r="47" customFormat="false" ht="12.8" hidden="false" customHeight="false" outlineLevel="0" collapsed="false">
      <c r="A47" s="3" t="n">
        <v>44502</v>
      </c>
      <c r="B47" s="0" t="n">
        <v>10</v>
      </c>
      <c r="D47" s="0" t="n">
        <v>61</v>
      </c>
      <c r="G47" s="0" t="n">
        <v>0.11</v>
      </c>
      <c r="H47" s="0" t="n">
        <v>10</v>
      </c>
      <c r="K47" s="0" t="s">
        <v>135</v>
      </c>
    </row>
    <row r="48" customFormat="false" ht="12.8" hidden="false" customHeight="false" outlineLevel="0" collapsed="false">
      <c r="A48" s="3" t="n">
        <v>44502</v>
      </c>
      <c r="B48" s="0" t="n">
        <v>11</v>
      </c>
      <c r="D48" s="0" t="n">
        <v>61</v>
      </c>
      <c r="G48" s="0" t="n">
        <v>0.65</v>
      </c>
      <c r="H48" s="0" t="n">
        <v>50</v>
      </c>
      <c r="K48" s="0" t="s">
        <v>144</v>
      </c>
    </row>
    <row r="49" customFormat="false" ht="12.8" hidden="false" customHeight="false" outlineLevel="0" collapsed="false">
      <c r="A49" s="3" t="n">
        <v>44502</v>
      </c>
      <c r="B49" s="0" t="n">
        <v>12</v>
      </c>
      <c r="D49" s="0" t="n">
        <v>61</v>
      </c>
      <c r="G49" s="0" t="n">
        <v>0.11</v>
      </c>
      <c r="H49" s="0" t="n">
        <v>50</v>
      </c>
    </row>
    <row r="50" customFormat="false" ht="12.8" hidden="false" customHeight="false" outlineLevel="0" collapsed="false">
      <c r="A50" s="3" t="n">
        <v>44502</v>
      </c>
      <c r="B50" s="0" t="n">
        <v>13</v>
      </c>
      <c r="D50" s="0" t="n">
        <v>61</v>
      </c>
      <c r="E50" s="0" t="n">
        <v>201.2</v>
      </c>
      <c r="F50" s="0" t="n">
        <v>51.4</v>
      </c>
      <c r="G50" s="0" t="n">
        <v>0.65</v>
      </c>
      <c r="H50" s="0" t="n">
        <v>50</v>
      </c>
      <c r="I50" s="0" t="s">
        <v>31</v>
      </c>
      <c r="J50" s="0" t="s">
        <v>32</v>
      </c>
    </row>
    <row r="51" customFormat="false" ht="12.8" hidden="false" customHeight="false" outlineLevel="0" collapsed="false">
      <c r="A51" s="3" t="n">
        <v>44502</v>
      </c>
      <c r="B51" s="0" t="n">
        <v>14</v>
      </c>
      <c r="D51" s="0" t="n">
        <v>61</v>
      </c>
      <c r="E51" s="0" t="n">
        <v>137.5</v>
      </c>
      <c r="F51" s="0" t="n">
        <v>27</v>
      </c>
      <c r="G51" s="0" t="n">
        <v>0.11</v>
      </c>
      <c r="H51" s="0" t="n">
        <v>50</v>
      </c>
      <c r="I51" s="0" t="s">
        <v>42</v>
      </c>
      <c r="J51" s="0" t="s">
        <v>32</v>
      </c>
      <c r="K51" s="0" t="s">
        <v>43</v>
      </c>
    </row>
    <row r="52" customFormat="false" ht="12.8" hidden="false" customHeight="false" outlineLevel="0" collapsed="false">
      <c r="A52" s="3" t="n">
        <v>44502</v>
      </c>
      <c r="B52" s="0" t="n">
        <v>15</v>
      </c>
      <c r="D52" s="0" t="n">
        <v>65</v>
      </c>
      <c r="G52" s="0" t="n">
        <v>0.11</v>
      </c>
      <c r="H52" s="0" t="n">
        <v>50</v>
      </c>
      <c r="K52" s="0" t="s">
        <v>135</v>
      </c>
    </row>
    <row r="53" customFormat="false" ht="12.8" hidden="false" customHeight="false" outlineLevel="0" collapsed="false">
      <c r="A53" s="3" t="n">
        <v>44502</v>
      </c>
      <c r="B53" s="0" t="n">
        <v>16</v>
      </c>
      <c r="D53" s="0" t="n">
        <v>65</v>
      </c>
      <c r="E53" s="0" t="n">
        <v>100</v>
      </c>
      <c r="F53" s="0" t="n">
        <v>30</v>
      </c>
      <c r="G53" s="0" t="n">
        <v>0.11</v>
      </c>
      <c r="H53" s="0" t="n">
        <v>50</v>
      </c>
      <c r="I53" s="0" t="s">
        <v>31</v>
      </c>
      <c r="J53" s="0" t="s">
        <v>32</v>
      </c>
      <c r="K53" s="0" t="s">
        <v>44</v>
      </c>
    </row>
    <row r="54" customFormat="false" ht="12.8" hidden="false" customHeight="false" outlineLevel="0" collapsed="false">
      <c r="A54" s="3" t="n">
        <v>44502</v>
      </c>
      <c r="B54" s="0" t="n">
        <v>17</v>
      </c>
      <c r="D54" s="0" t="n">
        <v>65</v>
      </c>
      <c r="E54" s="0" t="n">
        <v>179.1</v>
      </c>
      <c r="F54" s="0" t="n">
        <v>28</v>
      </c>
      <c r="G54" s="0" t="n">
        <v>0.33</v>
      </c>
      <c r="H54" s="0" t="n">
        <v>50</v>
      </c>
      <c r="I54" s="0" t="s">
        <v>31</v>
      </c>
      <c r="J54" s="0" t="s">
        <v>32</v>
      </c>
      <c r="K54" s="0" t="s">
        <v>45</v>
      </c>
    </row>
    <row r="55" customFormat="false" ht="12.8" hidden="false" customHeight="false" outlineLevel="0" collapsed="false">
      <c r="A55" s="3" t="n">
        <v>44502</v>
      </c>
      <c r="B55" s="0" t="n">
        <v>18</v>
      </c>
      <c r="D55" s="0" t="n">
        <v>65</v>
      </c>
      <c r="E55" s="0" t="n">
        <v>257.7</v>
      </c>
      <c r="F55" s="0" t="n">
        <v>37.7</v>
      </c>
      <c r="G55" s="0" t="n">
        <v>0.33</v>
      </c>
      <c r="H55" s="0" t="n">
        <v>50</v>
      </c>
      <c r="I55" s="0" t="s">
        <v>31</v>
      </c>
      <c r="J55" s="0" t="s">
        <v>32</v>
      </c>
      <c r="K55" s="0" t="s">
        <v>45</v>
      </c>
    </row>
    <row r="56" customFormat="false" ht="12.8" hidden="false" customHeight="false" outlineLevel="0" collapsed="false">
      <c r="A56" s="3" t="n">
        <v>44502</v>
      </c>
      <c r="B56" s="0" t="n">
        <v>19</v>
      </c>
      <c r="D56" s="0" t="n">
        <v>65</v>
      </c>
      <c r="E56" s="0" t="n">
        <v>239.8</v>
      </c>
      <c r="F56" s="0" t="n">
        <v>36.1</v>
      </c>
      <c r="G56" s="0" t="n">
        <v>0.33</v>
      </c>
      <c r="H56" s="0" t="n">
        <v>50</v>
      </c>
      <c r="I56" s="0" t="s">
        <v>31</v>
      </c>
      <c r="J56" s="0" t="s">
        <v>32</v>
      </c>
      <c r="K56" s="0" t="s">
        <v>45</v>
      </c>
    </row>
    <row r="57" customFormat="false" ht="12.8" hidden="false" customHeight="false" outlineLevel="0" collapsed="false">
      <c r="A57" s="3" t="n">
        <v>44502</v>
      </c>
      <c r="B57" s="0" t="n">
        <v>20</v>
      </c>
      <c r="D57" s="0" t="n">
        <v>65</v>
      </c>
      <c r="E57" s="0" t="n">
        <v>128.7</v>
      </c>
      <c r="F57" s="0" t="n">
        <v>12.1</v>
      </c>
      <c r="G57" s="0" t="n">
        <v>0.33</v>
      </c>
      <c r="H57" s="0" t="n">
        <v>50</v>
      </c>
      <c r="I57" s="0" t="s">
        <v>42</v>
      </c>
      <c r="J57" s="0" t="s">
        <v>32</v>
      </c>
      <c r="K57" s="0" t="s">
        <v>145</v>
      </c>
    </row>
    <row r="58" customFormat="false" ht="12.8" hidden="false" customHeight="false" outlineLevel="0" collapsed="false">
      <c r="A58" s="3" t="n">
        <v>44502</v>
      </c>
      <c r="B58" s="0" t="n">
        <v>21</v>
      </c>
      <c r="D58" s="0" t="n">
        <v>65</v>
      </c>
      <c r="E58" s="0" t="n">
        <v>197.3</v>
      </c>
      <c r="F58" s="0" t="n">
        <v>24.7</v>
      </c>
      <c r="G58" s="0" t="n">
        <v>0.33</v>
      </c>
      <c r="H58" s="0" t="n">
        <v>50</v>
      </c>
      <c r="I58" s="0" t="s">
        <v>42</v>
      </c>
      <c r="J58" s="0" t="s">
        <v>32</v>
      </c>
      <c r="K58" s="0" t="s">
        <v>46</v>
      </c>
    </row>
    <row r="59" customFormat="false" ht="12.8" hidden="false" customHeight="false" outlineLevel="0" collapsed="false">
      <c r="A59" s="3" t="n">
        <v>44503</v>
      </c>
      <c r="B59" s="0" t="n">
        <v>0</v>
      </c>
      <c r="D59" s="0" t="n">
        <v>111</v>
      </c>
      <c r="G59" s="0" t="n">
        <v>0.11</v>
      </c>
      <c r="H59" s="0" t="n">
        <v>50</v>
      </c>
      <c r="K59" s="0" t="s">
        <v>135</v>
      </c>
    </row>
    <row r="60" customFormat="false" ht="12.8" hidden="false" customHeight="false" outlineLevel="0" collapsed="false">
      <c r="A60" s="3" t="n">
        <v>44503</v>
      </c>
      <c r="B60" s="0" t="n">
        <v>1</v>
      </c>
      <c r="D60" s="0" t="n">
        <v>111</v>
      </c>
      <c r="E60" s="0" t="n">
        <v>129</v>
      </c>
      <c r="F60" s="0" t="n">
        <v>19.2</v>
      </c>
      <c r="G60" s="0" t="n">
        <v>0.33</v>
      </c>
      <c r="H60" s="0" t="n">
        <v>50</v>
      </c>
      <c r="I60" s="0" t="s">
        <v>42</v>
      </c>
      <c r="J60" s="0" t="s">
        <v>32</v>
      </c>
      <c r="K60" s="0" t="s">
        <v>146</v>
      </c>
    </row>
    <row r="61" customFormat="false" ht="12.8" hidden="false" customHeight="false" outlineLevel="0" collapsed="false">
      <c r="A61" s="3" t="n">
        <v>44503</v>
      </c>
      <c r="B61" s="0" t="n">
        <v>2</v>
      </c>
      <c r="D61" s="0" t="n">
        <v>111</v>
      </c>
      <c r="E61" s="0" t="n">
        <v>155.7</v>
      </c>
      <c r="F61" s="0" t="n">
        <v>37.7</v>
      </c>
      <c r="G61" s="0" t="n">
        <v>0.33</v>
      </c>
      <c r="H61" s="0" t="n">
        <v>50</v>
      </c>
      <c r="I61" s="0" t="s">
        <v>31</v>
      </c>
      <c r="J61" s="0" t="s">
        <v>32</v>
      </c>
    </row>
    <row r="62" customFormat="false" ht="12.8" hidden="false" customHeight="false" outlineLevel="0" collapsed="false">
      <c r="A62" s="3" t="n">
        <v>44503</v>
      </c>
      <c r="B62" s="0" t="n">
        <v>3</v>
      </c>
      <c r="D62" s="0" t="n">
        <v>66</v>
      </c>
      <c r="G62" s="0" t="n">
        <v>0.11</v>
      </c>
      <c r="H62" s="0" t="n">
        <v>50</v>
      </c>
      <c r="K62" s="8" t="s">
        <v>135</v>
      </c>
    </row>
    <row r="63" customFormat="false" ht="12.8" hidden="false" customHeight="false" outlineLevel="0" collapsed="false">
      <c r="A63" s="3" t="n">
        <v>44503</v>
      </c>
      <c r="B63" s="0" t="n">
        <v>4</v>
      </c>
      <c r="D63" s="0" t="n">
        <v>66</v>
      </c>
      <c r="E63" s="0" t="n">
        <v>132.6</v>
      </c>
      <c r="F63" s="0" t="n">
        <v>15.6</v>
      </c>
      <c r="G63" s="0" t="n">
        <v>0.33</v>
      </c>
      <c r="H63" s="0" t="n">
        <v>50</v>
      </c>
      <c r="I63" s="0" t="s">
        <v>42</v>
      </c>
      <c r="J63" s="0" t="s">
        <v>32</v>
      </c>
    </row>
    <row r="64" customFormat="false" ht="12.8" hidden="false" customHeight="false" outlineLevel="0" collapsed="false">
      <c r="A64" s="3" t="n">
        <v>44503</v>
      </c>
      <c r="B64" s="0" t="n">
        <v>5</v>
      </c>
      <c r="D64" s="0" t="n">
        <v>66</v>
      </c>
      <c r="G64" s="0" t="n">
        <v>0.33</v>
      </c>
      <c r="H64" s="0" t="n">
        <v>50</v>
      </c>
      <c r="J64" s="0" t="s">
        <v>32</v>
      </c>
      <c r="K64" s="0" t="s">
        <v>147</v>
      </c>
    </row>
    <row r="65" customFormat="false" ht="12.8" hidden="false" customHeight="false" outlineLevel="0" collapsed="false">
      <c r="A65" s="3" t="n">
        <v>44503</v>
      </c>
      <c r="B65" s="0" t="n">
        <v>6</v>
      </c>
      <c r="D65" s="0" t="n">
        <v>66</v>
      </c>
      <c r="E65" s="0" t="n">
        <v>195.1</v>
      </c>
      <c r="F65" s="0" t="n">
        <v>19.2</v>
      </c>
      <c r="G65" s="0" t="n">
        <v>0.33</v>
      </c>
      <c r="H65" s="0" t="n">
        <v>50</v>
      </c>
      <c r="I65" s="0" t="s">
        <v>42</v>
      </c>
      <c r="J65" s="0" t="s">
        <v>32</v>
      </c>
    </row>
    <row r="66" customFormat="false" ht="12.8" hidden="false" customHeight="false" outlineLevel="0" collapsed="false">
      <c r="A66" s="3" t="n">
        <v>44503</v>
      </c>
      <c r="B66" s="0" t="n">
        <v>7</v>
      </c>
      <c r="D66" s="0" t="n">
        <v>57</v>
      </c>
      <c r="G66" s="0" t="n">
        <v>0.11</v>
      </c>
      <c r="H66" s="0" t="n">
        <v>50</v>
      </c>
      <c r="K66" s="8" t="s">
        <v>135</v>
      </c>
    </row>
    <row r="67" customFormat="false" ht="12.8" hidden="false" customHeight="false" outlineLevel="0" collapsed="false">
      <c r="A67" s="3" t="n">
        <v>44503</v>
      </c>
      <c r="B67" s="0" t="n">
        <v>8</v>
      </c>
      <c r="D67" s="0" t="n">
        <v>57</v>
      </c>
      <c r="E67" s="0" t="n">
        <v>72.5</v>
      </c>
      <c r="F67" s="0" t="n">
        <v>21.1</v>
      </c>
      <c r="G67" s="0" t="n">
        <v>0.33</v>
      </c>
      <c r="H67" s="0" t="n">
        <v>50</v>
      </c>
      <c r="I67" s="0" t="s">
        <v>31</v>
      </c>
      <c r="J67" s="0" t="s">
        <v>32</v>
      </c>
      <c r="K67" s="8" t="s">
        <v>47</v>
      </c>
    </row>
    <row r="68" customFormat="false" ht="12.8" hidden="false" customHeight="false" outlineLevel="0" collapsed="false">
      <c r="A68" s="3" t="n">
        <v>44503</v>
      </c>
      <c r="B68" s="0" t="n">
        <v>9</v>
      </c>
      <c r="D68" s="0" t="n">
        <v>57</v>
      </c>
      <c r="E68" s="0" t="n">
        <v>159.1</v>
      </c>
      <c r="F68" s="0" t="n">
        <v>20.2</v>
      </c>
      <c r="G68" s="0" t="n">
        <v>0.33</v>
      </c>
      <c r="H68" s="0" t="n">
        <v>50</v>
      </c>
      <c r="I68" s="0" t="s">
        <v>42</v>
      </c>
      <c r="J68" s="0" t="s">
        <v>32</v>
      </c>
      <c r="K68" s="0" t="s">
        <v>47</v>
      </c>
    </row>
    <row r="69" customFormat="false" ht="12.8" hidden="false" customHeight="false" outlineLevel="0" collapsed="false">
      <c r="A69" s="3" t="n">
        <v>44503</v>
      </c>
      <c r="B69" s="0" t="n">
        <v>10</v>
      </c>
      <c r="D69" s="0" t="n">
        <v>57</v>
      </c>
      <c r="E69" s="0" t="n">
        <v>160.2</v>
      </c>
      <c r="F69" s="0" t="n">
        <v>32.5</v>
      </c>
      <c r="G69" s="0" t="n">
        <v>0.33</v>
      </c>
      <c r="H69" s="0" t="n">
        <v>50</v>
      </c>
      <c r="I69" s="0" t="s">
        <v>31</v>
      </c>
      <c r="J69" s="0" t="s">
        <v>32</v>
      </c>
      <c r="K69" s="0" t="s">
        <v>47</v>
      </c>
    </row>
    <row r="70" customFormat="false" ht="12.8" hidden="false" customHeight="false" outlineLevel="0" collapsed="false">
      <c r="A70" s="3" t="n">
        <v>44503</v>
      </c>
      <c r="B70" s="0" t="n">
        <v>11</v>
      </c>
      <c r="D70" s="0" t="n">
        <v>57</v>
      </c>
      <c r="E70" s="0" t="n">
        <v>205.8</v>
      </c>
      <c r="F70" s="0" t="n">
        <v>26.7</v>
      </c>
      <c r="G70" s="0" t="n">
        <v>0.33</v>
      </c>
      <c r="H70" s="0" t="n">
        <v>50</v>
      </c>
      <c r="I70" s="0" t="s">
        <v>42</v>
      </c>
      <c r="J70" s="0" t="s">
        <v>32</v>
      </c>
    </row>
    <row r="71" customFormat="false" ht="12.8" hidden="false" customHeight="false" outlineLevel="0" collapsed="false">
      <c r="A71" s="3" t="n">
        <v>44503</v>
      </c>
      <c r="B71" s="0" t="n">
        <v>12</v>
      </c>
      <c r="D71" s="0" t="n">
        <v>89</v>
      </c>
      <c r="G71" s="0" t="n">
        <v>0.11</v>
      </c>
      <c r="H71" s="0" t="n">
        <v>50</v>
      </c>
      <c r="K71" s="8" t="s">
        <v>135</v>
      </c>
    </row>
    <row r="72" customFormat="false" ht="12.8" hidden="false" customHeight="false" outlineLevel="0" collapsed="false">
      <c r="A72" s="3" t="n">
        <v>44503</v>
      </c>
      <c r="B72" s="0" t="n">
        <v>13</v>
      </c>
      <c r="D72" s="0" t="n">
        <v>89</v>
      </c>
      <c r="E72" s="0" t="n">
        <v>134.9</v>
      </c>
      <c r="F72" s="0" t="n">
        <v>43.3</v>
      </c>
      <c r="G72" s="0" t="n">
        <v>0.33</v>
      </c>
      <c r="H72" s="0" t="n">
        <v>50</v>
      </c>
      <c r="I72" s="0" t="s">
        <v>31</v>
      </c>
      <c r="J72" s="0" t="s">
        <v>32</v>
      </c>
    </row>
    <row r="73" customFormat="false" ht="12.8" hidden="false" customHeight="false" outlineLevel="0" collapsed="false">
      <c r="A73" s="3" t="n">
        <v>44503</v>
      </c>
      <c r="B73" s="0" t="n">
        <v>14</v>
      </c>
      <c r="D73" s="0" t="n">
        <v>89</v>
      </c>
      <c r="E73" s="0" t="n">
        <v>198</v>
      </c>
      <c r="F73" s="0" t="n">
        <v>16.6</v>
      </c>
      <c r="G73" s="0" t="n">
        <v>0.33</v>
      </c>
      <c r="H73" s="0" t="n">
        <v>50</v>
      </c>
      <c r="I73" s="0" t="s">
        <v>42</v>
      </c>
      <c r="J73" s="0" t="s">
        <v>32</v>
      </c>
    </row>
    <row r="74" customFormat="false" ht="12.8" hidden="false" customHeight="false" outlineLevel="0" collapsed="false">
      <c r="A74" s="3" t="n">
        <v>44503</v>
      </c>
      <c r="B74" s="0" t="n">
        <v>15</v>
      </c>
      <c r="D74" s="0" t="n">
        <v>89</v>
      </c>
      <c r="E74" s="0" t="n">
        <v>194.6</v>
      </c>
      <c r="F74" s="0" t="n">
        <v>45.2</v>
      </c>
      <c r="G74" s="0" t="n">
        <v>0.33</v>
      </c>
      <c r="H74" s="0" t="n">
        <v>50</v>
      </c>
      <c r="I74" s="0" t="s">
        <v>31</v>
      </c>
      <c r="J74" s="0" t="s">
        <v>32</v>
      </c>
      <c r="K74" s="8" t="s">
        <v>47</v>
      </c>
    </row>
    <row r="75" customFormat="false" ht="12.8" hidden="false" customHeight="false" outlineLevel="0" collapsed="false">
      <c r="A75" s="3" t="n">
        <v>44510</v>
      </c>
      <c r="B75" s="0" t="n">
        <v>0</v>
      </c>
      <c r="D75" s="0" t="n">
        <v>20</v>
      </c>
      <c r="G75" s="0" t="n">
        <v>0.11</v>
      </c>
      <c r="H75" s="0" t="n">
        <v>50</v>
      </c>
      <c r="K75" s="0" t="s">
        <v>135</v>
      </c>
    </row>
    <row r="76" customFormat="false" ht="12.8" hidden="false" customHeight="false" outlineLevel="0" collapsed="false">
      <c r="A76" s="3" t="n">
        <v>44510</v>
      </c>
      <c r="B76" s="0" t="n">
        <v>1</v>
      </c>
      <c r="D76" s="0" t="n">
        <v>20</v>
      </c>
      <c r="G76" s="0" t="n">
        <v>0.33</v>
      </c>
      <c r="H76" s="0" t="n">
        <v>50</v>
      </c>
      <c r="K76" s="0" t="s">
        <v>148</v>
      </c>
    </row>
    <row r="77" customFormat="false" ht="12.8" hidden="false" customHeight="false" outlineLevel="0" collapsed="false">
      <c r="A77" s="3" t="n">
        <v>44510</v>
      </c>
      <c r="B77" s="0" t="n">
        <v>2</v>
      </c>
      <c r="D77" s="0" t="n">
        <v>20</v>
      </c>
      <c r="E77" s="0" t="n">
        <v>117</v>
      </c>
      <c r="F77" s="0" t="n">
        <v>12.9</v>
      </c>
      <c r="G77" s="0" t="n">
        <v>0.33</v>
      </c>
      <c r="H77" s="0" t="n">
        <v>50</v>
      </c>
      <c r="I77" s="0" t="s">
        <v>31</v>
      </c>
      <c r="J77" s="0" t="s">
        <v>32</v>
      </c>
      <c r="K77" s="0" t="s">
        <v>149</v>
      </c>
    </row>
    <row r="78" customFormat="false" ht="12.8" hidden="false" customHeight="false" outlineLevel="0" collapsed="false">
      <c r="A78" s="3" t="n">
        <v>44510</v>
      </c>
      <c r="B78" s="0" t="n">
        <v>3</v>
      </c>
      <c r="D78" s="0" t="n">
        <v>25</v>
      </c>
      <c r="G78" s="0" t="n">
        <v>0.11</v>
      </c>
      <c r="H78" s="0" t="n">
        <v>50</v>
      </c>
      <c r="K78" s="8" t="s">
        <v>135</v>
      </c>
    </row>
    <row r="79" customFormat="false" ht="12.8" hidden="false" customHeight="false" outlineLevel="0" collapsed="false">
      <c r="A79" s="3" t="n">
        <v>44510</v>
      </c>
      <c r="B79" s="0" t="n">
        <v>4</v>
      </c>
      <c r="D79" s="0" t="n">
        <v>25</v>
      </c>
      <c r="E79" s="0" t="n">
        <f aca="false">244.1*0.33</f>
        <v>80.553</v>
      </c>
      <c r="F79" s="0" t="n">
        <f aca="false">79*0.33</f>
        <v>26.07</v>
      </c>
      <c r="G79" s="0" t="n">
        <v>0.33</v>
      </c>
      <c r="H79" s="0" t="n">
        <v>50</v>
      </c>
      <c r="I79" s="0" t="s">
        <v>31</v>
      </c>
      <c r="J79" s="0" t="s">
        <v>32</v>
      </c>
    </row>
    <row r="80" customFormat="false" ht="12.8" hidden="false" customHeight="false" outlineLevel="0" collapsed="false">
      <c r="A80" s="3" t="n">
        <v>44510</v>
      </c>
      <c r="B80" s="0" t="n">
        <v>5</v>
      </c>
      <c r="D80" s="0" t="n">
        <v>25</v>
      </c>
      <c r="E80" s="0" t="n">
        <f aca="false">377*0.33</f>
        <v>124.41</v>
      </c>
      <c r="F80" s="0" t="n">
        <f aca="false">43*0.33</f>
        <v>14.19</v>
      </c>
      <c r="G80" s="0" t="n">
        <v>0.33</v>
      </c>
      <c r="H80" s="0" t="n">
        <v>50</v>
      </c>
      <c r="I80" s="0" t="s">
        <v>31</v>
      </c>
      <c r="J80" s="0" t="s">
        <v>32</v>
      </c>
    </row>
    <row r="81" customFormat="false" ht="12.8" hidden="false" customHeight="false" outlineLevel="0" collapsed="false">
      <c r="A81" s="3" t="n">
        <v>44510</v>
      </c>
      <c r="B81" s="0" t="n">
        <v>6</v>
      </c>
      <c r="D81" s="0" t="n">
        <v>25</v>
      </c>
      <c r="E81" s="0" t="n">
        <f aca="false">205*0.33</f>
        <v>67.65</v>
      </c>
      <c r="F81" s="0" t="n">
        <f aca="false">36*0.33</f>
        <v>11.88</v>
      </c>
      <c r="G81" s="0" t="n">
        <v>0.33</v>
      </c>
      <c r="H81" s="0" t="n">
        <v>50</v>
      </c>
      <c r="I81" s="0" t="s">
        <v>31</v>
      </c>
      <c r="J81" s="0" t="s">
        <v>32</v>
      </c>
    </row>
    <row r="82" customFormat="false" ht="12.8" hidden="false" customHeight="false" outlineLevel="0" collapsed="false">
      <c r="A82" s="3" t="n">
        <v>44510</v>
      </c>
      <c r="B82" s="0" t="n">
        <v>7</v>
      </c>
      <c r="D82" s="0" t="n">
        <v>25</v>
      </c>
      <c r="G82" s="0" t="n">
        <v>0.33</v>
      </c>
      <c r="H82" s="0" t="n">
        <v>50</v>
      </c>
      <c r="K82" s="8" t="s">
        <v>150</v>
      </c>
    </row>
    <row r="83" customFormat="false" ht="12.8" hidden="false" customHeight="false" outlineLevel="0" collapsed="false">
      <c r="A83" s="3" t="n">
        <v>44510</v>
      </c>
      <c r="B83" s="0" t="n">
        <v>8</v>
      </c>
      <c r="D83" s="0" t="n">
        <v>15</v>
      </c>
      <c r="G83" s="0" t="n">
        <v>0.11</v>
      </c>
      <c r="H83" s="0" t="n">
        <v>50</v>
      </c>
      <c r="K83" s="8" t="s">
        <v>135</v>
      </c>
    </row>
    <row r="84" customFormat="false" ht="12.8" hidden="false" customHeight="false" outlineLevel="0" collapsed="false">
      <c r="A84" s="3" t="n">
        <v>44510</v>
      </c>
      <c r="B84" s="0" t="n">
        <v>9</v>
      </c>
      <c r="D84" s="0" t="n">
        <v>15</v>
      </c>
      <c r="E84" s="0" t="n">
        <f aca="false">270*0.33</f>
        <v>89.1</v>
      </c>
      <c r="F84" s="0" t="n">
        <f aca="false">62*0.33</f>
        <v>20.46</v>
      </c>
      <c r="G84" s="0" t="n">
        <v>0.33</v>
      </c>
      <c r="H84" s="0" t="n">
        <v>50</v>
      </c>
      <c r="I84" s="0" t="s">
        <v>31</v>
      </c>
      <c r="J84" s="0" t="s">
        <v>32</v>
      </c>
    </row>
    <row r="85" customFormat="false" ht="12.8" hidden="false" customHeight="false" outlineLevel="0" collapsed="false">
      <c r="A85" s="3" t="n">
        <v>44510</v>
      </c>
      <c r="B85" s="0" t="n">
        <v>10</v>
      </c>
      <c r="D85" s="0" t="n">
        <v>15</v>
      </c>
      <c r="E85" s="0" t="n">
        <f aca="false">411*0.33</f>
        <v>135.63</v>
      </c>
      <c r="F85" s="0" t="n">
        <f aca="false">40.1*0.33</f>
        <v>13.233</v>
      </c>
      <c r="G85" s="0" t="n">
        <v>0.33</v>
      </c>
      <c r="H85" s="0" t="n">
        <v>50</v>
      </c>
      <c r="I85" s="0" t="s">
        <v>31</v>
      </c>
      <c r="J85" s="0" t="s">
        <v>32</v>
      </c>
    </row>
    <row r="86" customFormat="false" ht="12.8" hidden="false" customHeight="false" outlineLevel="0" collapsed="false">
      <c r="A86" s="3" t="n">
        <v>44510</v>
      </c>
      <c r="B86" s="0" t="n">
        <v>11</v>
      </c>
      <c r="D86" s="0" t="n">
        <v>15</v>
      </c>
      <c r="E86" s="0" t="n">
        <f aca="false">549*0.33</f>
        <v>181.17</v>
      </c>
      <c r="F86" s="0" t="n">
        <f aca="false">69*0.33</f>
        <v>22.77</v>
      </c>
      <c r="G86" s="0" t="n">
        <v>0.33</v>
      </c>
      <c r="H86" s="0" t="n">
        <v>50</v>
      </c>
      <c r="I86" s="0" t="s">
        <v>31</v>
      </c>
      <c r="J86" s="0" t="s">
        <v>32</v>
      </c>
    </row>
    <row r="87" customFormat="false" ht="12.8" hidden="false" customHeight="false" outlineLevel="0" collapsed="false">
      <c r="A87" s="3" t="n">
        <v>44511</v>
      </c>
      <c r="B87" s="0" t="n">
        <v>0</v>
      </c>
      <c r="D87" s="0" t="n">
        <v>8</v>
      </c>
      <c r="G87" s="0" t="n">
        <v>0.11</v>
      </c>
      <c r="H87" s="0" t="n">
        <v>50</v>
      </c>
      <c r="K87" s="0" t="s">
        <v>135</v>
      </c>
    </row>
    <row r="88" customFormat="false" ht="12.8" hidden="false" customHeight="false" outlineLevel="0" collapsed="false">
      <c r="A88" s="3" t="n">
        <v>44511</v>
      </c>
      <c r="B88" s="0" t="n">
        <v>1</v>
      </c>
      <c r="D88" s="0" t="n">
        <v>8</v>
      </c>
      <c r="E88" s="0" t="n">
        <v>157.3</v>
      </c>
      <c r="F88" s="0" t="n">
        <v>21.5</v>
      </c>
      <c r="G88" s="0" t="n">
        <v>0.33</v>
      </c>
      <c r="H88" s="0" t="n">
        <v>50</v>
      </c>
      <c r="I88" s="0" t="s">
        <v>31</v>
      </c>
      <c r="J88" s="0" t="s">
        <v>32</v>
      </c>
      <c r="K88" s="0" t="s">
        <v>48</v>
      </c>
    </row>
    <row r="89" customFormat="false" ht="12.8" hidden="false" customHeight="false" outlineLevel="0" collapsed="false">
      <c r="A89" s="3" t="n">
        <v>44511</v>
      </c>
      <c r="B89" s="0" t="n">
        <v>2</v>
      </c>
      <c r="D89" s="0" t="n">
        <v>8</v>
      </c>
      <c r="E89" s="0" t="n">
        <v>143.3</v>
      </c>
      <c r="F89" s="0" t="n">
        <v>28.6</v>
      </c>
      <c r="G89" s="0" t="n">
        <v>0.33</v>
      </c>
      <c r="H89" s="0" t="n">
        <v>50</v>
      </c>
      <c r="I89" s="0" t="s">
        <v>31</v>
      </c>
      <c r="J89" s="0" t="s">
        <v>32</v>
      </c>
      <c r="K89" s="0" t="s">
        <v>49</v>
      </c>
    </row>
    <row r="90" customFormat="false" ht="12.8" hidden="false" customHeight="false" outlineLevel="0" collapsed="false">
      <c r="A90" s="3" t="n">
        <v>44511</v>
      </c>
      <c r="B90" s="0" t="n">
        <v>3</v>
      </c>
      <c r="D90" s="0" t="n">
        <v>50</v>
      </c>
      <c r="G90" s="0" t="n">
        <v>0.11</v>
      </c>
      <c r="H90" s="0" t="n">
        <v>50</v>
      </c>
      <c r="K90" s="8" t="s">
        <v>135</v>
      </c>
    </row>
    <row r="91" customFormat="false" ht="12.8" hidden="false" customHeight="false" outlineLevel="0" collapsed="false">
      <c r="A91" s="3" t="n">
        <v>44511</v>
      </c>
      <c r="B91" s="0" t="n">
        <v>4</v>
      </c>
      <c r="D91" s="0" t="n">
        <v>50</v>
      </c>
      <c r="E91" s="0" t="n">
        <v>110.5</v>
      </c>
      <c r="F91" s="0" t="n">
        <v>15.6</v>
      </c>
      <c r="G91" s="0" t="n">
        <v>0.33</v>
      </c>
      <c r="H91" s="0" t="n">
        <v>50</v>
      </c>
      <c r="I91" s="0" t="s">
        <v>31</v>
      </c>
      <c r="J91" s="0" t="s">
        <v>32</v>
      </c>
    </row>
    <row r="92" customFormat="false" ht="12.8" hidden="false" customHeight="false" outlineLevel="0" collapsed="false">
      <c r="A92" s="3" t="n">
        <v>44511</v>
      </c>
      <c r="B92" s="0" t="n">
        <v>5</v>
      </c>
      <c r="D92" s="0" t="n">
        <v>50</v>
      </c>
      <c r="E92" s="0" t="n">
        <v>129</v>
      </c>
      <c r="F92" s="0" t="n">
        <v>26.7</v>
      </c>
      <c r="G92" s="0" t="n">
        <v>0.33</v>
      </c>
      <c r="H92" s="0" t="n">
        <v>50</v>
      </c>
      <c r="I92" s="0" t="s">
        <v>31</v>
      </c>
      <c r="J92" s="0" t="s">
        <v>32</v>
      </c>
      <c r="K92" s="0" t="s">
        <v>50</v>
      </c>
    </row>
    <row r="93" customFormat="false" ht="12.8" hidden="false" customHeight="false" outlineLevel="0" collapsed="false">
      <c r="A93" s="3" t="n">
        <v>44511</v>
      </c>
      <c r="B93" s="0" t="n">
        <v>6</v>
      </c>
      <c r="D93" s="0" t="n">
        <v>50</v>
      </c>
      <c r="E93" s="0" t="n">
        <v>147.4</v>
      </c>
      <c r="F93" s="0" t="n">
        <v>21.1</v>
      </c>
      <c r="G93" s="0" t="n">
        <v>0.33</v>
      </c>
      <c r="H93" s="0" t="n">
        <v>50</v>
      </c>
      <c r="I93" s="0" t="s">
        <v>31</v>
      </c>
      <c r="J93" s="0" t="s">
        <v>32</v>
      </c>
      <c r="K93" s="0" t="s">
        <v>50</v>
      </c>
    </row>
    <row r="94" customFormat="false" ht="12.8" hidden="false" customHeight="false" outlineLevel="0" collapsed="false">
      <c r="A94" s="3" t="n">
        <v>44511</v>
      </c>
      <c r="B94" s="0" t="n">
        <v>7</v>
      </c>
      <c r="D94" s="0" t="n">
        <v>50</v>
      </c>
      <c r="E94" s="0" t="n">
        <v>176.8</v>
      </c>
      <c r="F94" s="0" t="n">
        <v>12.3</v>
      </c>
      <c r="G94" s="0" t="n">
        <v>0.33</v>
      </c>
      <c r="H94" s="0" t="n">
        <v>50</v>
      </c>
      <c r="I94" s="0" t="s">
        <v>31</v>
      </c>
      <c r="J94" s="0" t="s">
        <v>32</v>
      </c>
      <c r="K94" s="8" t="s">
        <v>50</v>
      </c>
    </row>
    <row r="95" customFormat="false" ht="12.8" hidden="false" customHeight="false" outlineLevel="0" collapsed="false">
      <c r="A95" s="3" t="n">
        <v>44511</v>
      </c>
      <c r="B95" s="0" t="n">
        <v>8</v>
      </c>
      <c r="G95" s="0" t="n">
        <v>0.11</v>
      </c>
      <c r="H95" s="0" t="n">
        <v>50</v>
      </c>
      <c r="K95" s="8" t="s">
        <v>135</v>
      </c>
    </row>
    <row r="96" customFormat="false" ht="12.8" hidden="false" customHeight="false" outlineLevel="0" collapsed="false">
      <c r="A96" s="3" t="n">
        <v>44511</v>
      </c>
      <c r="B96" s="0" t="n">
        <v>9</v>
      </c>
      <c r="E96" s="0" t="n">
        <v>48.4</v>
      </c>
      <c r="F96" s="0" t="n">
        <v>19.5</v>
      </c>
      <c r="G96" s="0" t="n">
        <v>0.33</v>
      </c>
      <c r="H96" s="0" t="n">
        <v>50</v>
      </c>
      <c r="I96" s="0" t="s">
        <v>31</v>
      </c>
      <c r="J96" s="0" t="s">
        <v>32</v>
      </c>
      <c r="K96" s="0" t="s">
        <v>151</v>
      </c>
    </row>
    <row r="97" customFormat="false" ht="12.8" hidden="false" customHeight="false" outlineLevel="0" collapsed="false">
      <c r="A97" s="3" t="n">
        <v>44522</v>
      </c>
      <c r="B97" s="0" t="n">
        <v>0</v>
      </c>
      <c r="D97" s="0" t="n">
        <v>70</v>
      </c>
      <c r="G97" s="0" t="n">
        <v>0.11</v>
      </c>
      <c r="H97" s="0" t="n">
        <v>50</v>
      </c>
      <c r="K97" s="0" t="s">
        <v>135</v>
      </c>
    </row>
    <row r="98" customFormat="false" ht="12.8" hidden="false" customHeight="false" outlineLevel="0" collapsed="false">
      <c r="A98" s="3" t="n">
        <v>44522</v>
      </c>
      <c r="B98" s="0" t="n">
        <v>1</v>
      </c>
      <c r="D98" s="0" t="n">
        <v>70</v>
      </c>
      <c r="K98" s="0" t="s">
        <v>152</v>
      </c>
    </row>
    <row r="99" customFormat="false" ht="12.8" hidden="false" customHeight="false" outlineLevel="0" collapsed="false">
      <c r="A99" s="3" t="n">
        <v>44522</v>
      </c>
      <c r="B99" s="0" t="n">
        <v>2</v>
      </c>
      <c r="D99" s="0" t="n">
        <v>70</v>
      </c>
      <c r="E99" s="0" t="n">
        <v>115</v>
      </c>
      <c r="F99" s="0" t="n">
        <v>54.3</v>
      </c>
      <c r="G99" s="0" t="n">
        <v>0.33</v>
      </c>
      <c r="H99" s="0" t="n">
        <v>50</v>
      </c>
      <c r="I99" s="0" t="s">
        <v>31</v>
      </c>
      <c r="J99" s="0" t="s">
        <v>32</v>
      </c>
      <c r="K99" s="0" t="s">
        <v>37</v>
      </c>
    </row>
    <row r="100" customFormat="false" ht="12.8" hidden="false" customHeight="false" outlineLevel="0" collapsed="false">
      <c r="A100" s="3" t="n">
        <v>44522</v>
      </c>
      <c r="B100" s="0" t="n">
        <v>3</v>
      </c>
      <c r="D100" s="0" t="n">
        <v>70</v>
      </c>
      <c r="E100" s="0" t="n">
        <v>136.1</v>
      </c>
      <c r="F100" s="0" t="n">
        <v>39.4</v>
      </c>
      <c r="G100" s="0" t="n">
        <v>0.33</v>
      </c>
      <c r="H100" s="0" t="n">
        <v>50</v>
      </c>
      <c r="I100" s="0" t="s">
        <v>31</v>
      </c>
      <c r="J100" s="0" t="s">
        <v>32</v>
      </c>
      <c r="K100" s="0" t="s">
        <v>51</v>
      </c>
    </row>
    <row r="101" customFormat="false" ht="12.8" hidden="false" customHeight="false" outlineLevel="0" collapsed="false">
      <c r="A101" s="3" t="n">
        <v>44522</v>
      </c>
      <c r="B101" s="0" t="n">
        <v>4</v>
      </c>
      <c r="D101" s="0" t="n">
        <v>70</v>
      </c>
      <c r="G101" s="0" t="n">
        <v>0.33</v>
      </c>
      <c r="H101" s="0" t="n">
        <v>50</v>
      </c>
      <c r="K101" s="0" t="s">
        <v>153</v>
      </c>
    </row>
    <row r="102" customFormat="false" ht="12.8" hidden="false" customHeight="false" outlineLevel="0" collapsed="false">
      <c r="A102" s="3" t="n">
        <v>44522</v>
      </c>
      <c r="B102" s="0" t="n">
        <v>5</v>
      </c>
      <c r="D102" s="0" t="n">
        <v>70</v>
      </c>
      <c r="E102" s="0" t="n">
        <v>121</v>
      </c>
      <c r="F102" s="0" t="n">
        <v>53</v>
      </c>
      <c r="G102" s="0" t="n">
        <v>0.33</v>
      </c>
      <c r="H102" s="0" t="n">
        <v>50</v>
      </c>
      <c r="I102" s="0" t="s">
        <v>31</v>
      </c>
      <c r="J102" s="0" t="s">
        <v>35</v>
      </c>
      <c r="K102" s="0" t="s">
        <v>52</v>
      </c>
    </row>
    <row r="103" customFormat="false" ht="12.8" hidden="false" customHeight="false" outlineLevel="0" collapsed="false">
      <c r="A103" s="3" t="n">
        <v>44522</v>
      </c>
      <c r="B103" s="0" t="n">
        <v>6</v>
      </c>
      <c r="D103" s="0" t="n">
        <v>70</v>
      </c>
      <c r="E103" s="0" t="n">
        <v>132.6</v>
      </c>
      <c r="F103" s="0" t="n">
        <v>37.1</v>
      </c>
      <c r="G103" s="0" t="n">
        <v>0.33</v>
      </c>
      <c r="H103" s="0" t="n">
        <v>50</v>
      </c>
      <c r="I103" s="0" t="s">
        <v>31</v>
      </c>
      <c r="J103" s="0" t="s">
        <v>35</v>
      </c>
      <c r="K103" s="0" t="s">
        <v>53</v>
      </c>
    </row>
    <row r="104" customFormat="false" ht="12.8" hidden="false" customHeight="false" outlineLevel="0" collapsed="false">
      <c r="A104" s="3" t="n">
        <v>44522</v>
      </c>
      <c r="B104" s="0" t="n">
        <v>7</v>
      </c>
      <c r="D104" s="0" t="n">
        <v>100</v>
      </c>
      <c r="G104" s="0" t="n">
        <v>0.33</v>
      </c>
      <c r="H104" s="0" t="n">
        <v>50</v>
      </c>
      <c r="K104" s="0" t="s">
        <v>135</v>
      </c>
    </row>
    <row r="105" customFormat="false" ht="12.8" hidden="false" customHeight="false" outlineLevel="0" collapsed="false">
      <c r="A105" s="3" t="n">
        <v>44522</v>
      </c>
      <c r="B105" s="0" t="n">
        <v>8</v>
      </c>
      <c r="D105" s="0" t="n">
        <v>100</v>
      </c>
      <c r="E105" s="0" t="n">
        <v>182.3</v>
      </c>
      <c r="F105" s="0" t="n">
        <v>42.9</v>
      </c>
      <c r="G105" s="0" t="n">
        <v>0.33</v>
      </c>
      <c r="H105" s="0" t="n">
        <v>50</v>
      </c>
      <c r="J105" s="0" t="s">
        <v>32</v>
      </c>
    </row>
    <row r="106" customFormat="false" ht="12.8" hidden="false" customHeight="false" outlineLevel="0" collapsed="false">
      <c r="A106" s="3" t="n">
        <v>44522</v>
      </c>
      <c r="B106" s="0" t="n">
        <v>9</v>
      </c>
      <c r="D106" s="0" t="n">
        <v>100</v>
      </c>
      <c r="E106" s="0" t="n">
        <v>178.1</v>
      </c>
      <c r="F106" s="0" t="n">
        <v>27.9</v>
      </c>
      <c r="G106" s="0" t="n">
        <v>0.33</v>
      </c>
      <c r="H106" s="0" t="n">
        <v>50</v>
      </c>
      <c r="J106" s="0" t="s">
        <v>32</v>
      </c>
    </row>
    <row r="107" customFormat="false" ht="12.8" hidden="false" customHeight="false" outlineLevel="0" collapsed="false">
      <c r="A107" s="3" t="n">
        <v>44522</v>
      </c>
      <c r="B107" s="0" t="n">
        <v>10</v>
      </c>
      <c r="D107" s="0" t="n">
        <v>100</v>
      </c>
      <c r="E107" s="0" t="n">
        <v>262</v>
      </c>
      <c r="F107" s="0" t="n">
        <v>64.4</v>
      </c>
      <c r="G107" s="0" t="n">
        <v>0.33</v>
      </c>
      <c r="H107" s="0" t="n">
        <v>50</v>
      </c>
      <c r="J107" s="0" t="s">
        <v>32</v>
      </c>
    </row>
    <row r="108" customFormat="false" ht="12.8" hidden="false" customHeight="false" outlineLevel="0" collapsed="false">
      <c r="A108" s="3" t="n">
        <v>44539</v>
      </c>
      <c r="B108" s="0" t="n">
        <v>21</v>
      </c>
      <c r="D108" s="0" t="n">
        <v>130</v>
      </c>
      <c r="E108" s="0" t="n">
        <f aca="false">350*0.16</f>
        <v>56</v>
      </c>
      <c r="F108" s="0" t="n">
        <f aca="false">71*0.16</f>
        <v>11.36</v>
      </c>
      <c r="G108" s="0" t="n">
        <v>0.16</v>
      </c>
      <c r="H108" s="0" t="n">
        <v>50</v>
      </c>
      <c r="J108" s="0" t="s">
        <v>32</v>
      </c>
      <c r="L108" s="0" t="n">
        <v>266</v>
      </c>
      <c r="M108" s="0" t="n">
        <v>232</v>
      </c>
    </row>
    <row r="109" customFormat="false" ht="12.8" hidden="false" customHeight="false" outlineLevel="0" collapsed="false">
      <c r="A109" s="3" t="n">
        <v>44578</v>
      </c>
      <c r="B109" s="0" t="n">
        <v>17</v>
      </c>
      <c r="D109" s="0" t="n">
        <v>166</v>
      </c>
      <c r="E109" s="0" t="n">
        <f aca="false">389*0.16</f>
        <v>62.24</v>
      </c>
      <c r="F109" s="0" t="n">
        <f aca="false">56*0.16</f>
        <v>8.96</v>
      </c>
      <c r="G109" s="0" t="n">
        <v>0.16</v>
      </c>
      <c r="H109" s="0" t="n">
        <v>50</v>
      </c>
      <c r="J109" s="0" t="s">
        <v>35</v>
      </c>
      <c r="L109" s="0" t="n">
        <v>299</v>
      </c>
      <c r="M109" s="0" t="n">
        <v>273.5</v>
      </c>
    </row>
    <row r="110" customFormat="false" ht="12.8" hidden="false" customHeight="false" outlineLevel="0" collapsed="false">
      <c r="A110" s="3" t="n">
        <v>44585</v>
      </c>
      <c r="B110" s="0" t="n">
        <v>48</v>
      </c>
      <c r="D110" s="0" t="n">
        <v>171</v>
      </c>
      <c r="E110" s="0" t="n">
        <f aca="false">839*0.16</f>
        <v>134.24</v>
      </c>
      <c r="F110" s="0" t="n">
        <f aca="false">175*0.16</f>
        <v>28</v>
      </c>
      <c r="G110" s="0" t="n">
        <v>0.16</v>
      </c>
      <c r="H110" s="0" t="n">
        <v>50</v>
      </c>
      <c r="J110" s="0" t="s">
        <v>32</v>
      </c>
      <c r="L110" s="0" t="n">
        <v>509</v>
      </c>
      <c r="M110" s="0" t="n">
        <v>481</v>
      </c>
    </row>
    <row r="111" customFormat="false" ht="12.8" hidden="false" customHeight="false" outlineLevel="0" collapsed="false">
      <c r="A111" s="3" t="n">
        <v>44594</v>
      </c>
      <c r="B111" s="0" t="n">
        <v>57</v>
      </c>
    </row>
    <row r="112" customFormat="false" ht="12.8" hidden="false" customHeight="false" outlineLevel="0" collapsed="false">
      <c r="A112" s="3" t="n">
        <v>44599</v>
      </c>
      <c r="B112" s="0" t="n">
        <v>14</v>
      </c>
    </row>
    <row r="113" customFormat="false" ht="12.8" hidden="false" customHeight="false" outlineLevel="0" collapsed="false">
      <c r="A113" s="3" t="n">
        <v>44600</v>
      </c>
      <c r="B113" s="0" t="n">
        <v>76</v>
      </c>
    </row>
    <row r="114" customFormat="false" ht="12.8" hidden="false" customHeight="false" outlineLevel="0" collapsed="false">
      <c r="A114" s="3" t="n">
        <v>44600</v>
      </c>
      <c r="B114" s="0" t="n">
        <v>85</v>
      </c>
    </row>
    <row r="115" customFormat="false" ht="12.8" hidden="false" customHeight="false" outlineLevel="0" collapsed="false">
      <c r="A115" s="3" t="n">
        <v>44600</v>
      </c>
      <c r="B115" s="0" t="n">
        <v>94</v>
      </c>
    </row>
    <row r="116" customFormat="false" ht="12.8" hidden="false" customHeight="false" outlineLevel="0" collapsed="false">
      <c r="A116" s="3" t="n">
        <v>44601</v>
      </c>
      <c r="B116" s="0" t="n">
        <v>1</v>
      </c>
    </row>
    <row r="117" customFormat="false" ht="12.8" hidden="false" customHeight="false" outlineLevel="0" collapsed="false">
      <c r="A117" s="3" t="n">
        <v>44601</v>
      </c>
      <c r="B117" s="0" t="n">
        <v>2</v>
      </c>
    </row>
    <row r="118" customFormat="false" ht="12.8" hidden="false" customHeight="false" outlineLevel="0" collapsed="false">
      <c r="A118" s="3" t="n">
        <v>44601</v>
      </c>
      <c r="B118" s="0" t="n">
        <v>3</v>
      </c>
    </row>
    <row r="119" customFormat="false" ht="12.8" hidden="false" customHeight="false" outlineLevel="0" collapsed="false">
      <c r="A119" s="3" t="n">
        <v>44601</v>
      </c>
      <c r="B119" s="0" t="n">
        <v>4</v>
      </c>
    </row>
    <row r="120" customFormat="false" ht="12.8" hidden="false" customHeight="false" outlineLevel="0" collapsed="false">
      <c r="A120" s="3" t="n">
        <v>44601</v>
      </c>
      <c r="B120" s="0" t="n">
        <v>5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5</v>
      </c>
      <c r="E1" s="0" t="s">
        <v>6</v>
      </c>
      <c r="F1" s="0" t="s">
        <v>8</v>
      </c>
      <c r="G1" s="0" t="s">
        <v>3</v>
      </c>
      <c r="H1" s="0" t="s">
        <v>4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15</v>
      </c>
      <c r="O1" s="0" t="s">
        <v>16</v>
      </c>
      <c r="P1" s="0" t="s">
        <v>17</v>
      </c>
    </row>
    <row r="2" customFormat="false" ht="12.8" hidden="false" customHeight="false" outlineLevel="0" collapsed="false">
      <c r="A2" s="3" t="n">
        <v>44659</v>
      </c>
      <c r="B2" s="0" t="n">
        <v>0</v>
      </c>
      <c r="D2" s="0" t="n">
        <v>78</v>
      </c>
      <c r="E2" s="0" t="n">
        <f aca="false">611*0.16</f>
        <v>97.76</v>
      </c>
      <c r="F2" s="0" t="n">
        <f aca="false">162*0.16</f>
        <v>25.92</v>
      </c>
      <c r="G2" s="0" t="n">
        <v>0.16</v>
      </c>
      <c r="H2" s="0" t="n">
        <v>50</v>
      </c>
      <c r="J2" s="0" t="s">
        <v>32</v>
      </c>
      <c r="P2" s="0" t="n">
        <f aca="false">(E2-F2)/F2^2</f>
        <v>0.106929202865417</v>
      </c>
    </row>
    <row r="3" customFormat="false" ht="12.8" hidden="false" customHeight="false" outlineLevel="0" collapsed="false">
      <c r="A3" s="3" t="n">
        <v>44659</v>
      </c>
      <c r="B3" s="0" t="n">
        <v>1</v>
      </c>
      <c r="D3" s="0" t="n">
        <v>78</v>
      </c>
      <c r="E3" s="0" t="n">
        <f aca="false">296*0.16</f>
        <v>47.36</v>
      </c>
      <c r="F3" s="0" t="n">
        <f aca="false">155*0.16</f>
        <v>24.8</v>
      </c>
      <c r="G3" s="0" t="n">
        <v>0.16</v>
      </c>
      <c r="H3" s="0" t="n">
        <v>50</v>
      </c>
      <c r="J3" s="0" t="s">
        <v>32</v>
      </c>
      <c r="P3" s="0" t="n">
        <f aca="false">(E3-F3)/F3^2</f>
        <v>0.0366805411030177</v>
      </c>
    </row>
    <row r="4" customFormat="false" ht="12.8" hidden="false" customHeight="false" outlineLevel="0" collapsed="false">
      <c r="A4" s="3" t="n">
        <v>44659</v>
      </c>
      <c r="B4" s="0" t="n">
        <v>2</v>
      </c>
      <c r="D4" s="0" t="n">
        <v>78</v>
      </c>
      <c r="E4" s="0" t="n">
        <f aca="false">465*0.16</f>
        <v>74.4</v>
      </c>
      <c r="F4" s="0" t="n">
        <f aca="false">359*0.16</f>
        <v>57.44</v>
      </c>
      <c r="G4" s="0" t="n">
        <v>0.16</v>
      </c>
      <c r="H4" s="0" t="n">
        <v>50</v>
      </c>
      <c r="J4" s="0" t="s">
        <v>32</v>
      </c>
      <c r="P4" s="0" t="n">
        <f aca="false">(E4-F4)/F4^2</f>
        <v>0.00514040083487869</v>
      </c>
    </row>
    <row r="5" customFormat="false" ht="12.8" hidden="false" customHeight="false" outlineLevel="0" collapsed="false">
      <c r="A5" s="3" t="n">
        <v>44662</v>
      </c>
      <c r="B5" s="0" t="n">
        <v>0</v>
      </c>
      <c r="D5" s="0" t="n">
        <v>80</v>
      </c>
      <c r="E5" s="0" t="n">
        <f aca="false">356*0.16</f>
        <v>56.96</v>
      </c>
      <c r="F5" s="0" t="n">
        <f aca="false">41*0.16</f>
        <v>6.56</v>
      </c>
      <c r="G5" s="0" t="n">
        <v>0.16</v>
      </c>
      <c r="H5" s="0" t="n">
        <v>50</v>
      </c>
      <c r="J5" s="0" t="s">
        <v>32</v>
      </c>
      <c r="P5" s="0" t="n">
        <f aca="false">(E5-F5)/F5^2</f>
        <v>1.17117787031529</v>
      </c>
    </row>
    <row r="6" customFormat="false" ht="12.8" hidden="false" customHeight="false" outlineLevel="0" collapsed="false">
      <c r="A6" s="3" t="n">
        <v>44662</v>
      </c>
      <c r="B6" s="0" t="n">
        <v>1</v>
      </c>
      <c r="D6" s="0" t="n">
        <v>80</v>
      </c>
      <c r="E6" s="0" t="n">
        <f aca="false">178*0.16</f>
        <v>28.48</v>
      </c>
      <c r="F6" s="0" t="n">
        <f aca="false">37*0.16</f>
        <v>5.92</v>
      </c>
      <c r="G6" s="0" t="n">
        <v>0.16</v>
      </c>
      <c r="H6" s="0" t="n">
        <v>50</v>
      </c>
      <c r="J6" s="0" t="s">
        <v>32</v>
      </c>
      <c r="P6" s="0" t="n">
        <f aca="false">(E6-F6)/F6^2</f>
        <v>0.643718042366691</v>
      </c>
    </row>
    <row r="7" customFormat="false" ht="12.8" hidden="false" customHeight="false" outlineLevel="0" collapsed="false">
      <c r="A7" s="3" t="n">
        <v>44662</v>
      </c>
      <c r="B7" s="0" t="n">
        <v>2</v>
      </c>
      <c r="D7" s="0" t="n">
        <v>80</v>
      </c>
      <c r="E7" s="0" t="n">
        <f aca="false">1208*0.16</f>
        <v>193.28</v>
      </c>
      <c r="F7" s="0" t="n">
        <f aca="false">97*0.16</f>
        <v>15.52</v>
      </c>
      <c r="G7" s="0" t="n">
        <v>0.16</v>
      </c>
      <c r="H7" s="0" t="n">
        <v>50</v>
      </c>
      <c r="J7" s="0" t="s">
        <v>32</v>
      </c>
      <c r="P7" s="0" t="n">
        <f aca="false">(E7-F7)/F7^2</f>
        <v>0.73799022212775</v>
      </c>
    </row>
    <row r="8" customFormat="false" ht="12.8" hidden="false" customHeight="false" outlineLevel="0" collapsed="false">
      <c r="A8" s="3" t="n">
        <v>44662</v>
      </c>
      <c r="B8" s="0" t="n">
        <v>3</v>
      </c>
      <c r="D8" s="0" t="n">
        <v>80</v>
      </c>
      <c r="E8" s="0" t="n">
        <f aca="false">552*0.16</f>
        <v>88.32</v>
      </c>
      <c r="F8" s="0" t="n">
        <f aca="false">83*0.16</f>
        <v>13.28</v>
      </c>
      <c r="G8" s="0" t="n">
        <v>0.16</v>
      </c>
      <c r="H8" s="0" t="n">
        <v>50</v>
      </c>
      <c r="J8" s="0" t="s">
        <v>32</v>
      </c>
      <c r="P8" s="0" t="n">
        <f aca="false">(E8-F8)/F8^2</f>
        <v>0.425497169400494</v>
      </c>
    </row>
    <row r="9" customFormat="false" ht="12.8" hidden="false" customHeight="false" outlineLevel="0" collapsed="false">
      <c r="A9" s="3" t="n">
        <v>44662</v>
      </c>
      <c r="B9" s="0" t="n">
        <v>4</v>
      </c>
      <c r="D9" s="0" t="n">
        <v>80</v>
      </c>
      <c r="E9" s="0" t="n">
        <f aca="false">316*0.16</f>
        <v>50.56</v>
      </c>
      <c r="F9" s="0" t="n">
        <f aca="false">56*0.16</f>
        <v>8.96</v>
      </c>
      <c r="G9" s="0" t="n">
        <v>0.16</v>
      </c>
      <c r="H9" s="0" t="n">
        <v>50</v>
      </c>
      <c r="J9" s="0" t="s">
        <v>32</v>
      </c>
      <c r="P9" s="0" t="n">
        <f aca="false">(E9-F9)/F9^2</f>
        <v>0.518176020408163</v>
      </c>
    </row>
    <row r="10" customFormat="false" ht="12.8" hidden="false" customHeight="false" outlineLevel="0" collapsed="false">
      <c r="A10" s="3" t="n">
        <v>44664</v>
      </c>
      <c r="B10" s="0" t="n">
        <v>0</v>
      </c>
      <c r="D10" s="0" t="n">
        <v>68</v>
      </c>
      <c r="E10" s="0" t="n">
        <f aca="false">1058*0.16</f>
        <v>169.28</v>
      </c>
      <c r="F10" s="0" t="n">
        <f aca="false">179*0.16</f>
        <v>28.64</v>
      </c>
      <c r="G10" s="0" t="n">
        <v>0.16</v>
      </c>
      <c r="H10" s="0" t="n">
        <v>50</v>
      </c>
      <c r="J10" s="0" t="s">
        <v>32</v>
      </c>
      <c r="P10" s="0" t="n">
        <f aca="false">(E10-F10)/F10^2</f>
        <v>0.171460004369402</v>
      </c>
    </row>
    <row r="11" customFormat="false" ht="12.8" hidden="false" customHeight="false" outlineLevel="0" collapsed="false">
      <c r="A11" s="3" t="n">
        <v>44664</v>
      </c>
      <c r="B11" s="0" t="n">
        <v>1</v>
      </c>
      <c r="D11" s="0" t="n">
        <v>68</v>
      </c>
      <c r="E11" s="0" t="n">
        <f aca="false">299*0.16</f>
        <v>47.84</v>
      </c>
      <c r="F11" s="0" t="n">
        <f aca="false">198*0.16</f>
        <v>31.68</v>
      </c>
      <c r="G11" s="0" t="n">
        <v>0.16</v>
      </c>
      <c r="H11" s="0" t="n">
        <v>50</v>
      </c>
      <c r="J11" s="0" t="s">
        <v>32</v>
      </c>
      <c r="P11" s="0" t="n">
        <f aca="false">(E11-F11)/F11^2</f>
        <v>0.016101673298643</v>
      </c>
    </row>
    <row r="12" customFormat="false" ht="12.8" hidden="false" customHeight="false" outlineLevel="0" collapsed="false">
      <c r="A12" s="3" t="n">
        <v>44664</v>
      </c>
      <c r="B12" s="0" t="n">
        <v>2</v>
      </c>
      <c r="D12" s="0" t="n">
        <v>68</v>
      </c>
      <c r="E12" s="0" t="n">
        <v>49.9</v>
      </c>
      <c r="F12" s="0" t="n">
        <v>4.5</v>
      </c>
      <c r="G12" s="0" t="n">
        <v>0.16</v>
      </c>
      <c r="H12" s="0" t="n">
        <v>50</v>
      </c>
      <c r="J12" s="0" t="s">
        <v>32</v>
      </c>
      <c r="P12" s="0" t="n">
        <f aca="false">(E12-F12)/F12^2</f>
        <v>2.24197530864198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4.45"/>
    <col collapsed="false" customWidth="true" hidden="false" outlineLevel="0" max="11" min="11" style="0" width="27.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5</v>
      </c>
      <c r="E1" s="0" t="s">
        <v>6</v>
      </c>
      <c r="F1" s="0" t="s">
        <v>8</v>
      </c>
      <c r="G1" s="0" t="s">
        <v>3</v>
      </c>
      <c r="H1" s="0" t="s">
        <v>4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154</v>
      </c>
    </row>
    <row r="2" customFormat="false" ht="12.8" hidden="false" customHeight="false" outlineLevel="0" collapsed="false">
      <c r="A2" s="3" t="n">
        <v>44390</v>
      </c>
      <c r="B2" s="0" t="s">
        <v>155</v>
      </c>
      <c r="C2" s="0" t="n">
        <v>0</v>
      </c>
      <c r="D2" s="0" t="n">
        <v>20</v>
      </c>
      <c r="E2" s="0" t="n">
        <v>100.5</v>
      </c>
      <c r="F2" s="0" t="n">
        <v>34.5</v>
      </c>
      <c r="G2" s="0" t="n">
        <v>0.1</v>
      </c>
      <c r="H2" s="0" t="n">
        <v>30</v>
      </c>
      <c r="J2" s="0" t="s">
        <v>35</v>
      </c>
      <c r="K2" s="0" t="s">
        <v>156</v>
      </c>
      <c r="L2" s="0" t="n">
        <v>454</v>
      </c>
      <c r="M2" s="0" t="n">
        <v>490</v>
      </c>
    </row>
    <row r="3" customFormat="false" ht="12.8" hidden="false" customHeight="false" outlineLevel="0" collapsed="false">
      <c r="A3" s="3" t="n">
        <v>44397</v>
      </c>
      <c r="B3" s="0" t="s">
        <v>157</v>
      </c>
      <c r="C3" s="0" t="n">
        <v>1</v>
      </c>
      <c r="D3" s="0" t="n">
        <v>32</v>
      </c>
      <c r="E3" s="0" t="n">
        <v>66</v>
      </c>
      <c r="F3" s="0" t="n">
        <v>8.8</v>
      </c>
      <c r="G3" s="0" t="n">
        <v>0.1</v>
      </c>
      <c r="H3" s="0" t="n">
        <v>30</v>
      </c>
      <c r="J3" s="0" t="s">
        <v>35</v>
      </c>
      <c r="K3" s="0" t="s">
        <v>156</v>
      </c>
      <c r="L3" s="0" t="n">
        <v>514</v>
      </c>
      <c r="M3" s="0" t="n">
        <v>512</v>
      </c>
    </row>
    <row r="4" customFormat="false" ht="12.8" hidden="false" customHeight="false" outlineLevel="0" collapsed="false">
      <c r="A4" s="3" t="n">
        <v>44397</v>
      </c>
      <c r="B4" s="0" t="s">
        <v>158</v>
      </c>
      <c r="C4" s="0" t="n">
        <v>1</v>
      </c>
      <c r="D4" s="0" t="n">
        <v>32</v>
      </c>
      <c r="E4" s="0" t="n">
        <v>69.5</v>
      </c>
      <c r="F4" s="0" t="n">
        <v>9</v>
      </c>
      <c r="G4" s="0" t="n">
        <v>0.1</v>
      </c>
      <c r="H4" s="0" t="n">
        <v>30</v>
      </c>
      <c r="J4" s="0" t="s">
        <v>35</v>
      </c>
      <c r="K4" s="0" t="s">
        <v>156</v>
      </c>
      <c r="L4" s="0" t="n">
        <v>513</v>
      </c>
      <c r="M4" s="0" t="n">
        <v>520</v>
      </c>
    </row>
    <row r="5" customFormat="false" ht="12.8" hidden="false" customHeight="false" outlineLevel="0" collapsed="false">
      <c r="A5" s="3" t="n">
        <v>44397</v>
      </c>
      <c r="B5" s="0" t="s">
        <v>159</v>
      </c>
      <c r="C5" s="0" t="n">
        <v>1</v>
      </c>
      <c r="D5" s="0" t="n">
        <v>32</v>
      </c>
      <c r="E5" s="0" t="n">
        <v>69.2</v>
      </c>
      <c r="F5" s="0" t="n">
        <v>9</v>
      </c>
      <c r="G5" s="0" t="n">
        <v>0.1</v>
      </c>
      <c r="H5" s="0" t="n">
        <v>30</v>
      </c>
      <c r="J5" s="0" t="s">
        <v>35</v>
      </c>
      <c r="K5" s="0" t="s">
        <v>156</v>
      </c>
      <c r="L5" s="0" t="n">
        <v>509</v>
      </c>
      <c r="M5" s="0" t="n">
        <v>518</v>
      </c>
    </row>
    <row r="6" customFormat="false" ht="12.8" hidden="false" customHeight="false" outlineLevel="0" collapsed="false">
      <c r="A6" s="3" t="n">
        <v>44397</v>
      </c>
      <c r="B6" s="0" t="s">
        <v>160</v>
      </c>
      <c r="C6" s="0" t="n">
        <v>1</v>
      </c>
      <c r="D6" s="0" t="n">
        <v>32</v>
      </c>
      <c r="E6" s="0" t="n">
        <v>69.3</v>
      </c>
      <c r="F6" s="0" t="n">
        <v>9.1</v>
      </c>
      <c r="G6" s="0" t="n">
        <v>0.1</v>
      </c>
      <c r="H6" s="0" t="n">
        <v>30</v>
      </c>
      <c r="J6" s="0" t="s">
        <v>35</v>
      </c>
      <c r="K6" s="0" t="s">
        <v>156</v>
      </c>
      <c r="L6" s="0" t="n">
        <v>512</v>
      </c>
      <c r="M6" s="0" t="n">
        <v>512</v>
      </c>
    </row>
    <row r="7" customFormat="false" ht="12.8" hidden="false" customHeight="false" outlineLevel="0" collapsed="false">
      <c r="A7" s="3" t="n">
        <v>44397</v>
      </c>
      <c r="B7" s="0" t="s">
        <v>161</v>
      </c>
      <c r="C7" s="0" t="n">
        <v>1</v>
      </c>
      <c r="D7" s="0" t="n">
        <v>32</v>
      </c>
      <c r="E7" s="0" t="n">
        <v>65.2</v>
      </c>
      <c r="F7" s="0" t="n">
        <v>8.6</v>
      </c>
      <c r="G7" s="0" t="n">
        <v>0.1</v>
      </c>
      <c r="H7" s="0" t="n">
        <v>30</v>
      </c>
      <c r="J7" s="0" t="s">
        <v>35</v>
      </c>
      <c r="K7" s="0" t="s">
        <v>156</v>
      </c>
      <c r="L7" s="0" t="n">
        <v>517</v>
      </c>
      <c r="M7" s="0" t="n">
        <v>517</v>
      </c>
    </row>
    <row r="8" customFormat="false" ht="12.8" hidden="false" customHeight="false" outlineLevel="0" collapsed="false">
      <c r="A8" s="3" t="n">
        <v>44397</v>
      </c>
      <c r="B8" s="0" t="s">
        <v>162</v>
      </c>
      <c r="C8" s="0" t="n">
        <v>1</v>
      </c>
      <c r="D8" s="0" t="n">
        <v>32</v>
      </c>
      <c r="E8" s="0" t="n">
        <v>65.5</v>
      </c>
      <c r="F8" s="0" t="n">
        <v>8.9</v>
      </c>
      <c r="G8" s="0" t="n">
        <v>0.1</v>
      </c>
      <c r="H8" s="0" t="n">
        <v>30</v>
      </c>
      <c r="J8" s="0" t="s">
        <v>35</v>
      </c>
      <c r="K8" s="0" t="s">
        <v>156</v>
      </c>
      <c r="L8" s="0" t="n">
        <v>517</v>
      </c>
      <c r="M8" s="0" t="n">
        <v>510</v>
      </c>
    </row>
    <row r="9" customFormat="false" ht="12.8" hidden="false" customHeight="false" outlineLevel="0" collapsed="false">
      <c r="A9" s="3" t="n">
        <v>44397</v>
      </c>
      <c r="B9" s="0" t="s">
        <v>163</v>
      </c>
      <c r="C9" s="0" t="n">
        <v>1</v>
      </c>
      <c r="D9" s="0" t="n">
        <v>32</v>
      </c>
      <c r="E9" s="0" t="n">
        <v>67.7</v>
      </c>
      <c r="F9" s="0" t="n">
        <v>9.2</v>
      </c>
      <c r="G9" s="0" t="n">
        <v>0.1</v>
      </c>
      <c r="H9" s="0" t="n">
        <v>30</v>
      </c>
      <c r="J9" s="0" t="s">
        <v>35</v>
      </c>
      <c r="K9" s="0" t="s">
        <v>156</v>
      </c>
      <c r="L9" s="0" t="n">
        <v>517</v>
      </c>
      <c r="M9" s="0" t="n">
        <v>512</v>
      </c>
    </row>
    <row r="10" customFormat="false" ht="12.8" hidden="false" customHeight="false" outlineLevel="0" collapsed="false">
      <c r="A10" s="3" t="n">
        <v>44397</v>
      </c>
      <c r="B10" s="0" t="s">
        <v>164</v>
      </c>
      <c r="C10" s="0" t="n">
        <v>1</v>
      </c>
      <c r="D10" s="0" t="n">
        <v>32</v>
      </c>
      <c r="E10" s="0" t="n">
        <v>67.6</v>
      </c>
      <c r="F10" s="0" t="n">
        <v>8.7</v>
      </c>
      <c r="G10" s="0" t="n">
        <v>0.1</v>
      </c>
      <c r="H10" s="0" t="n">
        <v>30</v>
      </c>
      <c r="J10" s="0" t="s">
        <v>35</v>
      </c>
      <c r="K10" s="0" t="s">
        <v>156</v>
      </c>
      <c r="L10" s="0" t="n">
        <v>515</v>
      </c>
      <c r="M10" s="0" t="n">
        <v>513</v>
      </c>
    </row>
    <row r="11" customFormat="false" ht="12.8" hidden="false" customHeight="false" outlineLevel="0" collapsed="false">
      <c r="A11" s="3" t="n">
        <v>44397</v>
      </c>
      <c r="B11" s="0" t="s">
        <v>165</v>
      </c>
      <c r="C11" s="0" t="n">
        <v>1</v>
      </c>
      <c r="D11" s="0" t="n">
        <v>32</v>
      </c>
      <c r="E11" s="0" t="n">
        <v>65.1</v>
      </c>
      <c r="F11" s="0" t="n">
        <v>8.9</v>
      </c>
      <c r="G11" s="0" t="n">
        <v>0.1</v>
      </c>
      <c r="H11" s="0" t="n">
        <v>30</v>
      </c>
      <c r="J11" s="0" t="s">
        <v>35</v>
      </c>
      <c r="K11" s="0" t="s">
        <v>156</v>
      </c>
      <c r="L11" s="0" t="n">
        <v>522</v>
      </c>
      <c r="M11" s="0" t="n">
        <v>514</v>
      </c>
    </row>
    <row r="12" customFormat="false" ht="12.8" hidden="false" customHeight="false" outlineLevel="0" collapsed="false">
      <c r="A12" s="3" t="n">
        <v>44397</v>
      </c>
      <c r="B12" s="0" t="s">
        <v>166</v>
      </c>
      <c r="C12" s="0" t="n">
        <v>1</v>
      </c>
      <c r="D12" s="0" t="n">
        <v>32</v>
      </c>
      <c r="E12" s="0" t="n">
        <v>71.7</v>
      </c>
      <c r="F12" s="0" t="n">
        <v>8.4</v>
      </c>
      <c r="G12" s="0" t="n">
        <v>0.1</v>
      </c>
      <c r="H12" s="0" t="n">
        <v>30</v>
      </c>
      <c r="J12" s="0" t="s">
        <v>35</v>
      </c>
      <c r="K12" s="0" t="s">
        <v>156</v>
      </c>
      <c r="L12" s="0" t="n">
        <v>518</v>
      </c>
      <c r="M12" s="0" t="n">
        <v>514</v>
      </c>
    </row>
    <row r="13" customFormat="false" ht="12.8" hidden="false" customHeight="false" outlineLevel="0" collapsed="false">
      <c r="A13" s="3" t="n">
        <v>44397</v>
      </c>
      <c r="B13" s="0" t="s">
        <v>167</v>
      </c>
      <c r="C13" s="0" t="n">
        <v>1</v>
      </c>
      <c r="D13" s="0" t="n">
        <v>32</v>
      </c>
      <c r="E13" s="0" t="n">
        <v>65.8</v>
      </c>
      <c r="F13" s="0" t="n">
        <v>8.9</v>
      </c>
      <c r="G13" s="0" t="n">
        <v>0.1</v>
      </c>
      <c r="H13" s="0" t="n">
        <v>30</v>
      </c>
      <c r="J13" s="0" t="s">
        <v>35</v>
      </c>
      <c r="K13" s="0" t="s">
        <v>156</v>
      </c>
      <c r="L13" s="0" t="n">
        <v>521</v>
      </c>
      <c r="M13" s="0" t="n">
        <v>516</v>
      </c>
    </row>
    <row r="14" customFormat="false" ht="12.8" hidden="false" customHeight="false" outlineLevel="0" collapsed="false">
      <c r="A14" s="3" t="n">
        <v>44397</v>
      </c>
      <c r="B14" s="0" t="s">
        <v>168</v>
      </c>
      <c r="C14" s="0" t="n">
        <v>1</v>
      </c>
      <c r="D14" s="0" t="n">
        <v>32</v>
      </c>
      <c r="E14" s="0" t="n">
        <v>66.4</v>
      </c>
      <c r="F14" s="0" t="n">
        <v>9.2</v>
      </c>
      <c r="G14" s="0" t="n">
        <v>0.1</v>
      </c>
      <c r="H14" s="0" t="n">
        <v>30</v>
      </c>
      <c r="J14" s="0" t="s">
        <v>35</v>
      </c>
      <c r="K14" s="0" t="s">
        <v>156</v>
      </c>
      <c r="L14" s="0" t="n">
        <v>524</v>
      </c>
      <c r="M14" s="0" t="n">
        <v>504</v>
      </c>
    </row>
    <row r="15" customFormat="false" ht="12.8" hidden="false" customHeight="false" outlineLevel="0" collapsed="false">
      <c r="A15" s="3" t="n">
        <v>44397</v>
      </c>
      <c r="B15" s="0" t="s">
        <v>169</v>
      </c>
      <c r="C15" s="0" t="n">
        <v>1</v>
      </c>
      <c r="D15" s="0" t="n">
        <v>32</v>
      </c>
      <c r="E15" s="0" t="n">
        <v>68.9</v>
      </c>
      <c r="F15" s="0" t="n">
        <v>9</v>
      </c>
      <c r="G15" s="0" t="n">
        <v>0.1</v>
      </c>
      <c r="H15" s="0" t="n">
        <v>30</v>
      </c>
      <c r="J15" s="0" t="s">
        <v>35</v>
      </c>
      <c r="K15" s="0" t="s">
        <v>156</v>
      </c>
      <c r="L15" s="0" t="n">
        <v>525</v>
      </c>
      <c r="M15" s="0" t="n">
        <v>518</v>
      </c>
    </row>
    <row r="16" customFormat="false" ht="12.8" hidden="false" customHeight="false" outlineLevel="0" collapsed="false">
      <c r="A16" s="3" t="n">
        <v>44397</v>
      </c>
      <c r="B16" s="0" t="s">
        <v>170</v>
      </c>
      <c r="C16" s="0" t="n">
        <v>1</v>
      </c>
      <c r="D16" s="0" t="n">
        <v>32</v>
      </c>
      <c r="E16" s="0" t="n">
        <v>70.8</v>
      </c>
      <c r="F16" s="0" t="n">
        <v>9.6</v>
      </c>
      <c r="G16" s="0" t="n">
        <v>0.1</v>
      </c>
      <c r="H16" s="0" t="n">
        <v>30</v>
      </c>
      <c r="J16" s="0" t="s">
        <v>35</v>
      </c>
      <c r="K16" s="0" t="s">
        <v>156</v>
      </c>
      <c r="L16" s="0" t="n">
        <v>513</v>
      </c>
      <c r="M16" s="0" t="n">
        <v>512</v>
      </c>
    </row>
    <row r="17" customFormat="false" ht="12.8" hidden="false" customHeight="false" outlineLevel="0" collapsed="false">
      <c r="A17" s="3" t="n">
        <v>44397</v>
      </c>
      <c r="B17" s="0" t="s">
        <v>171</v>
      </c>
      <c r="C17" s="0" t="n">
        <v>1</v>
      </c>
      <c r="D17" s="0" t="n">
        <v>32</v>
      </c>
      <c r="E17" s="0" t="n">
        <v>70.1</v>
      </c>
      <c r="F17" s="0" t="n">
        <v>9.5</v>
      </c>
      <c r="G17" s="0" t="n">
        <v>0.1</v>
      </c>
      <c r="H17" s="0" t="n">
        <v>30</v>
      </c>
      <c r="J17" s="0" t="s">
        <v>35</v>
      </c>
      <c r="K17" s="0" t="s">
        <v>156</v>
      </c>
      <c r="L17" s="0" t="n">
        <v>512</v>
      </c>
      <c r="M17" s="0" t="n">
        <v>510</v>
      </c>
    </row>
    <row r="18" customFormat="false" ht="12.8" hidden="false" customHeight="false" outlineLevel="0" collapsed="false">
      <c r="A18" s="3" t="n">
        <v>44398</v>
      </c>
      <c r="B18" s="0" t="s">
        <v>172</v>
      </c>
      <c r="C18" s="0" t="n">
        <v>2</v>
      </c>
      <c r="D18" s="0" t="n">
        <v>23</v>
      </c>
      <c r="E18" s="0" t="n">
        <v>50.4</v>
      </c>
      <c r="F18" s="0" t="n">
        <v>11.1</v>
      </c>
      <c r="G18" s="0" t="n">
        <v>0.16</v>
      </c>
      <c r="H18" s="0" t="n">
        <v>30</v>
      </c>
      <c r="J18" s="0" t="s">
        <v>35</v>
      </c>
      <c r="K18" s="0" t="s">
        <v>156</v>
      </c>
      <c r="L18" s="0" t="n">
        <v>226.25</v>
      </c>
      <c r="M18" s="0" t="n">
        <v>183.75</v>
      </c>
    </row>
    <row r="19" customFormat="false" ht="12.8" hidden="false" customHeight="false" outlineLevel="0" collapsed="false">
      <c r="A19" s="3" t="n">
        <v>44412</v>
      </c>
      <c r="B19" s="0" t="s">
        <v>173</v>
      </c>
      <c r="C19" s="0" t="n">
        <v>3</v>
      </c>
      <c r="D19" s="0" t="n">
        <v>24</v>
      </c>
      <c r="E19" s="0" t="n">
        <v>89.6</v>
      </c>
      <c r="F19" s="0" t="n">
        <v>48.5</v>
      </c>
      <c r="G19" s="0" t="n">
        <v>0.1</v>
      </c>
      <c r="H19" s="0" t="n">
        <v>30</v>
      </c>
      <c r="J19" s="0" t="s">
        <v>35</v>
      </c>
      <c r="K19" s="0" t="s">
        <v>156</v>
      </c>
      <c r="L19" s="0" t="n">
        <v>497</v>
      </c>
      <c r="M19" s="0" t="n">
        <v>514</v>
      </c>
    </row>
    <row r="20" customFormat="false" ht="12.8" hidden="false" customHeight="false" outlineLevel="0" collapsed="false">
      <c r="A20" s="3" t="n">
        <v>44412</v>
      </c>
      <c r="B20" s="0" t="s">
        <v>174</v>
      </c>
      <c r="C20" s="0" t="n">
        <v>3</v>
      </c>
      <c r="D20" s="0" t="n">
        <v>24</v>
      </c>
      <c r="E20" s="0" t="n">
        <v>85.5</v>
      </c>
      <c r="F20" s="0" t="n">
        <v>46</v>
      </c>
      <c r="G20" s="0" t="n">
        <v>0.1</v>
      </c>
      <c r="H20" s="0" t="n">
        <v>30</v>
      </c>
      <c r="J20" s="0" t="s">
        <v>35</v>
      </c>
      <c r="K20" s="0" t="s">
        <v>156</v>
      </c>
      <c r="L20" s="0" t="n">
        <v>522</v>
      </c>
      <c r="M20" s="0" t="n">
        <v>527</v>
      </c>
    </row>
    <row r="21" customFormat="false" ht="12.8" hidden="false" customHeight="false" outlineLevel="0" collapsed="false">
      <c r="A21" s="3" t="n">
        <v>44420</v>
      </c>
      <c r="B21" s="0" t="s">
        <v>175</v>
      </c>
      <c r="C21" s="0" t="n">
        <v>4</v>
      </c>
      <c r="D21" s="0" t="n">
        <v>23</v>
      </c>
      <c r="E21" s="0" t="n">
        <v>80.1</v>
      </c>
      <c r="F21" s="0" t="n">
        <v>38.2</v>
      </c>
      <c r="G21" s="0" t="n">
        <v>0.1</v>
      </c>
      <c r="H21" s="0" t="n">
        <v>30</v>
      </c>
      <c r="J21" s="0" t="s">
        <v>35</v>
      </c>
      <c r="K21" s="0" t="s">
        <v>156</v>
      </c>
      <c r="L21" s="0" t="n">
        <v>488</v>
      </c>
      <c r="M21" s="0" t="n">
        <v>569</v>
      </c>
    </row>
    <row r="22" s="20" customFormat="true" ht="12.8" hidden="false" customHeight="false" outlineLevel="0" collapsed="false">
      <c r="A22" s="19" t="n">
        <v>44420</v>
      </c>
      <c r="B22" s="20" t="s">
        <v>176</v>
      </c>
      <c r="C22" s="20" t="n">
        <v>5</v>
      </c>
      <c r="D22" s="20" t="n">
        <v>23</v>
      </c>
      <c r="E22" s="20" t="n">
        <v>90.2</v>
      </c>
      <c r="F22" s="20" t="n">
        <v>35.5</v>
      </c>
      <c r="G22" s="20" t="n">
        <v>0.1</v>
      </c>
      <c r="H22" s="20" t="n">
        <v>30</v>
      </c>
      <c r="J22" s="20" t="s">
        <v>35</v>
      </c>
      <c r="K22" s="20" t="s">
        <v>156</v>
      </c>
      <c r="L22" s="20" t="n">
        <v>507</v>
      </c>
      <c r="M22" s="20" t="n">
        <v>514</v>
      </c>
      <c r="N22" s="20" t="n">
        <v>0</v>
      </c>
    </row>
    <row r="23" customFormat="false" ht="12.8" hidden="false" customHeight="false" outlineLevel="0" collapsed="false">
      <c r="A23" s="3" t="n">
        <v>44420</v>
      </c>
      <c r="B23" s="0" t="s">
        <v>177</v>
      </c>
      <c r="C23" s="0" t="n">
        <v>6</v>
      </c>
      <c r="D23" s="0" t="n">
        <v>23</v>
      </c>
      <c r="E23" s="0" t="n">
        <v>106.8</v>
      </c>
      <c r="F23" s="0" t="n">
        <v>39.9</v>
      </c>
      <c r="G23" s="0" t="n">
        <v>0.1</v>
      </c>
      <c r="H23" s="0" t="n">
        <v>30</v>
      </c>
      <c r="J23" s="0" t="s">
        <v>35</v>
      </c>
      <c r="K23" s="0" t="s">
        <v>156</v>
      </c>
      <c r="L23" s="0" t="n">
        <v>510</v>
      </c>
      <c r="M23" s="0" t="n">
        <v>509</v>
      </c>
    </row>
    <row r="24" customFormat="false" ht="12.8" hidden="false" customHeight="false" outlineLevel="0" collapsed="false">
      <c r="A24" s="3" t="n">
        <v>44420</v>
      </c>
      <c r="B24" s="0" t="s">
        <v>178</v>
      </c>
      <c r="C24" s="0" t="n">
        <v>7</v>
      </c>
      <c r="D24" s="0" t="n">
        <v>23</v>
      </c>
      <c r="E24" s="0" t="n">
        <v>67.8</v>
      </c>
      <c r="F24" s="0" t="n">
        <v>31.5</v>
      </c>
      <c r="G24" s="0" t="n">
        <v>0.1</v>
      </c>
      <c r="H24" s="0" t="n">
        <v>30</v>
      </c>
      <c r="J24" s="0" t="s">
        <v>35</v>
      </c>
      <c r="K24" s="0" t="s">
        <v>156</v>
      </c>
      <c r="L24" s="0" t="n">
        <v>505</v>
      </c>
      <c r="M24" s="0" t="n">
        <v>517</v>
      </c>
    </row>
    <row r="25" customFormat="false" ht="12.8" hidden="false" customHeight="false" outlineLevel="0" collapsed="false">
      <c r="A25" s="3" t="n">
        <v>44421</v>
      </c>
      <c r="B25" s="0" t="s">
        <v>179</v>
      </c>
      <c r="C25" s="0" t="n">
        <v>8</v>
      </c>
      <c r="D25" s="0" t="n">
        <v>24</v>
      </c>
      <c r="E25" s="0" t="n">
        <v>108.9</v>
      </c>
      <c r="F25" s="0" t="n">
        <v>29.8</v>
      </c>
      <c r="G25" s="0" t="n">
        <v>0.1</v>
      </c>
      <c r="H25" s="0" t="n">
        <v>30</v>
      </c>
      <c r="J25" s="0" t="s">
        <v>35</v>
      </c>
      <c r="K25" s="0" t="s">
        <v>156</v>
      </c>
      <c r="L25" s="0" t="n">
        <v>516</v>
      </c>
      <c r="M25" s="0" t="n">
        <v>500</v>
      </c>
    </row>
    <row r="26" customFormat="false" ht="12.8" hidden="false" customHeight="false" outlineLevel="0" collapsed="false">
      <c r="A26" s="3" t="n">
        <v>44421</v>
      </c>
      <c r="B26" s="0" t="s">
        <v>180</v>
      </c>
      <c r="C26" s="0" t="n">
        <v>9</v>
      </c>
      <c r="D26" s="0" t="n">
        <v>24</v>
      </c>
      <c r="E26" s="0" t="n">
        <v>109.4</v>
      </c>
      <c r="F26" s="0" t="n">
        <v>36</v>
      </c>
      <c r="G26" s="0" t="n">
        <v>0.1</v>
      </c>
      <c r="H26" s="0" t="n">
        <v>30</v>
      </c>
      <c r="J26" s="0" t="s">
        <v>35</v>
      </c>
      <c r="K26" s="0" t="s">
        <v>156</v>
      </c>
      <c r="L26" s="0" t="n">
        <v>512</v>
      </c>
      <c r="M26" s="0" t="n">
        <v>507</v>
      </c>
    </row>
    <row r="27" customFormat="false" ht="12.8" hidden="false" customHeight="false" outlineLevel="0" collapsed="false">
      <c r="A27" s="3" t="n">
        <v>44421</v>
      </c>
      <c r="B27" s="0" t="s">
        <v>181</v>
      </c>
      <c r="C27" s="0" t="n">
        <v>10</v>
      </c>
      <c r="D27" s="0" t="n">
        <v>24</v>
      </c>
      <c r="E27" s="0" t="n">
        <v>115.1</v>
      </c>
      <c r="F27" s="0" t="n">
        <v>31.5</v>
      </c>
      <c r="G27" s="0" t="n">
        <v>0.1</v>
      </c>
      <c r="H27" s="0" t="n">
        <v>30</v>
      </c>
      <c r="J27" s="0" t="s">
        <v>35</v>
      </c>
      <c r="K27" s="0" t="s">
        <v>156</v>
      </c>
      <c r="L27" s="0" t="n">
        <v>512</v>
      </c>
      <c r="M27" s="0" t="n">
        <v>512</v>
      </c>
    </row>
    <row r="28" customFormat="false" ht="12.8" hidden="false" customHeight="false" outlineLevel="0" collapsed="false">
      <c r="A28" s="3" t="n">
        <v>44421</v>
      </c>
      <c r="B28" s="0" t="s">
        <v>182</v>
      </c>
      <c r="C28" s="0" t="n">
        <v>11</v>
      </c>
      <c r="D28" s="0" t="n">
        <v>24</v>
      </c>
      <c r="E28" s="0" t="n">
        <v>101.1</v>
      </c>
      <c r="F28" s="0" t="n">
        <v>37.6</v>
      </c>
      <c r="G28" s="0" t="n">
        <v>0.1</v>
      </c>
      <c r="H28" s="0" t="n">
        <v>30</v>
      </c>
      <c r="J28" s="0" t="s">
        <v>35</v>
      </c>
      <c r="K28" s="0" t="s">
        <v>156</v>
      </c>
      <c r="L28" s="0" t="n">
        <v>495</v>
      </c>
      <c r="M28" s="0" t="n">
        <v>518</v>
      </c>
    </row>
    <row r="29" customFormat="false" ht="12.8" hidden="false" customHeight="false" outlineLevel="0" collapsed="false">
      <c r="A29" s="3" t="n">
        <v>44421</v>
      </c>
      <c r="B29" s="0" t="s">
        <v>183</v>
      </c>
      <c r="C29" s="0" t="n">
        <v>12</v>
      </c>
      <c r="D29" s="0" t="n">
        <v>24</v>
      </c>
      <c r="E29" s="0" t="n">
        <v>82.9</v>
      </c>
      <c r="F29" s="0" t="n">
        <v>36.1</v>
      </c>
      <c r="G29" s="0" t="n">
        <v>0.1</v>
      </c>
      <c r="H29" s="0" t="n">
        <v>30</v>
      </c>
      <c r="J29" s="0" t="s">
        <v>35</v>
      </c>
      <c r="K29" s="0" t="s">
        <v>156</v>
      </c>
      <c r="L29" s="0" t="n">
        <v>513</v>
      </c>
      <c r="M29" s="0" t="n">
        <v>530</v>
      </c>
    </row>
    <row r="30" s="20" customFormat="true" ht="12.8" hidden="false" customHeight="false" outlineLevel="0" collapsed="false">
      <c r="A30" s="19" t="n">
        <v>44421</v>
      </c>
      <c r="B30" s="20" t="s">
        <v>184</v>
      </c>
      <c r="C30" s="20" t="n">
        <v>13</v>
      </c>
      <c r="D30" s="20" t="n">
        <v>24</v>
      </c>
      <c r="E30" s="20" t="n">
        <v>102</v>
      </c>
      <c r="F30" s="20" t="n">
        <v>36.8</v>
      </c>
      <c r="G30" s="20" t="n">
        <v>0.1</v>
      </c>
      <c r="H30" s="20" t="n">
        <v>30</v>
      </c>
      <c r="J30" s="20" t="s">
        <v>35</v>
      </c>
      <c r="K30" s="20" t="s">
        <v>156</v>
      </c>
      <c r="L30" s="20" t="n">
        <v>516</v>
      </c>
      <c r="M30" s="20" t="n">
        <v>514</v>
      </c>
      <c r="N30" s="20" t="n">
        <v>0</v>
      </c>
    </row>
    <row r="31" s="20" customFormat="true" ht="12.8" hidden="false" customHeight="false" outlineLevel="0" collapsed="false">
      <c r="A31" s="19" t="n">
        <v>44421</v>
      </c>
      <c r="B31" s="20" t="s">
        <v>185</v>
      </c>
      <c r="C31" s="20" t="n">
        <v>14</v>
      </c>
      <c r="D31" s="20" t="n">
        <v>24</v>
      </c>
      <c r="E31" s="20" t="n">
        <v>80</v>
      </c>
      <c r="F31" s="20" t="n">
        <v>30.3</v>
      </c>
      <c r="G31" s="20" t="n">
        <v>0.1</v>
      </c>
      <c r="H31" s="20" t="n">
        <v>30</v>
      </c>
      <c r="J31" s="20" t="s">
        <v>35</v>
      </c>
      <c r="K31" s="20" t="s">
        <v>156</v>
      </c>
      <c r="L31" s="20" t="n">
        <v>527</v>
      </c>
      <c r="M31" s="20" t="n">
        <v>559</v>
      </c>
      <c r="N31" s="20" t="n">
        <v>1</v>
      </c>
    </row>
    <row r="32" s="20" customFormat="true" ht="12.8" hidden="false" customHeight="false" outlineLevel="0" collapsed="false">
      <c r="A32" s="19" t="n">
        <v>44421</v>
      </c>
      <c r="B32" s="20" t="s">
        <v>186</v>
      </c>
      <c r="C32" s="20" t="n">
        <v>15</v>
      </c>
      <c r="D32" s="20" t="n">
        <v>24</v>
      </c>
      <c r="E32" s="20" t="n">
        <v>80.5</v>
      </c>
      <c r="F32" s="20" t="n">
        <v>25.7</v>
      </c>
      <c r="G32" s="20" t="n">
        <v>0.1</v>
      </c>
      <c r="H32" s="20" t="n">
        <v>30</v>
      </c>
      <c r="J32" s="20" t="s">
        <v>35</v>
      </c>
      <c r="K32" s="20" t="s">
        <v>156</v>
      </c>
      <c r="L32" s="20" t="n">
        <v>503</v>
      </c>
      <c r="M32" s="20" t="n">
        <v>509</v>
      </c>
      <c r="N32" s="20" t="n">
        <v>2</v>
      </c>
    </row>
    <row r="33" customFormat="false" ht="12.8" hidden="false" customHeight="false" outlineLevel="0" collapsed="false">
      <c r="A33" s="3" t="n">
        <v>44421</v>
      </c>
      <c r="B33" s="0" t="s">
        <v>187</v>
      </c>
      <c r="C33" s="0" t="n">
        <v>16</v>
      </c>
      <c r="D33" s="0" t="n">
        <v>24</v>
      </c>
      <c r="E33" s="0" t="n">
        <v>59.6</v>
      </c>
      <c r="F33" s="0" t="n">
        <v>21.5</v>
      </c>
      <c r="G33" s="0" t="n">
        <v>0.1</v>
      </c>
      <c r="H33" s="0" t="n">
        <v>30</v>
      </c>
      <c r="J33" s="0" t="s">
        <v>35</v>
      </c>
      <c r="K33" s="0" t="s">
        <v>156</v>
      </c>
      <c r="L33" s="0" t="n">
        <v>509</v>
      </c>
      <c r="M33" s="0" t="n">
        <v>532</v>
      </c>
    </row>
    <row r="34" customFormat="false" ht="12.8" hidden="false" customHeight="false" outlineLevel="0" collapsed="false">
      <c r="A34" s="3" t="n">
        <v>44421</v>
      </c>
      <c r="B34" s="0" t="s">
        <v>188</v>
      </c>
      <c r="C34" s="0" t="n">
        <v>17</v>
      </c>
      <c r="D34" s="0" t="n">
        <v>24</v>
      </c>
      <c r="E34" s="0" t="n">
        <v>75</v>
      </c>
      <c r="F34" s="0" t="n">
        <v>26.6</v>
      </c>
      <c r="G34" s="0" t="n">
        <v>0.1</v>
      </c>
      <c r="H34" s="0" t="n">
        <v>30</v>
      </c>
      <c r="J34" s="0" t="s">
        <v>35</v>
      </c>
      <c r="K34" s="0" t="s">
        <v>156</v>
      </c>
      <c r="L34" s="0" t="n">
        <v>520</v>
      </c>
      <c r="M34" s="0" t="n">
        <v>535</v>
      </c>
    </row>
    <row r="35" customFormat="false" ht="12.8" hidden="false" customHeight="false" outlineLevel="0" collapsed="false">
      <c r="A35" s="3" t="n">
        <v>44421</v>
      </c>
      <c r="B35" s="0" t="s">
        <v>189</v>
      </c>
      <c r="C35" s="0" t="n">
        <v>18</v>
      </c>
      <c r="D35" s="0" t="n">
        <v>24</v>
      </c>
      <c r="E35" s="0" t="n">
        <v>99.2</v>
      </c>
      <c r="F35" s="0" t="n">
        <v>27.3</v>
      </c>
      <c r="G35" s="0" t="n">
        <v>0.1</v>
      </c>
      <c r="H35" s="0" t="n">
        <v>30</v>
      </c>
      <c r="J35" s="0" t="s">
        <v>35</v>
      </c>
      <c r="K35" s="0" t="s">
        <v>156</v>
      </c>
      <c r="L35" s="0" t="n">
        <v>509</v>
      </c>
      <c r="M35" s="0" t="n">
        <v>528</v>
      </c>
    </row>
    <row r="36" s="20" customFormat="true" ht="12.8" hidden="false" customHeight="false" outlineLevel="0" collapsed="false">
      <c r="A36" s="19" t="n">
        <v>44421</v>
      </c>
      <c r="B36" s="20" t="s">
        <v>190</v>
      </c>
      <c r="C36" s="20" t="n">
        <v>19</v>
      </c>
      <c r="D36" s="20" t="n">
        <v>24</v>
      </c>
      <c r="E36" s="20" t="n">
        <v>91.1</v>
      </c>
      <c r="F36" s="20" t="n">
        <v>30.5</v>
      </c>
      <c r="G36" s="20" t="n">
        <v>0.1</v>
      </c>
      <c r="H36" s="20" t="n">
        <v>30</v>
      </c>
      <c r="J36" s="20" t="s">
        <v>35</v>
      </c>
      <c r="K36" s="20" t="s">
        <v>156</v>
      </c>
      <c r="L36" s="20" t="n">
        <v>497</v>
      </c>
      <c r="M36" s="20" t="n">
        <v>534</v>
      </c>
      <c r="N36" s="20" t="n">
        <v>3</v>
      </c>
    </row>
    <row r="37" s="20" customFormat="true" ht="12.8" hidden="false" customHeight="false" outlineLevel="0" collapsed="false">
      <c r="A37" s="19" t="n">
        <v>44421</v>
      </c>
      <c r="B37" s="20" t="s">
        <v>191</v>
      </c>
      <c r="C37" s="20" t="n">
        <v>20</v>
      </c>
      <c r="D37" s="20" t="n">
        <v>24</v>
      </c>
      <c r="E37" s="20" t="n">
        <v>93.5</v>
      </c>
      <c r="F37" s="20" t="n">
        <v>28.2</v>
      </c>
      <c r="G37" s="20" t="n">
        <v>0.1</v>
      </c>
      <c r="H37" s="20" t="n">
        <v>30</v>
      </c>
      <c r="J37" s="20" t="s">
        <v>35</v>
      </c>
      <c r="K37" s="20" t="s">
        <v>156</v>
      </c>
      <c r="L37" s="20" t="n">
        <v>514</v>
      </c>
      <c r="M37" s="20" t="n">
        <v>544</v>
      </c>
      <c r="N37" s="20" t="n">
        <v>4</v>
      </c>
    </row>
    <row r="38" customFormat="false" ht="12.8" hidden="false" customHeight="false" outlineLevel="0" collapsed="false">
      <c r="A38" s="3" t="n">
        <v>44421</v>
      </c>
      <c r="B38" s="0" t="s">
        <v>192</v>
      </c>
      <c r="C38" s="0" t="n">
        <v>21</v>
      </c>
      <c r="D38" s="0" t="n">
        <v>24</v>
      </c>
      <c r="E38" s="0" t="n">
        <v>87.8</v>
      </c>
      <c r="F38" s="0" t="n">
        <v>26.6</v>
      </c>
      <c r="G38" s="0" t="n">
        <v>0.1</v>
      </c>
      <c r="H38" s="0" t="n">
        <v>30</v>
      </c>
      <c r="J38" s="0" t="s">
        <v>35</v>
      </c>
      <c r="K38" s="0" t="s">
        <v>156</v>
      </c>
      <c r="L38" s="0" t="n">
        <v>510</v>
      </c>
      <c r="M38" s="0" t="n">
        <v>519</v>
      </c>
    </row>
    <row r="39" customFormat="false" ht="12.8" hidden="false" customHeight="false" outlineLevel="0" collapsed="false">
      <c r="A39" s="3" t="n">
        <v>44421</v>
      </c>
      <c r="B39" s="0" t="s">
        <v>193</v>
      </c>
      <c r="C39" s="0" t="n">
        <v>22</v>
      </c>
      <c r="D39" s="0" t="n">
        <v>24</v>
      </c>
      <c r="E39" s="0" t="n">
        <v>108.1</v>
      </c>
      <c r="F39" s="0" t="n">
        <v>33.5</v>
      </c>
      <c r="G39" s="0" t="n">
        <v>0.1</v>
      </c>
      <c r="H39" s="0" t="n">
        <v>30</v>
      </c>
      <c r="J39" s="0" t="s">
        <v>35</v>
      </c>
      <c r="K39" s="0" t="s">
        <v>156</v>
      </c>
      <c r="L39" s="0" t="n">
        <v>501</v>
      </c>
      <c r="M39" s="0" t="n">
        <v>520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1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L74" activeCellId="0" sqref="L7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2.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5</v>
      </c>
      <c r="E1" s="0" t="s">
        <v>6</v>
      </c>
      <c r="F1" s="0" t="s">
        <v>8</v>
      </c>
      <c r="G1" s="0" t="s">
        <v>3</v>
      </c>
      <c r="H1" s="0" t="s">
        <v>4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194</v>
      </c>
      <c r="O1" s="0" t="s">
        <v>195</v>
      </c>
      <c r="P1" s="0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B2" s="0" t="s">
        <v>196</v>
      </c>
      <c r="C2" s="0" t="n">
        <v>81</v>
      </c>
      <c r="D2" s="0" t="n">
        <v>61</v>
      </c>
      <c r="E2" s="0" t="n">
        <v>38.3</v>
      </c>
      <c r="F2" s="0" t="n">
        <v>12.1</v>
      </c>
      <c r="G2" s="0" t="n">
        <v>0.11</v>
      </c>
      <c r="H2" s="0" t="n">
        <v>70</v>
      </c>
      <c r="J2" s="0" t="s">
        <v>35</v>
      </c>
      <c r="O2" s="0" t="n">
        <v>1</v>
      </c>
      <c r="P2" s="0" t="n">
        <v>20</v>
      </c>
      <c r="Q2" s="0" t="n">
        <v>3</v>
      </c>
      <c r="R2" s="0" t="n">
        <f aca="false">(E2-F2)/F2/F2</f>
        <v>0.178949525305649</v>
      </c>
    </row>
    <row r="3" customFormat="false" ht="12.8" hidden="false" customHeight="false" outlineLevel="0" collapsed="false">
      <c r="B3" s="0" t="s">
        <v>56</v>
      </c>
      <c r="C3" s="0" t="n">
        <v>82</v>
      </c>
      <c r="D3" s="0" t="n">
        <v>83</v>
      </c>
      <c r="E3" s="0" t="n">
        <v>46.3</v>
      </c>
      <c r="F3" s="0" t="n">
        <v>7.9</v>
      </c>
      <c r="G3" s="0" t="n">
        <v>0.11</v>
      </c>
      <c r="H3" s="0" t="n">
        <v>70</v>
      </c>
      <c r="O3" s="0" t="n">
        <v>1</v>
      </c>
      <c r="P3" s="0" t="n">
        <v>55</v>
      </c>
      <c r="Q3" s="0" t="n">
        <v>6</v>
      </c>
      <c r="R3" s="0" t="n">
        <f aca="false">(E3-F3)/F3/F3</f>
        <v>0.615286011857074</v>
      </c>
    </row>
    <row r="4" customFormat="false" ht="12.8" hidden="false" customHeight="false" outlineLevel="0" collapsed="false">
      <c r="B4" s="0" t="s">
        <v>57</v>
      </c>
      <c r="C4" s="0" t="n">
        <v>83</v>
      </c>
      <c r="E4" s="0" t="n">
        <v>57.1</v>
      </c>
      <c r="F4" s="0" t="n">
        <v>11.4</v>
      </c>
      <c r="G4" s="0" t="n">
        <v>0.11</v>
      </c>
      <c r="H4" s="0" t="n">
        <v>30</v>
      </c>
      <c r="O4" s="0" t="n">
        <v>1</v>
      </c>
      <c r="R4" s="0" t="n">
        <f aca="false">(E4-F4)/F4/F4</f>
        <v>0.351646660510926</v>
      </c>
    </row>
    <row r="5" customFormat="false" ht="12.8" hidden="false" customHeight="false" outlineLevel="0" collapsed="false">
      <c r="B5" s="0" t="s">
        <v>58</v>
      </c>
      <c r="C5" s="0" t="n">
        <v>84</v>
      </c>
      <c r="E5" s="0" t="n">
        <v>45.9</v>
      </c>
      <c r="F5" s="0" t="n">
        <v>12</v>
      </c>
      <c r="G5" s="0" t="n">
        <v>0.11</v>
      </c>
      <c r="H5" s="0" t="n">
        <v>30</v>
      </c>
      <c r="O5" s="0" t="n">
        <v>1</v>
      </c>
      <c r="R5" s="0" t="n">
        <f aca="false">(E5-F5)/F5/F5</f>
        <v>0.235416666666667</v>
      </c>
    </row>
    <row r="6" customFormat="false" ht="12.8" hidden="false" customHeight="false" outlineLevel="0" collapsed="false">
      <c r="B6" s="0" t="s">
        <v>59</v>
      </c>
      <c r="C6" s="0" t="n">
        <v>85</v>
      </c>
      <c r="E6" s="0" t="n">
        <v>57.3</v>
      </c>
      <c r="F6" s="0" t="n">
        <v>12.4</v>
      </c>
      <c r="G6" s="0" t="n">
        <v>0.11</v>
      </c>
      <c r="H6" s="0" t="n">
        <v>30</v>
      </c>
      <c r="O6" s="0" t="n">
        <v>1</v>
      </c>
      <c r="R6" s="0" t="n">
        <f aca="false">(E6-F6)/F6/F6</f>
        <v>0.292013527575442</v>
      </c>
    </row>
    <row r="7" customFormat="false" ht="12.8" hidden="false" customHeight="false" outlineLevel="0" collapsed="false">
      <c r="B7" s="0" t="s">
        <v>60</v>
      </c>
      <c r="C7" s="0" t="n">
        <v>86</v>
      </c>
      <c r="E7" s="0" t="n">
        <v>58.1</v>
      </c>
      <c r="F7" s="0" t="n">
        <v>12.8</v>
      </c>
      <c r="G7" s="0" t="n">
        <v>0.11</v>
      </c>
      <c r="H7" s="0" t="n">
        <v>30</v>
      </c>
      <c r="O7" s="0" t="n">
        <v>1</v>
      </c>
      <c r="R7" s="0" t="n">
        <f aca="false">(E7-F7)/F7/F7</f>
        <v>0.2764892578125</v>
      </c>
    </row>
    <row r="8" customFormat="false" ht="12.8" hidden="false" customHeight="false" outlineLevel="0" collapsed="false">
      <c r="B8" s="0" t="s">
        <v>61</v>
      </c>
      <c r="C8" s="0" t="n">
        <v>87</v>
      </c>
      <c r="E8" s="0" t="n">
        <v>35.5</v>
      </c>
      <c r="F8" s="0" t="n">
        <v>18.8</v>
      </c>
      <c r="H8" s="0" t="n">
        <v>30</v>
      </c>
      <c r="O8" s="0" t="n">
        <v>1</v>
      </c>
      <c r="R8" s="0" t="n">
        <f aca="false">(E8-F8)/F8/F8</f>
        <v>0.0472498868266184</v>
      </c>
    </row>
    <row r="9" customFormat="false" ht="12.8" hidden="false" customHeight="false" outlineLevel="0" collapsed="false">
      <c r="B9" s="0" t="s">
        <v>62</v>
      </c>
      <c r="C9" s="0" t="n">
        <v>88</v>
      </c>
      <c r="E9" s="0" t="n">
        <v>40.5</v>
      </c>
      <c r="F9" s="0" t="n">
        <v>21.2</v>
      </c>
      <c r="G9" s="0" t="n">
        <v>0.11</v>
      </c>
      <c r="H9" s="0" t="n">
        <v>30</v>
      </c>
      <c r="O9" s="0" t="n">
        <v>1</v>
      </c>
      <c r="R9" s="0" t="n">
        <f aca="false">(E9-F9)/F9/F9</f>
        <v>0.0429423282306871</v>
      </c>
    </row>
    <row r="10" customFormat="false" ht="12.8" hidden="false" customHeight="false" outlineLevel="0" collapsed="false">
      <c r="B10" s="0" t="s">
        <v>63</v>
      </c>
      <c r="C10" s="0" t="n">
        <v>89</v>
      </c>
      <c r="D10" s="0" t="n">
        <v>17</v>
      </c>
      <c r="E10" s="0" t="n">
        <v>43.5</v>
      </c>
      <c r="F10" s="0" t="n">
        <v>15.3</v>
      </c>
      <c r="G10" s="0" t="n">
        <v>0.11</v>
      </c>
      <c r="H10" s="0" t="n">
        <v>70</v>
      </c>
      <c r="K10" s="0" t="s">
        <v>197</v>
      </c>
      <c r="O10" s="0" t="n">
        <v>1</v>
      </c>
      <c r="P10" s="0" t="n">
        <v>8</v>
      </c>
      <c r="R10" s="0" t="n">
        <f aca="false">(E10-F10)/F10/F10</f>
        <v>0.120466487248494</v>
      </c>
    </row>
    <row r="11" customFormat="false" ht="12.8" hidden="false" customHeight="false" outlineLevel="0" collapsed="false">
      <c r="B11" s="0" t="s">
        <v>64</v>
      </c>
      <c r="C11" s="0" t="n">
        <v>90</v>
      </c>
      <c r="D11" s="0" t="n">
        <v>17</v>
      </c>
      <c r="E11" s="0" t="n">
        <v>40.4</v>
      </c>
      <c r="F11" s="0" t="n">
        <v>13.4</v>
      </c>
      <c r="G11" s="0" t="n">
        <v>0.11</v>
      </c>
      <c r="H11" s="0" t="n">
        <v>70</v>
      </c>
      <c r="K11" s="0" t="s">
        <v>197</v>
      </c>
      <c r="O11" s="0" t="n">
        <v>1</v>
      </c>
      <c r="P11" s="0" t="n">
        <v>8</v>
      </c>
      <c r="R11" s="0" t="n">
        <f aca="false">(E11-F11)/F11/F11</f>
        <v>0.150367565159278</v>
      </c>
    </row>
    <row r="12" customFormat="false" ht="12.8" hidden="false" customHeight="false" outlineLevel="0" collapsed="false">
      <c r="B12" s="0" t="s">
        <v>65</v>
      </c>
      <c r="C12" s="0" t="n">
        <v>91</v>
      </c>
      <c r="D12" s="0" t="n">
        <v>17</v>
      </c>
      <c r="E12" s="0" t="n">
        <v>17.2</v>
      </c>
      <c r="F12" s="0" t="n">
        <v>8.5</v>
      </c>
      <c r="G12" s="0" t="n">
        <v>0.11</v>
      </c>
      <c r="H12" s="0" t="n">
        <v>70</v>
      </c>
      <c r="O12" s="0" t="n">
        <v>1</v>
      </c>
      <c r="P12" s="0" t="n">
        <v>17</v>
      </c>
      <c r="Q12" s="0" t="n">
        <v>7.6</v>
      </c>
      <c r="R12" s="0" t="n">
        <f aca="false">(E12-F12)/F12/F12</f>
        <v>0.120415224913495</v>
      </c>
    </row>
    <row r="13" customFormat="false" ht="12.8" hidden="false" customHeight="false" outlineLevel="0" collapsed="false">
      <c r="B13" s="0" t="s">
        <v>66</v>
      </c>
      <c r="C13" s="0" t="n">
        <v>92</v>
      </c>
      <c r="D13" s="0" t="n">
        <v>17</v>
      </c>
      <c r="E13" s="0" t="n">
        <v>24.6</v>
      </c>
      <c r="F13" s="0" t="n">
        <v>5.4</v>
      </c>
      <c r="G13" s="0" t="n">
        <v>0.11</v>
      </c>
      <c r="H13" s="0" t="n">
        <v>70</v>
      </c>
      <c r="K13" s="0" t="s">
        <v>197</v>
      </c>
      <c r="O13" s="0" t="n">
        <v>1</v>
      </c>
      <c r="P13" s="0" t="n">
        <v>19</v>
      </c>
      <c r="Q13" s="0" t="n">
        <v>7</v>
      </c>
      <c r="R13" s="0" t="n">
        <f aca="false">(E13-F13)/F13/F13</f>
        <v>0.65843621399177</v>
      </c>
    </row>
    <row r="14" customFormat="false" ht="12.8" hidden="false" customHeight="false" outlineLevel="0" collapsed="false">
      <c r="B14" s="0" t="s">
        <v>67</v>
      </c>
      <c r="C14" s="0" t="n">
        <v>93</v>
      </c>
      <c r="D14" s="0" t="n">
        <v>25</v>
      </c>
      <c r="E14" s="0" t="n">
        <v>27.2</v>
      </c>
      <c r="F14" s="0" t="n">
        <v>12</v>
      </c>
      <c r="G14" s="0" t="n">
        <v>0.11</v>
      </c>
      <c r="H14" s="0" t="n">
        <v>70</v>
      </c>
      <c r="O14" s="0" t="n">
        <v>1</v>
      </c>
      <c r="P14" s="0" t="n">
        <v>2.7</v>
      </c>
      <c r="Q14" s="0" t="n">
        <v>6.7</v>
      </c>
      <c r="R14" s="0" t="n">
        <f aca="false">(E14-F14)/F14/F14</f>
        <v>0.105555555555556</v>
      </c>
    </row>
    <row r="15" customFormat="false" ht="12.8" hidden="false" customHeight="false" outlineLevel="0" collapsed="false">
      <c r="B15" s="0" t="s">
        <v>68</v>
      </c>
      <c r="C15" s="0" t="n">
        <v>94</v>
      </c>
      <c r="D15" s="0" t="n">
        <v>25</v>
      </c>
      <c r="E15" s="0" t="n">
        <v>42</v>
      </c>
      <c r="F15" s="0" t="n">
        <v>8.2</v>
      </c>
      <c r="G15" s="0" t="n">
        <v>0.11</v>
      </c>
      <c r="H15" s="0" t="n">
        <v>70</v>
      </c>
      <c r="O15" s="0" t="n">
        <v>1</v>
      </c>
      <c r="P15" s="0" t="n">
        <v>28</v>
      </c>
      <c r="Q15" s="0" t="n">
        <v>10</v>
      </c>
      <c r="R15" s="0" t="n">
        <f aca="false">(E15-F15)/F15/F15</f>
        <v>0.502676977989292</v>
      </c>
    </row>
    <row r="16" customFormat="false" ht="12.8" hidden="false" customHeight="false" outlineLevel="0" collapsed="false">
      <c r="B16" s="0" t="s">
        <v>69</v>
      </c>
      <c r="C16" s="0" t="n">
        <v>95</v>
      </c>
      <c r="D16" s="0" t="n">
        <v>25</v>
      </c>
      <c r="E16" s="0" t="n">
        <v>35.6</v>
      </c>
      <c r="F16" s="0" t="n">
        <v>16.4</v>
      </c>
      <c r="G16" s="0" t="n">
        <v>0.11</v>
      </c>
      <c r="H16" s="0" t="n">
        <v>70</v>
      </c>
      <c r="O16" s="0" t="n">
        <v>1</v>
      </c>
      <c r="P16" s="0" t="n">
        <v>6.5</v>
      </c>
      <c r="Q16" s="0" t="n">
        <v>3.2</v>
      </c>
      <c r="R16" s="0" t="n">
        <f aca="false">(E16-F16)/F16/F16</f>
        <v>0.0713860797144557</v>
      </c>
    </row>
    <row r="17" customFormat="false" ht="12.8" hidden="false" customHeight="false" outlineLevel="0" collapsed="false">
      <c r="B17" s="0" t="s">
        <v>70</v>
      </c>
      <c r="C17" s="0" t="n">
        <v>96</v>
      </c>
      <c r="D17" s="0" t="n">
        <v>80</v>
      </c>
      <c r="E17" s="0" t="n">
        <v>17.6</v>
      </c>
      <c r="F17" s="0" t="n">
        <v>7.8</v>
      </c>
      <c r="G17" s="0" t="n">
        <v>0.11</v>
      </c>
      <c r="H17" s="0" t="n">
        <v>70</v>
      </c>
      <c r="O17" s="0" t="n">
        <v>1</v>
      </c>
      <c r="P17" s="0" t="n">
        <v>2.2</v>
      </c>
      <c r="Q17" s="0" t="n">
        <v>9.5</v>
      </c>
      <c r="R17" s="0" t="n">
        <f aca="false">(E17-F17)/F17/F17</f>
        <v>0.161078238001315</v>
      </c>
    </row>
    <row r="18" customFormat="false" ht="12.8" hidden="false" customHeight="false" outlineLevel="0" collapsed="false">
      <c r="B18" s="0" t="s">
        <v>71</v>
      </c>
      <c r="C18" s="0" t="n">
        <v>97</v>
      </c>
      <c r="D18" s="0" t="n">
        <v>7</v>
      </c>
      <c r="E18" s="0" t="n">
        <v>36.2</v>
      </c>
      <c r="F18" s="0" t="n">
        <v>5</v>
      </c>
      <c r="G18" s="0" t="n">
        <v>0.11</v>
      </c>
      <c r="H18" s="0" t="n">
        <v>70</v>
      </c>
      <c r="K18" s="0" t="s">
        <v>197</v>
      </c>
      <c r="O18" s="0" t="n">
        <v>1</v>
      </c>
      <c r="R18" s="0" t="n">
        <f aca="false">(E18-F18)/F18/F18</f>
        <v>1.248</v>
      </c>
    </row>
    <row r="19" customFormat="false" ht="12.8" hidden="false" customHeight="false" outlineLevel="0" collapsed="false">
      <c r="B19" s="0" t="s">
        <v>72</v>
      </c>
      <c r="C19" s="0" t="n">
        <v>98</v>
      </c>
      <c r="D19" s="0" t="n">
        <v>7</v>
      </c>
      <c r="E19" s="0" t="n">
        <v>46.1</v>
      </c>
      <c r="F19" s="0" t="n">
        <v>17.8</v>
      </c>
      <c r="G19" s="0" t="n">
        <v>0.11</v>
      </c>
      <c r="H19" s="0" t="n">
        <v>70</v>
      </c>
      <c r="K19" s="0" t="s">
        <v>197</v>
      </c>
      <c r="O19" s="0" t="n">
        <v>1</v>
      </c>
      <c r="R19" s="0" t="n">
        <f aca="false">(E19-F19)/F19/F19</f>
        <v>0.089319530362328</v>
      </c>
    </row>
    <row r="20" customFormat="false" ht="12.8" hidden="false" customHeight="false" outlineLevel="0" collapsed="false">
      <c r="B20" s="0" t="s">
        <v>73</v>
      </c>
      <c r="C20" s="0" t="n">
        <v>99</v>
      </c>
      <c r="D20" s="0" t="n">
        <v>7</v>
      </c>
      <c r="E20" s="0" t="n">
        <v>43.5</v>
      </c>
      <c r="F20" s="0" t="n">
        <v>11.5</v>
      </c>
      <c r="G20" s="0" t="n">
        <v>0.11</v>
      </c>
      <c r="H20" s="0" t="n">
        <v>70</v>
      </c>
      <c r="K20" s="0" t="s">
        <v>197</v>
      </c>
      <c r="O20" s="0" t="n">
        <v>1</v>
      </c>
      <c r="R20" s="0" t="n">
        <f aca="false">(E20-F20)/F20/F20</f>
        <v>0.241965973534972</v>
      </c>
    </row>
    <row r="21" customFormat="false" ht="12.8" hidden="false" customHeight="false" outlineLevel="0" collapsed="false">
      <c r="B21" s="0" t="s">
        <v>74</v>
      </c>
      <c r="C21" s="0" t="n">
        <v>100</v>
      </c>
      <c r="D21" s="0" t="n">
        <v>40</v>
      </c>
      <c r="E21" s="0" t="n">
        <v>61.3</v>
      </c>
      <c r="F21" s="0" t="n">
        <v>21.4</v>
      </c>
      <c r="G21" s="0" t="n">
        <v>0.11</v>
      </c>
      <c r="H21" s="0" t="n">
        <v>50</v>
      </c>
      <c r="O21" s="0" t="n">
        <v>1</v>
      </c>
      <c r="P21" s="0" t="n">
        <v>8.5</v>
      </c>
      <c r="Q21" s="0" t="n">
        <v>3.7</v>
      </c>
      <c r="R21" s="0" t="n">
        <f aca="false">(E21-F21)/F21/F21</f>
        <v>0.0871255131452529</v>
      </c>
    </row>
    <row r="22" customFormat="false" ht="12.8" hidden="false" customHeight="false" outlineLevel="0" collapsed="false">
      <c r="B22" s="0" t="s">
        <v>75</v>
      </c>
      <c r="C22" s="0" t="n">
        <v>101</v>
      </c>
      <c r="D22" s="0" t="n">
        <v>40</v>
      </c>
      <c r="E22" s="0" t="n">
        <v>60.1</v>
      </c>
      <c r="F22" s="0" t="n">
        <v>11.6</v>
      </c>
      <c r="G22" s="0" t="n">
        <v>0.11</v>
      </c>
      <c r="H22" s="0" t="n">
        <v>50</v>
      </c>
      <c r="O22" s="0" t="n">
        <v>1</v>
      </c>
      <c r="P22" s="0" t="n">
        <v>19</v>
      </c>
      <c r="Q22" s="0" t="n">
        <v>5.1</v>
      </c>
      <c r="R22" s="0" t="n">
        <f aca="false">(E22-F22)/F22/F22</f>
        <v>0.360434007134364</v>
      </c>
    </row>
    <row r="23" customFormat="false" ht="12.8" hidden="false" customHeight="false" outlineLevel="0" collapsed="false">
      <c r="B23" s="0" t="s">
        <v>76</v>
      </c>
      <c r="C23" s="0" t="n">
        <v>102</v>
      </c>
      <c r="D23" s="0" t="n">
        <v>40</v>
      </c>
      <c r="E23" s="0" t="n">
        <v>24</v>
      </c>
      <c r="F23" s="0" t="n">
        <v>7.1</v>
      </c>
      <c r="G23" s="0" t="n">
        <v>0.11</v>
      </c>
      <c r="H23" s="0" t="n">
        <v>50</v>
      </c>
      <c r="O23" s="0" t="n">
        <v>1</v>
      </c>
      <c r="R23" s="0" t="n">
        <f aca="false">(E23-F23)/F23/F23</f>
        <v>0.335250942273358</v>
      </c>
    </row>
    <row r="24" customFormat="false" ht="12.8" hidden="false" customHeight="false" outlineLevel="0" collapsed="false">
      <c r="B24" s="0" t="s">
        <v>77</v>
      </c>
      <c r="C24" s="0" t="n">
        <v>103</v>
      </c>
      <c r="D24" s="0" t="n">
        <v>40</v>
      </c>
      <c r="E24" s="0" t="n">
        <v>32.1</v>
      </c>
      <c r="F24" s="0" t="n">
        <v>7.9</v>
      </c>
      <c r="G24" s="0" t="n">
        <v>0.11</v>
      </c>
      <c r="H24" s="0" t="n">
        <v>50</v>
      </c>
      <c r="O24" s="0" t="n">
        <v>1</v>
      </c>
      <c r="P24" s="0" t="n">
        <v>10</v>
      </c>
      <c r="Q24" s="0" t="n">
        <v>7.5</v>
      </c>
      <c r="R24" s="0" t="n">
        <f aca="false">(E24-F24)/F24/F24</f>
        <v>0.38775837205576</v>
      </c>
    </row>
    <row r="25" customFormat="false" ht="12.8" hidden="false" customHeight="false" outlineLevel="0" collapsed="false">
      <c r="B25" s="0" t="s">
        <v>78</v>
      </c>
      <c r="C25" s="0" t="n">
        <v>104</v>
      </c>
      <c r="D25" s="0" t="n">
        <v>40</v>
      </c>
      <c r="E25" s="0" t="n">
        <v>66.4</v>
      </c>
      <c r="F25" s="0" t="n">
        <v>20.4</v>
      </c>
      <c r="G25" s="0" t="n">
        <v>0.11</v>
      </c>
      <c r="H25" s="0" t="n">
        <v>70</v>
      </c>
      <c r="O25" s="0" t="n">
        <v>1</v>
      </c>
      <c r="P25" s="0" t="n">
        <v>9</v>
      </c>
      <c r="Q25" s="0" t="n">
        <v>2.5</v>
      </c>
      <c r="R25" s="0" t="n">
        <f aca="false">(E25-F25)/F25/F25</f>
        <v>0.110534409842368</v>
      </c>
    </row>
    <row r="26" customFormat="false" ht="12.8" hidden="false" customHeight="false" outlineLevel="0" collapsed="false">
      <c r="B26" s="0" t="s">
        <v>79</v>
      </c>
      <c r="C26" s="0" t="n">
        <v>105</v>
      </c>
      <c r="D26" s="0" t="n">
        <v>40</v>
      </c>
      <c r="E26" s="0" t="n">
        <v>52</v>
      </c>
      <c r="F26" s="0" t="n">
        <v>8.9</v>
      </c>
      <c r="G26" s="0" t="n">
        <v>0.11</v>
      </c>
      <c r="H26" s="0" t="n">
        <v>70</v>
      </c>
      <c r="O26" s="0" t="n">
        <v>1</v>
      </c>
      <c r="P26" s="0" t="n">
        <v>130</v>
      </c>
      <c r="Q26" s="0" t="n">
        <v>12</v>
      </c>
      <c r="R26" s="0" t="n">
        <f aca="false">(E26-F26)/F26/F26</f>
        <v>0.54412321676556</v>
      </c>
    </row>
    <row r="27" customFormat="false" ht="12.8" hidden="false" customHeight="false" outlineLevel="0" collapsed="false">
      <c r="B27" s="0" t="s">
        <v>80</v>
      </c>
      <c r="C27" s="0" t="n">
        <v>106</v>
      </c>
      <c r="D27" s="0" t="n">
        <v>125</v>
      </c>
      <c r="E27" s="0" t="n">
        <v>66.1</v>
      </c>
      <c r="F27" s="0" t="n">
        <v>33.8</v>
      </c>
      <c r="G27" s="0" t="n">
        <v>0.11</v>
      </c>
      <c r="H27" s="0" t="n">
        <v>50</v>
      </c>
      <c r="O27" s="0" t="n">
        <v>1</v>
      </c>
      <c r="P27" s="0" t="n">
        <v>8</v>
      </c>
      <c r="Q27" s="0" t="n">
        <v>8</v>
      </c>
      <c r="R27" s="0" t="n">
        <f aca="false">(E27-F27)/F27/F27</f>
        <v>0.0282728195791464</v>
      </c>
    </row>
    <row r="28" customFormat="false" ht="12.8" hidden="false" customHeight="false" outlineLevel="0" collapsed="false">
      <c r="B28" s="0" t="s">
        <v>81</v>
      </c>
      <c r="C28" s="0" t="n">
        <v>107</v>
      </c>
      <c r="D28" s="0" t="n">
        <v>125</v>
      </c>
      <c r="E28" s="0" t="n">
        <v>23.5</v>
      </c>
      <c r="F28" s="0" t="n">
        <v>6.7</v>
      </c>
      <c r="G28" s="0" t="n">
        <v>0.11</v>
      </c>
      <c r="H28" s="0" t="n">
        <v>50</v>
      </c>
      <c r="O28" s="0" t="n">
        <v>1</v>
      </c>
      <c r="P28" s="0" t="n">
        <v>4</v>
      </c>
      <c r="Q28" s="0" t="n">
        <v>2.5</v>
      </c>
      <c r="R28" s="0" t="n">
        <f aca="false">(E28-F28)/F28/F28</f>
        <v>0.374248162174204</v>
      </c>
    </row>
    <row r="29" customFormat="false" ht="12.8" hidden="false" customHeight="false" outlineLevel="0" collapsed="false">
      <c r="B29" s="0" t="s">
        <v>82</v>
      </c>
      <c r="C29" s="0" t="n">
        <v>108</v>
      </c>
      <c r="D29" s="0" t="n">
        <v>70</v>
      </c>
      <c r="E29" s="0" t="n">
        <v>57.4</v>
      </c>
      <c r="F29" s="0" t="n">
        <v>15.9</v>
      </c>
      <c r="G29" s="0" t="n">
        <v>0.11</v>
      </c>
      <c r="H29" s="0" t="n">
        <v>70</v>
      </c>
      <c r="O29" s="0" t="n">
        <v>1</v>
      </c>
      <c r="P29" s="0" t="n">
        <v>60</v>
      </c>
      <c r="Q29" s="0" t="n">
        <v>4.5</v>
      </c>
      <c r="R29" s="0" t="n">
        <f aca="false">(E29-F29)/F29/F29</f>
        <v>0.16415489893596</v>
      </c>
    </row>
    <row r="30" customFormat="false" ht="12.8" hidden="false" customHeight="false" outlineLevel="0" collapsed="false">
      <c r="B30" s="0" t="s">
        <v>83</v>
      </c>
      <c r="C30" s="0" t="n">
        <v>109</v>
      </c>
      <c r="D30" s="0" t="n">
        <v>40</v>
      </c>
      <c r="E30" s="0" t="n">
        <v>58</v>
      </c>
      <c r="F30" s="0" t="n">
        <v>25.4</v>
      </c>
      <c r="H30" s="0" t="n">
        <v>50</v>
      </c>
      <c r="O30" s="0" t="n">
        <v>1</v>
      </c>
      <c r="P30" s="0" t="n">
        <v>1.3</v>
      </c>
      <c r="Q30" s="0" t="n">
        <v>2.3</v>
      </c>
      <c r="R30" s="0" t="n">
        <f aca="false">(E30-F30)/F30/F30</f>
        <v>0.0505301010602021</v>
      </c>
    </row>
    <row r="31" customFormat="false" ht="12.8" hidden="false" customHeight="false" outlineLevel="0" collapsed="false">
      <c r="B31" s="0" t="s">
        <v>84</v>
      </c>
      <c r="C31" s="0" t="n">
        <v>110</v>
      </c>
      <c r="D31" s="0" t="n">
        <v>40</v>
      </c>
      <c r="E31" s="0" t="n">
        <v>44.1</v>
      </c>
      <c r="F31" s="0" t="n">
        <v>18.3</v>
      </c>
      <c r="H31" s="0" t="n">
        <v>50</v>
      </c>
      <c r="O31" s="0" t="n">
        <v>1</v>
      </c>
      <c r="P31" s="0" t="n">
        <v>4.1</v>
      </c>
      <c r="Q31" s="0" t="n">
        <v>2.9</v>
      </c>
      <c r="R31" s="0" t="n">
        <f aca="false">(E31-F31)/F31/F31</f>
        <v>0.0770402221625011</v>
      </c>
    </row>
    <row r="32" customFormat="false" ht="12.8" hidden="false" customHeight="false" outlineLevel="0" collapsed="false">
      <c r="B32" s="0" t="s">
        <v>85</v>
      </c>
      <c r="C32" s="0" t="n">
        <v>111</v>
      </c>
      <c r="D32" s="0" t="n">
        <v>40</v>
      </c>
      <c r="E32" s="0" t="n">
        <v>36.5</v>
      </c>
      <c r="F32" s="0" t="n">
        <v>17.5</v>
      </c>
      <c r="H32" s="0" t="n">
        <v>50</v>
      </c>
      <c r="O32" s="0" t="n">
        <v>1</v>
      </c>
      <c r="P32" s="0" t="n">
        <v>2.6</v>
      </c>
      <c r="Q32" s="0" t="n">
        <v>2.7</v>
      </c>
      <c r="R32" s="0" t="n">
        <f aca="false">(E32-F32)/F32/F32</f>
        <v>0.0620408163265306</v>
      </c>
    </row>
    <row r="33" customFormat="false" ht="12.8" hidden="false" customHeight="false" outlineLevel="0" collapsed="false">
      <c r="B33" s="0" t="s">
        <v>86</v>
      </c>
      <c r="C33" s="0" t="n">
        <v>112</v>
      </c>
      <c r="D33" s="0" t="n">
        <v>40</v>
      </c>
      <c r="E33" s="0" t="n">
        <v>30.9</v>
      </c>
      <c r="F33" s="0" t="n">
        <v>15.4</v>
      </c>
      <c r="H33" s="0" t="n">
        <v>50</v>
      </c>
      <c r="O33" s="0" t="n">
        <v>1</v>
      </c>
      <c r="P33" s="0" t="n">
        <v>3.5</v>
      </c>
      <c r="Q33" s="0" t="n">
        <v>4</v>
      </c>
      <c r="R33" s="0" t="n">
        <f aca="false">(E33-F33)/F33/F33</f>
        <v>0.065356721200877</v>
      </c>
    </row>
    <row r="34" customFormat="false" ht="12.8" hidden="false" customHeight="false" outlineLevel="0" collapsed="false">
      <c r="B34" s="0" t="s">
        <v>87</v>
      </c>
      <c r="C34" s="0" t="n">
        <v>113</v>
      </c>
      <c r="D34" s="0" t="n">
        <v>75</v>
      </c>
      <c r="E34" s="0" t="n">
        <v>26</v>
      </c>
      <c r="F34" s="0" t="n">
        <v>6.6</v>
      </c>
      <c r="H34" s="0" t="n">
        <v>50</v>
      </c>
      <c r="O34" s="0" t="n">
        <v>1</v>
      </c>
      <c r="P34" s="0" t="n">
        <v>9</v>
      </c>
      <c r="Q34" s="0" t="n">
        <v>7.6</v>
      </c>
      <c r="R34" s="0" t="n">
        <f aca="false">(E34-F34)/F34/F34</f>
        <v>0.445362718089991</v>
      </c>
    </row>
    <row r="35" customFormat="false" ht="12.8" hidden="false" customHeight="false" outlineLevel="0" collapsed="false">
      <c r="B35" s="0" t="s">
        <v>88</v>
      </c>
      <c r="C35" s="0" t="n">
        <v>114</v>
      </c>
      <c r="D35" s="0" t="n">
        <v>75</v>
      </c>
      <c r="E35" s="0" t="n">
        <v>40</v>
      </c>
      <c r="F35" s="0" t="n">
        <v>5.4</v>
      </c>
      <c r="H35" s="0" t="n">
        <v>50</v>
      </c>
      <c r="O35" s="0" t="n">
        <v>1</v>
      </c>
      <c r="P35" s="0" t="n">
        <v>60</v>
      </c>
      <c r="Q35" s="0" t="n">
        <v>17</v>
      </c>
      <c r="R35" s="0" t="n">
        <f aca="false">(E35-F35)/F35/F35</f>
        <v>1.18655692729767</v>
      </c>
    </row>
    <row r="36" customFormat="false" ht="12.8" hidden="false" customHeight="false" outlineLevel="0" collapsed="false">
      <c r="B36" s="0" t="s">
        <v>89</v>
      </c>
      <c r="C36" s="0" t="n">
        <v>115</v>
      </c>
      <c r="D36" s="0" t="n">
        <v>75</v>
      </c>
      <c r="E36" s="0" t="n">
        <v>36.7</v>
      </c>
      <c r="F36" s="0" t="n">
        <v>10.8</v>
      </c>
      <c r="H36" s="0" t="n">
        <v>50</v>
      </c>
      <c r="O36" s="0" t="n">
        <v>1</v>
      </c>
      <c r="P36" s="0" t="n">
        <v>8.5</v>
      </c>
      <c r="Q36" s="0" t="n">
        <v>6.2</v>
      </c>
      <c r="R36" s="0" t="n">
        <f aca="false">(E36-F36)/F36/F36</f>
        <v>0.222050754458162</v>
      </c>
    </row>
    <row r="37" customFormat="false" ht="12.8" hidden="false" customHeight="false" outlineLevel="0" collapsed="false">
      <c r="B37" s="0" t="s">
        <v>90</v>
      </c>
      <c r="C37" s="0" t="n">
        <v>116</v>
      </c>
      <c r="D37" s="0" t="n">
        <v>80</v>
      </c>
      <c r="E37" s="0" t="n">
        <v>69.1</v>
      </c>
      <c r="F37" s="0" t="n">
        <v>20.5</v>
      </c>
      <c r="H37" s="0" t="n">
        <v>50</v>
      </c>
      <c r="O37" s="0" t="n">
        <v>1</v>
      </c>
      <c r="P37" s="0" t="n">
        <v>5</v>
      </c>
      <c r="Q37" s="0" t="n">
        <v>3.3</v>
      </c>
      <c r="R37" s="0" t="n">
        <f aca="false">(E37-F37)/F37/F37</f>
        <v>0.115645449137418</v>
      </c>
    </row>
    <row r="38" customFormat="false" ht="12.8" hidden="false" customHeight="false" outlineLevel="0" collapsed="false">
      <c r="B38" s="0" t="s">
        <v>91</v>
      </c>
      <c r="C38" s="0" t="n">
        <v>117</v>
      </c>
      <c r="D38" s="0" t="n">
        <v>80</v>
      </c>
      <c r="E38" s="0" t="n">
        <v>39.7</v>
      </c>
      <c r="F38" s="0" t="n">
        <v>24.3</v>
      </c>
      <c r="H38" s="0" t="n">
        <v>50</v>
      </c>
      <c r="K38" s="0" t="s">
        <v>197</v>
      </c>
      <c r="O38" s="0" t="n">
        <v>1</v>
      </c>
      <c r="P38" s="0" t="n">
        <v>0.8</v>
      </c>
      <c r="R38" s="0" t="n">
        <f aca="false">(E38-F38)/F38/F38</f>
        <v>0.0260800352249826</v>
      </c>
    </row>
    <row r="39" customFormat="false" ht="12.8" hidden="false" customHeight="false" outlineLevel="0" collapsed="false">
      <c r="B39" s="0" t="s">
        <v>92</v>
      </c>
      <c r="C39" s="0" t="n">
        <v>118</v>
      </c>
      <c r="D39" s="0" t="n">
        <v>80</v>
      </c>
      <c r="E39" s="0" t="n">
        <v>63.7</v>
      </c>
      <c r="F39" s="0" t="n">
        <v>18</v>
      </c>
      <c r="H39" s="0" t="n">
        <v>50</v>
      </c>
      <c r="O39" s="0" t="n">
        <v>1</v>
      </c>
      <c r="P39" s="0" t="n">
        <v>11</v>
      </c>
      <c r="Q39" s="0" t="n">
        <v>3.5</v>
      </c>
      <c r="R39" s="0" t="n">
        <f aca="false">(E39-F39)/F39/F39</f>
        <v>0.141049382716049</v>
      </c>
    </row>
    <row r="40" customFormat="false" ht="12.8" hidden="false" customHeight="false" outlineLevel="0" collapsed="false">
      <c r="B40" s="0" t="s">
        <v>93</v>
      </c>
      <c r="C40" s="0" t="n">
        <v>119</v>
      </c>
      <c r="D40" s="0" t="n">
        <v>150</v>
      </c>
      <c r="E40" s="0" t="n">
        <v>50.6</v>
      </c>
      <c r="F40" s="0" t="n">
        <v>12.9</v>
      </c>
      <c r="H40" s="0" t="n">
        <v>50</v>
      </c>
      <c r="O40" s="0" t="n">
        <v>1</v>
      </c>
      <c r="P40" s="0" t="n">
        <v>27</v>
      </c>
      <c r="Q40" s="0" t="n">
        <v>7</v>
      </c>
      <c r="R40" s="0" t="n">
        <f aca="false">(E40-F40)/F40/F40</f>
        <v>0.226548885283336</v>
      </c>
    </row>
    <row r="41" customFormat="false" ht="12.8" hidden="false" customHeight="false" outlineLevel="0" collapsed="false">
      <c r="B41" s="0" t="s">
        <v>94</v>
      </c>
      <c r="C41" s="0" t="n">
        <v>120</v>
      </c>
      <c r="D41" s="0" t="n">
        <v>150</v>
      </c>
      <c r="E41" s="0" t="n">
        <v>64.7</v>
      </c>
      <c r="F41" s="0" t="n">
        <v>15.2</v>
      </c>
      <c r="H41" s="0" t="n">
        <v>50</v>
      </c>
      <c r="O41" s="0" t="n">
        <v>1</v>
      </c>
      <c r="P41" s="0" t="n">
        <v>13</v>
      </c>
      <c r="Q41" s="0" t="n">
        <v>3</v>
      </c>
      <c r="R41" s="0" t="n">
        <f aca="false">(E41-F41)/F41/F41</f>
        <v>0.214248614958449</v>
      </c>
    </row>
    <row r="42" customFormat="false" ht="12.8" hidden="false" customHeight="false" outlineLevel="0" collapsed="false">
      <c r="B42" s="0" t="s">
        <v>95</v>
      </c>
      <c r="C42" s="0" t="n">
        <v>121</v>
      </c>
      <c r="D42" s="0" t="n">
        <v>150</v>
      </c>
      <c r="E42" s="0" t="n">
        <v>24.4</v>
      </c>
      <c r="F42" s="0" t="n">
        <v>10.7</v>
      </c>
      <c r="H42" s="0" t="n">
        <v>50</v>
      </c>
      <c r="O42" s="0" t="n">
        <v>1</v>
      </c>
      <c r="P42" s="0" t="n">
        <v>1.5</v>
      </c>
      <c r="Q42" s="0" t="n">
        <v>4.9</v>
      </c>
      <c r="R42" s="0" t="n">
        <f aca="false">(E42-F42)/F42/F42</f>
        <v>0.11966110577343</v>
      </c>
    </row>
    <row r="43" customFormat="false" ht="12.8" hidden="false" customHeight="false" outlineLevel="0" collapsed="false">
      <c r="B43" s="0" t="s">
        <v>96</v>
      </c>
      <c r="C43" s="0" t="n">
        <v>122</v>
      </c>
      <c r="D43" s="0" t="n">
        <v>10</v>
      </c>
      <c r="E43" s="0" t="n">
        <v>52.4</v>
      </c>
      <c r="F43" s="0" t="n">
        <v>15.2</v>
      </c>
      <c r="H43" s="0" t="n">
        <v>50</v>
      </c>
      <c r="O43" s="0" t="n">
        <v>1</v>
      </c>
      <c r="P43" s="0" t="n">
        <v>1</v>
      </c>
      <c r="Q43" s="0" t="n">
        <v>3.3</v>
      </c>
      <c r="R43" s="0" t="n">
        <f aca="false">(E43-F43)/F43/F43</f>
        <v>0.16101108033241</v>
      </c>
    </row>
    <row r="44" customFormat="false" ht="12.8" hidden="false" customHeight="false" outlineLevel="0" collapsed="false">
      <c r="B44" s="0" t="s">
        <v>97</v>
      </c>
      <c r="C44" s="0" t="n">
        <v>123</v>
      </c>
      <c r="D44" s="0" t="n">
        <v>24</v>
      </c>
      <c r="E44" s="0" t="n">
        <v>41.2</v>
      </c>
      <c r="F44" s="0" t="n">
        <v>10.6</v>
      </c>
      <c r="H44" s="0" t="n">
        <v>50</v>
      </c>
      <c r="O44" s="0" t="n">
        <v>1</v>
      </c>
      <c r="P44" s="0" t="n">
        <v>6</v>
      </c>
      <c r="Q44" s="0" t="n">
        <v>5</v>
      </c>
      <c r="R44" s="0" t="n">
        <f aca="false">(E44-F44)/F44/F44</f>
        <v>0.272338910644357</v>
      </c>
    </row>
    <row r="45" customFormat="false" ht="12.8" hidden="false" customHeight="false" outlineLevel="0" collapsed="false">
      <c r="B45" s="0" t="s">
        <v>98</v>
      </c>
      <c r="C45" s="0" t="n">
        <v>124</v>
      </c>
      <c r="D45" s="0" t="n">
        <v>24</v>
      </c>
      <c r="E45" s="0" t="n">
        <v>53</v>
      </c>
      <c r="F45" s="0" t="n">
        <v>8.4</v>
      </c>
      <c r="H45" s="0" t="n">
        <v>50</v>
      </c>
      <c r="O45" s="0" t="n">
        <v>1</v>
      </c>
      <c r="P45" s="0" t="n">
        <v>32</v>
      </c>
      <c r="Q45" s="0" t="n">
        <v>10</v>
      </c>
      <c r="R45" s="0" t="n">
        <f aca="false">(E45-F45)/F45/F45</f>
        <v>0.632086167800453</v>
      </c>
    </row>
    <row r="46" customFormat="false" ht="12.8" hidden="false" customHeight="false" outlineLevel="0" collapsed="false">
      <c r="B46" s="0" t="s">
        <v>99</v>
      </c>
      <c r="C46" s="0" t="n">
        <v>125</v>
      </c>
      <c r="D46" s="0" t="n">
        <v>24</v>
      </c>
      <c r="E46" s="0" t="n">
        <v>37.4</v>
      </c>
      <c r="F46" s="0" t="n">
        <v>7.3</v>
      </c>
      <c r="H46" s="0" t="n">
        <v>50</v>
      </c>
      <c r="O46" s="0" t="n">
        <v>1</v>
      </c>
      <c r="P46" s="0" t="n">
        <v>40</v>
      </c>
      <c r="Q46" s="0" t="n">
        <v>13</v>
      </c>
      <c r="R46" s="0" t="n">
        <f aca="false">(E46-F46)/F46/F46</f>
        <v>0.564833927566147</v>
      </c>
    </row>
    <row r="47" customFormat="false" ht="12.8" hidden="false" customHeight="false" outlineLevel="0" collapsed="false">
      <c r="B47" s="0" t="s">
        <v>100</v>
      </c>
      <c r="C47" s="0" t="n">
        <v>126</v>
      </c>
      <c r="D47" s="0" t="n">
        <v>24</v>
      </c>
      <c r="E47" s="0" t="n">
        <v>55.5</v>
      </c>
      <c r="F47" s="0" t="n">
        <v>29.7</v>
      </c>
      <c r="H47" s="0" t="n">
        <v>50</v>
      </c>
      <c r="K47" s="0" t="s">
        <v>197</v>
      </c>
      <c r="O47" s="0" t="n">
        <v>1</v>
      </c>
      <c r="P47" s="0" t="n">
        <v>4</v>
      </c>
      <c r="R47" s="0" t="n">
        <f aca="false">(E47-F47)/F47/F47</f>
        <v>0.029248716117403</v>
      </c>
    </row>
    <row r="48" customFormat="false" ht="12.8" hidden="false" customHeight="false" outlineLevel="0" collapsed="false">
      <c r="B48" s="0" t="s">
        <v>101</v>
      </c>
      <c r="C48" s="0" t="n">
        <v>127</v>
      </c>
      <c r="D48" s="0" t="n">
        <v>24</v>
      </c>
      <c r="E48" s="0" t="n">
        <v>52.5</v>
      </c>
      <c r="F48" s="0" t="n">
        <v>10.2</v>
      </c>
      <c r="H48" s="0" t="n">
        <v>50</v>
      </c>
      <c r="O48" s="0" t="n">
        <v>1</v>
      </c>
      <c r="P48" s="0" t="n">
        <v>3.3</v>
      </c>
      <c r="Q48" s="0" t="n">
        <v>3</v>
      </c>
      <c r="R48" s="0" t="n">
        <f aca="false">(E48-F48)/F48/F48</f>
        <v>0.406574394463668</v>
      </c>
    </row>
    <row r="49" customFormat="false" ht="12.8" hidden="false" customHeight="false" outlineLevel="0" collapsed="false">
      <c r="B49" s="0" t="s">
        <v>102</v>
      </c>
      <c r="C49" s="0" t="n">
        <v>128</v>
      </c>
      <c r="D49" s="0" t="n">
        <v>24</v>
      </c>
      <c r="E49" s="0" t="n">
        <v>44.6</v>
      </c>
      <c r="F49" s="0" t="n">
        <v>32.3</v>
      </c>
      <c r="H49" s="0" t="n">
        <v>50</v>
      </c>
      <c r="K49" s="0" t="s">
        <v>197</v>
      </c>
      <c r="O49" s="0" t="n">
        <v>1</v>
      </c>
      <c r="R49" s="0" t="n">
        <f aca="false">(E49-F49)/F49/F49</f>
        <v>0.0117896270452127</v>
      </c>
    </row>
    <row r="50" customFormat="false" ht="12.8" hidden="false" customHeight="false" outlineLevel="0" collapsed="false">
      <c r="B50" s="0" t="s">
        <v>103</v>
      </c>
      <c r="C50" s="0" t="n">
        <v>129</v>
      </c>
      <c r="D50" s="0" t="n">
        <v>30</v>
      </c>
      <c r="E50" s="0" t="n">
        <v>26.9</v>
      </c>
      <c r="F50" s="0" t="n">
        <v>7.6</v>
      </c>
      <c r="H50" s="0" t="n">
        <v>50</v>
      </c>
      <c r="O50" s="0" t="n">
        <v>1</v>
      </c>
      <c r="P50" s="0" t="n">
        <v>9</v>
      </c>
      <c r="Q50" s="0" t="n">
        <v>5</v>
      </c>
      <c r="R50" s="0" t="n">
        <f aca="false">(E50-F50)/F50/F50</f>
        <v>0.334141274238227</v>
      </c>
    </row>
    <row r="51" customFormat="false" ht="12.8" hidden="false" customHeight="false" outlineLevel="0" collapsed="false">
      <c r="B51" s="0" t="s">
        <v>104</v>
      </c>
      <c r="C51" s="0" t="n">
        <v>130</v>
      </c>
      <c r="D51" s="0" t="n">
        <v>30</v>
      </c>
      <c r="E51" s="0" t="n">
        <v>15.2</v>
      </c>
      <c r="F51" s="0" t="n">
        <v>4.7</v>
      </c>
      <c r="H51" s="0" t="n">
        <v>50</v>
      </c>
      <c r="O51" s="0" t="n">
        <v>1</v>
      </c>
      <c r="P51" s="0" t="n">
        <v>5</v>
      </c>
      <c r="Q51" s="0" t="n">
        <v>7</v>
      </c>
      <c r="R51" s="0" t="n">
        <f aca="false">(E51-F51)/F51/F51</f>
        <v>0.4753282028067</v>
      </c>
    </row>
    <row r="52" customFormat="false" ht="12.8" hidden="false" customHeight="false" outlineLevel="0" collapsed="false">
      <c r="B52" s="0" t="s">
        <v>105</v>
      </c>
      <c r="C52" s="0" t="n">
        <v>131</v>
      </c>
      <c r="D52" s="0" t="n">
        <v>30</v>
      </c>
      <c r="E52" s="0" t="n">
        <v>25</v>
      </c>
      <c r="F52" s="0" t="n">
        <v>16.3</v>
      </c>
      <c r="H52" s="0" t="n">
        <v>50</v>
      </c>
      <c r="K52" s="0" t="s">
        <v>197</v>
      </c>
      <c r="O52" s="0" t="n">
        <v>1</v>
      </c>
      <c r="P52" s="0" t="n">
        <v>0.2</v>
      </c>
      <c r="R52" s="0" t="n">
        <f aca="false">(E52-F52)/F52/F52</f>
        <v>0.0327449282998984</v>
      </c>
    </row>
    <row r="53" customFormat="false" ht="12.8" hidden="false" customHeight="false" outlineLevel="0" collapsed="false">
      <c r="B53" s="0" t="s">
        <v>106</v>
      </c>
      <c r="C53" s="0" t="n">
        <v>132</v>
      </c>
      <c r="D53" s="0" t="n">
        <v>30</v>
      </c>
      <c r="E53" s="0" t="n">
        <v>50.1</v>
      </c>
      <c r="F53" s="0" t="n">
        <v>10.9</v>
      </c>
      <c r="H53" s="0" t="n">
        <v>50</v>
      </c>
      <c r="O53" s="0" t="n">
        <v>1</v>
      </c>
      <c r="P53" s="0" t="n">
        <v>11</v>
      </c>
      <c r="Q53" s="0" t="n">
        <v>4</v>
      </c>
      <c r="R53" s="0" t="n">
        <f aca="false">(E53-F53)/F53/F53</f>
        <v>0.329938557360492</v>
      </c>
    </row>
    <row r="54" customFormat="false" ht="12.8" hidden="false" customHeight="false" outlineLevel="0" collapsed="false">
      <c r="B54" s="0" t="s">
        <v>107</v>
      </c>
      <c r="C54" s="0" t="n">
        <v>133</v>
      </c>
      <c r="D54" s="0" t="n">
        <v>30</v>
      </c>
      <c r="E54" s="0" t="n">
        <v>29.5</v>
      </c>
      <c r="F54" s="0" t="n">
        <v>7.4</v>
      </c>
      <c r="H54" s="0" t="n">
        <v>50</v>
      </c>
      <c r="O54" s="0" t="n">
        <v>1</v>
      </c>
      <c r="P54" s="0" t="n">
        <v>11</v>
      </c>
      <c r="Q54" s="0" t="n">
        <v>5</v>
      </c>
      <c r="R54" s="0" t="n">
        <f aca="false">(E54-F54)/F54/F54</f>
        <v>0.403579254930606</v>
      </c>
    </row>
    <row r="55" customFormat="false" ht="12.8" hidden="false" customHeight="false" outlineLevel="0" collapsed="false">
      <c r="B55" s="0" t="s">
        <v>108</v>
      </c>
      <c r="C55" s="0" t="n">
        <v>134</v>
      </c>
      <c r="D55" s="0" t="n">
        <v>30</v>
      </c>
      <c r="E55" s="0" t="n">
        <v>88.9</v>
      </c>
      <c r="F55" s="0" t="n">
        <v>17.7</v>
      </c>
      <c r="H55" s="0" t="n">
        <v>50</v>
      </c>
      <c r="O55" s="0" t="n">
        <v>1</v>
      </c>
      <c r="P55" s="0" t="n">
        <v>30</v>
      </c>
      <c r="Q55" s="0" t="n">
        <v>4.5</v>
      </c>
      <c r="R55" s="0" t="n">
        <f aca="false">(E55-F55)/F55/F55</f>
        <v>0.227265472884548</v>
      </c>
    </row>
    <row r="56" customFormat="false" ht="12.8" hidden="false" customHeight="false" outlineLevel="0" collapsed="false">
      <c r="B56" s="0" t="s">
        <v>109</v>
      </c>
      <c r="C56" s="0" t="n">
        <v>135</v>
      </c>
      <c r="D56" s="0" t="n">
        <v>45</v>
      </c>
      <c r="E56" s="0" t="n">
        <v>61.3</v>
      </c>
      <c r="F56" s="0" t="n">
        <v>28.3</v>
      </c>
      <c r="H56" s="0" t="n">
        <v>50</v>
      </c>
      <c r="O56" s="0" t="n">
        <v>1</v>
      </c>
      <c r="P56" s="0" t="n">
        <v>5.5</v>
      </c>
      <c r="Q56" s="0" t="n">
        <v>2.1</v>
      </c>
      <c r="R56" s="0" t="n">
        <f aca="false">(E56-F56)/F56/F56</f>
        <v>0.0412041603715866</v>
      </c>
    </row>
    <row r="57" customFormat="false" ht="12.8" hidden="false" customHeight="false" outlineLevel="0" collapsed="false">
      <c r="B57" s="0" t="s">
        <v>110</v>
      </c>
      <c r="C57" s="0" t="n">
        <v>136</v>
      </c>
      <c r="D57" s="0" t="n">
        <v>45</v>
      </c>
      <c r="E57" s="0" t="n">
        <v>24.8</v>
      </c>
      <c r="F57" s="0" t="n">
        <v>9.7</v>
      </c>
      <c r="H57" s="0" t="n">
        <v>50</v>
      </c>
      <c r="O57" s="0" t="n">
        <v>1</v>
      </c>
      <c r="P57" s="0" t="n">
        <v>10</v>
      </c>
      <c r="Q57" s="0" t="n">
        <v>5</v>
      </c>
      <c r="R57" s="0" t="n">
        <f aca="false">(E57-F57)/F57/F57</f>
        <v>0.160484642363694</v>
      </c>
    </row>
    <row r="58" customFormat="false" ht="12.8" hidden="false" customHeight="false" outlineLevel="0" collapsed="false">
      <c r="B58" s="0" t="s">
        <v>111</v>
      </c>
      <c r="C58" s="0" t="n">
        <v>137</v>
      </c>
      <c r="D58" s="0" t="n">
        <v>45</v>
      </c>
      <c r="E58" s="0" t="n">
        <v>33.8</v>
      </c>
      <c r="F58" s="0" t="n">
        <v>13.8</v>
      </c>
      <c r="H58" s="0" t="n">
        <v>50</v>
      </c>
      <c r="O58" s="0" t="n">
        <v>1</v>
      </c>
      <c r="P58" s="0" t="n">
        <v>19</v>
      </c>
      <c r="Q58" s="0" t="n">
        <v>5.3</v>
      </c>
      <c r="R58" s="0" t="n">
        <f aca="false">(E58-F58)/F58/F58</f>
        <v>0.10501995379122</v>
      </c>
    </row>
    <row r="59" customFormat="false" ht="12.8" hidden="false" customHeight="false" outlineLevel="0" collapsed="false">
      <c r="B59" s="0" t="s">
        <v>112</v>
      </c>
      <c r="C59" s="0" t="n">
        <v>138</v>
      </c>
      <c r="D59" s="0" t="n">
        <v>45</v>
      </c>
      <c r="E59" s="0" t="n">
        <v>48.6</v>
      </c>
      <c r="F59" s="0" t="n">
        <v>13.6</v>
      </c>
      <c r="H59" s="0" t="n">
        <v>50</v>
      </c>
      <c r="O59" s="0" t="n">
        <v>1</v>
      </c>
      <c r="P59" s="0" t="n">
        <v>40</v>
      </c>
      <c r="Q59" s="0" t="n">
        <v>4.2</v>
      </c>
      <c r="R59" s="0" t="n">
        <f aca="false">(E59-F59)/F59/F59</f>
        <v>0.189230103806228</v>
      </c>
    </row>
    <row r="60" customFormat="false" ht="12.8" hidden="false" customHeight="false" outlineLevel="0" collapsed="false">
      <c r="B60" s="0" t="s">
        <v>113</v>
      </c>
      <c r="C60" s="0" t="n">
        <v>139</v>
      </c>
      <c r="D60" s="0" t="n">
        <v>45</v>
      </c>
      <c r="E60" s="0" t="n">
        <v>73</v>
      </c>
      <c r="F60" s="0" t="n">
        <v>45.3</v>
      </c>
      <c r="H60" s="0" t="n">
        <v>50</v>
      </c>
      <c r="K60" s="0" t="s">
        <v>197</v>
      </c>
      <c r="O60" s="0" t="n">
        <v>1</v>
      </c>
      <c r="P60" s="0" t="n">
        <v>0.8</v>
      </c>
      <c r="R60" s="0" t="n">
        <f aca="false">(E60-F60)/F60/F60</f>
        <v>0.0134984333045822</v>
      </c>
    </row>
    <row r="61" customFormat="false" ht="12.8" hidden="false" customHeight="false" outlineLevel="0" collapsed="false">
      <c r="B61" s="0" t="s">
        <v>114</v>
      </c>
      <c r="C61" s="0" t="n">
        <v>140</v>
      </c>
      <c r="D61" s="0" t="n">
        <v>45</v>
      </c>
      <c r="E61" s="0" t="n">
        <v>71.6</v>
      </c>
      <c r="F61" s="0" t="n">
        <v>24.4</v>
      </c>
      <c r="H61" s="0" t="n">
        <v>50</v>
      </c>
      <c r="O61" s="0" t="n">
        <v>1</v>
      </c>
      <c r="P61" s="0" t="n">
        <v>35</v>
      </c>
      <c r="Q61" s="0" t="n">
        <v>2.6</v>
      </c>
      <c r="R61" s="0" t="n">
        <f aca="false">(E61-F61)/F61/F61</f>
        <v>0.0792797635044343</v>
      </c>
    </row>
    <row r="62" customFormat="false" ht="12.8" hidden="false" customHeight="false" outlineLevel="0" collapsed="false">
      <c r="B62" s="0" t="s">
        <v>115</v>
      </c>
      <c r="C62" s="0" t="n">
        <v>141</v>
      </c>
      <c r="D62" s="0" t="n">
        <v>45</v>
      </c>
      <c r="E62" s="0" t="n">
        <v>73.3</v>
      </c>
      <c r="F62" s="0" t="n">
        <v>43.8</v>
      </c>
      <c r="H62" s="0" t="n">
        <v>50</v>
      </c>
      <c r="K62" s="0" t="s">
        <v>197</v>
      </c>
      <c r="O62" s="0" t="n">
        <v>1</v>
      </c>
      <c r="P62" s="0" t="n">
        <v>2.3</v>
      </c>
      <c r="R62" s="0" t="n">
        <f aca="false">(E62-F62)/F62/F62</f>
        <v>0.0153770772085653</v>
      </c>
    </row>
    <row r="63" customFormat="false" ht="12.8" hidden="false" customHeight="false" outlineLevel="0" collapsed="false">
      <c r="B63" s="0" t="s">
        <v>116</v>
      </c>
      <c r="C63" s="0" t="n">
        <v>142</v>
      </c>
      <c r="D63" s="0" t="n">
        <v>150</v>
      </c>
      <c r="E63" s="0" t="n">
        <v>81.5</v>
      </c>
      <c r="F63" s="0" t="n">
        <v>28</v>
      </c>
      <c r="H63" s="0" t="n">
        <v>50</v>
      </c>
      <c r="O63" s="0" t="n">
        <v>1</v>
      </c>
      <c r="P63" s="0" t="n">
        <v>24</v>
      </c>
      <c r="Q63" s="0" t="n">
        <v>3</v>
      </c>
      <c r="R63" s="0" t="n">
        <f aca="false">(E63-F63)/F63/F63</f>
        <v>0.0682397959183674</v>
      </c>
    </row>
    <row r="64" customFormat="false" ht="12.8" hidden="false" customHeight="false" outlineLevel="0" collapsed="false">
      <c r="B64" s="0" t="s">
        <v>117</v>
      </c>
      <c r="C64" s="0" t="n">
        <v>143</v>
      </c>
      <c r="D64" s="0" t="n">
        <v>150</v>
      </c>
      <c r="E64" s="0" t="n">
        <v>32.5</v>
      </c>
      <c r="F64" s="0" t="n">
        <v>20.7</v>
      </c>
      <c r="H64" s="0" t="n">
        <v>50</v>
      </c>
      <c r="K64" s="0" t="s">
        <v>197</v>
      </c>
      <c r="O64" s="0" t="n">
        <v>1</v>
      </c>
      <c r="P64" s="0" t="n">
        <v>3.5</v>
      </c>
      <c r="R64" s="0" t="n">
        <f aca="false">(E64-F64)/F64/F64</f>
        <v>0.0275385656608089</v>
      </c>
    </row>
    <row r="65" customFormat="false" ht="12.8" hidden="false" customHeight="false" outlineLevel="0" collapsed="false">
      <c r="B65" s="0" t="s">
        <v>118</v>
      </c>
      <c r="C65" s="0" t="n">
        <v>144</v>
      </c>
      <c r="D65" s="0" t="n">
        <v>150</v>
      </c>
      <c r="E65" s="0" t="n">
        <v>60</v>
      </c>
      <c r="F65" s="0" t="n">
        <v>32.2</v>
      </c>
      <c r="H65" s="0" t="n">
        <v>50</v>
      </c>
      <c r="O65" s="0" t="n">
        <v>1</v>
      </c>
      <c r="P65" s="0" t="n">
        <v>7</v>
      </c>
      <c r="Q65" s="0" t="n">
        <v>3.3</v>
      </c>
      <c r="R65" s="0" t="n">
        <f aca="false">(E65-F65)/F65/F65</f>
        <v>0.0268122371822075</v>
      </c>
    </row>
    <row r="66" customFormat="false" ht="12.8" hidden="false" customHeight="false" outlineLevel="0" collapsed="false">
      <c r="B66" s="0" t="s">
        <v>119</v>
      </c>
      <c r="C66" s="0" t="n">
        <v>145</v>
      </c>
      <c r="D66" s="0" t="n">
        <v>150</v>
      </c>
      <c r="E66" s="0" t="n">
        <v>82.8</v>
      </c>
      <c r="F66" s="0" t="n">
        <v>61</v>
      </c>
      <c r="H66" s="0" t="n">
        <v>50</v>
      </c>
      <c r="K66" s="0" t="s">
        <v>197</v>
      </c>
      <c r="O66" s="0" t="n">
        <v>1</v>
      </c>
      <c r="P66" s="0" t="n">
        <v>0.6</v>
      </c>
      <c r="R66" s="0" t="n">
        <f aca="false">(E66-F66)/F66/F66</f>
        <v>0.00585864015049718</v>
      </c>
    </row>
    <row r="67" customFormat="false" ht="12.8" hidden="false" customHeight="false" outlineLevel="0" collapsed="false">
      <c r="B67" s="0" t="s">
        <v>120</v>
      </c>
      <c r="C67" s="0" t="n">
        <v>146</v>
      </c>
      <c r="D67" s="0" t="n">
        <v>25</v>
      </c>
      <c r="E67" s="0" t="n">
        <v>55.4</v>
      </c>
      <c r="F67" s="0" t="n">
        <v>34.7</v>
      </c>
      <c r="G67" s="0" t="n">
        <v>0.11</v>
      </c>
      <c r="H67" s="0" t="n">
        <v>50</v>
      </c>
      <c r="O67" s="0" t="n">
        <v>1</v>
      </c>
      <c r="P67" s="0" t="n">
        <v>0.2</v>
      </c>
      <c r="Q67" s="0" t="n">
        <v>3</v>
      </c>
      <c r="R67" s="0" t="n">
        <f aca="false">(E67-F67)/F67/F67</f>
        <v>0.0171914059580264</v>
      </c>
    </row>
    <row r="68" customFormat="false" ht="12.8" hidden="false" customHeight="false" outlineLevel="0" collapsed="false">
      <c r="B68" s="0" t="s">
        <v>121</v>
      </c>
      <c r="C68" s="0" t="n">
        <v>147</v>
      </c>
      <c r="D68" s="0" t="n">
        <v>25</v>
      </c>
      <c r="E68" s="0" t="n">
        <v>42.7</v>
      </c>
      <c r="F68" s="0" t="n">
        <v>6</v>
      </c>
      <c r="G68" s="0" t="n">
        <v>0.11</v>
      </c>
      <c r="H68" s="0" t="n">
        <v>50</v>
      </c>
      <c r="O68" s="0" t="n">
        <v>1</v>
      </c>
      <c r="P68" s="0" t="n">
        <v>20</v>
      </c>
      <c r="Q68" s="0" t="n">
        <v>9</v>
      </c>
      <c r="R68" s="0" t="n">
        <f aca="false">(E68-F68)/F68/F68</f>
        <v>1.01944444444444</v>
      </c>
    </row>
    <row r="69" customFormat="false" ht="12.8" hidden="false" customHeight="false" outlineLevel="0" collapsed="false">
      <c r="B69" s="0" t="s">
        <v>122</v>
      </c>
      <c r="C69" s="0" t="n">
        <v>148</v>
      </c>
      <c r="D69" s="0" t="n">
        <v>25</v>
      </c>
      <c r="E69" s="0" t="n">
        <v>55.5</v>
      </c>
      <c r="F69" s="0" t="n">
        <v>11.8</v>
      </c>
      <c r="G69" s="0" t="n">
        <v>0.11</v>
      </c>
      <c r="H69" s="0" t="n">
        <v>50</v>
      </c>
      <c r="K69" s="0" t="s">
        <v>197</v>
      </c>
      <c r="O69" s="0" t="n">
        <v>1</v>
      </c>
      <c r="P69" s="0" t="n">
        <v>3.4</v>
      </c>
      <c r="R69" s="0" t="n">
        <f aca="false">(E69-F69)/F69/F69</f>
        <v>0.313846595805803</v>
      </c>
    </row>
    <row r="70" customFormat="false" ht="12.8" hidden="false" customHeight="false" outlineLevel="0" collapsed="false">
      <c r="B70" s="0" t="s">
        <v>123</v>
      </c>
      <c r="C70" s="0" t="n">
        <v>149</v>
      </c>
      <c r="D70" s="0" t="n">
        <v>110</v>
      </c>
      <c r="E70" s="0" t="n">
        <v>80.6</v>
      </c>
      <c r="F70" s="0" t="n">
        <v>51.6</v>
      </c>
      <c r="G70" s="0" t="n">
        <v>0.11</v>
      </c>
      <c r="H70" s="0" t="n">
        <v>50</v>
      </c>
      <c r="O70" s="0" t="n">
        <v>1</v>
      </c>
      <c r="P70" s="0" t="n">
        <v>3.7</v>
      </c>
      <c r="Q70" s="0" t="n">
        <v>2.3</v>
      </c>
      <c r="R70" s="0" t="n">
        <f aca="false">(E70-F70)/F70/F70</f>
        <v>0.0108917733309296</v>
      </c>
    </row>
    <row r="71" customFormat="false" ht="12.8" hidden="false" customHeight="false" outlineLevel="0" collapsed="false">
      <c r="B71" s="0" t="s">
        <v>124</v>
      </c>
      <c r="C71" s="0" t="n">
        <v>150</v>
      </c>
      <c r="D71" s="0" t="n">
        <v>110</v>
      </c>
      <c r="E71" s="0" t="n">
        <v>97</v>
      </c>
      <c r="F71" s="0" t="n">
        <v>44.1</v>
      </c>
      <c r="G71" s="0" t="n">
        <v>0.11</v>
      </c>
      <c r="H71" s="0" t="n">
        <v>50</v>
      </c>
      <c r="O71" s="0" t="n">
        <v>1</v>
      </c>
      <c r="P71" s="0" t="n">
        <v>16</v>
      </c>
      <c r="Q71" s="0" t="n">
        <v>1.6</v>
      </c>
      <c r="R71" s="0" t="n">
        <f aca="false">(E71-F71)/F71/F71</f>
        <v>0.0272006005728066</v>
      </c>
    </row>
    <row r="72" customFormat="false" ht="12.8" hidden="false" customHeight="false" outlineLevel="0" collapsed="false">
      <c r="B72" s="0" t="s">
        <v>125</v>
      </c>
      <c r="C72" s="0" t="n">
        <v>151</v>
      </c>
      <c r="D72" s="0" t="n">
        <v>110</v>
      </c>
      <c r="E72" s="0" t="n">
        <v>71.9</v>
      </c>
      <c r="F72" s="0" t="n">
        <v>43.4</v>
      </c>
      <c r="G72" s="0" t="n">
        <v>0.11</v>
      </c>
      <c r="H72" s="0" t="n">
        <v>50</v>
      </c>
      <c r="O72" s="0" t="n">
        <v>1</v>
      </c>
      <c r="P72" s="0" t="n">
        <v>3</v>
      </c>
      <c r="Q72" s="0" t="n">
        <v>2.4</v>
      </c>
      <c r="R72" s="0" t="n">
        <f aca="false">(E72-F72)/F72/F72</f>
        <v>0.0151309222960776</v>
      </c>
    </row>
    <row r="73" customFormat="false" ht="12.8" hidden="false" customHeight="false" outlineLevel="0" collapsed="false">
      <c r="B73" s="0" t="s">
        <v>126</v>
      </c>
      <c r="C73" s="0" t="n">
        <v>152</v>
      </c>
      <c r="D73" s="0" t="n">
        <v>110</v>
      </c>
      <c r="E73" s="0" t="n">
        <v>84.1</v>
      </c>
      <c r="F73" s="0" t="n">
        <v>33.5</v>
      </c>
      <c r="G73" s="0" t="n">
        <v>0.11</v>
      </c>
      <c r="H73" s="0" t="n">
        <v>50</v>
      </c>
      <c r="O73" s="0" t="n">
        <v>1</v>
      </c>
      <c r="P73" s="0" t="n">
        <v>50</v>
      </c>
      <c r="Q73" s="0" t="n">
        <v>2.2</v>
      </c>
      <c r="R73" s="0" t="n">
        <f aca="false">(E73-F73)/F73/F73</f>
        <v>0.0450879928714636</v>
      </c>
    </row>
    <row r="74" customFormat="false" ht="12.8" hidden="false" customHeight="false" outlineLevel="0" collapsed="false">
      <c r="B74" s="0" t="s">
        <v>127</v>
      </c>
      <c r="C74" s="0" t="n">
        <v>153</v>
      </c>
      <c r="D74" s="0" t="n">
        <v>125</v>
      </c>
      <c r="E74" s="0" t="n">
        <v>66.1</v>
      </c>
      <c r="F74" s="0" t="n">
        <v>17.8</v>
      </c>
      <c r="G74" s="0" t="n">
        <v>0.11</v>
      </c>
      <c r="H74" s="0" t="n">
        <v>50</v>
      </c>
      <c r="O74" s="0" t="n">
        <v>1</v>
      </c>
      <c r="P74" s="0" t="n">
        <v>60</v>
      </c>
      <c r="Q74" s="0" t="n">
        <v>2.6</v>
      </c>
      <c r="R74" s="0" t="n">
        <f aca="false">(E74-F74)/F74/F74</f>
        <v>0.152442873374574</v>
      </c>
    </row>
    <row r="75" customFormat="false" ht="12.8" hidden="false" customHeight="false" outlineLevel="0" collapsed="false">
      <c r="B75" s="0" t="s">
        <v>128</v>
      </c>
      <c r="C75" s="0" t="n">
        <v>154</v>
      </c>
      <c r="D75" s="0" t="n">
        <v>125</v>
      </c>
      <c r="E75" s="0" t="n">
        <v>66.7</v>
      </c>
      <c r="F75" s="0" t="n">
        <v>40.3</v>
      </c>
      <c r="G75" s="0" t="n">
        <v>0.11</v>
      </c>
      <c r="H75" s="0" t="n">
        <v>50</v>
      </c>
      <c r="O75" s="0" t="n">
        <v>1</v>
      </c>
      <c r="P75" s="0" t="n">
        <v>4</v>
      </c>
      <c r="Q75" s="0" t="n">
        <v>2</v>
      </c>
      <c r="R75" s="0" t="n">
        <f aca="false">(E75-F75)/F75/F75</f>
        <v>0.0162552567899562</v>
      </c>
    </row>
    <row r="76" customFormat="false" ht="12.8" hidden="false" customHeight="false" outlineLevel="0" collapsed="false">
      <c r="B76" s="0" t="s">
        <v>129</v>
      </c>
      <c r="C76" s="0" t="n">
        <v>155</v>
      </c>
      <c r="D76" s="0" t="n">
        <v>125</v>
      </c>
      <c r="E76" s="0" t="n">
        <v>77.7</v>
      </c>
      <c r="F76" s="0" t="n">
        <v>32.4</v>
      </c>
      <c r="G76" s="0" t="n">
        <v>0.11</v>
      </c>
      <c r="H76" s="0" t="n">
        <v>50</v>
      </c>
      <c r="O76" s="0" t="n">
        <v>1</v>
      </c>
      <c r="P76" s="0" t="n">
        <v>43</v>
      </c>
      <c r="Q76" s="0" t="n">
        <v>2.5</v>
      </c>
      <c r="R76" s="0" t="n">
        <f aca="false">(E76-F76)/F76/F76</f>
        <v>0.0431527206218564</v>
      </c>
    </row>
    <row r="77" customFormat="false" ht="12.8" hidden="false" customHeight="false" outlineLevel="0" collapsed="false">
      <c r="B77" s="0" t="s">
        <v>130</v>
      </c>
      <c r="C77" s="0" t="n">
        <v>156</v>
      </c>
      <c r="D77" s="0" t="n">
        <v>125</v>
      </c>
      <c r="E77" s="0" t="n">
        <v>90.8</v>
      </c>
      <c r="F77" s="0" t="n">
        <v>42.6</v>
      </c>
      <c r="G77" s="0" t="n">
        <v>0.11</v>
      </c>
      <c r="H77" s="0" t="n">
        <v>50</v>
      </c>
      <c r="O77" s="0" t="n">
        <v>1</v>
      </c>
      <c r="P77" s="0" t="n">
        <v>8</v>
      </c>
      <c r="Q77" s="0" t="n">
        <v>2.4</v>
      </c>
      <c r="R77" s="0" t="n">
        <f aca="false">(E77-F77)/F77/F77</f>
        <v>0.0265599858934515</v>
      </c>
    </row>
    <row r="78" customFormat="false" ht="12.8" hidden="false" customHeight="false" outlineLevel="0" collapsed="false">
      <c r="B78" s="0" t="s">
        <v>131</v>
      </c>
      <c r="C78" s="0" t="n">
        <v>157</v>
      </c>
      <c r="D78" s="0" t="n">
        <v>17</v>
      </c>
      <c r="E78" s="0" t="n">
        <v>40.4</v>
      </c>
      <c r="F78" s="0" t="n">
        <v>13.4</v>
      </c>
      <c r="G78" s="0" t="n">
        <v>0.11</v>
      </c>
      <c r="H78" s="0" t="n">
        <v>70</v>
      </c>
      <c r="O78" s="0" t="n">
        <v>1</v>
      </c>
      <c r="P78" s="0" t="n">
        <v>9</v>
      </c>
      <c r="Q78" s="0" t="n">
        <v>4.8</v>
      </c>
      <c r="R78" s="0" t="n">
        <f aca="false">(E78-F78)/F78/F78</f>
        <v>0.150367565159278</v>
      </c>
    </row>
    <row r="79" customFormat="false" ht="12.8" hidden="false" customHeight="false" outlineLevel="0" collapsed="false">
      <c r="B79" s="0" t="s">
        <v>132</v>
      </c>
      <c r="C79" s="0" t="n">
        <v>158</v>
      </c>
      <c r="D79" s="0" t="n">
        <v>61</v>
      </c>
      <c r="E79" s="0" t="n">
        <v>38.3</v>
      </c>
      <c r="F79" s="0" t="n">
        <v>12.1</v>
      </c>
      <c r="G79" s="0" t="n">
        <v>0.11</v>
      </c>
      <c r="H79" s="0" t="n">
        <v>70</v>
      </c>
      <c r="O79" s="0" t="n">
        <v>1</v>
      </c>
      <c r="P79" s="0" t="n">
        <v>20</v>
      </c>
      <c r="Q79" s="0" t="n">
        <v>13</v>
      </c>
      <c r="R79" s="0" t="n">
        <f aca="false">(E79-F79)/F79/F79</f>
        <v>0.178949525305649</v>
      </c>
    </row>
    <row r="80" customFormat="false" ht="12.8" hidden="false" customHeight="false" outlineLevel="0" collapsed="false">
      <c r="B80" s="0" t="s">
        <v>133</v>
      </c>
      <c r="C80" s="0" t="n">
        <v>159</v>
      </c>
      <c r="D80" s="0" t="n">
        <v>83</v>
      </c>
      <c r="E80" s="0" t="n">
        <v>55.7</v>
      </c>
      <c r="F80" s="0" t="n">
        <v>5.5</v>
      </c>
      <c r="G80" s="0" t="n">
        <v>0.11</v>
      </c>
      <c r="H80" s="0" t="n">
        <v>70</v>
      </c>
      <c r="O80" s="0" t="n">
        <v>1</v>
      </c>
      <c r="P80" s="0" t="n">
        <v>100</v>
      </c>
      <c r="Q80" s="0" t="n">
        <v>11</v>
      </c>
      <c r="R80" s="0" t="n">
        <f aca="false">(E80-F80)/F80/F80</f>
        <v>1.6595041322314</v>
      </c>
    </row>
    <row r="81" customFormat="false" ht="12.8" hidden="false" customHeight="false" outlineLevel="0" collapsed="false">
      <c r="B81" s="0" t="s">
        <v>134</v>
      </c>
      <c r="C81" s="0" t="n">
        <v>160</v>
      </c>
      <c r="D81" s="0" t="n">
        <v>83</v>
      </c>
      <c r="E81" s="0" t="n">
        <v>46.3</v>
      </c>
      <c r="F81" s="0" t="n">
        <v>7.9</v>
      </c>
      <c r="G81" s="0" t="n">
        <v>0.11</v>
      </c>
      <c r="H81" s="0" t="n">
        <v>70</v>
      </c>
      <c r="O81" s="0" t="n">
        <v>1</v>
      </c>
      <c r="P81" s="0" t="n">
        <v>61</v>
      </c>
      <c r="Q81" s="0" t="n">
        <v>6.5</v>
      </c>
      <c r="R81" s="0" t="n">
        <f aca="false">(E81-F81)/F81/F81</f>
        <v>0.615286011857074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40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A61" activeCellId="0" sqref="A6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7.49"/>
    <col collapsed="false" customWidth="true" hidden="false" outlineLevel="0" max="3" min="3" style="0" width="6.01"/>
    <col collapsed="false" customWidth="true" hidden="false" outlineLevel="0" max="7" min="7" style="0" width="15.42"/>
    <col collapsed="false" customWidth="true" hidden="false" outlineLevel="0" max="11" min="11" style="0" width="27.6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5</v>
      </c>
      <c r="E1" s="0" t="s">
        <v>6</v>
      </c>
      <c r="F1" s="0" t="s">
        <v>8</v>
      </c>
      <c r="G1" s="0" t="s">
        <v>3</v>
      </c>
      <c r="H1" s="0" t="s">
        <v>4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194</v>
      </c>
      <c r="O1" s="0" t="s">
        <v>195</v>
      </c>
      <c r="P1" s="0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A2" s="19" t="n">
        <v>44420</v>
      </c>
      <c r="B2" s="20" t="n">
        <v>0</v>
      </c>
      <c r="C2" s="20" t="n">
        <v>5</v>
      </c>
      <c r="D2" s="20" t="n">
        <v>23</v>
      </c>
      <c r="E2" s="20" t="n">
        <v>90.2</v>
      </c>
      <c r="F2" s="20" t="n">
        <v>35.5</v>
      </c>
      <c r="G2" s="20" t="n">
        <v>0.1</v>
      </c>
      <c r="H2" s="20" t="n">
        <v>30</v>
      </c>
      <c r="I2" s="20"/>
      <c r="J2" s="20" t="s">
        <v>35</v>
      </c>
      <c r="K2" s="20" t="s">
        <v>156</v>
      </c>
      <c r="L2" s="20" t="n">
        <v>507</v>
      </c>
      <c r="M2" s="20" t="n">
        <v>514</v>
      </c>
      <c r="O2" s="0" t="n">
        <v>1</v>
      </c>
      <c r="P2" s="0" t="n">
        <v>0.25</v>
      </c>
      <c r="Q2" s="0" t="n">
        <v>4.7</v>
      </c>
      <c r="R2" s="0" t="n">
        <f aca="false">(E2-F2)/F2/F2</f>
        <v>0.0434040864907756</v>
      </c>
    </row>
    <row r="3" customFormat="false" ht="12.8" hidden="false" customHeight="false" outlineLevel="0" collapsed="false">
      <c r="A3" s="19" t="n">
        <v>44421</v>
      </c>
      <c r="B3" s="20" t="n">
        <v>0</v>
      </c>
      <c r="C3" s="20" t="n">
        <v>13</v>
      </c>
      <c r="D3" s="20" t="n">
        <v>24</v>
      </c>
      <c r="E3" s="20" t="n">
        <v>102</v>
      </c>
      <c r="F3" s="20" t="n">
        <v>36.8</v>
      </c>
      <c r="G3" s="20" t="n">
        <v>0.1</v>
      </c>
      <c r="H3" s="20" t="n">
        <v>30</v>
      </c>
      <c r="I3" s="20"/>
      <c r="J3" s="20" t="s">
        <v>35</v>
      </c>
      <c r="K3" s="20" t="s">
        <v>156</v>
      </c>
      <c r="L3" s="20" t="n">
        <v>516</v>
      </c>
      <c r="M3" s="20" t="n">
        <v>514</v>
      </c>
      <c r="O3" s="0" t="n">
        <v>1</v>
      </c>
      <c r="P3" s="0" t="n">
        <v>1</v>
      </c>
      <c r="Q3" s="0" t="n">
        <v>5.6</v>
      </c>
      <c r="R3" s="0" t="n">
        <f aca="false">(E3-F3)/F3/F3</f>
        <v>0.0481450850661626</v>
      </c>
    </row>
    <row r="4" customFormat="false" ht="12.8" hidden="false" customHeight="false" outlineLevel="0" collapsed="false">
      <c r="A4" s="19" t="n">
        <v>44421</v>
      </c>
      <c r="B4" s="20" t="n">
        <v>1</v>
      </c>
      <c r="C4" s="20" t="n">
        <v>14</v>
      </c>
      <c r="D4" s="20" t="n">
        <v>24</v>
      </c>
      <c r="E4" s="20" t="n">
        <v>80</v>
      </c>
      <c r="F4" s="20" t="n">
        <v>30.3</v>
      </c>
      <c r="G4" s="20" t="n">
        <v>0.1</v>
      </c>
      <c r="H4" s="20" t="n">
        <v>30</v>
      </c>
      <c r="I4" s="20"/>
      <c r="J4" s="20" t="s">
        <v>35</v>
      </c>
      <c r="K4" s="20" t="s">
        <v>156</v>
      </c>
      <c r="L4" s="20" t="n">
        <v>527</v>
      </c>
      <c r="M4" s="20" t="n">
        <v>559</v>
      </c>
      <c r="O4" s="0" t="n">
        <v>1</v>
      </c>
      <c r="P4" s="0" t="n">
        <v>1</v>
      </c>
      <c r="Q4" s="0" t="n">
        <v>4.3</v>
      </c>
      <c r="R4" s="0" t="n">
        <f aca="false">(E4-F4)/F4/F4</f>
        <v>0.0541341262839155</v>
      </c>
    </row>
    <row r="5" customFormat="false" ht="12.8" hidden="false" customHeight="false" outlineLevel="0" collapsed="false">
      <c r="A5" s="19" t="n">
        <v>44421</v>
      </c>
      <c r="B5" s="20" t="n">
        <v>2</v>
      </c>
      <c r="C5" s="20" t="n">
        <v>15</v>
      </c>
      <c r="D5" s="20" t="n">
        <v>24</v>
      </c>
      <c r="E5" s="20" t="n">
        <v>80.5</v>
      </c>
      <c r="F5" s="20" t="n">
        <v>25.7</v>
      </c>
      <c r="G5" s="20" t="n">
        <v>0.1</v>
      </c>
      <c r="H5" s="20" t="n">
        <v>30</v>
      </c>
      <c r="I5" s="20"/>
      <c r="J5" s="20" t="s">
        <v>35</v>
      </c>
      <c r="K5" s="20" t="s">
        <v>156</v>
      </c>
      <c r="L5" s="20" t="n">
        <v>503</v>
      </c>
      <c r="M5" s="20" t="n">
        <v>509</v>
      </c>
      <c r="O5" s="0" t="n">
        <v>1</v>
      </c>
      <c r="P5" s="0" t="n">
        <v>1.7</v>
      </c>
      <c r="Q5" s="0" t="n">
        <v>7</v>
      </c>
      <c r="R5" s="0" t="n">
        <f aca="false">(E5-F5)/F5/F5</f>
        <v>0.0829687050523097</v>
      </c>
    </row>
    <row r="6" customFormat="false" ht="12.8" hidden="false" customHeight="false" outlineLevel="0" collapsed="false">
      <c r="A6" s="19" t="n">
        <v>44421</v>
      </c>
      <c r="B6" s="20" t="n">
        <v>3</v>
      </c>
      <c r="C6" s="20" t="n">
        <v>19</v>
      </c>
      <c r="D6" s="20" t="n">
        <v>24</v>
      </c>
      <c r="E6" s="20" t="n">
        <v>91.1</v>
      </c>
      <c r="F6" s="20" t="n">
        <v>30.5</v>
      </c>
      <c r="G6" s="20" t="n">
        <v>0.1</v>
      </c>
      <c r="H6" s="20" t="n">
        <v>30</v>
      </c>
      <c r="I6" s="20"/>
      <c r="J6" s="20" t="s">
        <v>35</v>
      </c>
      <c r="K6" s="20" t="s">
        <v>156</v>
      </c>
      <c r="L6" s="20" t="n">
        <v>497</v>
      </c>
      <c r="M6" s="20" t="n">
        <v>534</v>
      </c>
      <c r="O6" s="0" t="n">
        <v>1</v>
      </c>
      <c r="P6" s="0" t="n">
        <v>1.4</v>
      </c>
      <c r="Q6" s="0" t="n">
        <v>7</v>
      </c>
      <c r="R6" s="0" t="n">
        <f aca="false">(E6-F6)/F6/F6</f>
        <v>0.0651437785541521</v>
      </c>
    </row>
    <row r="7" customFormat="false" ht="12.8" hidden="false" customHeight="false" outlineLevel="0" collapsed="false">
      <c r="A7" s="19" t="n">
        <v>44421</v>
      </c>
      <c r="B7" s="20" t="n">
        <v>4</v>
      </c>
      <c r="C7" s="20" t="n">
        <v>20</v>
      </c>
      <c r="D7" s="20" t="n">
        <v>24</v>
      </c>
      <c r="E7" s="20" t="n">
        <v>93.5</v>
      </c>
      <c r="F7" s="20" t="n">
        <v>28.2</v>
      </c>
      <c r="G7" s="20" t="n">
        <v>0.1</v>
      </c>
      <c r="H7" s="20" t="n">
        <v>30</v>
      </c>
      <c r="I7" s="20"/>
      <c r="J7" s="20" t="s">
        <v>35</v>
      </c>
      <c r="K7" s="20" t="s">
        <v>156</v>
      </c>
      <c r="L7" s="20" t="n">
        <v>514</v>
      </c>
      <c r="M7" s="20" t="n">
        <v>544</v>
      </c>
      <c r="O7" s="0" t="n">
        <v>1</v>
      </c>
      <c r="P7" s="0" t="n">
        <v>1.4</v>
      </c>
      <c r="Q7" s="0" t="n">
        <v>6.7</v>
      </c>
      <c r="R7" s="0" t="n">
        <f aca="false">(E7-F7)/F7/F7</f>
        <v>0.0821135757758664</v>
      </c>
    </row>
    <row r="8" customFormat="false" ht="12.8" hidden="false" customHeight="false" outlineLevel="0" collapsed="false">
      <c r="A8" s="3" t="n">
        <v>44495</v>
      </c>
      <c r="B8" s="0" t="n">
        <v>11</v>
      </c>
      <c r="C8" s="0" t="n">
        <v>23</v>
      </c>
      <c r="D8" s="0" t="n">
        <v>65</v>
      </c>
      <c r="E8" s="0" t="n">
        <v>48.9</v>
      </c>
      <c r="F8" s="0" t="n">
        <v>17</v>
      </c>
      <c r="G8" s="0" t="n">
        <v>0.11</v>
      </c>
      <c r="H8" s="0" t="n">
        <v>50</v>
      </c>
      <c r="I8" s="0" t="s">
        <v>31</v>
      </c>
      <c r="J8" s="0" t="s">
        <v>32</v>
      </c>
      <c r="N8" s="0" t="n">
        <v>1</v>
      </c>
      <c r="P8" s="0" t="n">
        <v>9</v>
      </c>
      <c r="Q8" s="0" t="n">
        <v>3.2</v>
      </c>
      <c r="R8" s="0" t="n">
        <f aca="false">(E8-F8)/F8/F8</f>
        <v>0.11038062283737</v>
      </c>
    </row>
    <row r="9" customFormat="false" ht="14.15" hidden="false" customHeight="true" outlineLevel="0" collapsed="false">
      <c r="A9" s="3" t="n">
        <v>44495</v>
      </c>
      <c r="B9" s="0" t="n">
        <v>12</v>
      </c>
      <c r="C9" s="0" t="n">
        <v>24</v>
      </c>
      <c r="D9" s="0" t="n">
        <v>65</v>
      </c>
      <c r="E9" s="0" t="n">
        <v>74</v>
      </c>
      <c r="F9" s="0" t="n">
        <v>15.4</v>
      </c>
      <c r="G9" s="0" t="n">
        <v>0.11</v>
      </c>
      <c r="H9" s="0" t="n">
        <v>50</v>
      </c>
      <c r="I9" s="0" t="s">
        <v>31</v>
      </c>
      <c r="J9" s="0" t="s">
        <v>32</v>
      </c>
      <c r="K9" s="0" t="s">
        <v>33</v>
      </c>
      <c r="N9" s="0" t="n">
        <v>1</v>
      </c>
      <c r="P9" s="0" t="n">
        <v>150</v>
      </c>
      <c r="Q9" s="0" t="n">
        <v>6.3</v>
      </c>
      <c r="R9" s="0" t="n">
        <f aca="false">(E9-F9)/F9/F9</f>
        <v>0.247090571765896</v>
      </c>
    </row>
    <row r="10" customFormat="false" ht="12.8" hidden="false" customHeight="false" outlineLevel="0" collapsed="false">
      <c r="A10" s="3" t="n">
        <v>44495</v>
      </c>
      <c r="B10" s="0" t="n">
        <v>13</v>
      </c>
      <c r="C10" s="0" t="n">
        <v>25</v>
      </c>
      <c r="D10" s="0" t="n">
        <v>65</v>
      </c>
      <c r="E10" s="0" t="n">
        <v>63.4</v>
      </c>
      <c r="F10" s="0" t="n">
        <v>30.9</v>
      </c>
      <c r="G10" s="0" t="n">
        <v>0.11</v>
      </c>
      <c r="H10" s="0" t="n">
        <v>50</v>
      </c>
      <c r="I10" s="0" t="s">
        <v>31</v>
      </c>
      <c r="J10" s="0" t="s">
        <v>32</v>
      </c>
      <c r="K10" s="0" t="s">
        <v>34</v>
      </c>
      <c r="N10" s="0" t="n">
        <v>1</v>
      </c>
      <c r="P10" s="0" t="n">
        <v>4</v>
      </c>
      <c r="R10" s="0" t="n">
        <f aca="false">(E10-F10)/F10/F10</f>
        <v>0.0340381856076078</v>
      </c>
    </row>
    <row r="11" customFormat="false" ht="12.8" hidden="false" customHeight="false" outlineLevel="0" collapsed="false">
      <c r="A11" s="3" t="n">
        <v>44495</v>
      </c>
      <c r="B11" s="0" t="n">
        <v>16</v>
      </c>
      <c r="C11" s="0" t="n">
        <v>27</v>
      </c>
      <c r="D11" s="0" t="n">
        <v>70</v>
      </c>
      <c r="E11" s="0" t="n">
        <v>120.7</v>
      </c>
      <c r="F11" s="0" t="n">
        <v>18.9</v>
      </c>
      <c r="G11" s="0" t="n">
        <v>0.11</v>
      </c>
      <c r="H11" s="0" t="n">
        <v>50</v>
      </c>
      <c r="I11" s="0" t="s">
        <v>42</v>
      </c>
      <c r="J11" s="0" t="s">
        <v>32</v>
      </c>
      <c r="K11" s="0" t="s">
        <v>137</v>
      </c>
      <c r="N11" s="0" t="n">
        <v>1</v>
      </c>
      <c r="P11" s="0" t="n">
        <v>600</v>
      </c>
      <c r="Q11" s="0" t="n">
        <v>6.5</v>
      </c>
      <c r="R11" s="0" t="n">
        <f aca="false">(E11-F11)/F11/F11</f>
        <v>0.28498642255256</v>
      </c>
    </row>
    <row r="12" customFormat="false" ht="12.8" hidden="false" customHeight="false" outlineLevel="0" collapsed="false">
      <c r="A12" s="3" t="n">
        <v>44496</v>
      </c>
      <c r="B12" s="0" t="n">
        <v>3</v>
      </c>
      <c r="C12" s="0" t="n">
        <v>28</v>
      </c>
      <c r="D12" s="0" t="n">
        <v>70</v>
      </c>
      <c r="E12" s="0" t="n">
        <v>127.5</v>
      </c>
      <c r="F12" s="0" t="n">
        <v>12.3</v>
      </c>
      <c r="G12" s="0" t="n">
        <v>0.33</v>
      </c>
      <c r="H12" s="0" t="n">
        <v>50</v>
      </c>
      <c r="I12" s="0" t="s">
        <v>42</v>
      </c>
      <c r="J12" s="0" t="s">
        <v>32</v>
      </c>
      <c r="N12" s="0" t="n">
        <v>1</v>
      </c>
      <c r="P12" s="0" t="n">
        <v>1000</v>
      </c>
      <c r="Q12" s="0" t="n">
        <v>16</v>
      </c>
      <c r="R12" s="0" t="n">
        <f aca="false">(E12-F12)/F12/F12</f>
        <v>0.761451516954194</v>
      </c>
    </row>
    <row r="13" customFormat="false" ht="12.8" hidden="false" customHeight="false" outlineLevel="0" collapsed="false">
      <c r="A13" s="3" t="n">
        <v>44501</v>
      </c>
      <c r="B13" s="0" t="n">
        <v>3</v>
      </c>
      <c r="C13" s="0" t="n">
        <v>29</v>
      </c>
      <c r="D13" s="0" t="n">
        <v>150</v>
      </c>
      <c r="E13" s="0" t="n">
        <v>49.7</v>
      </c>
      <c r="F13" s="0" t="n">
        <v>11.8</v>
      </c>
      <c r="G13" s="0" t="n">
        <v>0.11</v>
      </c>
      <c r="H13" s="0" t="n">
        <v>50</v>
      </c>
      <c r="I13" s="0" t="s">
        <v>31</v>
      </c>
      <c r="J13" s="0" t="s">
        <v>35</v>
      </c>
      <c r="K13" s="0" t="s">
        <v>139</v>
      </c>
      <c r="P13" s="0" t="n">
        <v>110</v>
      </c>
      <c r="Q13" s="0" t="n">
        <v>15</v>
      </c>
      <c r="R13" s="0" t="n">
        <f aca="false">(E13-F13)/F13/F13</f>
        <v>0.272191898879632</v>
      </c>
    </row>
    <row r="14" customFormat="false" ht="12.8" hidden="false" customHeight="false" outlineLevel="0" collapsed="false">
      <c r="A14" s="3" t="n">
        <v>44501</v>
      </c>
      <c r="B14" s="0" t="n">
        <v>6</v>
      </c>
      <c r="C14" s="0" t="n">
        <v>30</v>
      </c>
      <c r="D14" s="0" t="n">
        <v>85</v>
      </c>
      <c r="E14" s="0" t="n">
        <v>44.9</v>
      </c>
      <c r="F14" s="0" t="n">
        <v>6.9</v>
      </c>
      <c r="G14" s="0" t="n">
        <v>0.11</v>
      </c>
      <c r="H14" s="0" t="n">
        <v>50</v>
      </c>
      <c r="I14" s="0" t="s">
        <v>31</v>
      </c>
      <c r="J14" s="0" t="s">
        <v>35</v>
      </c>
      <c r="K14" s="0" t="s">
        <v>36</v>
      </c>
      <c r="N14" s="0" t="n">
        <v>1</v>
      </c>
      <c r="P14" s="0" t="n">
        <v>50</v>
      </c>
      <c r="Q14" s="0" t="n">
        <v>9</v>
      </c>
      <c r="R14" s="0" t="n">
        <f aca="false">(E14-F14)/F14/F14</f>
        <v>0.798151648813274</v>
      </c>
    </row>
    <row r="15" customFormat="false" ht="12.8" hidden="false" customHeight="false" outlineLevel="0" collapsed="false">
      <c r="A15" s="3" t="n">
        <v>44501</v>
      </c>
      <c r="B15" s="0" t="n">
        <v>7</v>
      </c>
      <c r="C15" s="0" t="n">
        <v>31</v>
      </c>
      <c r="D15" s="0" t="n">
        <v>85</v>
      </c>
      <c r="E15" s="0" t="n">
        <v>47.2</v>
      </c>
      <c r="F15" s="0" t="n">
        <v>6.7</v>
      </c>
      <c r="G15" s="0" t="n">
        <v>0.11</v>
      </c>
      <c r="H15" s="0" t="n">
        <v>50</v>
      </c>
      <c r="I15" s="0" t="s">
        <v>42</v>
      </c>
      <c r="J15" s="0" t="s">
        <v>32</v>
      </c>
      <c r="K15" s="0" t="s">
        <v>140</v>
      </c>
      <c r="N15" s="0" t="n">
        <v>1</v>
      </c>
      <c r="P15" s="0" t="n">
        <v>90</v>
      </c>
      <c r="Q15" s="0" t="n">
        <v>8</v>
      </c>
      <c r="R15" s="0" t="n">
        <f aca="false">(E15-F15)/F15/F15</f>
        <v>0.902205390955669</v>
      </c>
    </row>
    <row r="16" customFormat="false" ht="12.8" hidden="false" customHeight="false" outlineLevel="0" collapsed="false">
      <c r="A16" s="3" t="n">
        <v>44501</v>
      </c>
      <c r="B16" s="0" t="n">
        <v>8</v>
      </c>
      <c r="C16" s="0" t="n">
        <v>32</v>
      </c>
      <c r="D16" s="0" t="n">
        <v>85</v>
      </c>
      <c r="E16" s="0" t="n">
        <v>80.2</v>
      </c>
      <c r="F16" s="0" t="n">
        <v>38.7</v>
      </c>
      <c r="G16" s="0" t="n">
        <v>0.11</v>
      </c>
      <c r="H16" s="0" t="n">
        <v>50</v>
      </c>
      <c r="I16" s="0" t="s">
        <v>31</v>
      </c>
      <c r="J16" s="0" t="s">
        <v>32</v>
      </c>
      <c r="K16" s="0" t="s">
        <v>37</v>
      </c>
      <c r="N16" s="0" t="n">
        <v>1</v>
      </c>
      <c r="R16" s="0" t="n">
        <f aca="false">(E16-F16)/F16/F16</f>
        <v>0.0277093390488018</v>
      </c>
    </row>
    <row r="17" customFormat="false" ht="12.8" hidden="false" customHeight="false" outlineLevel="0" collapsed="false">
      <c r="A17" s="3" t="n">
        <v>44501</v>
      </c>
      <c r="B17" s="0" t="n">
        <v>9</v>
      </c>
      <c r="C17" s="0" t="n">
        <v>33</v>
      </c>
      <c r="D17" s="0" t="n">
        <v>85</v>
      </c>
      <c r="E17" s="0" t="n">
        <v>105</v>
      </c>
      <c r="F17" s="0" t="n">
        <v>9.1</v>
      </c>
      <c r="G17" s="0" t="n">
        <v>0.11</v>
      </c>
      <c r="H17" s="0" t="n">
        <v>50</v>
      </c>
      <c r="I17" s="0" t="s">
        <v>42</v>
      </c>
      <c r="J17" s="0" t="s">
        <v>32</v>
      </c>
      <c r="K17" s="0" t="s">
        <v>141</v>
      </c>
      <c r="N17" s="0" t="n">
        <v>1</v>
      </c>
      <c r="R17" s="0" t="n">
        <f aca="false">(E17-F17)/F17/F17</f>
        <v>1.15807269653424</v>
      </c>
    </row>
    <row r="18" customFormat="false" ht="12.8" hidden="false" customHeight="false" outlineLevel="0" collapsed="false">
      <c r="A18" s="3" t="n">
        <v>44501</v>
      </c>
      <c r="B18" s="0" t="n">
        <v>10</v>
      </c>
      <c r="C18" s="0" t="n">
        <v>34</v>
      </c>
      <c r="D18" s="0" t="n">
        <v>85</v>
      </c>
      <c r="E18" s="0" t="n">
        <v>58.3</v>
      </c>
      <c r="F18" s="0" t="n">
        <v>10.5</v>
      </c>
      <c r="G18" s="0" t="n">
        <v>0.11</v>
      </c>
      <c r="H18" s="0" t="n">
        <v>50</v>
      </c>
      <c r="I18" s="0" t="s">
        <v>42</v>
      </c>
      <c r="J18" s="0" t="s">
        <v>32</v>
      </c>
      <c r="K18" s="0" t="s">
        <v>142</v>
      </c>
      <c r="N18" s="0" t="n">
        <v>1</v>
      </c>
      <c r="P18" s="0" t="n">
        <v>140</v>
      </c>
      <c r="Q18" s="0" t="n">
        <v>7.1</v>
      </c>
      <c r="R18" s="0" t="n">
        <f aca="false">(E18-F18)/F18/F18</f>
        <v>0.433560090702948</v>
      </c>
    </row>
    <row r="19" customFormat="false" ht="12.8" hidden="false" customHeight="false" outlineLevel="0" collapsed="false">
      <c r="A19" s="3" t="n">
        <v>44502</v>
      </c>
      <c r="B19" s="0" t="n">
        <v>1</v>
      </c>
      <c r="C19" s="0" t="n">
        <v>35</v>
      </c>
      <c r="D19" s="0" t="n">
        <v>42</v>
      </c>
      <c r="E19" s="0" t="n">
        <v>47</v>
      </c>
      <c r="F19" s="0" t="n">
        <v>9.5</v>
      </c>
      <c r="G19" s="0" t="n">
        <v>0.11</v>
      </c>
      <c r="H19" s="0" t="n">
        <v>50</v>
      </c>
      <c r="J19" s="0" t="s">
        <v>32</v>
      </c>
      <c r="K19" s="0" t="s">
        <v>39</v>
      </c>
      <c r="N19" s="0" t="n">
        <v>1</v>
      </c>
      <c r="R19" s="0" t="n">
        <f aca="false">(E19-F19)/F19/F19</f>
        <v>0.415512465373961</v>
      </c>
    </row>
    <row r="20" s="20" customFormat="true" ht="12.8" hidden="false" customHeight="false" outlineLevel="0" collapsed="false">
      <c r="A20" s="19" t="n">
        <v>44502</v>
      </c>
      <c r="B20" s="21" t="n">
        <v>2</v>
      </c>
      <c r="C20" s="20" t="n">
        <v>36</v>
      </c>
      <c r="D20" s="21" t="n">
        <v>42</v>
      </c>
      <c r="E20" s="21" t="n">
        <v>86.1</v>
      </c>
      <c r="F20" s="21" t="n">
        <v>13.7</v>
      </c>
      <c r="G20" s="21" t="n">
        <v>0.11</v>
      </c>
      <c r="H20" s="21" t="n">
        <v>50</v>
      </c>
      <c r="I20" s="21"/>
      <c r="J20" s="21" t="s">
        <v>32</v>
      </c>
      <c r="K20" s="20" t="s">
        <v>198</v>
      </c>
      <c r="P20" s="20" t="n">
        <v>32</v>
      </c>
      <c r="Q20" s="20" t="n">
        <v>11</v>
      </c>
      <c r="R20" s="0" t="n">
        <f aca="false">(E20-F20)/F20/F20</f>
        <v>0.385742447653045</v>
      </c>
    </row>
    <row r="21" customFormat="false" ht="12.8" hidden="false" customHeight="false" outlineLevel="0" collapsed="false">
      <c r="A21" s="3" t="n">
        <v>44502</v>
      </c>
      <c r="B21" s="0" t="n">
        <v>3</v>
      </c>
      <c r="C21" s="0" t="n">
        <v>37</v>
      </c>
      <c r="D21" s="0" t="n">
        <v>42</v>
      </c>
      <c r="E21" s="0" t="n">
        <v>93.6</v>
      </c>
      <c r="F21" s="0" t="n">
        <v>26.9</v>
      </c>
      <c r="G21" s="0" t="n">
        <v>0.11</v>
      </c>
      <c r="H21" s="0" t="n">
        <v>50</v>
      </c>
      <c r="J21" s="0" t="s">
        <v>32</v>
      </c>
      <c r="N21" s="0" t="n">
        <v>1</v>
      </c>
      <c r="P21" s="0" t="n">
        <v>8.3</v>
      </c>
      <c r="Q21" s="0" t="n">
        <v>3.6</v>
      </c>
      <c r="R21" s="0" t="n">
        <f aca="false">(E21-F21)/F21/F21</f>
        <v>0.0921767250314396</v>
      </c>
    </row>
    <row r="22" customFormat="false" ht="12.8" hidden="false" customHeight="false" outlineLevel="0" collapsed="false">
      <c r="A22" s="3" t="n">
        <v>44502</v>
      </c>
      <c r="B22" s="0" t="n">
        <v>5</v>
      </c>
      <c r="C22" s="0" t="n">
        <v>38</v>
      </c>
      <c r="D22" s="0" t="n">
        <v>51</v>
      </c>
      <c r="E22" s="0" t="n">
        <v>140</v>
      </c>
      <c r="F22" s="0" t="n">
        <v>20</v>
      </c>
      <c r="G22" s="0" t="n">
        <v>0.33</v>
      </c>
      <c r="H22" s="0" t="n">
        <v>50</v>
      </c>
      <c r="J22" s="0" t="s">
        <v>32</v>
      </c>
      <c r="K22" s="0" t="s">
        <v>40</v>
      </c>
      <c r="N22" s="0" t="n">
        <v>1</v>
      </c>
      <c r="P22" s="0" t="n">
        <v>33</v>
      </c>
      <c r="Q22" s="0" t="n">
        <v>3.8</v>
      </c>
      <c r="R22" s="0" t="n">
        <f aca="false">(E22-F22)/F22/F22</f>
        <v>0.3</v>
      </c>
    </row>
    <row r="23" customFormat="false" ht="12.8" hidden="false" customHeight="false" outlineLevel="0" collapsed="false">
      <c r="A23" s="3" t="n">
        <v>44502</v>
      </c>
      <c r="B23" s="0" t="n">
        <v>8</v>
      </c>
      <c r="C23" s="0" t="n">
        <v>39</v>
      </c>
      <c r="D23" s="0" t="n">
        <v>41</v>
      </c>
      <c r="E23" s="0" t="n">
        <v>110</v>
      </c>
      <c r="F23" s="0" t="n">
        <v>20</v>
      </c>
      <c r="G23" s="0" t="n">
        <v>0.11</v>
      </c>
      <c r="H23" s="0" t="n">
        <v>50</v>
      </c>
      <c r="J23" s="0" t="s">
        <v>32</v>
      </c>
      <c r="K23" s="0" t="s">
        <v>41</v>
      </c>
      <c r="N23" s="0" t="n">
        <v>1</v>
      </c>
      <c r="P23" s="0" t="n">
        <v>70</v>
      </c>
      <c r="Q23" s="0" t="n">
        <v>3.5</v>
      </c>
      <c r="R23" s="0" t="n">
        <f aca="false">(E23-F23)/F23/F23</f>
        <v>0.225</v>
      </c>
    </row>
    <row r="24" customFormat="false" ht="12.8" hidden="false" customHeight="false" outlineLevel="0" collapsed="false">
      <c r="A24" s="3" t="n">
        <v>44502</v>
      </c>
      <c r="B24" s="0" t="n">
        <v>9</v>
      </c>
      <c r="C24" s="0" t="n">
        <v>40</v>
      </c>
      <c r="D24" s="0" t="n">
        <v>41</v>
      </c>
      <c r="E24" s="0" t="n">
        <v>109.4</v>
      </c>
      <c r="F24" s="0" t="n">
        <v>23.2</v>
      </c>
      <c r="G24" s="0" t="n">
        <v>0.11</v>
      </c>
      <c r="H24" s="0" t="n">
        <v>47.8</v>
      </c>
      <c r="J24" s="0" t="s">
        <v>35</v>
      </c>
      <c r="N24" s="0" t="n">
        <v>1</v>
      </c>
      <c r="P24" s="0" t="n">
        <v>45</v>
      </c>
      <c r="Q24" s="0" t="n">
        <v>3.4</v>
      </c>
      <c r="R24" s="0" t="n">
        <f aca="false">(E24-F24)/F24/F24</f>
        <v>0.160151605231867</v>
      </c>
    </row>
    <row r="25" customFormat="false" ht="12.8" hidden="false" customHeight="false" outlineLevel="0" collapsed="false">
      <c r="A25" s="3" t="n">
        <v>44502</v>
      </c>
      <c r="B25" s="0" t="n">
        <v>13</v>
      </c>
      <c r="C25" s="0" t="n">
        <v>41</v>
      </c>
      <c r="D25" s="0" t="n">
        <v>61</v>
      </c>
      <c r="E25" s="0" t="n">
        <v>201.2</v>
      </c>
      <c r="F25" s="0" t="n">
        <v>51.4</v>
      </c>
      <c r="G25" s="0" t="n">
        <v>0.65</v>
      </c>
      <c r="H25" s="0" t="n">
        <v>50</v>
      </c>
      <c r="I25" s="0" t="s">
        <v>31</v>
      </c>
      <c r="J25" s="0" t="s">
        <v>32</v>
      </c>
      <c r="N25" s="0" t="n">
        <v>1</v>
      </c>
      <c r="P25" s="0" t="n">
        <v>28</v>
      </c>
      <c r="Q25" s="0" t="n">
        <v>4.4</v>
      </c>
      <c r="R25" s="0" t="n">
        <f aca="false">(E25-F25)/F25/F25</f>
        <v>0.0567003285439598</v>
      </c>
    </row>
    <row r="26" customFormat="false" ht="12.8" hidden="false" customHeight="false" outlineLevel="0" collapsed="false">
      <c r="A26" s="3" t="n">
        <v>44502</v>
      </c>
      <c r="B26" s="0" t="n">
        <v>14</v>
      </c>
      <c r="C26" s="0" t="n">
        <v>42</v>
      </c>
      <c r="D26" s="0" t="n">
        <v>61</v>
      </c>
      <c r="E26" s="0" t="n">
        <v>137.5</v>
      </c>
      <c r="F26" s="0" t="n">
        <v>27</v>
      </c>
      <c r="G26" s="0" t="n">
        <v>0.11</v>
      </c>
      <c r="H26" s="0" t="n">
        <v>50</v>
      </c>
      <c r="I26" s="0" t="s">
        <v>42</v>
      </c>
      <c r="J26" s="0" t="s">
        <v>32</v>
      </c>
      <c r="K26" s="0" t="s">
        <v>43</v>
      </c>
      <c r="N26" s="0" t="n">
        <v>1</v>
      </c>
      <c r="R26" s="0" t="n">
        <f aca="false">(E26-F26)/F26/F26</f>
        <v>0.151577503429355</v>
      </c>
    </row>
    <row r="27" customFormat="false" ht="12.8" hidden="false" customHeight="false" outlineLevel="0" collapsed="false">
      <c r="A27" s="3" t="n">
        <v>44502</v>
      </c>
      <c r="B27" s="0" t="n">
        <v>16</v>
      </c>
      <c r="C27" s="0" t="n">
        <v>43</v>
      </c>
      <c r="D27" s="0" t="n">
        <v>65</v>
      </c>
      <c r="E27" s="0" t="n">
        <v>100</v>
      </c>
      <c r="F27" s="0" t="n">
        <v>30</v>
      </c>
      <c r="G27" s="0" t="n">
        <v>0.11</v>
      </c>
      <c r="H27" s="0" t="n">
        <v>50</v>
      </c>
      <c r="I27" s="0" t="s">
        <v>31</v>
      </c>
      <c r="J27" s="0" t="s">
        <v>32</v>
      </c>
      <c r="K27" s="0" t="s">
        <v>44</v>
      </c>
      <c r="N27" s="0" t="n">
        <v>1</v>
      </c>
      <c r="P27" s="0" t="n">
        <v>90</v>
      </c>
      <c r="Q27" s="0" t="n">
        <v>3.6</v>
      </c>
      <c r="R27" s="0" t="n">
        <f aca="false">(E27-F27)/F27/F27</f>
        <v>0.0777777777777778</v>
      </c>
    </row>
    <row r="28" customFormat="false" ht="12.8" hidden="false" customHeight="false" outlineLevel="0" collapsed="false">
      <c r="A28" s="3" t="n">
        <v>44502</v>
      </c>
      <c r="B28" s="0" t="n">
        <v>17</v>
      </c>
      <c r="C28" s="0" t="n">
        <v>44</v>
      </c>
      <c r="D28" s="0" t="n">
        <v>65</v>
      </c>
      <c r="E28" s="0" t="n">
        <v>179.1</v>
      </c>
      <c r="F28" s="0" t="n">
        <v>28</v>
      </c>
      <c r="G28" s="0" t="n">
        <v>0.33</v>
      </c>
      <c r="H28" s="0" t="n">
        <v>50</v>
      </c>
      <c r="I28" s="0" t="s">
        <v>31</v>
      </c>
      <c r="J28" s="0" t="s">
        <v>32</v>
      </c>
      <c r="K28" s="0" t="s">
        <v>45</v>
      </c>
      <c r="N28" s="0" t="n">
        <v>1</v>
      </c>
      <c r="P28" s="0" t="n">
        <v>95</v>
      </c>
      <c r="Q28" s="0" t="n">
        <v>3.7</v>
      </c>
      <c r="R28" s="0" t="n">
        <f aca="false">(E28-F28)/F28/F28</f>
        <v>0.192729591836735</v>
      </c>
    </row>
    <row r="29" customFormat="false" ht="12.8" hidden="false" customHeight="false" outlineLevel="0" collapsed="false">
      <c r="A29" s="3" t="n">
        <v>44502</v>
      </c>
      <c r="B29" s="0" t="n">
        <v>18</v>
      </c>
      <c r="C29" s="0" t="n">
        <v>45</v>
      </c>
      <c r="D29" s="0" t="n">
        <v>65</v>
      </c>
      <c r="E29" s="0" t="n">
        <v>257.7</v>
      </c>
      <c r="F29" s="0" t="n">
        <v>37.7</v>
      </c>
      <c r="G29" s="0" t="n">
        <v>0.33</v>
      </c>
      <c r="H29" s="0" t="n">
        <v>50</v>
      </c>
      <c r="I29" s="0" t="s">
        <v>31</v>
      </c>
      <c r="J29" s="0" t="s">
        <v>32</v>
      </c>
      <c r="K29" s="0" t="s">
        <v>45</v>
      </c>
      <c r="N29" s="0" t="n">
        <v>1</v>
      </c>
      <c r="P29" s="0" t="n">
        <v>100</v>
      </c>
      <c r="Q29" s="0" t="n">
        <v>4</v>
      </c>
      <c r="R29" s="0" t="n">
        <f aca="false">(E29-F29)/F29/F29</f>
        <v>0.154788959325683</v>
      </c>
    </row>
    <row r="30" customFormat="false" ht="12.8" hidden="false" customHeight="false" outlineLevel="0" collapsed="false">
      <c r="A30" s="3" t="n">
        <v>44502</v>
      </c>
      <c r="B30" s="0" t="n">
        <v>19</v>
      </c>
      <c r="C30" s="0" t="n">
        <v>46</v>
      </c>
      <c r="D30" s="0" t="n">
        <v>65</v>
      </c>
      <c r="E30" s="0" t="n">
        <v>239.8</v>
      </c>
      <c r="F30" s="0" t="n">
        <v>36.1</v>
      </c>
      <c r="G30" s="0" t="n">
        <v>0.33</v>
      </c>
      <c r="H30" s="0" t="n">
        <v>50</v>
      </c>
      <c r="I30" s="0" t="s">
        <v>31</v>
      </c>
      <c r="J30" s="0" t="s">
        <v>32</v>
      </c>
      <c r="K30" s="0" t="s">
        <v>45</v>
      </c>
      <c r="N30" s="0" t="n">
        <v>1</v>
      </c>
      <c r="P30" s="0" t="n">
        <v>100</v>
      </c>
      <c r="Q30" s="0" t="n">
        <v>3.2</v>
      </c>
      <c r="R30" s="0" t="n">
        <f aca="false">(E30-F30)/F30/F30</f>
        <v>0.156306351240399</v>
      </c>
    </row>
    <row r="31" customFormat="false" ht="12.8" hidden="false" customHeight="false" outlineLevel="0" collapsed="false">
      <c r="A31" s="3" t="n">
        <v>44502</v>
      </c>
      <c r="B31" s="0" t="n">
        <v>21</v>
      </c>
      <c r="C31" s="0" t="n">
        <v>48</v>
      </c>
      <c r="D31" s="0" t="n">
        <v>65</v>
      </c>
      <c r="E31" s="0" t="n">
        <v>197.3</v>
      </c>
      <c r="F31" s="0" t="n">
        <v>24.7</v>
      </c>
      <c r="G31" s="0" t="n">
        <v>0.33</v>
      </c>
      <c r="H31" s="0" t="n">
        <v>50</v>
      </c>
      <c r="I31" s="0" t="s">
        <v>42</v>
      </c>
      <c r="J31" s="0" t="s">
        <v>32</v>
      </c>
      <c r="K31" s="0" t="s">
        <v>46</v>
      </c>
      <c r="N31" s="0" t="n">
        <v>1</v>
      </c>
      <c r="P31" s="0" t="n">
        <v>240</v>
      </c>
      <c r="Q31" s="0" t="n">
        <v>5</v>
      </c>
      <c r="R31" s="0" t="n">
        <f aca="false">(E31-F31)/F31/F31</f>
        <v>0.282909078988346</v>
      </c>
    </row>
    <row r="32" customFormat="false" ht="12.8" hidden="false" customHeight="false" outlineLevel="0" collapsed="false">
      <c r="A32" s="3" t="n">
        <v>44503</v>
      </c>
      <c r="B32" s="0" t="n">
        <v>1</v>
      </c>
      <c r="C32" s="0" t="n">
        <v>49</v>
      </c>
      <c r="D32" s="0" t="n">
        <v>111</v>
      </c>
      <c r="E32" s="0" t="n">
        <v>129</v>
      </c>
      <c r="F32" s="0" t="n">
        <v>19.2</v>
      </c>
      <c r="G32" s="0" t="n">
        <v>0.33</v>
      </c>
      <c r="H32" s="0" t="n">
        <v>50</v>
      </c>
      <c r="I32" s="0" t="s">
        <v>42</v>
      </c>
      <c r="J32" s="0" t="s">
        <v>32</v>
      </c>
      <c r="K32" s="0" t="s">
        <v>146</v>
      </c>
      <c r="N32" s="0" t="n">
        <v>1</v>
      </c>
      <c r="P32" s="0" t="n">
        <v>240</v>
      </c>
      <c r="Q32" s="0" t="n">
        <v>5.3</v>
      </c>
      <c r="R32" s="0" t="n">
        <f aca="false">(E32-F32)/F32/F32</f>
        <v>0.2978515625</v>
      </c>
    </row>
    <row r="33" customFormat="false" ht="12.8" hidden="false" customHeight="false" outlineLevel="0" collapsed="false">
      <c r="A33" s="3" t="n">
        <v>44503</v>
      </c>
      <c r="B33" s="0" t="n">
        <v>2</v>
      </c>
      <c r="C33" s="0" t="n">
        <v>50</v>
      </c>
      <c r="D33" s="0" t="n">
        <v>111</v>
      </c>
      <c r="E33" s="0" t="n">
        <v>155.7</v>
      </c>
      <c r="F33" s="0" t="n">
        <v>37.7</v>
      </c>
      <c r="G33" s="0" t="n">
        <v>0.33</v>
      </c>
      <c r="H33" s="0" t="n">
        <v>50</v>
      </c>
      <c r="I33" s="0" t="s">
        <v>31</v>
      </c>
      <c r="J33" s="0" t="s">
        <v>32</v>
      </c>
      <c r="N33" s="0" t="n">
        <v>1</v>
      </c>
      <c r="P33" s="0" t="n">
        <v>190</v>
      </c>
      <c r="Q33" s="0" t="n">
        <v>6.8</v>
      </c>
      <c r="R33" s="0" t="n">
        <f aca="false">(E33-F33)/F33/F33</f>
        <v>0.0830231690928663</v>
      </c>
    </row>
    <row r="34" customFormat="false" ht="12.8" hidden="false" customHeight="false" outlineLevel="0" collapsed="false">
      <c r="A34" s="3" t="n">
        <v>44503</v>
      </c>
      <c r="B34" s="0" t="n">
        <v>4</v>
      </c>
      <c r="C34" s="0" t="n">
        <v>51</v>
      </c>
      <c r="D34" s="0" t="n">
        <v>66</v>
      </c>
      <c r="E34" s="0" t="n">
        <v>132.6</v>
      </c>
      <c r="F34" s="0" t="n">
        <v>15.6</v>
      </c>
      <c r="G34" s="0" t="n">
        <v>0.33</v>
      </c>
      <c r="H34" s="0" t="n">
        <v>50</v>
      </c>
      <c r="I34" s="0" t="s">
        <v>42</v>
      </c>
      <c r="J34" s="0" t="s">
        <v>32</v>
      </c>
      <c r="N34" s="0" t="n">
        <v>1</v>
      </c>
      <c r="P34" s="0" t="n">
        <v>850</v>
      </c>
      <c r="Q34" s="0" t="n">
        <v>15</v>
      </c>
      <c r="R34" s="0" t="n">
        <f aca="false">(E34-F34)/F34/F34</f>
        <v>0.480769230769231</v>
      </c>
    </row>
    <row r="35" customFormat="false" ht="12.8" hidden="false" customHeight="false" outlineLevel="0" collapsed="false">
      <c r="A35" s="3" t="n">
        <v>44503</v>
      </c>
      <c r="B35" s="0" t="n">
        <v>6</v>
      </c>
      <c r="C35" s="0" t="n">
        <v>52</v>
      </c>
      <c r="D35" s="0" t="n">
        <v>66</v>
      </c>
      <c r="E35" s="0" t="n">
        <v>195.1</v>
      </c>
      <c r="F35" s="0" t="n">
        <v>19.2</v>
      </c>
      <c r="G35" s="0" t="n">
        <v>0.33</v>
      </c>
      <c r="H35" s="0" t="n">
        <v>50</v>
      </c>
      <c r="I35" s="0" t="s">
        <v>42</v>
      </c>
      <c r="J35" s="0" t="s">
        <v>32</v>
      </c>
      <c r="N35" s="0" t="n">
        <v>1</v>
      </c>
      <c r="P35" s="0" t="n">
        <v>760</v>
      </c>
      <c r="Q35" s="0" t="n">
        <v>15</v>
      </c>
      <c r="R35" s="0" t="n">
        <f aca="false">(E35-F35)/F35/F35</f>
        <v>0.477159288194444</v>
      </c>
    </row>
    <row r="36" customFormat="false" ht="12.8" hidden="false" customHeight="false" outlineLevel="0" collapsed="false">
      <c r="A36" s="3" t="n">
        <v>44503</v>
      </c>
      <c r="B36" s="0" t="n">
        <v>8</v>
      </c>
      <c r="C36" s="0" t="n">
        <v>53</v>
      </c>
      <c r="D36" s="0" t="n">
        <v>57</v>
      </c>
      <c r="E36" s="0" t="n">
        <v>72.5</v>
      </c>
      <c r="F36" s="0" t="n">
        <v>21.1</v>
      </c>
      <c r="G36" s="0" t="n">
        <v>0.33</v>
      </c>
      <c r="H36" s="0" t="n">
        <v>50</v>
      </c>
      <c r="I36" s="0" t="s">
        <v>31</v>
      </c>
      <c r="J36" s="0" t="s">
        <v>32</v>
      </c>
      <c r="K36" s="8" t="s">
        <v>47</v>
      </c>
      <c r="N36" s="0" t="n">
        <v>1</v>
      </c>
      <c r="P36" s="0" t="n">
        <v>77</v>
      </c>
      <c r="Q36" s="0" t="n">
        <v>5</v>
      </c>
      <c r="R36" s="0" t="n">
        <f aca="false">(E36-F36)/F36/F36</f>
        <v>0.11545113541924</v>
      </c>
    </row>
    <row r="37" customFormat="false" ht="12.8" hidden="false" customHeight="false" outlineLevel="0" collapsed="false">
      <c r="A37" s="3" t="n">
        <v>44503</v>
      </c>
      <c r="B37" s="0" t="n">
        <v>10</v>
      </c>
      <c r="C37" s="0" t="n">
        <v>55</v>
      </c>
      <c r="D37" s="0" t="n">
        <v>57</v>
      </c>
      <c r="E37" s="0" t="n">
        <v>160.2</v>
      </c>
      <c r="F37" s="0" t="n">
        <v>32.5</v>
      </c>
      <c r="G37" s="0" t="n">
        <v>0.33</v>
      </c>
      <c r="H37" s="0" t="n">
        <v>50</v>
      </c>
      <c r="I37" s="0" t="s">
        <v>31</v>
      </c>
      <c r="J37" s="0" t="s">
        <v>32</v>
      </c>
      <c r="K37" s="0" t="s">
        <v>47</v>
      </c>
      <c r="N37" s="0" t="n">
        <v>1</v>
      </c>
      <c r="P37" s="0" t="n">
        <v>60</v>
      </c>
      <c r="Q37" s="0" t="n">
        <v>4</v>
      </c>
      <c r="R37" s="0" t="n">
        <f aca="false">(E37-F37)/F37/F37</f>
        <v>0.120899408284024</v>
      </c>
    </row>
    <row r="38" customFormat="false" ht="12.8" hidden="false" customHeight="false" outlineLevel="0" collapsed="false">
      <c r="A38" s="3" t="n">
        <v>44503</v>
      </c>
      <c r="B38" s="0" t="n">
        <v>11</v>
      </c>
      <c r="C38" s="0" t="n">
        <v>56</v>
      </c>
      <c r="D38" s="0" t="n">
        <v>57</v>
      </c>
      <c r="E38" s="0" t="n">
        <v>205.8</v>
      </c>
      <c r="F38" s="0" t="n">
        <v>26.7</v>
      </c>
      <c r="G38" s="0" t="n">
        <v>0.33</v>
      </c>
      <c r="H38" s="0" t="n">
        <v>50</v>
      </c>
      <c r="I38" s="0" t="s">
        <v>42</v>
      </c>
      <c r="J38" s="0" t="s">
        <v>32</v>
      </c>
      <c r="N38" s="0" t="n">
        <v>1</v>
      </c>
      <c r="P38" s="0" t="n">
        <v>240</v>
      </c>
      <c r="Q38" s="0" t="n">
        <v>4.3</v>
      </c>
      <c r="R38" s="0" t="n">
        <f aca="false">(E38-F38)/F38/F38</f>
        <v>0.251230905188739</v>
      </c>
    </row>
    <row r="39" customFormat="false" ht="12.8" hidden="false" customHeight="false" outlineLevel="0" collapsed="false">
      <c r="A39" s="3" t="n">
        <v>44503</v>
      </c>
      <c r="B39" s="0" t="n">
        <v>13</v>
      </c>
      <c r="C39" s="0" t="n">
        <v>57</v>
      </c>
      <c r="D39" s="0" t="n">
        <v>89</v>
      </c>
      <c r="E39" s="0" t="n">
        <v>134.9</v>
      </c>
      <c r="F39" s="0" t="n">
        <v>43.3</v>
      </c>
      <c r="G39" s="0" t="n">
        <v>0.33</v>
      </c>
      <c r="H39" s="0" t="n">
        <v>50</v>
      </c>
      <c r="I39" s="0" t="s">
        <v>31</v>
      </c>
      <c r="J39" s="0" t="s">
        <v>32</v>
      </c>
      <c r="N39" s="0" t="n">
        <v>1</v>
      </c>
      <c r="R39" s="0" t="n">
        <f aca="false">(E39-F39)/F39/F39</f>
        <v>0.0488561995637078</v>
      </c>
    </row>
    <row r="40" customFormat="false" ht="12.8" hidden="false" customHeight="false" outlineLevel="0" collapsed="false">
      <c r="A40" s="3" t="n">
        <v>44503</v>
      </c>
      <c r="B40" s="0" t="n">
        <v>14</v>
      </c>
      <c r="C40" s="0" t="n">
        <v>58</v>
      </c>
      <c r="D40" s="0" t="n">
        <v>89</v>
      </c>
      <c r="E40" s="0" t="n">
        <v>198</v>
      </c>
      <c r="F40" s="0" t="n">
        <v>16.6</v>
      </c>
      <c r="G40" s="0" t="n">
        <v>0.33</v>
      </c>
      <c r="H40" s="0" t="n">
        <v>50</v>
      </c>
      <c r="I40" s="0" t="s">
        <v>42</v>
      </c>
      <c r="J40" s="0" t="s">
        <v>32</v>
      </c>
      <c r="N40" s="0" t="n">
        <v>1</v>
      </c>
      <c r="P40" s="0" t="n">
        <v>40</v>
      </c>
      <c r="Q40" s="0" t="n">
        <v>1.4</v>
      </c>
      <c r="R40" s="0" t="n">
        <f aca="false">(E40-F40)/F40/F40</f>
        <v>0.658295833938162</v>
      </c>
    </row>
    <row r="41" customFormat="false" ht="12.8" hidden="false" customHeight="false" outlineLevel="0" collapsed="false">
      <c r="A41" s="3" t="n">
        <v>44503</v>
      </c>
      <c r="B41" s="0" t="n">
        <v>15</v>
      </c>
      <c r="C41" s="0" t="n">
        <v>59</v>
      </c>
      <c r="D41" s="0" t="n">
        <v>89</v>
      </c>
      <c r="E41" s="0" t="n">
        <v>194.6</v>
      </c>
      <c r="F41" s="0" t="n">
        <v>45.2</v>
      </c>
      <c r="G41" s="0" t="n">
        <v>0.33</v>
      </c>
      <c r="H41" s="0" t="n">
        <v>50</v>
      </c>
      <c r="I41" s="0" t="s">
        <v>31</v>
      </c>
      <c r="J41" s="0" t="s">
        <v>32</v>
      </c>
      <c r="K41" s="8" t="s">
        <v>47</v>
      </c>
      <c r="N41" s="0" t="n">
        <v>1</v>
      </c>
      <c r="P41" s="0" t="n">
        <v>160</v>
      </c>
      <c r="Q41" s="0" t="n">
        <v>2.5</v>
      </c>
      <c r="R41" s="0" t="n">
        <f aca="false">(E41-F41)/F41/F41</f>
        <v>0.0731263215600282</v>
      </c>
    </row>
    <row r="42" customFormat="false" ht="12.8" hidden="false" customHeight="false" outlineLevel="0" collapsed="false">
      <c r="A42" s="3" t="n">
        <v>44510</v>
      </c>
      <c r="B42" s="0" t="n">
        <v>2</v>
      </c>
      <c r="C42" s="0" t="n">
        <v>60</v>
      </c>
      <c r="D42" s="0" t="n">
        <v>20</v>
      </c>
      <c r="E42" s="0" t="n">
        <v>117</v>
      </c>
      <c r="F42" s="0" t="n">
        <v>12.9</v>
      </c>
      <c r="G42" s="0" t="n">
        <v>0.33</v>
      </c>
      <c r="H42" s="0" t="n">
        <v>50</v>
      </c>
      <c r="I42" s="0" t="s">
        <v>31</v>
      </c>
      <c r="J42" s="0" t="s">
        <v>32</v>
      </c>
      <c r="K42" s="0" t="s">
        <v>149</v>
      </c>
      <c r="N42" s="0" t="n">
        <v>1</v>
      </c>
      <c r="P42" s="0" t="n">
        <v>200</v>
      </c>
      <c r="Q42" s="0" t="n">
        <v>15</v>
      </c>
      <c r="R42" s="0" t="n">
        <f aca="false">(E42-F42)/F42/F42</f>
        <v>0.625563367586083</v>
      </c>
    </row>
    <row r="43" s="20" customFormat="true" ht="12.8" hidden="false" customHeight="false" outlineLevel="0" collapsed="false">
      <c r="A43" s="19" t="n">
        <v>44510</v>
      </c>
      <c r="B43" s="21" t="n">
        <v>4</v>
      </c>
      <c r="C43" s="20" t="n">
        <v>61</v>
      </c>
      <c r="D43" s="21" t="n">
        <v>25</v>
      </c>
      <c r="E43" s="21" t="n">
        <f aca="false">244.1*0.33</f>
        <v>80.553</v>
      </c>
      <c r="F43" s="21" t="n">
        <f aca="false">79*0.33</f>
        <v>26.07</v>
      </c>
      <c r="G43" s="21" t="n">
        <v>0.33</v>
      </c>
      <c r="H43" s="21" t="n">
        <v>50</v>
      </c>
      <c r="I43" s="21" t="s">
        <v>31</v>
      </c>
      <c r="J43" s="21" t="s">
        <v>32</v>
      </c>
      <c r="K43" s="20" t="s">
        <v>199</v>
      </c>
      <c r="R43" s="0" t="n">
        <f aca="false">(E43-F43)/F43/F43</f>
        <v>0.080163920894573</v>
      </c>
    </row>
    <row r="44" s="20" customFormat="true" ht="12.8" hidden="false" customHeight="false" outlineLevel="0" collapsed="false">
      <c r="A44" s="19" t="n">
        <v>44510</v>
      </c>
      <c r="B44" s="21" t="n">
        <v>5</v>
      </c>
      <c r="C44" s="20" t="n">
        <v>62</v>
      </c>
      <c r="D44" s="21" t="n">
        <v>25</v>
      </c>
      <c r="E44" s="21" t="n">
        <f aca="false">377*0.33</f>
        <v>124.41</v>
      </c>
      <c r="F44" s="21" t="n">
        <f aca="false">43*0.33</f>
        <v>14.19</v>
      </c>
      <c r="G44" s="21" t="n">
        <v>0.33</v>
      </c>
      <c r="H44" s="21" t="n">
        <v>50</v>
      </c>
      <c r="I44" s="21" t="s">
        <v>31</v>
      </c>
      <c r="J44" s="21" t="s">
        <v>32</v>
      </c>
      <c r="K44" s="20" t="s">
        <v>199</v>
      </c>
      <c r="P44" s="20" t="n">
        <v>200</v>
      </c>
      <c r="Q44" s="20" t="n">
        <v>16</v>
      </c>
      <c r="R44" s="0" t="n">
        <f aca="false">(E44-F44)/F44/F44</f>
        <v>0.547388432731862</v>
      </c>
    </row>
    <row r="45" customFormat="false" ht="12.8" hidden="false" customHeight="false" outlineLevel="0" collapsed="false">
      <c r="A45" s="3" t="n">
        <v>44510</v>
      </c>
      <c r="B45" s="0" t="n">
        <v>6</v>
      </c>
      <c r="C45" s="0" t="n">
        <v>63</v>
      </c>
      <c r="D45" s="0" t="n">
        <v>25</v>
      </c>
      <c r="E45" s="0" t="n">
        <f aca="false">205*0.33</f>
        <v>67.65</v>
      </c>
      <c r="F45" s="0" t="n">
        <f aca="false">36*0.33</f>
        <v>11.88</v>
      </c>
      <c r="G45" s="0" t="n">
        <v>0.33</v>
      </c>
      <c r="H45" s="0" t="n">
        <v>50</v>
      </c>
      <c r="I45" s="0" t="s">
        <v>31</v>
      </c>
      <c r="J45" s="0" t="s">
        <v>32</v>
      </c>
      <c r="N45" s="0" t="n">
        <v>1</v>
      </c>
      <c r="P45" s="0" t="n">
        <v>28</v>
      </c>
      <c r="Q45" s="0" t="n">
        <v>11</v>
      </c>
      <c r="R45" s="0" t="n">
        <f aca="false">(E45-F45)/F45/F45</f>
        <v>0.395155256266367</v>
      </c>
    </row>
    <row r="46" customFormat="false" ht="12.8" hidden="false" customHeight="false" outlineLevel="0" collapsed="false">
      <c r="A46" s="3" t="n">
        <v>44510</v>
      </c>
      <c r="B46" s="0" t="n">
        <v>9</v>
      </c>
      <c r="C46" s="0" t="n">
        <v>64</v>
      </c>
      <c r="D46" s="0" t="n">
        <v>15</v>
      </c>
      <c r="E46" s="0" t="n">
        <f aca="false">270*0.33</f>
        <v>89.1</v>
      </c>
      <c r="F46" s="0" t="n">
        <f aca="false">62*0.33</f>
        <v>20.46</v>
      </c>
      <c r="G46" s="0" t="n">
        <v>0.33</v>
      </c>
      <c r="H46" s="0" t="n">
        <v>50</v>
      </c>
      <c r="I46" s="0" t="s">
        <v>31</v>
      </c>
      <c r="J46" s="0" t="s">
        <v>32</v>
      </c>
      <c r="N46" s="0" t="n">
        <v>1</v>
      </c>
      <c r="R46" s="0" t="n">
        <f aca="false">(E46-F46)/F46/F46</f>
        <v>0.163970611421184</v>
      </c>
    </row>
    <row r="47" customFormat="false" ht="12.8" hidden="false" customHeight="false" outlineLevel="0" collapsed="false">
      <c r="A47" s="3" t="n">
        <v>44510</v>
      </c>
      <c r="B47" s="0" t="n">
        <v>10</v>
      </c>
      <c r="C47" s="0" t="n">
        <v>65</v>
      </c>
      <c r="D47" s="0" t="n">
        <v>15</v>
      </c>
      <c r="E47" s="0" t="n">
        <f aca="false">411*0.33</f>
        <v>135.63</v>
      </c>
      <c r="F47" s="0" t="n">
        <f aca="false">40.1*0.33</f>
        <v>13.233</v>
      </c>
      <c r="G47" s="0" t="n">
        <v>0.33</v>
      </c>
      <c r="H47" s="0" t="n">
        <v>50</v>
      </c>
      <c r="I47" s="0" t="s">
        <v>31</v>
      </c>
      <c r="J47" s="0" t="s">
        <v>32</v>
      </c>
      <c r="N47" s="0" t="n">
        <v>1</v>
      </c>
      <c r="P47" s="0" t="n">
        <v>30</v>
      </c>
      <c r="Q47" s="0" t="n">
        <v>23</v>
      </c>
      <c r="R47" s="0" t="n">
        <f aca="false">(E47-F47)/F47/F47</f>
        <v>0.69896293800374</v>
      </c>
    </row>
    <row r="48" customFormat="false" ht="12.8" hidden="false" customHeight="false" outlineLevel="0" collapsed="false">
      <c r="A48" s="3" t="n">
        <v>44510</v>
      </c>
      <c r="B48" s="0" t="n">
        <v>11</v>
      </c>
      <c r="C48" s="0" t="n">
        <v>66</v>
      </c>
      <c r="D48" s="0" t="n">
        <v>15</v>
      </c>
      <c r="E48" s="0" t="n">
        <f aca="false">549*0.33</f>
        <v>181.17</v>
      </c>
      <c r="F48" s="0" t="n">
        <f aca="false">69*0.33</f>
        <v>22.77</v>
      </c>
      <c r="G48" s="0" t="n">
        <v>0.33</v>
      </c>
      <c r="H48" s="0" t="n">
        <v>50</v>
      </c>
      <c r="I48" s="0" t="s">
        <v>31</v>
      </c>
      <c r="J48" s="0" t="s">
        <v>32</v>
      </c>
      <c r="N48" s="0" t="n">
        <v>1</v>
      </c>
      <c r="R48" s="0" t="n">
        <f aca="false">(E48-F48)/F48/F48</f>
        <v>0.305512592847186</v>
      </c>
    </row>
    <row r="49" customFormat="false" ht="12.8" hidden="false" customHeight="false" outlineLevel="0" collapsed="false">
      <c r="A49" s="3" t="n">
        <v>44511</v>
      </c>
      <c r="B49" s="0" t="n">
        <v>1</v>
      </c>
      <c r="C49" s="0" t="n">
        <v>67</v>
      </c>
      <c r="D49" s="0" t="n">
        <v>8</v>
      </c>
      <c r="E49" s="0" t="n">
        <v>157.3</v>
      </c>
      <c r="F49" s="0" t="n">
        <v>21.5</v>
      </c>
      <c r="G49" s="0" t="n">
        <v>0.33</v>
      </c>
      <c r="H49" s="0" t="n">
        <v>50</v>
      </c>
      <c r="I49" s="0" t="s">
        <v>31</v>
      </c>
      <c r="J49" s="0" t="s">
        <v>32</v>
      </c>
      <c r="K49" s="0" t="s">
        <v>48</v>
      </c>
      <c r="N49" s="0" t="n">
        <v>1</v>
      </c>
      <c r="R49" s="0" t="n">
        <f aca="false">(E49-F49)/F49/F49</f>
        <v>0.293780421849648</v>
      </c>
    </row>
    <row r="50" customFormat="false" ht="12.8" hidden="false" customHeight="false" outlineLevel="0" collapsed="false">
      <c r="A50" s="3" t="n">
        <v>44511</v>
      </c>
      <c r="B50" s="0" t="n">
        <v>2</v>
      </c>
      <c r="C50" s="0" t="n">
        <v>68</v>
      </c>
      <c r="D50" s="0" t="n">
        <v>8</v>
      </c>
      <c r="E50" s="0" t="n">
        <v>143.3</v>
      </c>
      <c r="F50" s="0" t="n">
        <v>28.6</v>
      </c>
      <c r="G50" s="0" t="n">
        <v>0.33</v>
      </c>
      <c r="H50" s="0" t="n">
        <v>50</v>
      </c>
      <c r="I50" s="0" t="s">
        <v>31</v>
      </c>
      <c r="J50" s="0" t="s">
        <v>32</v>
      </c>
      <c r="K50" s="0" t="s">
        <v>49</v>
      </c>
      <c r="N50" s="0" t="n">
        <v>1</v>
      </c>
      <c r="R50" s="0" t="n">
        <f aca="false">(E50-F50)/F50/F50</f>
        <v>0.140226905961172</v>
      </c>
    </row>
    <row r="51" customFormat="false" ht="12.8" hidden="false" customHeight="false" outlineLevel="0" collapsed="false">
      <c r="A51" s="3" t="n">
        <v>44511</v>
      </c>
      <c r="B51" s="0" t="n">
        <v>4</v>
      </c>
      <c r="C51" s="0" t="n">
        <v>69</v>
      </c>
      <c r="D51" s="0" t="n">
        <v>50</v>
      </c>
      <c r="E51" s="0" t="n">
        <v>110.5</v>
      </c>
      <c r="F51" s="0" t="n">
        <v>15.6</v>
      </c>
      <c r="G51" s="0" t="n">
        <v>0.33</v>
      </c>
      <c r="H51" s="0" t="n">
        <v>50</v>
      </c>
      <c r="I51" s="0" t="s">
        <v>31</v>
      </c>
      <c r="J51" s="0" t="s">
        <v>32</v>
      </c>
      <c r="N51" s="0" t="n">
        <v>1</v>
      </c>
      <c r="P51" s="0" t="n">
        <v>55</v>
      </c>
      <c r="Q51" s="0" t="n">
        <v>13</v>
      </c>
      <c r="R51" s="0" t="n">
        <f aca="false">(E51-F51)/F51/F51</f>
        <v>0.389957264957265</v>
      </c>
    </row>
    <row r="52" customFormat="false" ht="12.8" hidden="false" customHeight="false" outlineLevel="0" collapsed="false">
      <c r="A52" s="3" t="n">
        <v>44511</v>
      </c>
      <c r="B52" s="0" t="n">
        <v>7</v>
      </c>
      <c r="C52" s="0" t="n">
        <v>72</v>
      </c>
      <c r="D52" s="0" t="n">
        <v>50</v>
      </c>
      <c r="E52" s="0" t="n">
        <v>176.8</v>
      </c>
      <c r="F52" s="0" t="n">
        <v>12.3</v>
      </c>
      <c r="G52" s="0" t="n">
        <v>0.33</v>
      </c>
      <c r="H52" s="0" t="n">
        <v>50</v>
      </c>
      <c r="I52" s="0" t="s">
        <v>31</v>
      </c>
      <c r="J52" s="0" t="s">
        <v>32</v>
      </c>
      <c r="K52" s="8" t="s">
        <v>50</v>
      </c>
      <c r="N52" s="0" t="n">
        <v>1</v>
      </c>
      <c r="P52" s="0" t="n">
        <v>410</v>
      </c>
      <c r="Q52" s="0" t="n">
        <v>13</v>
      </c>
      <c r="R52" s="0" t="n">
        <f aca="false">(E52-F52)/F52/F52</f>
        <v>1.08731575120629</v>
      </c>
    </row>
    <row r="53" customFormat="false" ht="12.8" hidden="false" customHeight="false" outlineLevel="0" collapsed="false">
      <c r="A53" s="3" t="n">
        <v>44511</v>
      </c>
      <c r="B53" s="0" t="n">
        <v>9</v>
      </c>
      <c r="C53" s="0" t="n">
        <v>73</v>
      </c>
      <c r="E53" s="0" t="n">
        <v>48.4</v>
      </c>
      <c r="F53" s="0" t="n">
        <v>19.5</v>
      </c>
      <c r="G53" s="0" t="n">
        <v>0.33</v>
      </c>
      <c r="H53" s="0" t="n">
        <v>50</v>
      </c>
      <c r="I53" s="0" t="s">
        <v>31</v>
      </c>
      <c r="J53" s="0" t="s">
        <v>32</v>
      </c>
      <c r="K53" s="0" t="s">
        <v>151</v>
      </c>
      <c r="N53" s="0" t="n">
        <v>1</v>
      </c>
      <c r="R53" s="0" t="n">
        <f aca="false">(E53-F53)/F53/F53</f>
        <v>0.0760026298487837</v>
      </c>
    </row>
    <row r="54" customFormat="false" ht="12.8" hidden="false" customHeight="false" outlineLevel="0" collapsed="false">
      <c r="A54" s="3" t="n">
        <v>44522</v>
      </c>
      <c r="B54" s="0" t="n">
        <v>2</v>
      </c>
      <c r="C54" s="0" t="n">
        <v>74</v>
      </c>
      <c r="D54" s="0" t="n">
        <v>70</v>
      </c>
      <c r="E54" s="0" t="n">
        <v>115</v>
      </c>
      <c r="F54" s="0" t="n">
        <v>54.3</v>
      </c>
      <c r="G54" s="0" t="n">
        <v>0.33</v>
      </c>
      <c r="H54" s="0" t="n">
        <v>50</v>
      </c>
      <c r="I54" s="0" t="s">
        <v>31</v>
      </c>
      <c r="J54" s="0" t="s">
        <v>32</v>
      </c>
      <c r="K54" s="0" t="s">
        <v>37</v>
      </c>
      <c r="N54" s="0" t="n">
        <v>1</v>
      </c>
      <c r="R54" s="0" t="n">
        <f aca="false">(E54-F54)/F54/F54</f>
        <v>0.0205868088411356</v>
      </c>
    </row>
    <row r="55" customFormat="false" ht="12.8" hidden="false" customHeight="false" outlineLevel="0" collapsed="false">
      <c r="A55" s="3" t="n">
        <v>44522</v>
      </c>
      <c r="B55" s="0" t="n">
        <v>3</v>
      </c>
      <c r="C55" s="0" t="n">
        <v>75</v>
      </c>
      <c r="D55" s="0" t="n">
        <v>70</v>
      </c>
      <c r="E55" s="0" t="n">
        <v>136.1</v>
      </c>
      <c r="F55" s="0" t="n">
        <v>39.4</v>
      </c>
      <c r="G55" s="0" t="n">
        <v>0.33</v>
      </c>
      <c r="H55" s="0" t="n">
        <v>50</v>
      </c>
      <c r="I55" s="0" t="s">
        <v>31</v>
      </c>
      <c r="J55" s="0" t="s">
        <v>32</v>
      </c>
      <c r="K55" s="0" t="s">
        <v>51</v>
      </c>
      <c r="N55" s="0" t="n">
        <v>1</v>
      </c>
      <c r="P55" s="0" t="n">
        <v>70</v>
      </c>
      <c r="Q55" s="0" t="n">
        <v>3.8</v>
      </c>
      <c r="R55" s="0" t="n">
        <f aca="false">(E55-F55)/F55/F55</f>
        <v>0.0622922517972635</v>
      </c>
    </row>
    <row r="56" customFormat="false" ht="12.8" hidden="false" customHeight="false" outlineLevel="0" collapsed="false">
      <c r="A56" s="3" t="n">
        <v>44522</v>
      </c>
      <c r="B56" s="0" t="n">
        <v>5</v>
      </c>
      <c r="C56" s="0" t="n">
        <v>76</v>
      </c>
      <c r="D56" s="0" t="n">
        <v>70</v>
      </c>
      <c r="E56" s="0" t="n">
        <v>121</v>
      </c>
      <c r="F56" s="0" t="n">
        <v>53</v>
      </c>
      <c r="G56" s="0" t="n">
        <v>0.33</v>
      </c>
      <c r="H56" s="0" t="n">
        <v>50</v>
      </c>
      <c r="I56" s="0" t="s">
        <v>31</v>
      </c>
      <c r="J56" s="0" t="s">
        <v>35</v>
      </c>
      <c r="K56" s="0" t="s">
        <v>52</v>
      </c>
      <c r="N56" s="0" t="n">
        <v>1</v>
      </c>
      <c r="P56" s="0" t="n">
        <v>10</v>
      </c>
      <c r="Q56" s="0" t="n">
        <v>2.3</v>
      </c>
      <c r="R56" s="0" t="n">
        <f aca="false">(E56-F56)/F56/F56</f>
        <v>0.0242079031683873</v>
      </c>
    </row>
    <row r="57" customFormat="false" ht="12.8" hidden="false" customHeight="false" outlineLevel="0" collapsed="false">
      <c r="A57" s="3" t="n">
        <v>44522</v>
      </c>
      <c r="B57" s="0" t="n">
        <v>6</v>
      </c>
      <c r="C57" s="0" t="n">
        <v>77</v>
      </c>
      <c r="D57" s="0" t="n">
        <v>70</v>
      </c>
      <c r="E57" s="0" t="n">
        <v>132.6</v>
      </c>
      <c r="F57" s="0" t="n">
        <v>37.1</v>
      </c>
      <c r="G57" s="0" t="n">
        <v>0.33</v>
      </c>
      <c r="H57" s="0" t="n">
        <v>50</v>
      </c>
      <c r="I57" s="0" t="s">
        <v>31</v>
      </c>
      <c r="J57" s="0" t="s">
        <v>35</v>
      </c>
      <c r="K57" s="0" t="s">
        <v>53</v>
      </c>
      <c r="N57" s="0" t="n">
        <v>1</v>
      </c>
      <c r="P57" s="0" t="n">
        <v>71</v>
      </c>
      <c r="Q57" s="0" t="n">
        <v>3.3</v>
      </c>
      <c r="R57" s="0" t="n">
        <f aca="false">(E57-F57)/F57/F57</f>
        <v>0.069383395935804</v>
      </c>
    </row>
    <row r="58" customFormat="false" ht="12.8" hidden="false" customHeight="false" outlineLevel="0" collapsed="false">
      <c r="A58" s="3" t="n">
        <v>44522</v>
      </c>
      <c r="B58" s="0" t="n">
        <v>8</v>
      </c>
      <c r="C58" s="0" t="n">
        <v>78</v>
      </c>
      <c r="D58" s="0" t="n">
        <v>100</v>
      </c>
      <c r="E58" s="0" t="n">
        <v>182.3</v>
      </c>
      <c r="F58" s="0" t="n">
        <v>42.9</v>
      </c>
      <c r="G58" s="0" t="n">
        <v>0.33</v>
      </c>
      <c r="H58" s="0" t="n">
        <v>50</v>
      </c>
      <c r="J58" s="0" t="s">
        <v>32</v>
      </c>
      <c r="N58" s="0" t="n">
        <v>1</v>
      </c>
      <c r="P58" s="0" t="n">
        <v>440</v>
      </c>
      <c r="Q58" s="0" t="n">
        <v>3</v>
      </c>
      <c r="R58" s="0" t="n">
        <f aca="false">(E58-F58)/F58/F58</f>
        <v>0.0757439918279079</v>
      </c>
    </row>
    <row r="59" s="20" customFormat="true" ht="12.8" hidden="false" customHeight="false" outlineLevel="0" collapsed="false">
      <c r="A59" s="19" t="n">
        <v>44522</v>
      </c>
      <c r="B59" s="21" t="n">
        <v>9</v>
      </c>
      <c r="C59" s="20" t="n">
        <v>79</v>
      </c>
      <c r="D59" s="21" t="n">
        <v>100</v>
      </c>
      <c r="E59" s="21" t="n">
        <v>178.1</v>
      </c>
      <c r="F59" s="21" t="n">
        <v>27.9</v>
      </c>
      <c r="G59" s="21" t="n">
        <v>0.33</v>
      </c>
      <c r="H59" s="21" t="n">
        <v>50</v>
      </c>
      <c r="I59" s="21"/>
      <c r="J59" s="21" t="s">
        <v>32</v>
      </c>
      <c r="K59" s="20" t="s">
        <v>200</v>
      </c>
      <c r="N59" s="20" t="n">
        <v>1</v>
      </c>
      <c r="R59" s="0" t="n">
        <f aca="false">(E59-F59)/F59/F59</f>
        <v>0.192957438881823</v>
      </c>
    </row>
    <row r="60" customFormat="false" ht="12.8" hidden="false" customHeight="false" outlineLevel="0" collapsed="false">
      <c r="A60" s="3" t="n">
        <v>44522</v>
      </c>
      <c r="B60" s="0" t="n">
        <v>10</v>
      </c>
      <c r="C60" s="0" t="n">
        <v>80</v>
      </c>
      <c r="D60" s="0" t="n">
        <v>100</v>
      </c>
      <c r="E60" s="0" t="n">
        <v>262</v>
      </c>
      <c r="F60" s="0" t="n">
        <v>64.4</v>
      </c>
      <c r="G60" s="0" t="n">
        <v>0.33</v>
      </c>
      <c r="H60" s="0" t="n">
        <v>50</v>
      </c>
      <c r="J60" s="0" t="s">
        <v>32</v>
      </c>
      <c r="N60" s="0" t="n">
        <v>1</v>
      </c>
      <c r="P60" s="0" t="n">
        <v>2.4</v>
      </c>
      <c r="Q60" s="0" t="n">
        <v>1.4</v>
      </c>
      <c r="R60" s="0" t="n">
        <f aca="false">(E60-F60)/F60/F60</f>
        <v>0.0476447667914047</v>
      </c>
    </row>
    <row r="61" customFormat="false" ht="12.8" hidden="false" customHeight="false" outlineLevel="0" collapsed="false">
      <c r="B61" s="0" t="s">
        <v>196</v>
      </c>
      <c r="C61" s="0" t="n">
        <v>81</v>
      </c>
      <c r="D61" s="0" t="n">
        <v>61</v>
      </c>
      <c r="E61" s="0" t="n">
        <v>38.3</v>
      </c>
      <c r="F61" s="0" t="n">
        <v>12.1</v>
      </c>
      <c r="G61" s="0" t="n">
        <v>0.11</v>
      </c>
      <c r="H61" s="0" t="n">
        <v>70</v>
      </c>
      <c r="J61" s="0" t="s">
        <v>35</v>
      </c>
      <c r="O61" s="0" t="n">
        <v>1</v>
      </c>
      <c r="P61" s="0" t="n">
        <v>20</v>
      </c>
      <c r="Q61" s="0" t="n">
        <v>3</v>
      </c>
      <c r="R61" s="0" t="n">
        <f aca="false">(E61-F61)/F61/F61</f>
        <v>0.178949525305649</v>
      </c>
    </row>
    <row r="62" customFormat="false" ht="12.8" hidden="false" customHeight="false" outlineLevel="0" collapsed="false">
      <c r="B62" s="0" t="s">
        <v>56</v>
      </c>
      <c r="C62" s="0" t="n">
        <v>82</v>
      </c>
      <c r="D62" s="0" t="n">
        <v>83</v>
      </c>
      <c r="E62" s="0" t="n">
        <v>46.3</v>
      </c>
      <c r="F62" s="0" t="n">
        <v>7.9</v>
      </c>
      <c r="G62" s="0" t="n">
        <v>0.11</v>
      </c>
      <c r="H62" s="0" t="n">
        <v>70</v>
      </c>
      <c r="O62" s="0" t="n">
        <v>1</v>
      </c>
      <c r="P62" s="0" t="n">
        <v>55</v>
      </c>
      <c r="Q62" s="0" t="n">
        <v>6</v>
      </c>
      <c r="R62" s="0" t="n">
        <f aca="false">(E62-F62)/F62/F62</f>
        <v>0.615286011857074</v>
      </c>
    </row>
    <row r="63" customFormat="false" ht="12.8" hidden="false" customHeight="false" outlineLevel="0" collapsed="false">
      <c r="B63" s="0" t="s">
        <v>57</v>
      </c>
      <c r="C63" s="0" t="n">
        <v>83</v>
      </c>
      <c r="E63" s="0" t="n">
        <v>57.1</v>
      </c>
      <c r="F63" s="0" t="n">
        <v>11.4</v>
      </c>
      <c r="G63" s="0" t="n">
        <v>0.11</v>
      </c>
      <c r="H63" s="0" t="n">
        <v>30</v>
      </c>
      <c r="O63" s="0" t="n">
        <v>1</v>
      </c>
      <c r="R63" s="0" t="n">
        <f aca="false">(E63-F63)/F63/F63</f>
        <v>0.351646660510926</v>
      </c>
    </row>
    <row r="64" customFormat="false" ht="12.8" hidden="false" customHeight="false" outlineLevel="0" collapsed="false">
      <c r="B64" s="0" t="s">
        <v>58</v>
      </c>
      <c r="C64" s="0" t="n">
        <v>84</v>
      </c>
      <c r="E64" s="0" t="n">
        <v>45.9</v>
      </c>
      <c r="F64" s="0" t="n">
        <v>12</v>
      </c>
      <c r="G64" s="0" t="n">
        <v>0.11</v>
      </c>
      <c r="H64" s="0" t="n">
        <v>30</v>
      </c>
      <c r="O64" s="0" t="n">
        <v>1</v>
      </c>
      <c r="R64" s="0" t="n">
        <f aca="false">(E64-F64)/F64/F64</f>
        <v>0.235416666666667</v>
      </c>
    </row>
    <row r="65" customFormat="false" ht="12.8" hidden="false" customHeight="false" outlineLevel="0" collapsed="false">
      <c r="B65" s="0" t="s">
        <v>59</v>
      </c>
      <c r="C65" s="0" t="n">
        <v>85</v>
      </c>
      <c r="E65" s="0" t="n">
        <v>57.3</v>
      </c>
      <c r="F65" s="0" t="n">
        <v>12.4</v>
      </c>
      <c r="G65" s="0" t="n">
        <v>0.11</v>
      </c>
      <c r="H65" s="0" t="n">
        <v>30</v>
      </c>
      <c r="O65" s="0" t="n">
        <v>1</v>
      </c>
      <c r="R65" s="0" t="n">
        <f aca="false">(E65-F65)/F65/F65</f>
        <v>0.292013527575442</v>
      </c>
    </row>
    <row r="66" customFormat="false" ht="12.8" hidden="false" customHeight="false" outlineLevel="0" collapsed="false">
      <c r="B66" s="0" t="s">
        <v>60</v>
      </c>
      <c r="C66" s="0" t="n">
        <v>86</v>
      </c>
      <c r="E66" s="0" t="n">
        <v>58.1</v>
      </c>
      <c r="F66" s="0" t="n">
        <v>12.8</v>
      </c>
      <c r="G66" s="0" t="n">
        <v>0.11</v>
      </c>
      <c r="H66" s="0" t="n">
        <v>30</v>
      </c>
      <c r="O66" s="0" t="n">
        <v>1</v>
      </c>
      <c r="R66" s="0" t="n">
        <f aca="false">(E66-F66)/F66/F66</f>
        <v>0.2764892578125</v>
      </c>
    </row>
    <row r="67" customFormat="false" ht="12.8" hidden="false" customHeight="false" outlineLevel="0" collapsed="false">
      <c r="B67" s="0" t="s">
        <v>61</v>
      </c>
      <c r="C67" s="0" t="n">
        <v>87</v>
      </c>
      <c r="E67" s="0" t="n">
        <v>35.5</v>
      </c>
      <c r="F67" s="0" t="n">
        <v>18.8</v>
      </c>
      <c r="H67" s="0" t="n">
        <v>30</v>
      </c>
      <c r="O67" s="0" t="n">
        <v>1</v>
      </c>
      <c r="R67" s="0" t="n">
        <f aca="false">(E67-F67)/F67/F67</f>
        <v>0.0472498868266184</v>
      </c>
    </row>
    <row r="68" customFormat="false" ht="12.8" hidden="false" customHeight="false" outlineLevel="0" collapsed="false">
      <c r="B68" s="0" t="s">
        <v>62</v>
      </c>
      <c r="C68" s="0" t="n">
        <v>88</v>
      </c>
      <c r="E68" s="0" t="n">
        <v>40.5</v>
      </c>
      <c r="F68" s="0" t="n">
        <v>21.2</v>
      </c>
      <c r="G68" s="0" t="n">
        <v>0.11</v>
      </c>
      <c r="H68" s="0" t="n">
        <v>30</v>
      </c>
      <c r="O68" s="0" t="n">
        <v>1</v>
      </c>
      <c r="R68" s="0" t="n">
        <f aca="false">(E68-F68)/F68/F68</f>
        <v>0.0429423282306871</v>
      </c>
    </row>
    <row r="69" customFormat="false" ht="12.8" hidden="false" customHeight="false" outlineLevel="0" collapsed="false">
      <c r="B69" s="0" t="s">
        <v>63</v>
      </c>
      <c r="C69" s="0" t="n">
        <v>89</v>
      </c>
      <c r="D69" s="0" t="n">
        <v>17</v>
      </c>
      <c r="E69" s="0" t="n">
        <v>43.5</v>
      </c>
      <c r="F69" s="0" t="n">
        <v>15.3</v>
      </c>
      <c r="G69" s="0" t="n">
        <v>0.11</v>
      </c>
      <c r="H69" s="0" t="n">
        <v>70</v>
      </c>
      <c r="O69" s="0" t="n">
        <v>1</v>
      </c>
      <c r="P69" s="0" t="n">
        <v>8</v>
      </c>
      <c r="R69" s="0" t="n">
        <f aca="false">(E69-F69)/F69/F69</f>
        <v>0.120466487248494</v>
      </c>
    </row>
    <row r="70" s="10" customFormat="true" ht="12.8" hidden="false" customHeight="false" outlineLevel="0" collapsed="false">
      <c r="A70" s="0"/>
      <c r="B70" s="0" t="s">
        <v>64</v>
      </c>
      <c r="C70" s="0" t="n">
        <v>90</v>
      </c>
      <c r="D70" s="0" t="n">
        <v>17</v>
      </c>
      <c r="E70" s="0" t="n">
        <v>40.4</v>
      </c>
      <c r="F70" s="0" t="n">
        <v>13.4</v>
      </c>
      <c r="G70" s="0" t="n">
        <v>0.11</v>
      </c>
      <c r="H70" s="0" t="n">
        <v>70</v>
      </c>
      <c r="I70" s="0"/>
      <c r="J70" s="0"/>
      <c r="K70" s="0"/>
      <c r="L70" s="0"/>
      <c r="M70" s="0"/>
      <c r="N70" s="0"/>
      <c r="O70" s="0" t="n">
        <v>1</v>
      </c>
      <c r="P70" s="0" t="n">
        <v>8</v>
      </c>
      <c r="Q70" s="0"/>
      <c r="R70" s="0" t="n">
        <f aca="false">(E70-F70)/F70/F70</f>
        <v>0.150367565159278</v>
      </c>
    </row>
    <row r="71" s="10" customFormat="true" ht="12.8" hidden="false" customHeight="false" outlineLevel="0" collapsed="false">
      <c r="A71" s="0"/>
      <c r="B71" s="0" t="s">
        <v>65</v>
      </c>
      <c r="C71" s="0" t="n">
        <v>91</v>
      </c>
      <c r="D71" s="0" t="n">
        <v>17</v>
      </c>
      <c r="E71" s="0" t="n">
        <v>17.2</v>
      </c>
      <c r="F71" s="0" t="n">
        <v>8.5</v>
      </c>
      <c r="G71" s="0" t="n">
        <v>0.11</v>
      </c>
      <c r="H71" s="0" t="n">
        <v>70</v>
      </c>
      <c r="I71" s="0"/>
      <c r="J71" s="0"/>
      <c r="K71" s="0"/>
      <c r="L71" s="0"/>
      <c r="M71" s="0"/>
      <c r="N71" s="0"/>
      <c r="O71" s="0" t="n">
        <v>1</v>
      </c>
      <c r="P71" s="0" t="n">
        <v>17</v>
      </c>
      <c r="Q71" s="0" t="n">
        <v>7.6</v>
      </c>
      <c r="R71" s="0" t="n">
        <f aca="false">(E71-F71)/F71/F71</f>
        <v>0.120415224913495</v>
      </c>
    </row>
    <row r="72" s="10" customFormat="true" ht="12.8" hidden="false" customHeight="false" outlineLevel="0" collapsed="false">
      <c r="A72" s="0"/>
      <c r="B72" s="0" t="s">
        <v>66</v>
      </c>
      <c r="C72" s="0" t="n">
        <v>92</v>
      </c>
      <c r="D72" s="0" t="n">
        <v>17</v>
      </c>
      <c r="E72" s="0" t="n">
        <v>24.6</v>
      </c>
      <c r="F72" s="0" t="n">
        <v>5.4</v>
      </c>
      <c r="G72" s="0" t="n">
        <v>0.11</v>
      </c>
      <c r="H72" s="0" t="n">
        <v>70</v>
      </c>
      <c r="I72" s="0"/>
      <c r="J72" s="0"/>
      <c r="K72" s="0"/>
      <c r="L72" s="0"/>
      <c r="M72" s="0"/>
      <c r="N72" s="0"/>
      <c r="O72" s="0" t="n">
        <v>1</v>
      </c>
      <c r="P72" s="0" t="n">
        <v>19</v>
      </c>
      <c r="Q72" s="0" t="n">
        <v>7</v>
      </c>
      <c r="R72" s="0" t="n">
        <f aca="false">(E72-F72)/F72/F72</f>
        <v>0.65843621399177</v>
      </c>
    </row>
    <row r="73" s="10" customFormat="true" ht="12.8" hidden="false" customHeight="false" outlineLevel="0" collapsed="false">
      <c r="A73" s="0"/>
      <c r="B73" s="0" t="s">
        <v>67</v>
      </c>
      <c r="C73" s="0" t="n">
        <v>93</v>
      </c>
      <c r="D73" s="0" t="n">
        <v>25</v>
      </c>
      <c r="E73" s="0" t="n">
        <v>27.2</v>
      </c>
      <c r="F73" s="0" t="n">
        <v>12</v>
      </c>
      <c r="G73" s="0" t="n">
        <v>0.11</v>
      </c>
      <c r="H73" s="0" t="n">
        <v>70</v>
      </c>
      <c r="I73" s="0"/>
      <c r="J73" s="0"/>
      <c r="K73" s="0"/>
      <c r="L73" s="0"/>
      <c r="M73" s="0"/>
      <c r="N73" s="0"/>
      <c r="O73" s="0" t="n">
        <v>1</v>
      </c>
      <c r="P73" s="0" t="n">
        <v>2.7</v>
      </c>
      <c r="Q73" s="0" t="n">
        <v>6.7</v>
      </c>
      <c r="R73" s="0" t="n">
        <f aca="false">(E73-F73)/F73/F73</f>
        <v>0.105555555555556</v>
      </c>
    </row>
    <row r="74" s="10" customFormat="true" ht="12.8" hidden="false" customHeight="false" outlineLevel="0" collapsed="false">
      <c r="A74" s="0"/>
      <c r="B74" s="0" t="s">
        <v>68</v>
      </c>
      <c r="C74" s="0" t="n">
        <v>94</v>
      </c>
      <c r="D74" s="0" t="n">
        <v>25</v>
      </c>
      <c r="E74" s="0" t="n">
        <v>42</v>
      </c>
      <c r="F74" s="0" t="n">
        <v>8.2</v>
      </c>
      <c r="G74" s="0" t="n">
        <v>0.11</v>
      </c>
      <c r="H74" s="0" t="n">
        <v>70</v>
      </c>
      <c r="I74" s="0"/>
      <c r="J74" s="0"/>
      <c r="K74" s="0"/>
      <c r="L74" s="0"/>
      <c r="M74" s="0"/>
      <c r="N74" s="0"/>
      <c r="O74" s="0" t="n">
        <v>1</v>
      </c>
      <c r="P74" s="0" t="n">
        <v>28</v>
      </c>
      <c r="Q74" s="0" t="n">
        <v>10</v>
      </c>
      <c r="R74" s="0" t="n">
        <f aca="false">(E74-F74)/F74/F74</f>
        <v>0.502676977989292</v>
      </c>
    </row>
    <row r="75" s="10" customFormat="true" ht="12.8" hidden="false" customHeight="false" outlineLevel="0" collapsed="false">
      <c r="A75" s="0"/>
      <c r="B75" s="0" t="s">
        <v>69</v>
      </c>
      <c r="C75" s="0" t="n">
        <v>95</v>
      </c>
      <c r="D75" s="0" t="n">
        <v>25</v>
      </c>
      <c r="E75" s="0" t="n">
        <v>35.6</v>
      </c>
      <c r="F75" s="0" t="n">
        <v>16.4</v>
      </c>
      <c r="G75" s="0" t="n">
        <v>0.11</v>
      </c>
      <c r="H75" s="0" t="n">
        <v>70</v>
      </c>
      <c r="I75" s="0"/>
      <c r="J75" s="0"/>
      <c r="K75" s="0"/>
      <c r="L75" s="0"/>
      <c r="M75" s="0"/>
      <c r="N75" s="0"/>
      <c r="O75" s="0" t="n">
        <v>1</v>
      </c>
      <c r="P75" s="0" t="n">
        <v>6.5</v>
      </c>
      <c r="Q75" s="0" t="n">
        <v>3.2</v>
      </c>
      <c r="R75" s="0" t="n">
        <f aca="false">(E75-F75)/F75/F75</f>
        <v>0.0713860797144557</v>
      </c>
    </row>
    <row r="76" customFormat="false" ht="12.8" hidden="false" customHeight="false" outlineLevel="0" collapsed="false">
      <c r="B76" s="0" t="s">
        <v>70</v>
      </c>
      <c r="C76" s="0" t="n">
        <v>96</v>
      </c>
      <c r="D76" s="0" t="n">
        <v>80</v>
      </c>
      <c r="E76" s="0" t="n">
        <v>17.6</v>
      </c>
      <c r="F76" s="0" t="n">
        <v>7.8</v>
      </c>
      <c r="G76" s="0" t="n">
        <v>0.11</v>
      </c>
      <c r="H76" s="0" t="n">
        <v>70</v>
      </c>
      <c r="O76" s="0" t="n">
        <v>1</v>
      </c>
      <c r="P76" s="0" t="n">
        <v>2.2</v>
      </c>
      <c r="Q76" s="0" t="n">
        <v>9.5</v>
      </c>
      <c r="R76" s="0" t="n">
        <f aca="false">(E76-F76)/F76/F76</f>
        <v>0.161078238001315</v>
      </c>
    </row>
    <row r="77" customFormat="false" ht="12.8" hidden="false" customHeight="false" outlineLevel="0" collapsed="false">
      <c r="B77" s="0" t="s">
        <v>71</v>
      </c>
      <c r="C77" s="0" t="n">
        <v>97</v>
      </c>
      <c r="D77" s="0" t="n">
        <v>7</v>
      </c>
      <c r="E77" s="0" t="n">
        <v>36.2</v>
      </c>
      <c r="F77" s="0" t="n">
        <v>5</v>
      </c>
      <c r="G77" s="0" t="n">
        <v>0.11</v>
      </c>
      <c r="H77" s="0" t="n">
        <v>70</v>
      </c>
      <c r="O77" s="0" t="n">
        <v>1</v>
      </c>
      <c r="R77" s="0" t="n">
        <f aca="false">(E77-F77)/F77/F77</f>
        <v>1.248</v>
      </c>
    </row>
    <row r="78" customFormat="false" ht="12.8" hidden="false" customHeight="false" outlineLevel="0" collapsed="false">
      <c r="B78" s="0" t="s">
        <v>72</v>
      </c>
      <c r="C78" s="0" t="n">
        <v>98</v>
      </c>
      <c r="D78" s="0" t="n">
        <v>7</v>
      </c>
      <c r="E78" s="0" t="n">
        <v>46.1</v>
      </c>
      <c r="F78" s="0" t="n">
        <v>17.8</v>
      </c>
      <c r="G78" s="0" t="n">
        <v>0.11</v>
      </c>
      <c r="H78" s="0" t="n">
        <v>70</v>
      </c>
      <c r="O78" s="0" t="n">
        <v>1</v>
      </c>
      <c r="R78" s="0" t="n">
        <f aca="false">(E78-F78)/F78/F78</f>
        <v>0.089319530362328</v>
      </c>
    </row>
    <row r="79" customFormat="false" ht="12.8" hidden="false" customHeight="false" outlineLevel="0" collapsed="false">
      <c r="B79" s="0" t="s">
        <v>73</v>
      </c>
      <c r="C79" s="0" t="n">
        <v>99</v>
      </c>
      <c r="D79" s="0" t="n">
        <v>7</v>
      </c>
      <c r="E79" s="0" t="n">
        <v>43.5</v>
      </c>
      <c r="F79" s="0" t="n">
        <v>11.5</v>
      </c>
      <c r="G79" s="0" t="n">
        <v>0.11</v>
      </c>
      <c r="H79" s="0" t="n">
        <v>70</v>
      </c>
      <c r="O79" s="0" t="n">
        <v>1</v>
      </c>
      <c r="R79" s="0" t="n">
        <f aca="false">(E79-F79)/F79/F79</f>
        <v>0.241965973534972</v>
      </c>
    </row>
    <row r="80" customFormat="false" ht="12.8" hidden="false" customHeight="false" outlineLevel="0" collapsed="false">
      <c r="B80" s="0" t="s">
        <v>74</v>
      </c>
      <c r="C80" s="0" t="n">
        <v>100</v>
      </c>
      <c r="D80" s="0" t="n">
        <v>40</v>
      </c>
      <c r="E80" s="0" t="n">
        <v>61.3</v>
      </c>
      <c r="F80" s="0" t="n">
        <v>21.4</v>
      </c>
      <c r="G80" s="0" t="n">
        <v>0.11</v>
      </c>
      <c r="H80" s="0" t="n">
        <v>50</v>
      </c>
      <c r="O80" s="0" t="n">
        <v>1</v>
      </c>
      <c r="P80" s="0" t="n">
        <v>8.5</v>
      </c>
      <c r="Q80" s="0" t="n">
        <v>3.7</v>
      </c>
      <c r="R80" s="0" t="n">
        <f aca="false">(E80-F80)/F80/F80</f>
        <v>0.0871255131452529</v>
      </c>
    </row>
    <row r="81" customFormat="false" ht="12.8" hidden="false" customHeight="false" outlineLevel="0" collapsed="false">
      <c r="B81" s="0" t="s">
        <v>75</v>
      </c>
      <c r="C81" s="0" t="n">
        <v>101</v>
      </c>
      <c r="D81" s="0" t="n">
        <v>40</v>
      </c>
      <c r="E81" s="0" t="n">
        <v>60.1</v>
      </c>
      <c r="F81" s="0" t="n">
        <v>11.6</v>
      </c>
      <c r="G81" s="0" t="n">
        <v>0.11</v>
      </c>
      <c r="H81" s="0" t="n">
        <v>50</v>
      </c>
      <c r="O81" s="0" t="n">
        <v>1</v>
      </c>
      <c r="P81" s="0" t="n">
        <v>19</v>
      </c>
      <c r="Q81" s="0" t="n">
        <v>5.1</v>
      </c>
      <c r="R81" s="0" t="n">
        <f aca="false">(E81-F81)/F81/F81</f>
        <v>0.360434007134364</v>
      </c>
    </row>
    <row r="82" customFormat="false" ht="12.8" hidden="false" customHeight="false" outlineLevel="0" collapsed="false">
      <c r="B82" s="0" t="s">
        <v>76</v>
      </c>
      <c r="C82" s="0" t="n">
        <v>102</v>
      </c>
      <c r="D82" s="0" t="n">
        <v>40</v>
      </c>
      <c r="E82" s="0" t="n">
        <v>24</v>
      </c>
      <c r="F82" s="0" t="n">
        <v>7.1</v>
      </c>
      <c r="G82" s="0" t="n">
        <v>0.11</v>
      </c>
      <c r="H82" s="0" t="n">
        <v>50</v>
      </c>
      <c r="O82" s="0" t="n">
        <v>1</v>
      </c>
      <c r="R82" s="0" t="n">
        <f aca="false">(E82-F82)/F82/F82</f>
        <v>0.335250942273358</v>
      </c>
    </row>
    <row r="83" customFormat="false" ht="12.8" hidden="false" customHeight="false" outlineLevel="0" collapsed="false">
      <c r="B83" s="0" t="s">
        <v>77</v>
      </c>
      <c r="C83" s="0" t="n">
        <v>103</v>
      </c>
      <c r="D83" s="0" t="n">
        <v>40</v>
      </c>
      <c r="E83" s="0" t="n">
        <v>32.1</v>
      </c>
      <c r="F83" s="0" t="n">
        <v>7.9</v>
      </c>
      <c r="G83" s="0" t="n">
        <v>0.11</v>
      </c>
      <c r="H83" s="0" t="n">
        <v>50</v>
      </c>
      <c r="O83" s="0" t="n">
        <v>1</v>
      </c>
      <c r="P83" s="0" t="n">
        <v>10</v>
      </c>
      <c r="Q83" s="0" t="n">
        <v>7.5</v>
      </c>
      <c r="R83" s="0" t="n">
        <f aca="false">(E83-F83)/F83/F83</f>
        <v>0.38775837205576</v>
      </c>
    </row>
    <row r="84" customFormat="false" ht="12.8" hidden="false" customHeight="false" outlineLevel="0" collapsed="false">
      <c r="B84" s="0" t="s">
        <v>78</v>
      </c>
      <c r="C84" s="0" t="n">
        <v>104</v>
      </c>
      <c r="D84" s="0" t="n">
        <v>40</v>
      </c>
      <c r="E84" s="0" t="n">
        <v>66.4</v>
      </c>
      <c r="F84" s="0" t="n">
        <v>20.4</v>
      </c>
      <c r="G84" s="0" t="n">
        <v>0.11</v>
      </c>
      <c r="H84" s="0" t="n">
        <v>70</v>
      </c>
      <c r="O84" s="0" t="n">
        <v>1</v>
      </c>
      <c r="P84" s="0" t="n">
        <v>9</v>
      </c>
      <c r="Q84" s="0" t="n">
        <v>2.5</v>
      </c>
      <c r="R84" s="0" t="n">
        <f aca="false">(E84-F84)/F84/F84</f>
        <v>0.110534409842368</v>
      </c>
    </row>
    <row r="85" customFormat="false" ht="12.8" hidden="false" customHeight="false" outlineLevel="0" collapsed="false">
      <c r="B85" s="0" t="s">
        <v>79</v>
      </c>
      <c r="C85" s="0" t="n">
        <v>105</v>
      </c>
      <c r="D85" s="0" t="n">
        <v>40</v>
      </c>
      <c r="E85" s="0" t="n">
        <v>52</v>
      </c>
      <c r="F85" s="0" t="n">
        <v>8.9</v>
      </c>
      <c r="G85" s="0" t="n">
        <v>0.11</v>
      </c>
      <c r="H85" s="0" t="n">
        <v>70</v>
      </c>
      <c r="O85" s="0" t="n">
        <v>1</v>
      </c>
      <c r="P85" s="0" t="n">
        <v>130</v>
      </c>
      <c r="Q85" s="0" t="n">
        <v>12</v>
      </c>
      <c r="R85" s="0" t="n">
        <f aca="false">(E85-F85)/F85/F85</f>
        <v>0.54412321676556</v>
      </c>
    </row>
    <row r="86" customFormat="false" ht="12.8" hidden="false" customHeight="false" outlineLevel="0" collapsed="false">
      <c r="B86" s="0" t="s">
        <v>80</v>
      </c>
      <c r="C86" s="0" t="n">
        <v>106</v>
      </c>
      <c r="D86" s="0" t="n">
        <v>125</v>
      </c>
      <c r="E86" s="0" t="n">
        <v>66.1</v>
      </c>
      <c r="F86" s="0" t="n">
        <v>33.8</v>
      </c>
      <c r="G86" s="0" t="n">
        <v>0.11</v>
      </c>
      <c r="H86" s="0" t="n">
        <v>50</v>
      </c>
      <c r="O86" s="0" t="n">
        <v>1</v>
      </c>
      <c r="P86" s="0" t="n">
        <v>8</v>
      </c>
      <c r="Q86" s="0" t="n">
        <v>8</v>
      </c>
      <c r="R86" s="0" t="n">
        <f aca="false">(E86-F86)/F86/F86</f>
        <v>0.0282728195791464</v>
      </c>
    </row>
    <row r="87" customFormat="false" ht="12.8" hidden="false" customHeight="false" outlineLevel="0" collapsed="false">
      <c r="B87" s="0" t="s">
        <v>81</v>
      </c>
      <c r="C87" s="0" t="n">
        <v>107</v>
      </c>
      <c r="D87" s="0" t="n">
        <v>125</v>
      </c>
      <c r="E87" s="0" t="n">
        <v>23.5</v>
      </c>
      <c r="F87" s="0" t="n">
        <v>6.7</v>
      </c>
      <c r="G87" s="0" t="n">
        <v>0.11</v>
      </c>
      <c r="H87" s="0" t="n">
        <v>50</v>
      </c>
      <c r="O87" s="0" t="n">
        <v>1</v>
      </c>
      <c r="P87" s="0" t="n">
        <v>4</v>
      </c>
      <c r="Q87" s="0" t="n">
        <v>2.5</v>
      </c>
      <c r="R87" s="0" t="n">
        <f aca="false">(E87-F87)/F87/F87</f>
        <v>0.374248162174204</v>
      </c>
    </row>
    <row r="88" customFormat="false" ht="12.8" hidden="false" customHeight="false" outlineLevel="0" collapsed="false">
      <c r="B88" s="0" t="s">
        <v>82</v>
      </c>
      <c r="C88" s="0" t="n">
        <v>108</v>
      </c>
      <c r="D88" s="0" t="n">
        <v>70</v>
      </c>
      <c r="E88" s="0" t="n">
        <v>57.4</v>
      </c>
      <c r="F88" s="0" t="n">
        <v>15.9</v>
      </c>
      <c r="G88" s="0" t="n">
        <v>0.11</v>
      </c>
      <c r="H88" s="0" t="n">
        <v>70</v>
      </c>
      <c r="O88" s="0" t="n">
        <v>1</v>
      </c>
      <c r="P88" s="0" t="n">
        <v>60</v>
      </c>
      <c r="Q88" s="0" t="n">
        <v>4.5</v>
      </c>
      <c r="R88" s="0" t="n">
        <f aca="false">(E88-F88)/F88/F88</f>
        <v>0.16415489893596</v>
      </c>
    </row>
    <row r="89" customFormat="false" ht="12.8" hidden="false" customHeight="false" outlineLevel="0" collapsed="false">
      <c r="B89" s="0" t="s">
        <v>83</v>
      </c>
      <c r="C89" s="0" t="n">
        <v>109</v>
      </c>
      <c r="D89" s="0" t="n">
        <v>40</v>
      </c>
      <c r="E89" s="0" t="n">
        <v>58</v>
      </c>
      <c r="F89" s="0" t="n">
        <v>25.4</v>
      </c>
      <c r="H89" s="0" t="n">
        <v>50</v>
      </c>
      <c r="O89" s="0" t="n">
        <v>1</v>
      </c>
      <c r="P89" s="0" t="n">
        <v>1.3</v>
      </c>
      <c r="Q89" s="0" t="n">
        <v>2.3</v>
      </c>
      <c r="R89" s="0" t="n">
        <f aca="false">(E89-F89)/F89/F89</f>
        <v>0.0505301010602021</v>
      </c>
    </row>
    <row r="90" customFormat="false" ht="12.8" hidden="false" customHeight="false" outlineLevel="0" collapsed="false">
      <c r="B90" s="0" t="s">
        <v>84</v>
      </c>
      <c r="C90" s="0" t="n">
        <v>110</v>
      </c>
      <c r="D90" s="0" t="n">
        <v>40</v>
      </c>
      <c r="E90" s="0" t="n">
        <v>44.1</v>
      </c>
      <c r="F90" s="0" t="n">
        <v>18.3</v>
      </c>
      <c r="H90" s="0" t="n">
        <v>50</v>
      </c>
      <c r="O90" s="0" t="n">
        <v>1</v>
      </c>
      <c r="P90" s="0" t="n">
        <v>4.1</v>
      </c>
      <c r="Q90" s="0" t="n">
        <v>2.9</v>
      </c>
      <c r="R90" s="0" t="n">
        <f aca="false">(E90-F90)/F90/F90</f>
        <v>0.0770402221625011</v>
      </c>
    </row>
    <row r="91" customFormat="false" ht="12.8" hidden="false" customHeight="false" outlineLevel="0" collapsed="false">
      <c r="B91" s="0" t="s">
        <v>85</v>
      </c>
      <c r="C91" s="0" t="n">
        <v>111</v>
      </c>
      <c r="D91" s="0" t="n">
        <v>40</v>
      </c>
      <c r="E91" s="0" t="n">
        <v>36.5</v>
      </c>
      <c r="F91" s="0" t="n">
        <v>17.5</v>
      </c>
      <c r="H91" s="0" t="n">
        <v>50</v>
      </c>
      <c r="O91" s="0" t="n">
        <v>1</v>
      </c>
      <c r="P91" s="0" t="n">
        <v>2.6</v>
      </c>
      <c r="Q91" s="0" t="n">
        <v>2.7</v>
      </c>
      <c r="R91" s="0" t="n">
        <f aca="false">(E91-F91)/F91/F91</f>
        <v>0.0620408163265306</v>
      </c>
    </row>
    <row r="92" customFormat="false" ht="12.8" hidden="false" customHeight="false" outlineLevel="0" collapsed="false">
      <c r="B92" s="0" t="s">
        <v>86</v>
      </c>
      <c r="C92" s="0" t="n">
        <v>112</v>
      </c>
      <c r="D92" s="0" t="n">
        <v>40</v>
      </c>
      <c r="E92" s="0" t="n">
        <v>30.9</v>
      </c>
      <c r="F92" s="0" t="n">
        <v>15.4</v>
      </c>
      <c r="H92" s="0" t="n">
        <v>50</v>
      </c>
      <c r="O92" s="0" t="n">
        <v>1</v>
      </c>
      <c r="P92" s="0" t="n">
        <v>3.5</v>
      </c>
      <c r="Q92" s="0" t="n">
        <v>4</v>
      </c>
      <c r="R92" s="0" t="n">
        <f aca="false">(E92-F92)/F92/F92</f>
        <v>0.065356721200877</v>
      </c>
    </row>
    <row r="93" customFormat="false" ht="12.8" hidden="false" customHeight="false" outlineLevel="0" collapsed="false">
      <c r="B93" s="0" t="s">
        <v>87</v>
      </c>
      <c r="C93" s="0" t="n">
        <v>113</v>
      </c>
      <c r="D93" s="0" t="n">
        <v>75</v>
      </c>
      <c r="E93" s="0" t="n">
        <v>26</v>
      </c>
      <c r="F93" s="0" t="n">
        <v>6.6</v>
      </c>
      <c r="H93" s="0" t="n">
        <v>50</v>
      </c>
      <c r="O93" s="0" t="n">
        <v>1</v>
      </c>
      <c r="P93" s="0" t="n">
        <v>9</v>
      </c>
      <c r="Q93" s="0" t="n">
        <v>7.6</v>
      </c>
      <c r="R93" s="0" t="n">
        <f aca="false">(E93-F93)/F93/F93</f>
        <v>0.445362718089991</v>
      </c>
    </row>
    <row r="94" customFormat="false" ht="12.8" hidden="false" customHeight="false" outlineLevel="0" collapsed="false">
      <c r="B94" s="0" t="s">
        <v>88</v>
      </c>
      <c r="C94" s="0" t="n">
        <v>114</v>
      </c>
      <c r="D94" s="0" t="n">
        <v>75</v>
      </c>
      <c r="E94" s="0" t="n">
        <v>40</v>
      </c>
      <c r="F94" s="0" t="n">
        <v>5.4</v>
      </c>
      <c r="H94" s="0" t="n">
        <v>50</v>
      </c>
      <c r="O94" s="0" t="n">
        <v>1</v>
      </c>
      <c r="P94" s="0" t="n">
        <v>60</v>
      </c>
      <c r="Q94" s="0" t="n">
        <v>17</v>
      </c>
      <c r="R94" s="0" t="n">
        <f aca="false">(E94-F94)/F94/F94</f>
        <v>1.18655692729767</v>
      </c>
    </row>
    <row r="95" customFormat="false" ht="12.8" hidden="false" customHeight="false" outlineLevel="0" collapsed="false">
      <c r="B95" s="0" t="s">
        <v>89</v>
      </c>
      <c r="C95" s="0" t="n">
        <v>115</v>
      </c>
      <c r="D95" s="0" t="n">
        <v>75</v>
      </c>
      <c r="E95" s="0" t="n">
        <v>36.7</v>
      </c>
      <c r="F95" s="0" t="n">
        <v>10.8</v>
      </c>
      <c r="H95" s="0" t="n">
        <v>50</v>
      </c>
      <c r="O95" s="0" t="n">
        <v>1</v>
      </c>
      <c r="P95" s="0" t="n">
        <v>8.5</v>
      </c>
      <c r="Q95" s="0" t="n">
        <v>6.2</v>
      </c>
      <c r="R95" s="0" t="n">
        <f aca="false">(E95-F95)/F95/F95</f>
        <v>0.222050754458162</v>
      </c>
    </row>
    <row r="96" customFormat="false" ht="12.8" hidden="false" customHeight="false" outlineLevel="0" collapsed="false">
      <c r="B96" s="0" t="s">
        <v>90</v>
      </c>
      <c r="C96" s="0" t="n">
        <v>116</v>
      </c>
      <c r="D96" s="0" t="n">
        <v>80</v>
      </c>
      <c r="E96" s="0" t="n">
        <v>69.1</v>
      </c>
      <c r="F96" s="0" t="n">
        <v>20.5</v>
      </c>
      <c r="H96" s="0" t="n">
        <v>50</v>
      </c>
      <c r="O96" s="0" t="n">
        <v>1</v>
      </c>
      <c r="P96" s="0" t="n">
        <v>5</v>
      </c>
      <c r="Q96" s="0" t="n">
        <v>3.3</v>
      </c>
      <c r="R96" s="0" t="n">
        <f aca="false">(E96-F96)/F96/F96</f>
        <v>0.115645449137418</v>
      </c>
    </row>
    <row r="97" customFormat="false" ht="12.8" hidden="false" customHeight="false" outlineLevel="0" collapsed="false">
      <c r="B97" s="0" t="s">
        <v>91</v>
      </c>
      <c r="C97" s="0" t="n">
        <v>117</v>
      </c>
      <c r="D97" s="0" t="n">
        <v>80</v>
      </c>
      <c r="E97" s="0" t="n">
        <v>39.7</v>
      </c>
      <c r="F97" s="0" t="n">
        <v>24.3</v>
      </c>
      <c r="H97" s="0" t="n">
        <v>50</v>
      </c>
      <c r="O97" s="0" t="n">
        <v>1</v>
      </c>
      <c r="P97" s="0" t="n">
        <v>0.8</v>
      </c>
      <c r="R97" s="0" t="n">
        <f aca="false">(E97-F97)/F97/F97</f>
        <v>0.0260800352249826</v>
      </c>
    </row>
    <row r="98" customFormat="false" ht="12.8" hidden="false" customHeight="false" outlineLevel="0" collapsed="false">
      <c r="B98" s="0" t="s">
        <v>92</v>
      </c>
      <c r="C98" s="0" t="n">
        <v>118</v>
      </c>
      <c r="D98" s="0" t="n">
        <v>80</v>
      </c>
      <c r="E98" s="0" t="n">
        <v>63.7</v>
      </c>
      <c r="F98" s="0" t="n">
        <v>18</v>
      </c>
      <c r="H98" s="0" t="n">
        <v>50</v>
      </c>
      <c r="O98" s="0" t="n">
        <v>1</v>
      </c>
      <c r="P98" s="0" t="n">
        <v>11</v>
      </c>
      <c r="Q98" s="0" t="n">
        <v>3.5</v>
      </c>
      <c r="R98" s="0" t="n">
        <f aca="false">(E98-F98)/F98/F98</f>
        <v>0.141049382716049</v>
      </c>
    </row>
    <row r="99" customFormat="false" ht="12.8" hidden="false" customHeight="false" outlineLevel="0" collapsed="false">
      <c r="B99" s="0" t="s">
        <v>93</v>
      </c>
      <c r="C99" s="0" t="n">
        <v>119</v>
      </c>
      <c r="D99" s="0" t="n">
        <v>150</v>
      </c>
      <c r="E99" s="0" t="n">
        <v>50.6</v>
      </c>
      <c r="F99" s="0" t="n">
        <v>12.9</v>
      </c>
      <c r="H99" s="0" t="n">
        <v>50</v>
      </c>
      <c r="O99" s="0" t="n">
        <v>1</v>
      </c>
      <c r="P99" s="0" t="n">
        <v>27</v>
      </c>
      <c r="Q99" s="0" t="n">
        <v>7</v>
      </c>
      <c r="R99" s="0" t="n">
        <f aca="false">(E99-F99)/F99/F99</f>
        <v>0.226548885283336</v>
      </c>
    </row>
    <row r="100" customFormat="false" ht="12.8" hidden="false" customHeight="false" outlineLevel="0" collapsed="false">
      <c r="B100" s="0" t="s">
        <v>94</v>
      </c>
      <c r="C100" s="0" t="n">
        <v>120</v>
      </c>
      <c r="D100" s="0" t="n">
        <v>150</v>
      </c>
      <c r="E100" s="0" t="n">
        <v>64.7</v>
      </c>
      <c r="F100" s="0" t="n">
        <v>15.2</v>
      </c>
      <c r="H100" s="0" t="n">
        <v>50</v>
      </c>
      <c r="O100" s="0" t="n">
        <v>1</v>
      </c>
      <c r="P100" s="0" t="n">
        <v>13</v>
      </c>
      <c r="Q100" s="0" t="n">
        <v>3</v>
      </c>
      <c r="R100" s="0" t="n">
        <f aca="false">(E100-F100)/F100/F100</f>
        <v>0.214248614958449</v>
      </c>
    </row>
    <row r="101" customFormat="false" ht="12.8" hidden="false" customHeight="false" outlineLevel="0" collapsed="false">
      <c r="B101" s="0" t="s">
        <v>95</v>
      </c>
      <c r="C101" s="0" t="n">
        <v>121</v>
      </c>
      <c r="D101" s="0" t="n">
        <v>150</v>
      </c>
      <c r="E101" s="0" t="n">
        <v>24.4</v>
      </c>
      <c r="F101" s="0" t="n">
        <v>10.7</v>
      </c>
      <c r="H101" s="0" t="n">
        <v>50</v>
      </c>
      <c r="O101" s="0" t="n">
        <v>1</v>
      </c>
      <c r="P101" s="0" t="n">
        <v>1.5</v>
      </c>
      <c r="Q101" s="0" t="n">
        <v>4.9</v>
      </c>
      <c r="R101" s="0" t="n">
        <f aca="false">(E101-F101)/F101/F101</f>
        <v>0.11966110577343</v>
      </c>
    </row>
    <row r="102" customFormat="false" ht="12.8" hidden="false" customHeight="false" outlineLevel="0" collapsed="false">
      <c r="B102" s="0" t="s">
        <v>96</v>
      </c>
      <c r="C102" s="0" t="n">
        <v>122</v>
      </c>
      <c r="D102" s="0" t="n">
        <v>10</v>
      </c>
      <c r="E102" s="0" t="n">
        <v>52.4</v>
      </c>
      <c r="F102" s="0" t="n">
        <v>15.2</v>
      </c>
      <c r="H102" s="0" t="n">
        <v>50</v>
      </c>
      <c r="O102" s="0" t="n">
        <v>1</v>
      </c>
      <c r="P102" s="0" t="n">
        <v>1</v>
      </c>
      <c r="Q102" s="0" t="n">
        <v>3.3</v>
      </c>
      <c r="R102" s="0" t="n">
        <f aca="false">(E102-F102)/F102/F102</f>
        <v>0.16101108033241</v>
      </c>
    </row>
    <row r="103" customFormat="false" ht="12.8" hidden="false" customHeight="false" outlineLevel="0" collapsed="false">
      <c r="B103" s="0" t="s">
        <v>97</v>
      </c>
      <c r="C103" s="0" t="n">
        <v>123</v>
      </c>
      <c r="D103" s="0" t="n">
        <v>24</v>
      </c>
      <c r="E103" s="0" t="n">
        <v>41.2</v>
      </c>
      <c r="F103" s="0" t="n">
        <v>10.6</v>
      </c>
      <c r="H103" s="0" t="n">
        <v>50</v>
      </c>
      <c r="O103" s="0" t="n">
        <v>1</v>
      </c>
      <c r="P103" s="0" t="n">
        <v>6</v>
      </c>
      <c r="Q103" s="0" t="n">
        <v>5</v>
      </c>
      <c r="R103" s="0" t="n">
        <f aca="false">(E103-F103)/F103/F103</f>
        <v>0.272338910644357</v>
      </c>
    </row>
    <row r="104" customFormat="false" ht="12.8" hidden="false" customHeight="false" outlineLevel="0" collapsed="false">
      <c r="B104" s="0" t="s">
        <v>98</v>
      </c>
      <c r="C104" s="0" t="n">
        <v>124</v>
      </c>
      <c r="D104" s="0" t="n">
        <v>24</v>
      </c>
      <c r="E104" s="0" t="n">
        <v>53</v>
      </c>
      <c r="F104" s="0" t="n">
        <v>8.4</v>
      </c>
      <c r="H104" s="0" t="n">
        <v>50</v>
      </c>
      <c r="O104" s="0" t="n">
        <v>1</v>
      </c>
      <c r="P104" s="0" t="n">
        <v>32</v>
      </c>
      <c r="Q104" s="0" t="n">
        <v>10</v>
      </c>
      <c r="R104" s="0" t="n">
        <f aca="false">(E104-F104)/F104/F104</f>
        <v>0.632086167800453</v>
      </c>
    </row>
    <row r="105" customFormat="false" ht="12.8" hidden="false" customHeight="false" outlineLevel="0" collapsed="false">
      <c r="B105" s="0" t="s">
        <v>99</v>
      </c>
      <c r="C105" s="0" t="n">
        <v>125</v>
      </c>
      <c r="D105" s="0" t="n">
        <v>24</v>
      </c>
      <c r="E105" s="0" t="n">
        <v>37.4</v>
      </c>
      <c r="F105" s="0" t="n">
        <v>7.3</v>
      </c>
      <c r="H105" s="0" t="n">
        <v>50</v>
      </c>
      <c r="O105" s="0" t="n">
        <v>1</v>
      </c>
      <c r="P105" s="0" t="n">
        <v>40</v>
      </c>
      <c r="Q105" s="0" t="n">
        <v>13</v>
      </c>
      <c r="R105" s="0" t="n">
        <f aca="false">(E105-F105)/F105/F105</f>
        <v>0.564833927566147</v>
      </c>
    </row>
    <row r="106" customFormat="false" ht="12.8" hidden="false" customHeight="false" outlineLevel="0" collapsed="false">
      <c r="B106" s="0" t="s">
        <v>100</v>
      </c>
      <c r="C106" s="0" t="n">
        <v>126</v>
      </c>
      <c r="D106" s="0" t="n">
        <v>24</v>
      </c>
      <c r="E106" s="0" t="n">
        <v>55.5</v>
      </c>
      <c r="F106" s="0" t="n">
        <v>29.7</v>
      </c>
      <c r="H106" s="0" t="n">
        <v>50</v>
      </c>
      <c r="O106" s="0" t="n">
        <v>1</v>
      </c>
      <c r="P106" s="0" t="n">
        <v>4</v>
      </c>
      <c r="R106" s="0" t="n">
        <f aca="false">(E106-F106)/F106/F106</f>
        <v>0.029248716117403</v>
      </c>
    </row>
    <row r="107" customFormat="false" ht="12.8" hidden="false" customHeight="false" outlineLevel="0" collapsed="false">
      <c r="B107" s="0" t="s">
        <v>101</v>
      </c>
      <c r="C107" s="0" t="n">
        <v>127</v>
      </c>
      <c r="D107" s="0" t="n">
        <v>24</v>
      </c>
      <c r="E107" s="0" t="n">
        <v>52.5</v>
      </c>
      <c r="F107" s="0" t="n">
        <v>10.2</v>
      </c>
      <c r="H107" s="0" t="n">
        <v>50</v>
      </c>
      <c r="O107" s="0" t="n">
        <v>1</v>
      </c>
      <c r="P107" s="0" t="n">
        <v>3.3</v>
      </c>
      <c r="Q107" s="0" t="n">
        <v>3</v>
      </c>
      <c r="R107" s="0" t="n">
        <f aca="false">(E107-F107)/F107/F107</f>
        <v>0.406574394463668</v>
      </c>
    </row>
    <row r="108" customFormat="false" ht="12.8" hidden="false" customHeight="false" outlineLevel="0" collapsed="false">
      <c r="B108" s="0" t="s">
        <v>102</v>
      </c>
      <c r="C108" s="0" t="n">
        <v>128</v>
      </c>
      <c r="D108" s="0" t="n">
        <v>24</v>
      </c>
      <c r="E108" s="0" t="n">
        <v>44.6</v>
      </c>
      <c r="F108" s="0" t="n">
        <v>32.3</v>
      </c>
      <c r="H108" s="0" t="n">
        <v>50</v>
      </c>
      <c r="O108" s="0" t="n">
        <v>1</v>
      </c>
      <c r="R108" s="0" t="n">
        <f aca="false">(E108-F108)/F108/F108</f>
        <v>0.0117896270452127</v>
      </c>
    </row>
    <row r="109" customFormat="false" ht="12.8" hidden="false" customHeight="false" outlineLevel="0" collapsed="false">
      <c r="B109" s="0" t="s">
        <v>103</v>
      </c>
      <c r="C109" s="0" t="n">
        <v>129</v>
      </c>
      <c r="D109" s="0" t="n">
        <v>30</v>
      </c>
      <c r="E109" s="0" t="n">
        <v>26.9</v>
      </c>
      <c r="F109" s="0" t="n">
        <v>7.6</v>
      </c>
      <c r="H109" s="0" t="n">
        <v>50</v>
      </c>
      <c r="O109" s="0" t="n">
        <v>1</v>
      </c>
      <c r="P109" s="0" t="n">
        <v>9</v>
      </c>
      <c r="Q109" s="0" t="n">
        <v>5</v>
      </c>
      <c r="R109" s="0" t="n">
        <f aca="false">(E109-F109)/F109/F109</f>
        <v>0.334141274238227</v>
      </c>
    </row>
    <row r="110" customFormat="false" ht="12.8" hidden="false" customHeight="false" outlineLevel="0" collapsed="false">
      <c r="B110" s="0" t="s">
        <v>104</v>
      </c>
      <c r="C110" s="0" t="n">
        <v>130</v>
      </c>
      <c r="D110" s="0" t="n">
        <v>30</v>
      </c>
      <c r="E110" s="0" t="n">
        <v>15.2</v>
      </c>
      <c r="F110" s="0" t="n">
        <v>4.7</v>
      </c>
      <c r="H110" s="0" t="n">
        <v>50</v>
      </c>
      <c r="O110" s="0" t="n">
        <v>1</v>
      </c>
      <c r="P110" s="0" t="n">
        <v>5</v>
      </c>
      <c r="Q110" s="0" t="n">
        <v>7</v>
      </c>
      <c r="R110" s="0" t="n">
        <f aca="false">(E110-F110)/F110/F110</f>
        <v>0.4753282028067</v>
      </c>
    </row>
    <row r="111" customFormat="false" ht="12.8" hidden="false" customHeight="false" outlineLevel="0" collapsed="false">
      <c r="B111" s="0" t="s">
        <v>105</v>
      </c>
      <c r="C111" s="0" t="n">
        <v>131</v>
      </c>
      <c r="D111" s="0" t="n">
        <v>30</v>
      </c>
      <c r="E111" s="0" t="n">
        <v>25</v>
      </c>
      <c r="F111" s="0" t="n">
        <v>16.3</v>
      </c>
      <c r="H111" s="0" t="n">
        <v>50</v>
      </c>
      <c r="O111" s="0" t="n">
        <v>1</v>
      </c>
      <c r="P111" s="0" t="n">
        <v>0.2</v>
      </c>
      <c r="R111" s="0" t="n">
        <f aca="false">(E111-F111)/F111/F111</f>
        <v>0.0327449282998984</v>
      </c>
    </row>
    <row r="112" customFormat="false" ht="12.8" hidden="false" customHeight="false" outlineLevel="0" collapsed="false">
      <c r="B112" s="0" t="s">
        <v>106</v>
      </c>
      <c r="C112" s="0" t="n">
        <v>132</v>
      </c>
      <c r="D112" s="0" t="n">
        <v>30</v>
      </c>
      <c r="E112" s="0" t="n">
        <v>50.1</v>
      </c>
      <c r="F112" s="0" t="n">
        <v>10.9</v>
      </c>
      <c r="H112" s="0" t="n">
        <v>50</v>
      </c>
      <c r="O112" s="0" t="n">
        <v>1</v>
      </c>
      <c r="P112" s="0" t="n">
        <v>11</v>
      </c>
      <c r="Q112" s="0" t="n">
        <v>4</v>
      </c>
      <c r="R112" s="0" t="n">
        <f aca="false">(E112-F112)/F112/F112</f>
        <v>0.329938557360492</v>
      </c>
    </row>
    <row r="113" customFormat="false" ht="12.8" hidden="false" customHeight="false" outlineLevel="0" collapsed="false">
      <c r="B113" s="0" t="s">
        <v>107</v>
      </c>
      <c r="C113" s="0" t="n">
        <v>133</v>
      </c>
      <c r="D113" s="0" t="n">
        <v>30</v>
      </c>
      <c r="E113" s="0" t="n">
        <v>29.5</v>
      </c>
      <c r="F113" s="0" t="n">
        <v>7.4</v>
      </c>
      <c r="H113" s="0" t="n">
        <v>50</v>
      </c>
      <c r="O113" s="0" t="n">
        <v>1</v>
      </c>
      <c r="P113" s="0" t="n">
        <v>11</v>
      </c>
      <c r="Q113" s="0" t="n">
        <v>5</v>
      </c>
      <c r="R113" s="0" t="n">
        <f aca="false">(E113-F113)/F113/F113</f>
        <v>0.403579254930606</v>
      </c>
    </row>
    <row r="114" customFormat="false" ht="12.8" hidden="false" customHeight="false" outlineLevel="0" collapsed="false">
      <c r="B114" s="0" t="s">
        <v>108</v>
      </c>
      <c r="C114" s="0" t="n">
        <v>134</v>
      </c>
      <c r="D114" s="0" t="n">
        <v>30</v>
      </c>
      <c r="E114" s="0" t="n">
        <v>88.9</v>
      </c>
      <c r="F114" s="0" t="n">
        <v>17.7</v>
      </c>
      <c r="H114" s="0" t="n">
        <v>50</v>
      </c>
      <c r="O114" s="0" t="n">
        <v>1</v>
      </c>
      <c r="P114" s="0" t="n">
        <v>30</v>
      </c>
      <c r="Q114" s="0" t="n">
        <v>4.5</v>
      </c>
      <c r="R114" s="0" t="n">
        <f aca="false">(E114-F114)/F114/F114</f>
        <v>0.227265472884548</v>
      </c>
    </row>
    <row r="115" customFormat="false" ht="12.8" hidden="false" customHeight="false" outlineLevel="0" collapsed="false">
      <c r="B115" s="0" t="s">
        <v>109</v>
      </c>
      <c r="C115" s="0" t="n">
        <v>135</v>
      </c>
      <c r="D115" s="0" t="n">
        <v>45</v>
      </c>
      <c r="E115" s="0" t="n">
        <v>61.3</v>
      </c>
      <c r="F115" s="0" t="n">
        <v>28.3</v>
      </c>
      <c r="H115" s="0" t="n">
        <v>50</v>
      </c>
      <c r="O115" s="0" t="n">
        <v>1</v>
      </c>
      <c r="P115" s="0" t="n">
        <v>5.5</v>
      </c>
      <c r="Q115" s="0" t="n">
        <v>2.1</v>
      </c>
      <c r="R115" s="0" t="n">
        <f aca="false">(E115-F115)/F115/F115</f>
        <v>0.0412041603715866</v>
      </c>
    </row>
    <row r="116" customFormat="false" ht="12.8" hidden="false" customHeight="false" outlineLevel="0" collapsed="false">
      <c r="B116" s="0" t="s">
        <v>110</v>
      </c>
      <c r="C116" s="0" t="n">
        <v>136</v>
      </c>
      <c r="D116" s="0" t="n">
        <v>45</v>
      </c>
      <c r="E116" s="0" t="n">
        <v>24.8</v>
      </c>
      <c r="F116" s="0" t="n">
        <v>9.7</v>
      </c>
      <c r="H116" s="0" t="n">
        <v>50</v>
      </c>
      <c r="O116" s="0" t="n">
        <v>1</v>
      </c>
      <c r="P116" s="0" t="n">
        <v>10</v>
      </c>
      <c r="Q116" s="0" t="n">
        <v>5</v>
      </c>
      <c r="R116" s="0" t="n">
        <f aca="false">(E116-F116)/F116/F116</f>
        <v>0.160484642363694</v>
      </c>
    </row>
    <row r="117" customFormat="false" ht="12.8" hidden="false" customHeight="false" outlineLevel="0" collapsed="false">
      <c r="B117" s="0" t="s">
        <v>111</v>
      </c>
      <c r="C117" s="0" t="n">
        <v>137</v>
      </c>
      <c r="D117" s="0" t="n">
        <v>45</v>
      </c>
      <c r="E117" s="0" t="n">
        <v>33.8</v>
      </c>
      <c r="F117" s="0" t="n">
        <v>13.8</v>
      </c>
      <c r="H117" s="0" t="n">
        <v>50</v>
      </c>
      <c r="O117" s="0" t="n">
        <v>1</v>
      </c>
      <c r="P117" s="0" t="n">
        <v>19</v>
      </c>
      <c r="Q117" s="0" t="n">
        <v>5.3</v>
      </c>
      <c r="R117" s="0" t="n">
        <f aca="false">(E117-F117)/F117/F117</f>
        <v>0.10501995379122</v>
      </c>
    </row>
    <row r="118" customFormat="false" ht="12.8" hidden="false" customHeight="false" outlineLevel="0" collapsed="false">
      <c r="B118" s="0" t="s">
        <v>112</v>
      </c>
      <c r="C118" s="0" t="n">
        <v>138</v>
      </c>
      <c r="D118" s="0" t="n">
        <v>45</v>
      </c>
      <c r="E118" s="0" t="n">
        <v>48.6</v>
      </c>
      <c r="F118" s="0" t="n">
        <v>13.6</v>
      </c>
      <c r="H118" s="0" t="n">
        <v>50</v>
      </c>
      <c r="O118" s="0" t="n">
        <v>1</v>
      </c>
      <c r="P118" s="0" t="n">
        <v>40</v>
      </c>
      <c r="Q118" s="0" t="n">
        <v>4.2</v>
      </c>
      <c r="R118" s="0" t="n">
        <f aca="false">(E118-F118)/F118/F118</f>
        <v>0.189230103806228</v>
      </c>
    </row>
    <row r="119" customFormat="false" ht="12.8" hidden="false" customHeight="false" outlineLevel="0" collapsed="false">
      <c r="B119" s="0" t="s">
        <v>113</v>
      </c>
      <c r="C119" s="0" t="n">
        <v>139</v>
      </c>
      <c r="D119" s="0" t="n">
        <v>45</v>
      </c>
      <c r="E119" s="0" t="n">
        <v>73</v>
      </c>
      <c r="F119" s="0" t="n">
        <v>45.3</v>
      </c>
      <c r="H119" s="0" t="n">
        <v>50</v>
      </c>
      <c r="O119" s="0" t="n">
        <v>1</v>
      </c>
      <c r="P119" s="0" t="n">
        <v>0.8</v>
      </c>
      <c r="R119" s="0" t="n">
        <f aca="false">(E119-F119)/F119/F119</f>
        <v>0.0134984333045822</v>
      </c>
    </row>
    <row r="120" customFormat="false" ht="12.8" hidden="false" customHeight="false" outlineLevel="0" collapsed="false">
      <c r="B120" s="0" t="s">
        <v>114</v>
      </c>
      <c r="C120" s="0" t="n">
        <v>140</v>
      </c>
      <c r="D120" s="0" t="n">
        <v>45</v>
      </c>
      <c r="E120" s="0" t="n">
        <v>71.6</v>
      </c>
      <c r="F120" s="0" t="n">
        <v>24.4</v>
      </c>
      <c r="H120" s="0" t="n">
        <v>50</v>
      </c>
      <c r="O120" s="0" t="n">
        <v>1</v>
      </c>
      <c r="P120" s="0" t="n">
        <v>35</v>
      </c>
      <c r="Q120" s="0" t="n">
        <v>2.6</v>
      </c>
      <c r="R120" s="0" t="n">
        <f aca="false">(E120-F120)/F120/F120</f>
        <v>0.0792797635044343</v>
      </c>
    </row>
    <row r="121" customFormat="false" ht="12.8" hidden="false" customHeight="false" outlineLevel="0" collapsed="false">
      <c r="B121" s="0" t="s">
        <v>115</v>
      </c>
      <c r="C121" s="0" t="n">
        <v>141</v>
      </c>
      <c r="D121" s="0" t="n">
        <v>45</v>
      </c>
      <c r="E121" s="0" t="n">
        <v>73.3</v>
      </c>
      <c r="F121" s="0" t="n">
        <v>43.8</v>
      </c>
      <c r="H121" s="0" t="n">
        <v>50</v>
      </c>
      <c r="O121" s="0" t="n">
        <v>1</v>
      </c>
      <c r="P121" s="0" t="n">
        <v>2.3</v>
      </c>
      <c r="R121" s="0" t="n">
        <f aca="false">(E121-F121)/F121/F121</f>
        <v>0.0153770772085653</v>
      </c>
    </row>
    <row r="122" customFormat="false" ht="12.8" hidden="false" customHeight="false" outlineLevel="0" collapsed="false">
      <c r="B122" s="0" t="s">
        <v>116</v>
      </c>
      <c r="C122" s="0" t="n">
        <v>142</v>
      </c>
      <c r="D122" s="0" t="n">
        <v>150</v>
      </c>
      <c r="E122" s="0" t="n">
        <v>81.5</v>
      </c>
      <c r="F122" s="0" t="n">
        <v>28</v>
      </c>
      <c r="H122" s="0" t="n">
        <v>50</v>
      </c>
      <c r="O122" s="0" t="n">
        <v>1</v>
      </c>
      <c r="P122" s="0" t="n">
        <v>24</v>
      </c>
      <c r="Q122" s="0" t="n">
        <v>3</v>
      </c>
      <c r="R122" s="0" t="n">
        <f aca="false">(E122-F122)/F122/F122</f>
        <v>0.0682397959183674</v>
      </c>
    </row>
    <row r="123" customFormat="false" ht="12.8" hidden="false" customHeight="false" outlineLevel="0" collapsed="false">
      <c r="B123" s="0" t="s">
        <v>117</v>
      </c>
      <c r="C123" s="0" t="n">
        <v>143</v>
      </c>
      <c r="D123" s="0" t="n">
        <v>150</v>
      </c>
      <c r="E123" s="0" t="n">
        <v>32.5</v>
      </c>
      <c r="F123" s="0" t="n">
        <v>20.7</v>
      </c>
      <c r="H123" s="0" t="n">
        <v>50</v>
      </c>
      <c r="O123" s="0" t="n">
        <v>1</v>
      </c>
      <c r="P123" s="0" t="n">
        <v>3.5</v>
      </c>
      <c r="R123" s="0" t="n">
        <f aca="false">(E123-F123)/F123/F123</f>
        <v>0.0275385656608089</v>
      </c>
    </row>
    <row r="124" customFormat="false" ht="12.8" hidden="false" customHeight="false" outlineLevel="0" collapsed="false">
      <c r="B124" s="0" t="s">
        <v>118</v>
      </c>
      <c r="C124" s="0" t="n">
        <v>144</v>
      </c>
      <c r="D124" s="0" t="n">
        <v>150</v>
      </c>
      <c r="E124" s="0" t="n">
        <v>60</v>
      </c>
      <c r="F124" s="0" t="n">
        <v>32.2</v>
      </c>
      <c r="H124" s="0" t="n">
        <v>50</v>
      </c>
      <c r="O124" s="0" t="n">
        <v>1</v>
      </c>
      <c r="P124" s="0" t="n">
        <v>7</v>
      </c>
      <c r="Q124" s="0" t="n">
        <v>3.3</v>
      </c>
      <c r="R124" s="0" t="n">
        <f aca="false">(E124-F124)/F124/F124</f>
        <v>0.0268122371822075</v>
      </c>
    </row>
    <row r="125" customFormat="false" ht="12.8" hidden="false" customHeight="false" outlineLevel="0" collapsed="false">
      <c r="B125" s="0" t="s">
        <v>119</v>
      </c>
      <c r="C125" s="0" t="n">
        <v>145</v>
      </c>
      <c r="D125" s="0" t="n">
        <v>150</v>
      </c>
      <c r="E125" s="0" t="n">
        <v>82.8</v>
      </c>
      <c r="F125" s="0" t="n">
        <v>61</v>
      </c>
      <c r="H125" s="0" t="n">
        <v>50</v>
      </c>
      <c r="O125" s="0" t="n">
        <v>1</v>
      </c>
      <c r="P125" s="0" t="n">
        <v>0.6</v>
      </c>
      <c r="R125" s="0" t="n">
        <f aca="false">(E125-F125)/F125/F125</f>
        <v>0.00585864015049718</v>
      </c>
    </row>
    <row r="126" customFormat="false" ht="12.8" hidden="false" customHeight="false" outlineLevel="0" collapsed="false">
      <c r="B126" s="0" t="s">
        <v>120</v>
      </c>
      <c r="C126" s="0" t="n">
        <v>146</v>
      </c>
      <c r="D126" s="0" t="n">
        <v>25</v>
      </c>
      <c r="E126" s="0" t="n">
        <v>55.4</v>
      </c>
      <c r="F126" s="0" t="n">
        <v>34.7</v>
      </c>
      <c r="G126" s="0" t="n">
        <v>0.11</v>
      </c>
      <c r="H126" s="0" t="n">
        <v>50</v>
      </c>
      <c r="O126" s="0" t="n">
        <v>1</v>
      </c>
      <c r="P126" s="0" t="n">
        <v>0.2</v>
      </c>
      <c r="Q126" s="0" t="n">
        <v>3</v>
      </c>
      <c r="R126" s="0" t="n">
        <f aca="false">(E126-F126)/F126/F126</f>
        <v>0.0171914059580264</v>
      </c>
    </row>
    <row r="127" customFormat="false" ht="12.8" hidden="false" customHeight="false" outlineLevel="0" collapsed="false">
      <c r="B127" s="0" t="s">
        <v>121</v>
      </c>
      <c r="C127" s="0" t="n">
        <v>147</v>
      </c>
      <c r="D127" s="0" t="n">
        <v>25</v>
      </c>
      <c r="E127" s="0" t="n">
        <v>42.7</v>
      </c>
      <c r="F127" s="0" t="n">
        <v>6</v>
      </c>
      <c r="G127" s="0" t="n">
        <v>0.11</v>
      </c>
      <c r="H127" s="0" t="n">
        <v>50</v>
      </c>
      <c r="O127" s="0" t="n">
        <v>1</v>
      </c>
      <c r="P127" s="0" t="n">
        <v>20</v>
      </c>
      <c r="Q127" s="0" t="n">
        <v>9</v>
      </c>
      <c r="R127" s="0" t="n">
        <f aca="false">(E127-F127)/F127/F127</f>
        <v>1.01944444444444</v>
      </c>
    </row>
    <row r="128" customFormat="false" ht="12.8" hidden="false" customHeight="false" outlineLevel="0" collapsed="false">
      <c r="B128" s="0" t="s">
        <v>122</v>
      </c>
      <c r="C128" s="0" t="n">
        <v>148</v>
      </c>
      <c r="D128" s="0" t="n">
        <v>25</v>
      </c>
      <c r="E128" s="0" t="n">
        <v>55.5</v>
      </c>
      <c r="F128" s="0" t="n">
        <v>11.8</v>
      </c>
      <c r="G128" s="0" t="n">
        <v>0.11</v>
      </c>
      <c r="H128" s="0" t="n">
        <v>50</v>
      </c>
      <c r="O128" s="0" t="n">
        <v>1</v>
      </c>
      <c r="P128" s="0" t="n">
        <v>3.4</v>
      </c>
      <c r="R128" s="0" t="n">
        <f aca="false">(E128-F128)/F128/F128</f>
        <v>0.313846595805803</v>
      </c>
    </row>
    <row r="129" customFormat="false" ht="12.8" hidden="false" customHeight="false" outlineLevel="0" collapsed="false">
      <c r="B129" s="0" t="s">
        <v>123</v>
      </c>
      <c r="C129" s="0" t="n">
        <v>149</v>
      </c>
      <c r="D129" s="0" t="n">
        <v>110</v>
      </c>
      <c r="E129" s="0" t="n">
        <v>80.6</v>
      </c>
      <c r="F129" s="0" t="n">
        <v>51.6</v>
      </c>
      <c r="G129" s="0" t="n">
        <v>0.11</v>
      </c>
      <c r="H129" s="0" t="n">
        <v>50</v>
      </c>
      <c r="O129" s="0" t="n">
        <v>1</v>
      </c>
      <c r="P129" s="0" t="n">
        <v>3.7</v>
      </c>
      <c r="Q129" s="0" t="n">
        <v>2.3</v>
      </c>
      <c r="R129" s="0" t="n">
        <f aca="false">(E129-F129)/F129/F129</f>
        <v>0.0108917733309296</v>
      </c>
    </row>
    <row r="130" customFormat="false" ht="12.8" hidden="false" customHeight="false" outlineLevel="0" collapsed="false">
      <c r="B130" s="0" t="s">
        <v>124</v>
      </c>
      <c r="C130" s="0" t="n">
        <v>150</v>
      </c>
      <c r="D130" s="0" t="n">
        <v>110</v>
      </c>
      <c r="E130" s="0" t="n">
        <v>97</v>
      </c>
      <c r="F130" s="0" t="n">
        <v>44.1</v>
      </c>
      <c r="G130" s="0" t="n">
        <v>0.11</v>
      </c>
      <c r="H130" s="0" t="n">
        <v>50</v>
      </c>
      <c r="O130" s="0" t="n">
        <v>1</v>
      </c>
      <c r="P130" s="0" t="n">
        <v>16</v>
      </c>
      <c r="Q130" s="0" t="n">
        <v>1.6</v>
      </c>
      <c r="R130" s="0" t="n">
        <f aca="false">(E130-F130)/F130/F130</f>
        <v>0.0272006005728066</v>
      </c>
    </row>
    <row r="131" customFormat="false" ht="12.8" hidden="false" customHeight="false" outlineLevel="0" collapsed="false">
      <c r="B131" s="0" t="s">
        <v>125</v>
      </c>
      <c r="C131" s="0" t="n">
        <v>151</v>
      </c>
      <c r="D131" s="0" t="n">
        <v>110</v>
      </c>
      <c r="E131" s="0" t="n">
        <v>71.9</v>
      </c>
      <c r="F131" s="0" t="n">
        <v>43.4</v>
      </c>
      <c r="G131" s="0" t="n">
        <v>0.11</v>
      </c>
      <c r="H131" s="0" t="n">
        <v>50</v>
      </c>
      <c r="O131" s="0" t="n">
        <v>1</v>
      </c>
      <c r="P131" s="0" t="n">
        <v>3</v>
      </c>
      <c r="Q131" s="0" t="n">
        <v>2.4</v>
      </c>
      <c r="R131" s="0" t="n">
        <f aca="false">(E131-F131)/F131/F131</f>
        <v>0.0151309222960776</v>
      </c>
    </row>
    <row r="132" customFormat="false" ht="12.8" hidden="false" customHeight="false" outlineLevel="0" collapsed="false">
      <c r="B132" s="0" t="s">
        <v>126</v>
      </c>
      <c r="C132" s="0" t="n">
        <v>152</v>
      </c>
      <c r="D132" s="0" t="n">
        <v>110</v>
      </c>
      <c r="E132" s="0" t="n">
        <v>84.1</v>
      </c>
      <c r="F132" s="0" t="n">
        <v>33.5</v>
      </c>
      <c r="G132" s="0" t="n">
        <v>0.11</v>
      </c>
      <c r="H132" s="0" t="n">
        <v>50</v>
      </c>
      <c r="O132" s="0" t="n">
        <v>1</v>
      </c>
      <c r="P132" s="0" t="n">
        <v>50</v>
      </c>
      <c r="Q132" s="0" t="n">
        <v>2.2</v>
      </c>
      <c r="R132" s="0" t="n">
        <f aca="false">(E132-F132)/F132/F132</f>
        <v>0.0450879928714636</v>
      </c>
    </row>
    <row r="133" customFormat="false" ht="12.8" hidden="false" customHeight="false" outlineLevel="0" collapsed="false">
      <c r="B133" s="0" t="s">
        <v>127</v>
      </c>
      <c r="C133" s="0" t="n">
        <v>153</v>
      </c>
      <c r="D133" s="0" t="n">
        <v>125</v>
      </c>
      <c r="E133" s="0" t="n">
        <v>66.1</v>
      </c>
      <c r="F133" s="0" t="n">
        <v>17.8</v>
      </c>
      <c r="G133" s="0" t="n">
        <v>0.11</v>
      </c>
      <c r="H133" s="0" t="n">
        <v>50</v>
      </c>
      <c r="O133" s="0" t="n">
        <v>1</v>
      </c>
      <c r="P133" s="0" t="n">
        <v>60</v>
      </c>
      <c r="Q133" s="0" t="n">
        <v>2.6</v>
      </c>
      <c r="R133" s="0" t="n">
        <f aca="false">(E133-F133)/F133/F133</f>
        <v>0.152442873374574</v>
      </c>
    </row>
    <row r="134" customFormat="false" ht="12.8" hidden="false" customHeight="false" outlineLevel="0" collapsed="false">
      <c r="B134" s="0" t="s">
        <v>128</v>
      </c>
      <c r="C134" s="0" t="n">
        <v>154</v>
      </c>
      <c r="D134" s="0" t="n">
        <v>125</v>
      </c>
      <c r="E134" s="0" t="n">
        <v>66.7</v>
      </c>
      <c r="F134" s="0" t="n">
        <v>40.3</v>
      </c>
      <c r="G134" s="0" t="n">
        <v>0.11</v>
      </c>
      <c r="H134" s="0" t="n">
        <v>50</v>
      </c>
      <c r="O134" s="0" t="n">
        <v>1</v>
      </c>
      <c r="P134" s="0" t="n">
        <v>4</v>
      </c>
      <c r="Q134" s="0" t="n">
        <v>2</v>
      </c>
      <c r="R134" s="0" t="n">
        <f aca="false">(E134-F134)/F134/F134</f>
        <v>0.0162552567899562</v>
      </c>
    </row>
    <row r="135" customFormat="false" ht="12.8" hidden="false" customHeight="false" outlineLevel="0" collapsed="false">
      <c r="B135" s="0" t="s">
        <v>129</v>
      </c>
      <c r="C135" s="0" t="n">
        <v>155</v>
      </c>
      <c r="D135" s="0" t="n">
        <v>125</v>
      </c>
      <c r="E135" s="0" t="n">
        <v>77.7</v>
      </c>
      <c r="F135" s="0" t="n">
        <v>32.4</v>
      </c>
      <c r="G135" s="0" t="n">
        <v>0.11</v>
      </c>
      <c r="H135" s="0" t="n">
        <v>50</v>
      </c>
      <c r="O135" s="0" t="n">
        <v>1</v>
      </c>
      <c r="P135" s="0" t="n">
        <v>43</v>
      </c>
      <c r="Q135" s="0" t="n">
        <v>2.5</v>
      </c>
      <c r="R135" s="0" t="n">
        <f aca="false">(E135-F135)/F135/F135</f>
        <v>0.0431527206218564</v>
      </c>
    </row>
    <row r="136" customFormat="false" ht="12.8" hidden="false" customHeight="false" outlineLevel="0" collapsed="false">
      <c r="B136" s="0" t="s">
        <v>130</v>
      </c>
      <c r="C136" s="0" t="n">
        <v>156</v>
      </c>
      <c r="D136" s="0" t="n">
        <v>125</v>
      </c>
      <c r="E136" s="0" t="n">
        <v>90.8</v>
      </c>
      <c r="F136" s="0" t="n">
        <v>42.6</v>
      </c>
      <c r="G136" s="0" t="n">
        <v>0.11</v>
      </c>
      <c r="H136" s="0" t="n">
        <v>50</v>
      </c>
      <c r="O136" s="0" t="n">
        <v>1</v>
      </c>
      <c r="P136" s="0" t="n">
        <v>8</v>
      </c>
      <c r="Q136" s="0" t="n">
        <v>2.4</v>
      </c>
      <c r="R136" s="0" t="n">
        <f aca="false">(E136-F136)/F136/F136</f>
        <v>0.0265599858934515</v>
      </c>
    </row>
    <row r="137" customFormat="false" ht="12.8" hidden="false" customHeight="false" outlineLevel="0" collapsed="false">
      <c r="B137" s="0" t="s">
        <v>131</v>
      </c>
      <c r="C137" s="0" t="n">
        <v>157</v>
      </c>
      <c r="D137" s="0" t="n">
        <v>17</v>
      </c>
      <c r="E137" s="0" t="n">
        <v>40.4</v>
      </c>
      <c r="F137" s="0" t="n">
        <v>13.4</v>
      </c>
      <c r="G137" s="0" t="n">
        <v>0.11</v>
      </c>
      <c r="H137" s="0" t="n">
        <v>70</v>
      </c>
      <c r="O137" s="0" t="n">
        <v>1</v>
      </c>
      <c r="P137" s="0" t="n">
        <v>9</v>
      </c>
      <c r="Q137" s="0" t="n">
        <v>4.8</v>
      </c>
      <c r="R137" s="0" t="n">
        <f aca="false">(E137-F137)/F137/F137</f>
        <v>0.150367565159278</v>
      </c>
    </row>
    <row r="138" customFormat="false" ht="12.8" hidden="false" customHeight="false" outlineLevel="0" collapsed="false">
      <c r="B138" s="0" t="s">
        <v>132</v>
      </c>
      <c r="C138" s="0" t="n">
        <v>158</v>
      </c>
      <c r="D138" s="0" t="n">
        <v>61</v>
      </c>
      <c r="E138" s="0" t="n">
        <v>38.3</v>
      </c>
      <c r="F138" s="0" t="n">
        <v>12.1</v>
      </c>
      <c r="G138" s="0" t="n">
        <v>0.11</v>
      </c>
      <c r="H138" s="0" t="n">
        <v>70</v>
      </c>
      <c r="O138" s="0" t="n">
        <v>1</v>
      </c>
      <c r="P138" s="0" t="n">
        <v>20</v>
      </c>
      <c r="Q138" s="0" t="n">
        <v>13</v>
      </c>
      <c r="R138" s="0" t="n">
        <f aca="false">(E138-F138)/F138/F138</f>
        <v>0.178949525305649</v>
      </c>
    </row>
    <row r="139" customFormat="false" ht="12.8" hidden="false" customHeight="false" outlineLevel="0" collapsed="false">
      <c r="B139" s="0" t="s">
        <v>133</v>
      </c>
      <c r="C139" s="0" t="n">
        <v>159</v>
      </c>
      <c r="D139" s="0" t="n">
        <v>83</v>
      </c>
      <c r="E139" s="0" t="n">
        <v>55.7</v>
      </c>
      <c r="F139" s="0" t="n">
        <v>5.5</v>
      </c>
      <c r="G139" s="0" t="n">
        <v>0.11</v>
      </c>
      <c r="H139" s="0" t="n">
        <v>70</v>
      </c>
      <c r="O139" s="0" t="n">
        <v>1</v>
      </c>
      <c r="P139" s="0" t="n">
        <v>100</v>
      </c>
      <c r="Q139" s="0" t="n">
        <v>11</v>
      </c>
      <c r="R139" s="0" t="n">
        <f aca="false">(E139-F139)/F139/F139</f>
        <v>1.6595041322314</v>
      </c>
    </row>
    <row r="140" customFormat="false" ht="12.8" hidden="false" customHeight="false" outlineLevel="0" collapsed="false">
      <c r="B140" s="0" t="s">
        <v>134</v>
      </c>
      <c r="C140" s="0" t="n">
        <v>160</v>
      </c>
      <c r="D140" s="0" t="n">
        <v>83</v>
      </c>
      <c r="E140" s="0" t="n">
        <v>46.3</v>
      </c>
      <c r="F140" s="0" t="n">
        <v>7.9</v>
      </c>
      <c r="G140" s="0" t="n">
        <v>0.11</v>
      </c>
      <c r="H140" s="0" t="n">
        <v>70</v>
      </c>
      <c r="O140" s="0" t="n">
        <v>1</v>
      </c>
      <c r="P140" s="0" t="n">
        <v>61</v>
      </c>
      <c r="Q140" s="0" t="n">
        <v>6.5</v>
      </c>
      <c r="R140" s="0" t="n">
        <f aca="false">(E140-F140)/F140/F140</f>
        <v>0.615286011857074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Q23" activeCellId="0" sqref="Q2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39"/>
    <col collapsed="false" customWidth="true" hidden="false" outlineLevel="0" max="3" min="3" style="0" width="5.28"/>
    <col collapsed="false" customWidth="true" hidden="false" outlineLevel="0" max="7" min="7" style="0" width="15.42"/>
    <col collapsed="false" customWidth="true" hidden="false" outlineLevel="0" max="11" min="11" style="0" width="27.65"/>
    <col collapsed="false" customWidth="true" hidden="false" outlineLevel="0" max="17" min="17" style="0" width="15.28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5</v>
      </c>
      <c r="E1" s="0" t="s">
        <v>6</v>
      </c>
      <c r="F1" s="0" t="s">
        <v>8</v>
      </c>
      <c r="G1" s="0" t="s">
        <v>3</v>
      </c>
      <c r="H1" s="0" t="s">
        <v>4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N1" s="0" t="s">
        <v>15</v>
      </c>
      <c r="O1" s="0" t="s">
        <v>16</v>
      </c>
      <c r="P1" s="0" t="s">
        <v>17</v>
      </c>
      <c r="Q1" s="0" t="s">
        <v>201</v>
      </c>
      <c r="R1" s="0" t="s">
        <v>202</v>
      </c>
      <c r="S1" s="0" t="s">
        <v>203</v>
      </c>
      <c r="T1" s="0" t="s">
        <v>204</v>
      </c>
    </row>
    <row r="2" customFormat="false" ht="12.8" hidden="false" customHeight="false" outlineLevel="0" collapsed="false">
      <c r="A2" s="3" t="n">
        <v>44495</v>
      </c>
      <c r="B2" s="0" t="n">
        <v>11</v>
      </c>
      <c r="C2" s="0" t="n">
        <v>23</v>
      </c>
      <c r="D2" s="0" t="n">
        <v>65</v>
      </c>
      <c r="E2" s="0" t="n">
        <v>48.9</v>
      </c>
      <c r="F2" s="0" t="n">
        <v>17</v>
      </c>
      <c r="G2" s="0" t="n">
        <v>0.11</v>
      </c>
      <c r="H2" s="0" t="n">
        <v>50</v>
      </c>
      <c r="I2" s="0" t="s">
        <v>31</v>
      </c>
      <c r="J2" s="0" t="s">
        <v>32</v>
      </c>
      <c r="N2" s="0" t="n">
        <v>9</v>
      </c>
      <c r="O2" s="0" t="n">
        <v>3.2</v>
      </c>
      <c r="P2" s="0" t="n">
        <f aca="false">(E2-F2)/F2/F2</f>
        <v>0.11038062283737</v>
      </c>
      <c r="Q2" s="1" t="n">
        <v>0.317386264850768</v>
      </c>
      <c r="R2" s="0" t="s">
        <v>42</v>
      </c>
      <c r="T2" s="0" t="n">
        <v>1</v>
      </c>
    </row>
    <row r="3" s="5" customFormat="true" ht="12.8" hidden="false" customHeight="false" outlineLevel="0" collapsed="false">
      <c r="A3" s="4" t="n">
        <v>44495</v>
      </c>
      <c r="B3" s="5" t="n">
        <v>12</v>
      </c>
      <c r="C3" s="5" t="n">
        <v>24</v>
      </c>
      <c r="D3" s="5" t="n">
        <v>65</v>
      </c>
      <c r="E3" s="5" t="n">
        <v>74</v>
      </c>
      <c r="F3" s="5" t="n">
        <v>15.4</v>
      </c>
      <c r="G3" s="5" t="n">
        <v>0.11</v>
      </c>
      <c r="H3" s="5" t="n">
        <v>50</v>
      </c>
      <c r="I3" s="5" t="s">
        <v>31</v>
      </c>
      <c r="J3" s="5" t="s">
        <v>32</v>
      </c>
      <c r="K3" s="5" t="s">
        <v>33</v>
      </c>
      <c r="N3" s="5" t="n">
        <v>150</v>
      </c>
      <c r="O3" s="5" t="n">
        <v>6.3</v>
      </c>
      <c r="P3" s="5" t="n">
        <f aca="false">(E3-F3)/F3/F3</f>
        <v>0.247090571765896</v>
      </c>
      <c r="Q3" s="6" t="n">
        <v>0.722324663071206</v>
      </c>
      <c r="R3" s="5" t="s">
        <v>31</v>
      </c>
    </row>
    <row r="4" customFormat="false" ht="12.8" hidden="false" customHeight="false" outlineLevel="0" collapsed="false">
      <c r="A4" s="3" t="n">
        <v>44495</v>
      </c>
      <c r="B4" s="0" t="n">
        <v>13</v>
      </c>
      <c r="C4" s="0" t="n">
        <v>25</v>
      </c>
      <c r="D4" s="0" t="n">
        <v>65</v>
      </c>
      <c r="E4" s="0" t="n">
        <v>63.4</v>
      </c>
      <c r="F4" s="0" t="n">
        <v>30.9</v>
      </c>
      <c r="G4" s="0" t="n">
        <v>0.11</v>
      </c>
      <c r="H4" s="0" t="n">
        <v>50</v>
      </c>
      <c r="I4" s="0" t="s">
        <v>31</v>
      </c>
      <c r="J4" s="0" t="s">
        <v>32</v>
      </c>
      <c r="K4" s="0" t="s">
        <v>34</v>
      </c>
      <c r="N4" s="0" t="n">
        <v>4</v>
      </c>
      <c r="P4" s="0" t="n">
        <f aca="false">(E4-F4)/F4/F4</f>
        <v>0.0340381856076078</v>
      </c>
      <c r="Q4" s="1" t="n">
        <v>0.258435890780783</v>
      </c>
      <c r="R4" s="0" t="s">
        <v>42</v>
      </c>
      <c r="T4" s="0" t="n">
        <v>1</v>
      </c>
    </row>
    <row r="5" s="5" customFormat="true" ht="12.8" hidden="false" customHeight="false" outlineLevel="0" collapsed="false">
      <c r="A5" s="4" t="n">
        <v>44496</v>
      </c>
      <c r="B5" s="5" t="n">
        <v>3</v>
      </c>
      <c r="C5" s="5" t="n">
        <v>28</v>
      </c>
      <c r="D5" s="5" t="n">
        <v>70</v>
      </c>
      <c r="E5" s="5" t="n">
        <v>127.5</v>
      </c>
      <c r="F5" s="5" t="n">
        <v>12.3</v>
      </c>
      <c r="G5" s="5" t="n">
        <v>0.33</v>
      </c>
      <c r="H5" s="5" t="n">
        <v>50</v>
      </c>
      <c r="I5" s="5" t="s">
        <v>42</v>
      </c>
      <c r="J5" s="5" t="s">
        <v>32</v>
      </c>
      <c r="N5" s="5" t="n">
        <v>1000</v>
      </c>
      <c r="O5" s="5" t="n">
        <v>16</v>
      </c>
      <c r="P5" s="5" t="n">
        <f aca="false">(E5-F5)/F5/F5</f>
        <v>0.761451516954194</v>
      </c>
      <c r="Q5" s="6" t="n">
        <v>0.90578125</v>
      </c>
      <c r="R5" s="5" t="s">
        <v>31</v>
      </c>
    </row>
    <row r="6" customFormat="false" ht="12.8" hidden="false" customHeight="false" outlineLevel="0" collapsed="false">
      <c r="A6" s="3" t="n">
        <v>44502</v>
      </c>
      <c r="B6" s="0" t="n">
        <v>8</v>
      </c>
      <c r="C6" s="0" t="n">
        <v>39</v>
      </c>
      <c r="D6" s="0" t="n">
        <v>41</v>
      </c>
      <c r="E6" s="0" t="n">
        <v>110</v>
      </c>
      <c r="F6" s="0" t="n">
        <v>20</v>
      </c>
      <c r="G6" s="0" t="n">
        <v>0.11</v>
      </c>
      <c r="H6" s="0" t="n">
        <v>50</v>
      </c>
      <c r="J6" s="0" t="s">
        <v>32</v>
      </c>
      <c r="K6" s="0" t="s">
        <v>41</v>
      </c>
      <c r="N6" s="0" t="n">
        <v>70</v>
      </c>
      <c r="O6" s="0" t="n">
        <v>3.5</v>
      </c>
      <c r="P6" s="0" t="n">
        <f aca="false">(E6-F6)/F6/F6</f>
        <v>0.225</v>
      </c>
      <c r="Q6" s="1" t="n">
        <v>0.417915846994536</v>
      </c>
      <c r="R6" s="0" t="s">
        <v>42</v>
      </c>
      <c r="T6" s="0" t="n">
        <v>1</v>
      </c>
    </row>
    <row r="7" customFormat="false" ht="12.8" hidden="false" customHeight="false" outlineLevel="0" collapsed="false">
      <c r="A7" s="3" t="n">
        <v>44502</v>
      </c>
      <c r="B7" s="0" t="n">
        <v>9</v>
      </c>
      <c r="C7" s="0" t="n">
        <v>40</v>
      </c>
      <c r="D7" s="0" t="n">
        <v>41</v>
      </c>
      <c r="E7" s="0" t="n">
        <v>109.4</v>
      </c>
      <c r="F7" s="0" t="n">
        <v>23.2</v>
      </c>
      <c r="G7" s="0" t="n">
        <v>0.11</v>
      </c>
      <c r="H7" s="0" t="n">
        <v>47.8</v>
      </c>
      <c r="J7" s="0" t="s">
        <v>35</v>
      </c>
      <c r="N7" s="0" t="n">
        <v>45</v>
      </c>
      <c r="O7" s="0" t="n">
        <v>3.4</v>
      </c>
      <c r="P7" s="0" t="n">
        <f aca="false">(E7-F7)/F7/F7</f>
        <v>0.160151605231867</v>
      </c>
      <c r="Q7" s="1" t="n">
        <v>0.326367823711611</v>
      </c>
      <c r="R7" s="0" t="s">
        <v>42</v>
      </c>
      <c r="T7" s="0" t="n">
        <v>1</v>
      </c>
    </row>
    <row r="8" s="5" customFormat="true" ht="12.8" hidden="false" customHeight="false" outlineLevel="0" collapsed="false">
      <c r="A8" s="4" t="n">
        <v>44502</v>
      </c>
      <c r="B8" s="5" t="n">
        <v>1</v>
      </c>
      <c r="C8" s="5" t="n">
        <v>35</v>
      </c>
      <c r="D8" s="5" t="n">
        <v>42</v>
      </c>
      <c r="E8" s="5" t="n">
        <v>47</v>
      </c>
      <c r="F8" s="5" t="n">
        <v>9.5</v>
      </c>
      <c r="G8" s="5" t="n">
        <v>0.11</v>
      </c>
      <c r="H8" s="5" t="n">
        <v>50</v>
      </c>
      <c r="J8" s="5" t="s">
        <v>32</v>
      </c>
      <c r="K8" s="5" t="s">
        <v>39</v>
      </c>
      <c r="N8" s="5" t="n">
        <v>30</v>
      </c>
      <c r="O8" s="5" t="n">
        <v>11</v>
      </c>
      <c r="P8" s="5" t="n">
        <f aca="false">(E8-F8)/F8/F8</f>
        <v>0.415512465373961</v>
      </c>
      <c r="Q8" s="6" t="n">
        <v>0.535982513661202</v>
      </c>
      <c r="R8" s="5" t="s">
        <v>31</v>
      </c>
      <c r="T8" s="5" t="n">
        <v>1</v>
      </c>
    </row>
    <row r="9" customFormat="false" ht="12.8" hidden="false" customHeight="false" outlineLevel="0" collapsed="false">
      <c r="A9" s="11" t="n">
        <v>44502</v>
      </c>
      <c r="B9" s="10" t="n">
        <v>2</v>
      </c>
      <c r="C9" s="10" t="n">
        <v>36</v>
      </c>
      <c r="D9" s="10" t="n">
        <v>42</v>
      </c>
      <c r="E9" s="10" t="n">
        <v>86.1</v>
      </c>
      <c r="F9" s="10" t="n">
        <v>13.7</v>
      </c>
      <c r="G9" s="10" t="n">
        <v>0.11</v>
      </c>
      <c r="H9" s="10" t="n">
        <v>50</v>
      </c>
      <c r="I9" s="10"/>
      <c r="J9" s="10" t="s">
        <v>32</v>
      </c>
      <c r="K9" s="10" t="s">
        <v>198</v>
      </c>
      <c r="L9" s="10"/>
      <c r="M9" s="10"/>
      <c r="N9" s="10" t="n">
        <v>32</v>
      </c>
      <c r="O9" s="10" t="n">
        <v>11</v>
      </c>
      <c r="P9" s="0" t="n">
        <f aca="false">(E9-F9)/F9/F9</f>
        <v>0.385742447653045</v>
      </c>
      <c r="Q9" s="1" t="n">
        <v>0.337116662663144</v>
      </c>
      <c r="R9" s="0" t="s">
        <v>42</v>
      </c>
      <c r="T9" s="0" t="n">
        <v>1</v>
      </c>
    </row>
    <row r="10" customFormat="false" ht="12.8" hidden="false" customHeight="false" outlineLevel="0" collapsed="false">
      <c r="A10" s="3" t="n">
        <v>44502</v>
      </c>
      <c r="B10" s="0" t="n">
        <v>3</v>
      </c>
      <c r="C10" s="0" t="n">
        <v>37</v>
      </c>
      <c r="D10" s="0" t="n">
        <v>42</v>
      </c>
      <c r="E10" s="0" t="n">
        <v>93.6</v>
      </c>
      <c r="F10" s="0" t="n">
        <v>26.9</v>
      </c>
      <c r="G10" s="0" t="n">
        <v>0.11</v>
      </c>
      <c r="H10" s="0" t="n">
        <v>50</v>
      </c>
      <c r="J10" s="0" t="s">
        <v>32</v>
      </c>
      <c r="N10" s="0" t="n">
        <v>8.3</v>
      </c>
      <c r="O10" s="0" t="n">
        <v>3.6</v>
      </c>
      <c r="P10" s="0" t="n">
        <f aca="false">(E10-F10)/F10/F10</f>
        <v>0.0921767250314396</v>
      </c>
      <c r="Q10" s="1" t="n">
        <v>0.191947796593507</v>
      </c>
      <c r="R10" s="0" t="s">
        <v>42</v>
      </c>
      <c r="T10" s="0" t="n">
        <v>1</v>
      </c>
    </row>
    <row r="11" customFormat="false" ht="12.8" hidden="false" customHeight="false" outlineLevel="0" collapsed="false">
      <c r="A11" s="3" t="n">
        <v>44502</v>
      </c>
      <c r="B11" s="0" t="n">
        <v>5</v>
      </c>
      <c r="C11" s="0" t="n">
        <v>38</v>
      </c>
      <c r="D11" s="0" t="n">
        <v>51</v>
      </c>
      <c r="E11" s="0" t="n">
        <v>140</v>
      </c>
      <c r="F11" s="0" t="n">
        <v>20</v>
      </c>
      <c r="G11" s="0" t="n">
        <v>0.33</v>
      </c>
      <c r="H11" s="0" t="n">
        <v>50</v>
      </c>
      <c r="J11" s="0" t="s">
        <v>32</v>
      </c>
      <c r="K11" s="0" t="s">
        <v>40</v>
      </c>
      <c r="N11" s="0" t="n">
        <v>33</v>
      </c>
      <c r="O11" s="0" t="n">
        <v>3.8</v>
      </c>
      <c r="P11" s="0" t="n">
        <f aca="false">(E11-F11)/F11/F11</f>
        <v>0.3</v>
      </c>
      <c r="Q11" s="1" t="n">
        <v>0.226816393442623</v>
      </c>
      <c r="R11" s="0" t="s">
        <v>42</v>
      </c>
      <c r="T11" s="0" t="n">
        <v>1</v>
      </c>
    </row>
    <row r="12" customFormat="false" ht="12.8" hidden="false" customHeight="false" outlineLevel="0" collapsed="false">
      <c r="A12" s="3" t="n">
        <v>44502</v>
      </c>
      <c r="B12" s="0" t="n">
        <v>13</v>
      </c>
      <c r="C12" s="0" t="n">
        <v>41</v>
      </c>
      <c r="D12" s="0" t="n">
        <v>61</v>
      </c>
      <c r="E12" s="0" t="n">
        <v>201.2</v>
      </c>
      <c r="F12" s="0" t="n">
        <v>51.4</v>
      </c>
      <c r="G12" s="0" t="n">
        <v>0.65</v>
      </c>
      <c r="H12" s="0" t="n">
        <v>50</v>
      </c>
      <c r="I12" s="0" t="s">
        <v>31</v>
      </c>
      <c r="J12" s="0" t="s">
        <v>32</v>
      </c>
      <c r="N12" s="0" t="n">
        <v>28</v>
      </c>
      <c r="O12" s="0" t="n">
        <v>4.4</v>
      </c>
      <c r="P12" s="0" t="n">
        <f aca="false">(E12-F12)/F12/F12</f>
        <v>0.0567003285439598</v>
      </c>
      <c r="Q12" s="1" t="n">
        <v>0.127136181575434</v>
      </c>
      <c r="R12" s="0" t="s">
        <v>42</v>
      </c>
    </row>
    <row r="13" customFormat="false" ht="12.8" hidden="false" customHeight="false" outlineLevel="0" collapsed="false">
      <c r="A13" s="3" t="n">
        <v>44502</v>
      </c>
      <c r="B13" s="0" t="n">
        <v>14</v>
      </c>
      <c r="C13" s="0" t="n">
        <v>42</v>
      </c>
      <c r="D13" s="0" t="n">
        <v>61</v>
      </c>
      <c r="E13" s="0" t="n">
        <v>137.5</v>
      </c>
      <c r="F13" s="0" t="n">
        <v>27</v>
      </c>
      <c r="G13" s="0" t="n">
        <v>0.11</v>
      </c>
      <c r="H13" s="0" t="n">
        <v>50</v>
      </c>
      <c r="I13" s="0" t="s">
        <v>42</v>
      </c>
      <c r="J13" s="0" t="s">
        <v>32</v>
      </c>
      <c r="K13" s="0" t="s">
        <v>43</v>
      </c>
      <c r="P13" s="0" t="n">
        <f aca="false">(E13-F13)/F13/F13</f>
        <v>0.151577503429355</v>
      </c>
      <c r="Q13" s="1" t="n">
        <v>0.235927601809955</v>
      </c>
      <c r="R13" s="0" t="s">
        <v>42</v>
      </c>
      <c r="S13" s="0" t="s">
        <v>205</v>
      </c>
    </row>
    <row r="14" customFormat="false" ht="12.8" hidden="false" customHeight="false" outlineLevel="0" collapsed="false">
      <c r="A14" s="3" t="n">
        <v>44502</v>
      </c>
      <c r="B14" s="0" t="n">
        <v>16</v>
      </c>
      <c r="C14" s="0" t="n">
        <v>43</v>
      </c>
      <c r="D14" s="0" t="n">
        <v>65</v>
      </c>
      <c r="E14" s="0" t="n">
        <v>100</v>
      </c>
      <c r="F14" s="0" t="n">
        <v>30</v>
      </c>
      <c r="G14" s="0" t="n">
        <v>0.11</v>
      </c>
      <c r="H14" s="0" t="n">
        <v>50</v>
      </c>
      <c r="I14" s="0" t="s">
        <v>31</v>
      </c>
      <c r="J14" s="0" t="s">
        <v>32</v>
      </c>
      <c r="K14" s="0" t="s">
        <v>44</v>
      </c>
      <c r="N14" s="0" t="n">
        <v>90</v>
      </c>
      <c r="O14" s="0" t="n">
        <v>3.6</v>
      </c>
      <c r="P14" s="0" t="n">
        <f aca="false">(E14-F14)/F14/F14</f>
        <v>0.0777777777777778</v>
      </c>
      <c r="Q14" s="1" t="n">
        <v>0.479527868852459</v>
      </c>
      <c r="R14" s="0" t="s">
        <v>42</v>
      </c>
    </row>
    <row r="15" customFormat="false" ht="12.8" hidden="false" customHeight="false" outlineLevel="0" collapsed="false">
      <c r="A15" s="3" t="n">
        <v>44502</v>
      </c>
      <c r="B15" s="0" t="n">
        <v>17</v>
      </c>
      <c r="C15" s="0" t="n">
        <v>44</v>
      </c>
      <c r="D15" s="0" t="n">
        <v>65</v>
      </c>
      <c r="E15" s="0" t="n">
        <v>179.1</v>
      </c>
      <c r="F15" s="0" t="n">
        <v>28</v>
      </c>
      <c r="G15" s="0" t="n">
        <v>0.33</v>
      </c>
      <c r="H15" s="0" t="n">
        <v>50</v>
      </c>
      <c r="I15" s="0" t="s">
        <v>31</v>
      </c>
      <c r="J15" s="0" t="s">
        <v>32</v>
      </c>
      <c r="K15" s="0" t="s">
        <v>45</v>
      </c>
      <c r="N15" s="0" t="n">
        <v>95</v>
      </c>
      <c r="O15" s="0" t="n">
        <v>3.7</v>
      </c>
      <c r="P15" s="0" t="n">
        <f aca="false">(E15-F15)/F15/F15</f>
        <v>0.192729591836735</v>
      </c>
      <c r="Q15" s="1" t="n">
        <v>0.20908477615764</v>
      </c>
      <c r="R15" s="0" t="s">
        <v>42</v>
      </c>
    </row>
    <row r="16" customFormat="false" ht="12.8" hidden="false" customHeight="false" outlineLevel="0" collapsed="false">
      <c r="A16" s="3" t="n">
        <v>44502</v>
      </c>
      <c r="B16" s="0" t="n">
        <v>18</v>
      </c>
      <c r="C16" s="0" t="n">
        <v>45</v>
      </c>
      <c r="D16" s="0" t="n">
        <v>65</v>
      </c>
      <c r="E16" s="0" t="n">
        <v>257.7</v>
      </c>
      <c r="F16" s="0" t="n">
        <v>37.7</v>
      </c>
      <c r="G16" s="0" t="n">
        <v>0.33</v>
      </c>
      <c r="H16" s="0" t="n">
        <v>50</v>
      </c>
      <c r="I16" s="0" t="s">
        <v>31</v>
      </c>
      <c r="J16" s="0" t="s">
        <v>32</v>
      </c>
      <c r="K16" s="0" t="s">
        <v>45</v>
      </c>
      <c r="N16" s="0" t="n">
        <v>100</v>
      </c>
      <c r="O16" s="0" t="n">
        <v>4</v>
      </c>
      <c r="P16" s="0" t="n">
        <f aca="false">(E16-F16)/F16/F16</f>
        <v>0.154788959325683</v>
      </c>
      <c r="Q16" s="1" t="n">
        <v>0.166625806451613</v>
      </c>
      <c r="R16" s="0" t="s">
        <v>42</v>
      </c>
    </row>
    <row r="17" customFormat="false" ht="12.8" hidden="false" customHeight="false" outlineLevel="0" collapsed="false">
      <c r="A17" s="3" t="n">
        <v>44502</v>
      </c>
      <c r="B17" s="0" t="n">
        <v>19</v>
      </c>
      <c r="C17" s="0" t="n">
        <v>46</v>
      </c>
      <c r="D17" s="0" t="n">
        <v>65</v>
      </c>
      <c r="E17" s="0" t="n">
        <v>239.8</v>
      </c>
      <c r="F17" s="0" t="n">
        <v>36.1</v>
      </c>
      <c r="G17" s="0" t="n">
        <v>0.33</v>
      </c>
      <c r="H17" s="0" t="n">
        <v>50</v>
      </c>
      <c r="I17" s="0" t="s">
        <v>31</v>
      </c>
      <c r="J17" s="0" t="s">
        <v>32</v>
      </c>
      <c r="K17" s="0" t="s">
        <v>45</v>
      </c>
      <c r="N17" s="0" t="n">
        <v>100</v>
      </c>
      <c r="O17" s="0" t="n">
        <v>3.2</v>
      </c>
      <c r="P17" s="0" t="n">
        <f aca="false">(E17-F17)/F17/F17</f>
        <v>0.156306351240399</v>
      </c>
      <c r="Q17" s="1" t="n">
        <v>0.155836381775856</v>
      </c>
      <c r="R17" s="0" t="s">
        <v>42</v>
      </c>
    </row>
    <row r="18" customFormat="false" ht="12.8" hidden="false" customHeight="false" outlineLevel="0" collapsed="false">
      <c r="A18" s="3" t="n">
        <v>44502</v>
      </c>
      <c r="B18" s="0" t="n">
        <v>21</v>
      </c>
      <c r="C18" s="0" t="n">
        <v>48</v>
      </c>
      <c r="D18" s="0" t="n">
        <v>65</v>
      </c>
      <c r="E18" s="0" t="n">
        <v>197.3</v>
      </c>
      <c r="F18" s="0" t="n">
        <v>24.7</v>
      </c>
      <c r="G18" s="0" t="n">
        <v>0.33</v>
      </c>
      <c r="H18" s="0" t="n">
        <v>50</v>
      </c>
      <c r="I18" s="0" t="s">
        <v>42</v>
      </c>
      <c r="J18" s="0" t="s">
        <v>32</v>
      </c>
      <c r="K18" s="0" t="s">
        <v>46</v>
      </c>
      <c r="N18" s="0" t="n">
        <v>240</v>
      </c>
      <c r="O18" s="0" t="n">
        <v>5</v>
      </c>
      <c r="P18" s="0" t="n">
        <f aca="false">(E18-F18)/F18/F18</f>
        <v>0.282909078988346</v>
      </c>
      <c r="Q18" s="1" t="n">
        <v>0.331147161066049</v>
      </c>
      <c r="R18" s="0" t="s">
        <v>42</v>
      </c>
    </row>
    <row r="19" s="5" customFormat="true" ht="12.8" hidden="false" customHeight="false" outlineLevel="0" collapsed="false">
      <c r="A19" s="4" t="n">
        <v>44503</v>
      </c>
      <c r="B19" s="5" t="n">
        <v>8</v>
      </c>
      <c r="C19" s="5" t="n">
        <v>53</v>
      </c>
      <c r="D19" s="5" t="n">
        <v>57</v>
      </c>
      <c r="E19" s="5" t="n">
        <v>72.5</v>
      </c>
      <c r="F19" s="5" t="n">
        <v>21.1</v>
      </c>
      <c r="G19" s="5" t="n">
        <v>0.33</v>
      </c>
      <c r="H19" s="5" t="n">
        <v>50</v>
      </c>
      <c r="I19" s="5" t="s">
        <v>31</v>
      </c>
      <c r="J19" s="5" t="s">
        <v>32</v>
      </c>
      <c r="K19" s="9" t="s">
        <v>47</v>
      </c>
      <c r="N19" s="5" t="n">
        <v>77</v>
      </c>
      <c r="O19" s="5" t="n">
        <v>5</v>
      </c>
      <c r="P19" s="5" t="n">
        <f aca="false">(E19-F19)/F19/F19</f>
        <v>0.11545113541924</v>
      </c>
      <c r="Q19" s="6" t="n">
        <v>0.589224112898542</v>
      </c>
      <c r="R19" s="5" t="s">
        <v>31</v>
      </c>
    </row>
    <row r="20" customFormat="false" ht="12.8" hidden="false" customHeight="false" outlineLevel="0" collapsed="false">
      <c r="A20" s="3" t="n">
        <v>44503</v>
      </c>
      <c r="B20" s="0" t="n">
        <v>10</v>
      </c>
      <c r="C20" s="0" t="n">
        <v>55</v>
      </c>
      <c r="D20" s="0" t="n">
        <v>57</v>
      </c>
      <c r="E20" s="0" t="n">
        <v>160.2</v>
      </c>
      <c r="F20" s="0" t="n">
        <v>32.5</v>
      </c>
      <c r="G20" s="0" t="n">
        <v>0.33</v>
      </c>
      <c r="H20" s="0" t="n">
        <v>50</v>
      </c>
      <c r="I20" s="0" t="s">
        <v>31</v>
      </c>
      <c r="J20" s="0" t="s">
        <v>32</v>
      </c>
      <c r="K20" s="0" t="s">
        <v>47</v>
      </c>
      <c r="N20" s="0" t="n">
        <v>60</v>
      </c>
      <c r="O20" s="0" t="n">
        <v>4</v>
      </c>
      <c r="P20" s="0" t="n">
        <f aca="false">(E20-F20)/F20/F20</f>
        <v>0.120899408284024</v>
      </c>
      <c r="Q20" s="1" t="n">
        <v>0.19178319722564</v>
      </c>
      <c r="R20" s="0" t="s">
        <v>42</v>
      </c>
    </row>
    <row r="21" customFormat="false" ht="12.8" hidden="false" customHeight="false" outlineLevel="0" collapsed="false">
      <c r="A21" s="3" t="n">
        <v>44503</v>
      </c>
      <c r="B21" s="0" t="n">
        <v>11</v>
      </c>
      <c r="C21" s="0" t="n">
        <v>56</v>
      </c>
      <c r="D21" s="0" t="n">
        <v>57</v>
      </c>
      <c r="E21" s="0" t="n">
        <v>205.8</v>
      </c>
      <c r="F21" s="0" t="n">
        <v>26.7</v>
      </c>
      <c r="G21" s="0" t="n">
        <v>0.33</v>
      </c>
      <c r="H21" s="0" t="n">
        <v>50</v>
      </c>
      <c r="I21" s="0" t="s">
        <v>42</v>
      </c>
      <c r="J21" s="0" t="s">
        <v>32</v>
      </c>
      <c r="N21" s="0" t="n">
        <v>240</v>
      </c>
      <c r="O21" s="0" t="n">
        <v>4.3</v>
      </c>
      <c r="P21" s="0" t="n">
        <f aca="false">(E21-F21)/F21/F21</f>
        <v>0.251230905188739</v>
      </c>
      <c r="Q21" s="1" t="n">
        <v>0.360232858280473</v>
      </c>
      <c r="R21" s="0" t="s">
        <v>42</v>
      </c>
    </row>
    <row r="22" s="5" customFormat="true" ht="12.8" hidden="false" customHeight="false" outlineLevel="0" collapsed="false">
      <c r="A22" s="4" t="n">
        <v>44503</v>
      </c>
      <c r="B22" s="5" t="n">
        <v>4</v>
      </c>
      <c r="C22" s="5" t="n">
        <v>51</v>
      </c>
      <c r="D22" s="5" t="n">
        <v>66</v>
      </c>
      <c r="E22" s="5" t="n">
        <v>132.6</v>
      </c>
      <c r="F22" s="5" t="n">
        <v>15.6</v>
      </c>
      <c r="G22" s="5" t="n">
        <v>0.33</v>
      </c>
      <c r="H22" s="5" t="n">
        <v>50</v>
      </c>
      <c r="I22" s="5" t="s">
        <v>42</v>
      </c>
      <c r="J22" s="5" t="s">
        <v>32</v>
      </c>
      <c r="N22" s="5" t="n">
        <v>850</v>
      </c>
      <c r="O22" s="5" t="n">
        <v>15</v>
      </c>
      <c r="P22" s="5" t="n">
        <f aca="false">(E22-F22)/F22/F22</f>
        <v>0.480769230769231</v>
      </c>
      <c r="Q22" s="6" t="n">
        <v>0.765542664985288</v>
      </c>
      <c r="R22" s="5" t="s">
        <v>31</v>
      </c>
    </row>
    <row r="23" customFormat="false" ht="12.8" hidden="false" customHeight="false" outlineLevel="0" collapsed="false">
      <c r="A23" s="3" t="n">
        <v>44503</v>
      </c>
      <c r="B23" s="0" t="n">
        <v>6</v>
      </c>
      <c r="C23" s="0" t="n">
        <v>52</v>
      </c>
      <c r="D23" s="0" t="n">
        <v>66</v>
      </c>
      <c r="E23" s="0" t="n">
        <v>195.1</v>
      </c>
      <c r="F23" s="0" t="n">
        <v>19.2</v>
      </c>
      <c r="G23" s="0" t="n">
        <v>0.33</v>
      </c>
      <c r="H23" s="0" t="n">
        <v>50</v>
      </c>
      <c r="I23" s="0" t="s">
        <v>42</v>
      </c>
      <c r="J23" s="0" t="s">
        <v>32</v>
      </c>
      <c r="N23" s="0" t="n">
        <v>760</v>
      </c>
      <c r="O23" s="0" t="n">
        <v>15</v>
      </c>
      <c r="P23" s="0" t="n">
        <f aca="false">(E23-F23)/F23/F23</f>
        <v>0.477159288194444</v>
      </c>
      <c r="Q23" s="1" t="n">
        <v>0.579667471271866</v>
      </c>
      <c r="R23" s="0" t="s">
        <v>42</v>
      </c>
    </row>
    <row r="24" customFormat="false" ht="12.8" hidden="false" customHeight="false" outlineLevel="0" collapsed="false">
      <c r="A24" s="3" t="n">
        <v>44511</v>
      </c>
      <c r="B24" s="0" t="n">
        <v>4</v>
      </c>
      <c r="C24" s="0" t="n">
        <v>69</v>
      </c>
      <c r="D24" s="0" t="n">
        <v>50</v>
      </c>
      <c r="E24" s="0" t="n">
        <v>110.5</v>
      </c>
      <c r="F24" s="0" t="n">
        <v>15.6</v>
      </c>
      <c r="G24" s="0" t="n">
        <v>0.33</v>
      </c>
      <c r="H24" s="0" t="n">
        <v>50</v>
      </c>
      <c r="I24" s="0" t="s">
        <v>31</v>
      </c>
      <c r="J24" s="0" t="s">
        <v>32</v>
      </c>
      <c r="N24" s="0" t="n">
        <v>55</v>
      </c>
      <c r="O24" s="0" t="n">
        <v>13</v>
      </c>
      <c r="P24" s="0" t="n">
        <f aca="false">(E24-F24)/F24/F24</f>
        <v>0.389957264957265</v>
      </c>
      <c r="Q24" s="1" t="n">
        <v>0.317954706420909</v>
      </c>
      <c r="R24" s="0" t="s">
        <v>42</v>
      </c>
      <c r="T24" s="0" t="n">
        <v>1</v>
      </c>
    </row>
    <row r="25" s="5" customFormat="true" ht="12.8" hidden="false" customHeight="false" outlineLevel="0" collapsed="false">
      <c r="A25" s="4" t="n">
        <v>44511</v>
      </c>
      <c r="B25" s="5" t="n">
        <v>7</v>
      </c>
      <c r="C25" s="5" t="n">
        <v>72</v>
      </c>
      <c r="D25" s="5" t="n">
        <v>50</v>
      </c>
      <c r="E25" s="5" t="n">
        <v>176.8</v>
      </c>
      <c r="F25" s="5" t="n">
        <v>12.3</v>
      </c>
      <c r="G25" s="5" t="n">
        <v>0.33</v>
      </c>
      <c r="H25" s="5" t="n">
        <v>50</v>
      </c>
      <c r="I25" s="5" t="s">
        <v>31</v>
      </c>
      <c r="J25" s="5" t="s">
        <v>32</v>
      </c>
      <c r="K25" s="9" t="s">
        <v>50</v>
      </c>
      <c r="N25" s="5" t="n">
        <v>410</v>
      </c>
      <c r="O25" s="5" t="n">
        <v>13</v>
      </c>
      <c r="P25" s="5" t="n">
        <f aca="false">(E25-F25)/F25/F25</f>
        <v>1.08731575120629</v>
      </c>
      <c r="Q25" s="6" t="n">
        <v>0.372828708696931</v>
      </c>
      <c r="R25" s="5" t="s">
        <v>31</v>
      </c>
      <c r="T25" s="5" t="n">
        <v>1</v>
      </c>
    </row>
    <row r="26" customFormat="false" ht="12.8" hidden="false" customHeight="false" outlineLevel="0" collapsed="false">
      <c r="A26" s="3" t="n">
        <v>44522</v>
      </c>
      <c r="B26" s="0" t="n">
        <v>2</v>
      </c>
      <c r="C26" s="0" t="n">
        <v>74</v>
      </c>
      <c r="D26" s="0" t="n">
        <v>70</v>
      </c>
      <c r="E26" s="0" t="n">
        <v>115</v>
      </c>
      <c r="F26" s="0" t="n">
        <v>54.3</v>
      </c>
      <c r="G26" s="0" t="n">
        <v>0.33</v>
      </c>
      <c r="H26" s="0" t="n">
        <v>50</v>
      </c>
      <c r="I26" s="0" t="s">
        <v>31</v>
      </c>
      <c r="J26" s="0" t="s">
        <v>32</v>
      </c>
      <c r="K26" s="0" t="s">
        <v>37</v>
      </c>
      <c r="P26" s="0" t="n">
        <f aca="false">(E26-F26)/F26/F26</f>
        <v>0.0205868088411356</v>
      </c>
      <c r="Q26" s="1" t="n">
        <v>0.378267880783682</v>
      </c>
      <c r="R26" s="0" t="s">
        <v>42</v>
      </c>
    </row>
    <row r="27" customFormat="false" ht="12.8" hidden="false" customHeight="false" outlineLevel="0" collapsed="false">
      <c r="A27" s="3" t="n">
        <v>44522</v>
      </c>
      <c r="B27" s="0" t="n">
        <v>3</v>
      </c>
      <c r="C27" s="0" t="n">
        <v>75</v>
      </c>
      <c r="D27" s="0" t="n">
        <v>70</v>
      </c>
      <c r="E27" s="0" t="n">
        <v>136.1</v>
      </c>
      <c r="F27" s="0" t="n">
        <v>39.4</v>
      </c>
      <c r="G27" s="0" t="n">
        <v>0.33</v>
      </c>
      <c r="H27" s="0" t="n">
        <v>50</v>
      </c>
      <c r="I27" s="0" t="s">
        <v>31</v>
      </c>
      <c r="J27" s="0" t="s">
        <v>32</v>
      </c>
      <c r="K27" s="0" t="s">
        <v>51</v>
      </c>
      <c r="N27" s="0" t="n">
        <v>70</v>
      </c>
      <c r="O27" s="0" t="n">
        <v>3.8</v>
      </c>
      <c r="P27" s="0" t="n">
        <f aca="false">(E27-F27)/F27/F27</f>
        <v>0.0622922517972635</v>
      </c>
      <c r="Q27" s="1" t="n">
        <v>0.332937087832912</v>
      </c>
      <c r="R27" s="0" t="s">
        <v>42</v>
      </c>
    </row>
    <row r="28" customFormat="false" ht="12.8" hidden="false" customHeight="false" outlineLevel="0" collapsed="false">
      <c r="A28" s="3" t="n">
        <v>44522</v>
      </c>
      <c r="B28" s="0" t="n">
        <v>5</v>
      </c>
      <c r="C28" s="0" t="n">
        <v>76</v>
      </c>
      <c r="D28" s="0" t="n">
        <v>70</v>
      </c>
      <c r="E28" s="0" t="n">
        <v>121</v>
      </c>
      <c r="F28" s="0" t="n">
        <v>53</v>
      </c>
      <c r="G28" s="0" t="n">
        <v>0.33</v>
      </c>
      <c r="H28" s="0" t="n">
        <v>50</v>
      </c>
      <c r="I28" s="0" t="s">
        <v>31</v>
      </c>
      <c r="J28" s="0" t="s">
        <v>35</v>
      </c>
      <c r="K28" s="0" t="s">
        <v>52</v>
      </c>
      <c r="N28" s="0" t="n">
        <v>10</v>
      </c>
      <c r="O28" s="0" t="n">
        <v>2.3</v>
      </c>
      <c r="P28" s="0" t="n">
        <f aca="false">(E28-F28)/F28/F28</f>
        <v>0.0242079031683873</v>
      </c>
      <c r="Q28" s="1" t="n">
        <v>0.193831243972999</v>
      </c>
      <c r="R28" s="0" t="s">
        <v>42</v>
      </c>
      <c r="S28" s="0" t="s">
        <v>206</v>
      </c>
    </row>
    <row r="29" customFormat="false" ht="12.8" hidden="false" customHeight="false" outlineLevel="0" collapsed="false">
      <c r="A29" s="3" t="n">
        <v>44522</v>
      </c>
      <c r="B29" s="0" t="n">
        <v>6</v>
      </c>
      <c r="C29" s="0" t="n">
        <v>77</v>
      </c>
      <c r="D29" s="0" t="n">
        <v>70</v>
      </c>
      <c r="E29" s="0" t="n">
        <v>132.6</v>
      </c>
      <c r="F29" s="0" t="n">
        <v>37.1</v>
      </c>
      <c r="G29" s="0" t="n">
        <v>0.33</v>
      </c>
      <c r="H29" s="0" t="n">
        <v>50</v>
      </c>
      <c r="I29" s="0" t="s">
        <v>31</v>
      </c>
      <c r="J29" s="0" t="s">
        <v>35</v>
      </c>
      <c r="K29" s="0" t="s">
        <v>53</v>
      </c>
      <c r="N29" s="0" t="n">
        <v>71</v>
      </c>
      <c r="O29" s="0" t="n">
        <v>3.3</v>
      </c>
      <c r="P29" s="0" t="n">
        <f aca="false">(E29-F29)/F29/F29</f>
        <v>0.069383395935804</v>
      </c>
      <c r="Q29" s="1" t="n">
        <v>0.342672045317998</v>
      </c>
      <c r="R29" s="0" t="s">
        <v>42</v>
      </c>
    </row>
    <row r="36" s="10" customFormat="tru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AMI36" s="0"/>
      <c r="AMJ36" s="0"/>
    </row>
    <row r="37" s="10" customFormat="tru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AMI37" s="0"/>
      <c r="AMJ37" s="0"/>
    </row>
    <row r="38" s="10" customFormat="tru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AMI38" s="0"/>
      <c r="AMJ38" s="0"/>
    </row>
    <row r="39" s="10" customFormat="tru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AMI39" s="0"/>
      <c r="AMJ39" s="0"/>
    </row>
    <row r="40" s="10" customFormat="tru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AMI40" s="0"/>
      <c r="AMJ40" s="0"/>
    </row>
    <row r="41" s="10" customFormat="true" ht="12.8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AMI41" s="0"/>
      <c r="AMJ41" s="0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Y2" activePane="bottomRight" state="frozen"/>
      <selection pane="topLeft" activeCell="A1" activeCellId="0" sqref="A1"/>
      <selection pane="topRight" activeCell="Y1" activeCellId="0" sqref="Y1"/>
      <selection pane="bottomLeft" activeCell="A2" activeCellId="0" sqref="A2"/>
      <selection pane="bottomRigh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28" min="28" style="0" width="18.7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3</v>
      </c>
      <c r="J1" s="0" t="s">
        <v>4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1" t="s">
        <v>17</v>
      </c>
      <c r="S1" s="1" t="s">
        <v>18</v>
      </c>
      <c r="T1" s="1" t="s">
        <v>19</v>
      </c>
      <c r="U1" s="1" t="s">
        <v>21</v>
      </c>
      <c r="V1" s="1" t="s">
        <v>22</v>
      </c>
      <c r="W1" s="1" t="s">
        <v>23</v>
      </c>
      <c r="X1" s="0" t="s">
        <v>24</v>
      </c>
      <c r="Y1" s="8" t="s">
        <v>25</v>
      </c>
      <c r="Z1" s="0" t="s">
        <v>207</v>
      </c>
      <c r="AA1" s="0" t="s">
        <v>208</v>
      </c>
      <c r="AB1" s="0" t="s">
        <v>209</v>
      </c>
      <c r="AC1" s="0" t="s">
        <v>210</v>
      </c>
    </row>
    <row r="2" customFormat="false" ht="12.8" hidden="false" customHeight="false" outlineLevel="0" collapsed="false">
      <c r="A2" s="11" t="n">
        <v>44712</v>
      </c>
      <c r="B2" s="10" t="n">
        <v>0</v>
      </c>
      <c r="C2" s="10" t="n">
        <v>161</v>
      </c>
      <c r="D2" s="10" t="n">
        <v>38</v>
      </c>
      <c r="E2" s="10" t="n">
        <v>129.87</v>
      </c>
      <c r="F2" s="10" t="n">
        <v>1.14</v>
      </c>
      <c r="G2" s="10" t="n">
        <v>82.59</v>
      </c>
      <c r="H2" s="10" t="n">
        <v>1.1</v>
      </c>
      <c r="I2" s="10" t="n">
        <v>0.33</v>
      </c>
      <c r="J2" s="10" t="n">
        <v>50</v>
      </c>
      <c r="K2" s="10"/>
      <c r="L2" s="10" t="s">
        <v>32</v>
      </c>
      <c r="M2" s="10"/>
      <c r="N2" s="0" t="n">
        <v>280</v>
      </c>
      <c r="O2" s="0" t="n">
        <v>266</v>
      </c>
      <c r="R2" s="1" t="n">
        <f aca="false">(E2-G2)/G2/G2</f>
        <v>0.00693142511551752</v>
      </c>
      <c r="S2" s="1" t="n">
        <f aca="false">E2-G2</f>
        <v>47.28</v>
      </c>
      <c r="T2" s="1" t="n">
        <f aca="false">G2^3/S2</f>
        <v>11915.2986036168</v>
      </c>
      <c r="U2" s="1" t="n">
        <v>0.369927586273824</v>
      </c>
      <c r="V2" s="1" t="n">
        <v>0.81212645949456</v>
      </c>
      <c r="W2" s="1" t="n">
        <f aca="false">S2/G2</f>
        <v>0.572466400290592</v>
      </c>
      <c r="X2" s="0" t="n">
        <f aca="false">V2/D2</f>
        <v>0.0213717489340674</v>
      </c>
      <c r="Y2" s="0" t="n">
        <v>0.0953121312079605</v>
      </c>
      <c r="Z2" s="0" t="n">
        <v>0.14</v>
      </c>
      <c r="AA2" s="0" t="n">
        <v>0.86</v>
      </c>
      <c r="AB2" s="0" t="n">
        <v>1.4</v>
      </c>
      <c r="AC2" s="0" t="n">
        <v>0.7</v>
      </c>
    </row>
    <row r="3" customFormat="false" ht="12.8" hidden="false" customHeight="false" outlineLevel="0" collapsed="false">
      <c r="A3" s="11" t="n">
        <v>44712</v>
      </c>
      <c r="B3" s="10" t="n">
        <v>1</v>
      </c>
      <c r="C3" s="10" t="n">
        <v>162</v>
      </c>
      <c r="D3" s="10" t="n">
        <v>38</v>
      </c>
      <c r="E3" s="10" t="n">
        <v>60.08</v>
      </c>
      <c r="F3" s="10" t="n">
        <v>0.64</v>
      </c>
      <c r="G3" s="10" t="n">
        <v>15.26</v>
      </c>
      <c r="H3" s="10" t="n">
        <v>0.38</v>
      </c>
      <c r="I3" s="10" t="n">
        <v>0.33</v>
      </c>
      <c r="J3" s="10" t="n">
        <v>50</v>
      </c>
      <c r="K3" s="10"/>
      <c r="L3" s="10" t="s">
        <v>32</v>
      </c>
      <c r="M3" s="10"/>
      <c r="N3" s="0" t="n">
        <v>120.5</v>
      </c>
      <c r="O3" s="0" t="n">
        <v>138.5</v>
      </c>
      <c r="R3" s="1" t="n">
        <f aca="false">(E3-G3)/G3/G3</f>
        <v>0.192469884174527</v>
      </c>
      <c r="S3" s="1" t="n">
        <f aca="false">E3-G3</f>
        <v>44.82</v>
      </c>
      <c r="T3" s="1" t="n">
        <f aca="false">G3^3/S3</f>
        <v>79.2851311021865</v>
      </c>
      <c r="U3" s="1" t="n">
        <v>3.48501617918345</v>
      </c>
      <c r="V3" s="1" t="n">
        <v>2.91873738869498</v>
      </c>
      <c r="W3" s="1" t="n">
        <f aca="false">S3/G3</f>
        <v>2.93709043250328</v>
      </c>
      <c r="X3" s="0" t="n">
        <f aca="false">V3/D3</f>
        <v>0.0768088786498679</v>
      </c>
      <c r="Y3" s="0" t="n">
        <v>0.0502570104078004</v>
      </c>
      <c r="Z3" s="0" t="n">
        <v>3.5</v>
      </c>
      <c r="AA3" s="0" t="n">
        <v>2.9</v>
      </c>
      <c r="AB3" s="0" t="n">
        <v>9.4</v>
      </c>
      <c r="AC3" s="0" t="n">
        <v>2.6</v>
      </c>
    </row>
    <row r="4" customFormat="false" ht="12.8" hidden="false" customHeight="false" outlineLevel="0" collapsed="false">
      <c r="A4" s="11" t="n">
        <v>44712</v>
      </c>
      <c r="B4" s="10" t="n">
        <v>3</v>
      </c>
      <c r="C4" s="10" t="n">
        <v>164</v>
      </c>
      <c r="D4" s="10" t="n">
        <v>38</v>
      </c>
      <c r="E4" s="10" t="n">
        <v>63.75</v>
      </c>
      <c r="F4" s="10" t="n">
        <v>0.66</v>
      </c>
      <c r="G4" s="10" t="n">
        <v>20.91</v>
      </c>
      <c r="H4" s="10" t="n">
        <v>0.29</v>
      </c>
      <c r="I4" s="10" t="n">
        <v>0.33</v>
      </c>
      <c r="J4" s="10" t="n">
        <v>50</v>
      </c>
      <c r="K4" s="10"/>
      <c r="L4" s="10" t="s">
        <v>32</v>
      </c>
      <c r="M4" s="10"/>
      <c r="N4" s="0" t="n">
        <v>155</v>
      </c>
      <c r="O4" s="0" t="n">
        <v>124</v>
      </c>
      <c r="R4" s="1" t="n">
        <f aca="false">(E4-G4)/G4/G4</f>
        <v>0.0979808937257235</v>
      </c>
      <c r="S4" s="1" t="n">
        <f aca="false">E4-G4</f>
        <v>42.84</v>
      </c>
      <c r="T4" s="1" t="n">
        <f aca="false">G4^3/S4</f>
        <v>213.408953571429</v>
      </c>
      <c r="U4" s="1" t="n">
        <v>2.22974301751457</v>
      </c>
      <c r="V4" s="1" t="n">
        <v>0.980198094782682</v>
      </c>
      <c r="W4" s="1" t="n">
        <f aca="false">S4/G4</f>
        <v>2.04878048780488</v>
      </c>
      <c r="X4" s="0" t="n">
        <f aca="false">V4/D4</f>
        <v>0.0257946867048074</v>
      </c>
      <c r="Y4" s="0" t="n">
        <v>0.462989067755634</v>
      </c>
      <c r="AB4" s="0" t="n">
        <v>92.7</v>
      </c>
      <c r="AC4" s="0" t="n">
        <v>1.2</v>
      </c>
    </row>
    <row r="5" customFormat="false" ht="12.8" hidden="false" customHeight="false" outlineLevel="0" collapsed="false">
      <c r="A5" s="11" t="n">
        <v>44712</v>
      </c>
      <c r="B5" s="10" t="n">
        <v>4</v>
      </c>
      <c r="C5" s="10" t="n">
        <v>165</v>
      </c>
      <c r="D5" s="10" t="n">
        <v>38</v>
      </c>
      <c r="E5" s="10" t="n">
        <v>93.51</v>
      </c>
      <c r="F5" s="10" t="n">
        <v>1.28</v>
      </c>
      <c r="G5" s="10" t="n">
        <v>9.86</v>
      </c>
      <c r="H5" s="10" t="n">
        <v>0.85</v>
      </c>
      <c r="I5" s="10" t="n">
        <v>0.33</v>
      </c>
      <c r="J5" s="10" t="n">
        <v>50</v>
      </c>
      <c r="K5" s="10"/>
      <c r="L5" s="10" t="s">
        <v>32</v>
      </c>
      <c r="M5" s="10"/>
      <c r="N5" s="0" t="n">
        <v>270.5</v>
      </c>
      <c r="O5" s="0" t="n">
        <v>187.5</v>
      </c>
      <c r="R5" s="1" t="n">
        <f aca="false">(E5-G5)/G5/G5</f>
        <v>0.860423206843065</v>
      </c>
      <c r="S5" s="1" t="n">
        <f aca="false">E5-G5</f>
        <v>83.65</v>
      </c>
      <c r="T5" s="1" t="n">
        <f aca="false">G5^3/S5</f>
        <v>11.4594770591751</v>
      </c>
      <c r="U5" s="1" t="n">
        <v>7.33217611490466</v>
      </c>
      <c r="V5" s="1" t="n">
        <v>6.48562794186449</v>
      </c>
      <c r="W5" s="1" t="n">
        <f aca="false">S5/G5</f>
        <v>8.48377281947262</v>
      </c>
      <c r="X5" s="0" t="n">
        <f aca="false">V5/D5</f>
        <v>0.17067441952275</v>
      </c>
      <c r="Y5" s="0" t="n">
        <v>0.199598547835216</v>
      </c>
      <c r="Z5" s="0" t="n">
        <v>4.3</v>
      </c>
      <c r="AA5" s="0" t="n">
        <v>11.6</v>
      </c>
    </row>
    <row r="6" customFormat="false" ht="12.8" hidden="false" customHeight="false" outlineLevel="0" collapsed="false">
      <c r="A6" s="11" t="n">
        <v>44712</v>
      </c>
      <c r="B6" s="10" t="n">
        <v>5</v>
      </c>
      <c r="C6" s="10" t="n">
        <v>166</v>
      </c>
      <c r="D6" s="10" t="n">
        <v>40</v>
      </c>
      <c r="E6" s="10" t="n">
        <v>66.32</v>
      </c>
      <c r="F6" s="10" t="n">
        <v>0.49</v>
      </c>
      <c r="G6" s="10" t="n">
        <v>11.99</v>
      </c>
      <c r="H6" s="10" t="n">
        <v>0.38</v>
      </c>
      <c r="I6" s="10" t="n">
        <v>0.33</v>
      </c>
      <c r="J6" s="10" t="n">
        <v>50</v>
      </c>
      <c r="K6" s="10"/>
      <c r="L6" s="10" t="s">
        <v>32</v>
      </c>
      <c r="M6" s="10"/>
      <c r="N6" s="0" t="n">
        <v>148.5</v>
      </c>
      <c r="O6" s="0" t="n">
        <v>185.5</v>
      </c>
      <c r="R6" s="1" t="n">
        <f aca="false">(E6-G6)/G6/G6</f>
        <v>0.377921273009688</v>
      </c>
      <c r="S6" s="1" t="n">
        <f aca="false">E6-G6</f>
        <v>54.33</v>
      </c>
      <c r="T6" s="1" t="n">
        <f aca="false">G6^3/S6</f>
        <v>31.7261844100865</v>
      </c>
      <c r="U6" s="1" t="n">
        <v>4.46970843027788</v>
      </c>
      <c r="V6" s="1" t="n">
        <v>1.90958747910205</v>
      </c>
      <c r="W6" s="1" t="n">
        <f aca="false">S6/G6</f>
        <v>4.53127606338615</v>
      </c>
      <c r="X6" s="0" t="n">
        <f aca="false">V6/D6</f>
        <v>0.0477396869775513</v>
      </c>
      <c r="Y6" s="0" t="n">
        <v>0.474625396169553</v>
      </c>
      <c r="Z6" s="0" t="n">
        <v>4.3</v>
      </c>
      <c r="AA6" s="0" t="n">
        <v>1.9</v>
      </c>
      <c r="AB6" s="0" t="n">
        <v>91.3</v>
      </c>
      <c r="AC6" s="0" t="n">
        <v>2.8</v>
      </c>
    </row>
    <row r="7" customFormat="false" ht="12.8" hidden="false" customHeight="false" outlineLevel="0" collapsed="false">
      <c r="A7" s="11" t="n">
        <v>44712</v>
      </c>
      <c r="B7" s="10" t="n">
        <v>7</v>
      </c>
      <c r="C7" s="10" t="n">
        <v>168</v>
      </c>
      <c r="D7" s="10" t="n">
        <v>40</v>
      </c>
      <c r="E7" s="0" t="n">
        <v>77.15</v>
      </c>
      <c r="F7" s="0" t="n">
        <v>0.59</v>
      </c>
      <c r="G7" s="0" t="n">
        <v>28.99</v>
      </c>
      <c r="H7" s="0" t="n">
        <v>0.41</v>
      </c>
      <c r="I7" s="10" t="n">
        <v>0.33</v>
      </c>
      <c r="J7" s="0" t="n">
        <v>50</v>
      </c>
      <c r="L7" s="10" t="s">
        <v>32</v>
      </c>
      <c r="N7" s="0" t="n">
        <v>159</v>
      </c>
      <c r="O7" s="0" t="n">
        <v>141</v>
      </c>
      <c r="R7" s="1" t="n">
        <f aca="false">(E7-G7)/G7/G7</f>
        <v>0.0573046741742612</v>
      </c>
      <c r="S7" s="1" t="n">
        <f aca="false">E7-G7</f>
        <v>48.16</v>
      </c>
      <c r="T7" s="1" t="n">
        <f aca="false">G7^3/S7</f>
        <v>505.892414846345</v>
      </c>
      <c r="U7" s="1" t="n">
        <v>1.40464619631307</v>
      </c>
      <c r="V7" s="1" t="n">
        <v>1.47488097012655</v>
      </c>
      <c r="W7" s="1" t="n">
        <f aca="false">S7/G7</f>
        <v>1.66126250431183</v>
      </c>
      <c r="X7" s="0" t="n">
        <f aca="false">V7/D7</f>
        <v>0.0368720242531637</v>
      </c>
      <c r="Y7" s="0" t="n">
        <v>0.498871828720476</v>
      </c>
      <c r="Z7" s="0" t="n">
        <v>1.8</v>
      </c>
      <c r="AA7" s="0" t="n">
        <v>1</v>
      </c>
      <c r="AB7" s="0" t="n">
        <v>5.7</v>
      </c>
      <c r="AC7" s="0" t="n">
        <v>1.4</v>
      </c>
    </row>
    <row r="8" customFormat="false" ht="12.8" hidden="false" customHeight="false" outlineLevel="0" collapsed="false">
      <c r="A8" s="11" t="n">
        <v>44712</v>
      </c>
      <c r="B8" s="0" t="n">
        <v>10</v>
      </c>
      <c r="C8" s="10" t="n">
        <v>171</v>
      </c>
      <c r="D8" s="0" t="n">
        <v>40</v>
      </c>
      <c r="E8" s="0" t="n">
        <v>184.76</v>
      </c>
      <c r="F8" s="0" t="n">
        <v>0.79</v>
      </c>
      <c r="G8" s="0" t="n">
        <v>37.01</v>
      </c>
      <c r="H8" s="0" t="n">
        <v>0.82</v>
      </c>
      <c r="I8" s="10" t="n">
        <v>0.33</v>
      </c>
      <c r="J8" s="0" t="n">
        <v>50</v>
      </c>
      <c r="L8" s="10" t="s">
        <v>32</v>
      </c>
      <c r="N8" s="0" t="n">
        <v>385</v>
      </c>
      <c r="O8" s="0" t="n">
        <v>329</v>
      </c>
      <c r="R8" s="1" t="n">
        <f aca="false">(E8-G8)/G8/G8</f>
        <v>0.107867178598334</v>
      </c>
      <c r="S8" s="1" t="n">
        <f aca="false">E8-G8</f>
        <v>147.75</v>
      </c>
      <c r="T8" s="1" t="n">
        <f aca="false">G8^3/S8</f>
        <v>343.107147891709</v>
      </c>
      <c r="U8" s="1" t="n">
        <v>1.02020829105782</v>
      </c>
      <c r="V8" s="1" t="n">
        <v>5.89231827191987</v>
      </c>
      <c r="W8" s="1" t="n">
        <f aca="false">S8/G8</f>
        <v>3.99216427992434</v>
      </c>
      <c r="X8" s="0" t="n">
        <f aca="false">V8/D8</f>
        <v>0.147307956797997</v>
      </c>
      <c r="Y8" s="0" t="n">
        <v>0.113972636785959</v>
      </c>
      <c r="Z8" s="0" t="n">
        <v>1.25</v>
      </c>
      <c r="AA8" s="0" t="n">
        <v>4.4</v>
      </c>
      <c r="AB8" s="0" t="n">
        <v>2.8</v>
      </c>
      <c r="AC8" s="0" t="n">
        <v>2.3</v>
      </c>
    </row>
    <row r="9" customFormat="false" ht="12.8" hidden="false" customHeight="false" outlineLevel="0" collapsed="false">
      <c r="A9" s="11" t="n">
        <v>44713</v>
      </c>
      <c r="B9" s="0" t="n">
        <v>0</v>
      </c>
      <c r="C9" s="10" t="n">
        <v>172</v>
      </c>
      <c r="D9" s="0" t="n">
        <v>36</v>
      </c>
      <c r="E9" s="0" t="n">
        <v>67.65</v>
      </c>
      <c r="F9" s="0" t="n">
        <v>0.35</v>
      </c>
      <c r="G9" s="0" t="n">
        <v>36.82</v>
      </c>
      <c r="H9" s="0" t="n">
        <v>0.86</v>
      </c>
      <c r="I9" s="10" t="n">
        <v>0.33</v>
      </c>
      <c r="J9" s="0" t="n">
        <v>50</v>
      </c>
      <c r="L9" s="10" t="s">
        <v>32</v>
      </c>
      <c r="N9" s="0" t="n">
        <v>163</v>
      </c>
      <c r="O9" s="0" t="n">
        <v>170</v>
      </c>
      <c r="R9" s="1" t="n">
        <f aca="false">(E9-G9)/G9/G9</f>
        <v>0.0227408113992319</v>
      </c>
      <c r="S9" s="1" t="n">
        <f aca="false">E9-G9</f>
        <v>30.83</v>
      </c>
      <c r="T9" s="1" t="n">
        <f aca="false">G9^3/S9</f>
        <v>1619.11549036653</v>
      </c>
      <c r="U9" s="1" t="n">
        <v>1.43109681012057</v>
      </c>
      <c r="V9" s="1" t="n">
        <v>0.0383791573866413</v>
      </c>
      <c r="W9" s="1" t="n">
        <f aca="false">S9/G9</f>
        <v>0.837316675719718</v>
      </c>
      <c r="X9" s="0" t="n">
        <f aca="false">V9/D9</f>
        <v>0.00106608770518448</v>
      </c>
      <c r="Y9" s="0" t="n">
        <v>0.0920478875882561</v>
      </c>
      <c r="Z9" s="0" t="n">
        <v>0.36</v>
      </c>
      <c r="AA9" s="0" t="n">
        <v>0.24</v>
      </c>
      <c r="AB9" s="0" t="n">
        <v>2.8</v>
      </c>
      <c r="AC9" s="0" t="n">
        <v>0.3</v>
      </c>
    </row>
    <row r="10" customFormat="false" ht="12.8" hidden="false" customHeight="false" outlineLevel="0" collapsed="false">
      <c r="A10" s="11" t="n">
        <v>44713</v>
      </c>
      <c r="B10" s="0" t="n">
        <v>1</v>
      </c>
      <c r="C10" s="10" t="n">
        <v>173</v>
      </c>
      <c r="D10" s="0" t="n">
        <v>36</v>
      </c>
      <c r="E10" s="0" t="n">
        <v>57.83</v>
      </c>
      <c r="F10" s="0" t="n">
        <v>1.2</v>
      </c>
      <c r="G10" s="0" t="n">
        <v>13.42</v>
      </c>
      <c r="H10" s="0" t="n">
        <v>0.33</v>
      </c>
      <c r="I10" s="10" t="n">
        <v>0.33</v>
      </c>
      <c r="J10" s="0" t="n">
        <v>50</v>
      </c>
      <c r="L10" s="10" t="s">
        <v>32</v>
      </c>
      <c r="N10" s="0" t="n">
        <v>160.5</v>
      </c>
      <c r="O10" s="0" t="n">
        <v>159.5</v>
      </c>
      <c r="R10" s="1" t="n">
        <f aca="false">(E10-G10)/G10/G10</f>
        <v>0.246590159492361</v>
      </c>
      <c r="S10" s="1" t="n">
        <f aca="false">E10-G10</f>
        <v>44.41</v>
      </c>
      <c r="T10" s="1" t="n">
        <f aca="false">G10^3/S10</f>
        <v>54.4222852510696</v>
      </c>
      <c r="U10" s="1" t="n">
        <v>6.74683023670049</v>
      </c>
      <c r="V10" s="1" t="n">
        <v>0.544776049775586</v>
      </c>
      <c r="W10" s="1" t="n">
        <f aca="false">S10/G10</f>
        <v>3.30923994038748</v>
      </c>
      <c r="X10" s="0" t="n">
        <f aca="false">V10/D10</f>
        <v>0.0151326680493218</v>
      </c>
      <c r="Y10" s="0" t="n">
        <v>0.0377683003812421</v>
      </c>
      <c r="Z10" s="0" t="n">
        <v>4.5</v>
      </c>
      <c r="AA10" s="0" t="n">
        <v>0.55</v>
      </c>
      <c r="AB10" s="0" t="n">
        <v>44.6</v>
      </c>
      <c r="AC10" s="0" t="n">
        <v>1.5</v>
      </c>
    </row>
    <row r="11" customFormat="false" ht="12.8" hidden="false" customHeight="false" outlineLevel="0" collapsed="false">
      <c r="A11" s="11" t="n">
        <v>44713</v>
      </c>
      <c r="B11" s="0" t="n">
        <v>2</v>
      </c>
      <c r="C11" s="10" t="n">
        <v>174</v>
      </c>
      <c r="D11" s="0" t="n">
        <v>33</v>
      </c>
      <c r="E11" s="0" t="n">
        <v>38.99</v>
      </c>
      <c r="F11" s="0" t="n">
        <v>0.65</v>
      </c>
      <c r="G11" s="0" t="n">
        <v>11.33</v>
      </c>
      <c r="H11" s="0" t="n">
        <v>0.64</v>
      </c>
      <c r="I11" s="10" t="n">
        <v>0.33</v>
      </c>
      <c r="J11" s="0" t="n">
        <v>50</v>
      </c>
      <c r="L11" s="10" t="s">
        <v>32</v>
      </c>
      <c r="N11" s="0" t="n">
        <v>106.5</v>
      </c>
      <c r="O11" s="0" t="n">
        <v>111.5</v>
      </c>
      <c r="R11" s="1" t="n">
        <f aca="false">(E11-G11)/G11/G11</f>
        <v>0.215472750798675</v>
      </c>
      <c r="S11" s="1" t="n">
        <f aca="false">E11-G11</f>
        <v>27.66</v>
      </c>
      <c r="T11" s="1" t="n">
        <f aca="false">G11^3/S11</f>
        <v>52.5820548445408</v>
      </c>
      <c r="U11" s="1" t="n">
        <v>3.25505517673204</v>
      </c>
      <c r="V11" s="1" t="n">
        <v>1.35894800178572</v>
      </c>
      <c r="W11" s="1" t="n">
        <f aca="false">S11/G11</f>
        <v>2.44130626654899</v>
      </c>
      <c r="X11" s="0" t="n">
        <f aca="false">V11/D11</f>
        <v>0.0411802424783552</v>
      </c>
      <c r="Y11" s="0" t="n">
        <v>0.227431940211419</v>
      </c>
      <c r="Z11" s="0" t="n">
        <v>3.26</v>
      </c>
      <c r="AA11" s="0" t="n">
        <v>0.62</v>
      </c>
      <c r="AB11" s="0" t="n">
        <v>9.5</v>
      </c>
      <c r="AC11" s="0" t="n">
        <v>1.4</v>
      </c>
    </row>
    <row r="12" customFormat="false" ht="12.8" hidden="false" customHeight="false" outlineLevel="0" collapsed="false">
      <c r="A12" s="11" t="n">
        <v>44713</v>
      </c>
      <c r="B12" s="0" t="n">
        <v>3</v>
      </c>
      <c r="C12" s="10" t="n">
        <v>175</v>
      </c>
      <c r="D12" s="0" t="n">
        <v>33</v>
      </c>
      <c r="E12" s="0" t="n">
        <v>39.15</v>
      </c>
      <c r="F12" s="0" t="n">
        <v>0.39</v>
      </c>
      <c r="G12" s="0" t="n">
        <v>12.2</v>
      </c>
      <c r="H12" s="0" t="n">
        <v>0.36</v>
      </c>
      <c r="I12" s="10" t="n">
        <v>0.33</v>
      </c>
      <c r="J12" s="0" t="n">
        <v>50</v>
      </c>
      <c r="L12" s="10" t="s">
        <v>32</v>
      </c>
      <c r="N12" s="0" t="n">
        <v>146</v>
      </c>
      <c r="O12" s="0" t="n">
        <v>127</v>
      </c>
      <c r="R12" s="1" t="n">
        <f aca="false">(E12-G12)/G12/G12</f>
        <v>0.181066917495297</v>
      </c>
      <c r="S12" s="1" t="n">
        <f aca="false">E12-G12</f>
        <v>26.95</v>
      </c>
      <c r="T12" s="1" t="n">
        <f aca="false">G12^3/S12</f>
        <v>67.3784044526902</v>
      </c>
      <c r="U12" s="1" t="n">
        <v>3.52401333644358</v>
      </c>
      <c r="V12" s="1" t="n">
        <v>0.543892935408391</v>
      </c>
      <c r="W12" s="1" t="n">
        <f aca="false">S12/G12</f>
        <v>2.20901639344262</v>
      </c>
      <c r="X12" s="0" t="n">
        <f aca="false">V12/D12</f>
        <v>0.0164816041032846</v>
      </c>
      <c r="Y12" s="0" t="n">
        <v>0.402059275879014</v>
      </c>
      <c r="Z12" s="0" t="n">
        <v>4.6</v>
      </c>
      <c r="AA12" s="0" t="n">
        <v>0.56</v>
      </c>
      <c r="AB12" s="0" t="n">
        <v>9</v>
      </c>
      <c r="AC12" s="0" t="n">
        <v>1.4</v>
      </c>
    </row>
    <row r="13" customFormat="false" ht="12.8" hidden="false" customHeight="false" outlineLevel="0" collapsed="false">
      <c r="A13" s="11" t="n">
        <v>44713</v>
      </c>
      <c r="B13" s="0" t="n">
        <v>4</v>
      </c>
      <c r="C13" s="10" t="n">
        <v>176</v>
      </c>
      <c r="D13" s="0" t="n">
        <v>33</v>
      </c>
      <c r="E13" s="0" t="n">
        <v>156.25</v>
      </c>
      <c r="F13" s="0" t="n">
        <v>1.35</v>
      </c>
      <c r="G13" s="0" t="n">
        <v>22.21</v>
      </c>
      <c r="H13" s="0" t="n">
        <v>1.06</v>
      </c>
      <c r="I13" s="10" t="n">
        <v>0.33</v>
      </c>
      <c r="J13" s="0" t="n">
        <v>50</v>
      </c>
      <c r="L13" s="10" t="s">
        <v>32</v>
      </c>
      <c r="N13" s="0" t="n">
        <v>292.5</v>
      </c>
      <c r="O13" s="0" t="n">
        <v>313.5</v>
      </c>
      <c r="R13" s="1" t="n">
        <f aca="false">(E13-G13)/G13/G13</f>
        <v>0.271729820604394</v>
      </c>
      <c r="S13" s="1" t="n">
        <f aca="false">E13-G13</f>
        <v>134.04</v>
      </c>
      <c r="T13" s="1" t="n">
        <f aca="false">G13^3/S13</f>
        <v>81.735600276037</v>
      </c>
      <c r="U13" s="1" t="n">
        <v>4.75684846528845</v>
      </c>
      <c r="V13" s="1" t="n">
        <v>2.0551529386728</v>
      </c>
      <c r="W13" s="1" t="n">
        <f aca="false">S13/G13</f>
        <v>6.03511931562359</v>
      </c>
      <c r="X13" s="0" t="n">
        <f aca="false">V13/D13</f>
        <v>0.0622773617779636</v>
      </c>
      <c r="Y13" s="0" t="n">
        <v>0.258954735622816</v>
      </c>
    </row>
    <row r="14" customFormat="false" ht="12.8" hidden="false" customHeight="false" outlineLevel="0" collapsed="false">
      <c r="A14" s="11" t="n">
        <v>44713</v>
      </c>
      <c r="B14" s="0" t="n">
        <v>5</v>
      </c>
      <c r="C14" s="10" t="n">
        <v>177</v>
      </c>
      <c r="D14" s="0" t="n">
        <v>33</v>
      </c>
      <c r="E14" s="0" t="n">
        <v>133.9</v>
      </c>
      <c r="F14" s="0" t="n">
        <v>1.24</v>
      </c>
      <c r="G14" s="0" t="n">
        <v>13.49</v>
      </c>
      <c r="H14" s="0" t="n">
        <v>1.9</v>
      </c>
      <c r="I14" s="10" t="n">
        <v>0.33</v>
      </c>
      <c r="J14" s="0" t="n">
        <v>50</v>
      </c>
      <c r="L14" s="10" t="s">
        <v>32</v>
      </c>
      <c r="N14" s="0" t="n">
        <v>304</v>
      </c>
      <c r="O14" s="0" t="n">
        <v>296</v>
      </c>
      <c r="R14" s="1" t="n">
        <f aca="false">(E14-G14)/G14/G14</f>
        <v>0.661665753563164</v>
      </c>
      <c r="S14" s="1" t="n">
        <f aca="false">E14-G14</f>
        <v>120.41</v>
      </c>
      <c r="T14" s="1" t="n">
        <f aca="false">G14^3/S14</f>
        <v>20.3879374553608</v>
      </c>
      <c r="U14" s="1" t="n">
        <v>4.13740021682114</v>
      </c>
      <c r="V14" s="1" t="n">
        <v>4.58668767168742</v>
      </c>
      <c r="W14" s="1" t="n">
        <f aca="false">S14/G14</f>
        <v>8.92587101556709</v>
      </c>
      <c r="X14" s="0" t="n">
        <f aca="false">V14/D14</f>
        <v>0.138990535505679</v>
      </c>
      <c r="Y14" s="0" t="n">
        <v>0.130742855757985</v>
      </c>
      <c r="Z14" s="0" t="n">
        <v>4.8</v>
      </c>
      <c r="AA14" s="0" t="n">
        <v>3.8</v>
      </c>
    </row>
    <row r="15" customFormat="false" ht="12.8" hidden="false" customHeight="false" outlineLevel="0" collapsed="false">
      <c r="A15" s="11" t="n">
        <v>44713</v>
      </c>
      <c r="B15" s="0" t="n">
        <v>6</v>
      </c>
      <c r="C15" s="10" t="n">
        <v>178</v>
      </c>
      <c r="D15" s="0" t="n">
        <v>33</v>
      </c>
      <c r="E15" s="0" t="n">
        <v>52.52</v>
      </c>
      <c r="F15" s="0" t="n">
        <v>0.44</v>
      </c>
      <c r="G15" s="0" t="n">
        <v>12.9</v>
      </c>
      <c r="H15" s="0" t="n">
        <v>0.56</v>
      </c>
      <c r="I15" s="10" t="n">
        <v>0.33</v>
      </c>
      <c r="J15" s="0" t="n">
        <v>50</v>
      </c>
      <c r="L15" s="10" t="s">
        <v>32</v>
      </c>
      <c r="N15" s="0" t="n">
        <v>146.5</v>
      </c>
      <c r="O15" s="0" t="n">
        <v>132.5</v>
      </c>
      <c r="R15" s="1" t="n">
        <f aca="false">(E15-G15)/G15/G15</f>
        <v>0.238086653446307</v>
      </c>
      <c r="S15" s="1" t="n">
        <f aca="false">E15-G15</f>
        <v>39.62</v>
      </c>
      <c r="T15" s="1" t="n">
        <f aca="false">G15^3/S15</f>
        <v>54.1819535588087</v>
      </c>
      <c r="U15" s="1" t="n">
        <v>5.12366526361425</v>
      </c>
      <c r="V15" s="1" t="n">
        <v>0.791290945011804</v>
      </c>
      <c r="W15" s="1" t="n">
        <f aca="false">S15/G15</f>
        <v>3.07131782945736</v>
      </c>
      <c r="X15" s="0" t="n">
        <f aca="false">V15/D15</f>
        <v>0.0239785134852062</v>
      </c>
      <c r="Y15" s="0" t="n">
        <v>0.209472363285647</v>
      </c>
      <c r="Z15" s="0" t="n">
        <v>5.8</v>
      </c>
      <c r="AA15" s="0" t="n">
        <v>0.61</v>
      </c>
    </row>
    <row r="16" customFormat="false" ht="12.8" hidden="false" customHeight="false" outlineLevel="0" collapsed="false">
      <c r="A16" s="11" t="n">
        <v>44713</v>
      </c>
      <c r="B16" s="0" t="n">
        <v>9</v>
      </c>
      <c r="C16" s="10" t="n">
        <v>181</v>
      </c>
      <c r="D16" s="0" t="n">
        <v>33</v>
      </c>
      <c r="E16" s="0" t="n">
        <v>35.72</v>
      </c>
      <c r="F16" s="0" t="n">
        <v>0.46</v>
      </c>
      <c r="G16" s="0" t="n">
        <v>11.95</v>
      </c>
      <c r="H16" s="0" t="n">
        <v>0.53</v>
      </c>
      <c r="I16" s="10" t="n">
        <v>0.33</v>
      </c>
      <c r="J16" s="0" t="n">
        <v>50</v>
      </c>
      <c r="L16" s="0" t="s">
        <v>32</v>
      </c>
      <c r="N16" s="0" t="n">
        <v>103.5</v>
      </c>
      <c r="O16" s="0" t="n">
        <v>89.5</v>
      </c>
      <c r="R16" s="1" t="n">
        <f aca="false">(E16-G16)/G16/G16</f>
        <v>0.166453668528212</v>
      </c>
      <c r="S16" s="1" t="n">
        <f aca="false">E16-G16</f>
        <v>23.77</v>
      </c>
      <c r="T16" s="1" t="n">
        <f aca="false">G16^3/S16</f>
        <v>71.7917490534287</v>
      </c>
      <c r="U16" s="1" t="n">
        <v>6.21224651420599</v>
      </c>
      <c r="V16" s="1" t="n">
        <v>0.240360998075851</v>
      </c>
      <c r="W16" s="1" t="n">
        <f aca="false">S16/G16</f>
        <v>1.98912133891213</v>
      </c>
      <c r="X16" s="0" t="n">
        <f aca="false">V16/D16</f>
        <v>0.00728366660835912</v>
      </c>
      <c r="Y16" s="0" t="n">
        <v>0.705723310455789</v>
      </c>
      <c r="Z16" s="0" t="n">
        <v>5.9</v>
      </c>
      <c r="AA16" s="0" t="n">
        <v>0.28</v>
      </c>
    </row>
  </sheetData>
  <conditionalFormatting sqref="Y9:Y16">
    <cfRule type="dataBar" priority="2">
      <dataBar showValue="1" minLength="0" maxLength="100">
        <cfvo type="num" val="0"/>
        <cfvo type="num" val="1"/>
        <color rgb="FF2A6099"/>
      </dataBar>
      <extLst>
        <ext xmlns:x14="http://schemas.microsoft.com/office/spreadsheetml/2009/9/main" uri="{B025F937-C7B1-47D3-B67F-A62EFF666E3E}">
          <x14:id>{1CCEC670-1254-49F7-B1D0-C87E19BAC5FB}</x14:id>
        </ext>
      </extLst>
    </cfRule>
  </conditionalFormatting>
  <conditionalFormatting sqref="Y2:Y8">
    <cfRule type="dataBar" priority="3">
      <dataBar showValue="1" minLength="0" maxLength="100">
        <cfvo type="num" val="0"/>
        <cfvo type="num" val="1"/>
        <color rgb="FF2A6099"/>
      </dataBar>
      <extLst>
        <ext xmlns:x14="http://schemas.microsoft.com/office/spreadsheetml/2009/9/main" uri="{B025F937-C7B1-47D3-B67F-A62EFF666E3E}">
          <x14:id>{602D4240-B84E-46F7-BDDC-EABA3016BD60}</x14:id>
        </ext>
      </extLst>
    </cfRule>
  </conditionalFormatting>
  <conditionalFormatting sqref="Y1">
    <cfRule type="dataBar" priority="4">
      <dataBar showValue="1" minLength="0" maxLength="100">
        <cfvo type="num" val="0"/>
        <cfvo type="num" val="1"/>
        <color rgb="FF2A6099"/>
      </dataBar>
      <extLst>
        <ext xmlns:x14="http://schemas.microsoft.com/office/spreadsheetml/2009/9/main" uri="{B025F937-C7B1-47D3-B67F-A62EFF666E3E}">
          <x14:id>{B53BE392-11A6-4430-B1B5-7E4BE3145040}</x14:id>
        </ext>
      </extLst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CEC670-1254-49F7-B1D0-C87E19BAC5FB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Y9:Y16</xm:sqref>
        </x14:conditionalFormatting>
        <x14:conditionalFormatting xmlns:xm="http://schemas.microsoft.com/office/excel/2006/main">
          <x14:cfRule type="dataBar" id="{602D4240-B84E-46F7-BDDC-EABA3016BD60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Y2:Y8</xm:sqref>
        </x14:conditionalFormatting>
        <x14:conditionalFormatting xmlns:xm="http://schemas.microsoft.com/office/excel/2006/main">
          <x14:cfRule type="dataBar" id="{B53BE392-11A6-4430-B1B5-7E4BE3145040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Y1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74641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2022-10-06T17:32:42Z</dcterms:modified>
  <cp:revision>126</cp:revision>
  <dc:subject/>
  <dc:title/>
</cp:coreProperties>
</file>