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05312022-" sheetId="2" state="visible" r:id="rId3"/>
    <sheet name="10262021-02092022" sheetId="3" state="visible" r:id="rId4"/>
    <sheet name="04082022_percoll" sheetId="4" state="visible" r:id="rId5"/>
    <sheet name="before10262021" sheetId="5" state="visible" r:id="rId6"/>
    <sheet name="Cristian-Chile" sheetId="6" state="visible" r:id="rId7"/>
    <sheet name="combine" sheetId="7" state="visible" r:id="rId8"/>
    <sheet name="OD40-80_Paris" sheetId="8" state="visible" r:id="rId9"/>
    <sheet name="tmp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<sst xmlns="http://schemas.openxmlformats.org/spreadsheetml/2006/main" count="1326" uniqueCount="211">
  <si>
    <t xml:space="preserve">Date</t>
  </si>
  <si>
    <t xml:space="preserve">Video#</t>
  </si>
  <si>
    <t xml:space="preserve">DE#</t>
  </si>
  <si>
    <t xml:space="preserve">MPP</t>
  </si>
  <si>
    <t xml:space="preserve">FPS</t>
  </si>
  <si>
    <t xml:space="preserve">OD</t>
  </si>
  <si>
    <t xml:space="preserve">D</t>
  </si>
  <si>
    <t xml:space="preserve">D_err</t>
  </si>
  <si>
    <t xml:space="preserve">d</t>
  </si>
  <si>
    <t xml:space="preserve">d_err</t>
  </si>
  <si>
    <t xml:space="preserve">Easy to analyze?</t>
  </si>
  <si>
    <t xml:space="preserve">Plane</t>
  </si>
  <si>
    <t xml:space="preserve">Comment</t>
  </si>
  <si>
    <t xml:space="preserve">x0</t>
  </si>
  <si>
    <t xml:space="preserve">y0</t>
  </si>
  <si>
    <t xml:space="preserve">Rinfy</t>
  </si>
  <si>
    <t xml:space="preserve">t2</t>
  </si>
  <si>
    <t xml:space="preserve">(D-d)/d^2</t>
  </si>
  <si>
    <t xml:space="preserve">D-d</t>
  </si>
  <si>
    <t xml:space="preserve">d^3/(D-d)</t>
  </si>
  <si>
    <t xml:space="preserve">t1_fit</t>
  </si>
  <si>
    <t xml:space="preserve">t2_fit</t>
  </si>
  <si>
    <t xml:space="preserve">DA_fit</t>
  </si>
  <si>
    <t xml:space="preserve">(D-d)/d</t>
  </si>
  <si>
    <t xml:space="preserve">DA/OD</t>
  </si>
  <si>
    <t xml:space="preserve">c</t>
  </si>
  <si>
    <t xml:space="preserve">number of bacteria</t>
  </si>
  <si>
    <t xml:space="preserve">mean velocity (1s)</t>
  </si>
  <si>
    <t xml:space="preserve">mean velocity middle</t>
  </si>
  <si>
    <t xml:space="preserve">mean velocity end</t>
  </si>
  <si>
    <t xml:space="preserve">Fitting</t>
  </si>
  <si>
    <t xml:space="preserve">Yes</t>
  </si>
  <si>
    <t xml:space="preserve">XZ</t>
  </si>
  <si>
    <t xml:space="preserve">small inner drop</t>
  </si>
  <si>
    <t xml:space="preserve">large inner drop</t>
  </si>
  <si>
    <t xml:space="preserve">XY</t>
  </si>
  <si>
    <t xml:space="preserve">Motility improves several minutes after centrifuge</t>
  </si>
  <si>
    <t xml:space="preserve">big inner droplet</t>
  </si>
  <si>
    <t xml:space="preserve">bad</t>
  </si>
  <si>
    <t xml:space="preserve">droplet does not fall to bottom, but suspend in the middle of nowhere, good video with entire outer droplet visible</t>
  </si>
  <si>
    <t xml:space="preserve">very large outer drop 140/20, have to use 20x for imaging</t>
  </si>
  <si>
    <t xml:space="preserve">i) fps lower than 50 due to disk speed, need to install SSD, ii) this is the x-y image of the same de in image 08, iii) outer drop is getting larger due to coalescence.</t>
  </si>
  <si>
    <t xml:space="preserve">No</t>
  </si>
  <si>
    <t xml:space="preserve">triple emulsion</t>
  </si>
  <si>
    <t xml:space="preserve">Big droplet increasing size</t>
  </si>
  <si>
    <t xml:space="preserve">big outer droplet</t>
  </si>
  <si>
    <t xml:space="preserve">small inner, last video of the day..</t>
  </si>
  <si>
    <t xml:space="preserve">Inner droplet pops out</t>
  </si>
  <si>
    <t xml:space="preserve">Outer Droplet deforms</t>
  </si>
  <si>
    <t xml:space="preserve">Outer droplet rotates</t>
  </si>
  <si>
    <t xml:space="preserve">inner pop out</t>
  </si>
  <si>
    <t xml:space="preserve">small inner droplet</t>
  </si>
  <si>
    <t xml:space="preserve">Same droplet as video 02</t>
  </si>
  <si>
    <t xml:space="preserve">Same droplet as video 03</t>
  </si>
  <si>
    <t xml:space="preserve">experimento201020_DE_60x_od61_70fps_exp_002</t>
  </si>
  <si>
    <t xml:space="preserve">Chile</t>
  </si>
  <si>
    <t xml:space="preserve">experimento201020_DE_60x_od83_70fps_exp_4_002</t>
  </si>
  <si>
    <t xml:space="preserve">experimentoDE_7_11_19_30fps_60x_exp2_1003</t>
  </si>
  <si>
    <t xml:space="preserve">experimentoDE_7_11_19_30fps_60x_exp3003</t>
  </si>
  <si>
    <t xml:space="preserve">experimentoDE_15_10_19_30fps_exp2_60x003</t>
  </si>
  <si>
    <t xml:space="preserve">experimentoDE_15_10_19_30fps_exp2_60x004</t>
  </si>
  <si>
    <t xml:space="preserve">experimentoDE_29_10_19_30fps_exp2_3</t>
  </si>
  <si>
    <t xml:space="preserve">experimentoDE_29_10_19_30fps_exp3_1</t>
  </si>
  <si>
    <t xml:space="preserve">experimentoDE_60x_70fps_OD_17_exp001</t>
  </si>
  <si>
    <t xml:space="preserve">experimentoDE_60x_70fps_OD_17_exp002</t>
  </si>
  <si>
    <t xml:space="preserve">experimentoDE_60x_70fps_OD_17_exp003</t>
  </si>
  <si>
    <t xml:space="preserve">experimentoDE_60x_70fps_OD_17_exp004</t>
  </si>
  <si>
    <t xml:space="preserve">experimentoDE_60x_70fps_OD_25_exp002</t>
  </si>
  <si>
    <t xml:space="preserve">experimentoDE_60x_70fps_OD_25_exp003</t>
  </si>
  <si>
    <t xml:space="preserve">experimentoDE_60x_70fps_OD_50_exp005</t>
  </si>
  <si>
    <t xml:space="preserve">experimentoDE_60x_70fps_OD_80_001</t>
  </si>
  <si>
    <t xml:space="preserve">experimentoDE_60x_OD_7_70fps__exp003</t>
  </si>
  <si>
    <t xml:space="preserve">experimentoDE_60x_OD_7_70fps__exp004</t>
  </si>
  <si>
    <t xml:space="preserve">experimentoDE_60x_OD_7_70fps_exp</t>
  </si>
  <si>
    <t xml:space="preserve">experimentoDE_60x_OD_40_50fps_exp</t>
  </si>
  <si>
    <t xml:space="preserve">experimentoDE_60x_OD_40_50fps_exp001</t>
  </si>
  <si>
    <t xml:space="preserve">experimentoDE_60x_OD_40_50fps_exp002</t>
  </si>
  <si>
    <t xml:space="preserve">experimentoDE_60x_OD_40_50fps_exp003</t>
  </si>
  <si>
    <t xml:space="preserve">experimentoDE_60x_OD_40_70fps__exp</t>
  </si>
  <si>
    <t xml:space="preserve">experimentoDE_60x_OD_40_70fps_exp002</t>
  </si>
  <si>
    <t xml:space="preserve">experimentoDE_60x_OD_125_50fps_exp002</t>
  </si>
  <si>
    <t xml:space="preserve">experimentoDE_60x_OD_125_50fps_exp003</t>
  </si>
  <si>
    <t xml:space="preserve">experimentoDE_60x_tubo1_OD_70_70fps_exp001</t>
  </si>
  <si>
    <t xml:space="preserve">experimentoDE_510121_OD40_50fps_exp1</t>
  </si>
  <si>
    <t xml:space="preserve">experimentoDE_510121_OD40_50fps_exp1001</t>
  </si>
  <si>
    <t xml:space="preserve">experimentoDE_510121_OD40_50fps_exp1002</t>
  </si>
  <si>
    <t xml:space="preserve">experimentoDE_510121_OD40_50fps_exp1004</t>
  </si>
  <si>
    <t xml:space="preserve">experimentoDE_510121_OD75_50fps_exp1</t>
  </si>
  <si>
    <t xml:space="preserve">experimentoDE_510121_OD75_50fps_exp1001</t>
  </si>
  <si>
    <t xml:space="preserve">experimentoDE_510121_OD75_50fps_exp1002</t>
  </si>
  <si>
    <t xml:space="preserve">experimentoDE_510121_OD80_50fps_exp1</t>
  </si>
  <si>
    <t xml:space="preserve">experimentoDE_510121_OD80_50fps_exp1001</t>
  </si>
  <si>
    <t xml:space="preserve">experimentoDE_510121_OD80_50fps_exp1002</t>
  </si>
  <si>
    <t xml:space="preserve">experimentoDE_510121_OD150_50fps_exp1</t>
  </si>
  <si>
    <t xml:space="preserve">experimentoDE_510121_OD150_50fps_exp1001</t>
  </si>
  <si>
    <t xml:space="preserve">experimentoDE_510121_OD150_50fps_exp1002</t>
  </si>
  <si>
    <t xml:space="preserve">experimentoDE_OD10_211220_50fps_exp_1001</t>
  </si>
  <si>
    <t xml:space="preserve">experimentoDE_OD24_211220_50fps_exp1</t>
  </si>
  <si>
    <t xml:space="preserve">experimentoDE_OD24_211220_50fps_exp1001</t>
  </si>
  <si>
    <t xml:space="preserve">experimentoDE_OD24_211220_50fps_exp1002</t>
  </si>
  <si>
    <t xml:space="preserve">experimentoDE_OD24_211220_50fps_exp1003</t>
  </si>
  <si>
    <t xml:space="preserve">experimentoDE_OD24_211220_50fps_exp1004</t>
  </si>
  <si>
    <t xml:space="preserve">experimentoDE_OD24_211220_50fps_exp1005</t>
  </si>
  <si>
    <t xml:space="preserve">experimentoDE_OD30_211220_50fps_exp_1002</t>
  </si>
  <si>
    <t xml:space="preserve">experimentoDE_OD30_211220_50fps_exp_1004</t>
  </si>
  <si>
    <t xml:space="preserve">experimentoDE_OD30_211220_50fps_exp_1005</t>
  </si>
  <si>
    <t xml:space="preserve">experimentoDE_OD30_211220_50fps_exp_1006</t>
  </si>
  <si>
    <t xml:space="preserve">experimentoDE_OD30_211220_50fps_exp1006</t>
  </si>
  <si>
    <t xml:space="preserve">experimentoDE_OD30_211220_50fps_exp1008</t>
  </si>
  <si>
    <t xml:space="preserve">experimentoDE_OD45_211220_50fps_exp_1</t>
  </si>
  <si>
    <t xml:space="preserve">experimentoDE_OD45_211220_50fps_exp_1001</t>
  </si>
  <si>
    <t xml:space="preserve">experimentoDE_OD45_211220_50fps_exp_1002</t>
  </si>
  <si>
    <t xml:space="preserve">experimentoDE_OD45_211220_50fps_exp_1003</t>
  </si>
  <si>
    <t xml:space="preserve">experimentoDE_OD45_211220_50fps_exp_1004</t>
  </si>
  <si>
    <t xml:space="preserve">experimentoDE_OD45_211220_50fps_exp_1006</t>
  </si>
  <si>
    <t xml:space="preserve">experimentoDE_OD45_211220_50fps_exp_1007</t>
  </si>
  <si>
    <t xml:space="preserve">experimentoDE_OD150_211220_50fps_exp_1</t>
  </si>
  <si>
    <t xml:space="preserve">experimentoDE_OD150_211220_50fps_exp_1001</t>
  </si>
  <si>
    <t xml:space="preserve">experimentoDE_OD150_211220_50fps_exp_1002</t>
  </si>
  <si>
    <t xml:space="preserve">experimentoDE_OD150_211220_50fps_exp_1003</t>
  </si>
  <si>
    <t xml:space="preserve">experimentoexp_od25_60x_50fps_1</t>
  </si>
  <si>
    <t xml:space="preserve">experimentoexp_od25_60x_50fps_1002</t>
  </si>
  <si>
    <t xml:space="preserve">experimentoexp_od25_60x_50fps_1003</t>
  </si>
  <si>
    <t xml:space="preserve">experimentoexp_od110_60x_50fps_1</t>
  </si>
  <si>
    <t xml:space="preserve">experimentoexp_od110_60x_50fps_1001</t>
  </si>
  <si>
    <t xml:space="preserve">experimentoexp_od110_60x_50fps_1003</t>
  </si>
  <si>
    <t xml:space="preserve">experimentoexp_od110_60x_50fps_1004</t>
  </si>
  <si>
    <t xml:space="preserve">experimentoexp_od125_60x_50fps_1</t>
  </si>
  <si>
    <t xml:space="preserve">experimentoexp_od125_60x_50fps_1001</t>
  </si>
  <si>
    <t xml:space="preserve">experimentoexp_od125_60x_50fps_1002</t>
  </si>
  <si>
    <t xml:space="preserve">experimentoexp_od125_60x_50fps_1003</t>
  </si>
  <si>
    <t xml:space="preserve">experimentoVideos_2020DE_60x_70fps_OD_17_exp002</t>
  </si>
  <si>
    <t xml:space="preserve">experimentoVideos_2020201020_DE_60x_od61_70fps_exp_002.mat</t>
  </si>
  <si>
    <t xml:space="preserve">experimentoVideos_2020201020_DE_60x_od83_70fps_exp_4_</t>
  </si>
  <si>
    <t xml:space="preserve">experimentoVideos_2020201020_DE_60x_od83_70fps_exp_4_002</t>
  </si>
  <si>
    <t xml:space="preserve">Anchor</t>
  </si>
  <si>
    <t xml:space="preserve">outer size increasing </t>
  </si>
  <si>
    <t xml:space="preserve">outer size increasing, too many drops in a sample leads to coalescence</t>
  </si>
  <si>
    <t xml:space="preserve">Contrast is not satisfactory</t>
  </si>
  <si>
    <t xml:space="preserve">Good motility</t>
  </si>
  <si>
    <t xml:space="preserve">bad quality video, but droplet moves a lot</t>
  </si>
  <si>
    <t xml:space="preserve">big outer droplet, inner droplet pops out</t>
  </si>
  <si>
    <t xml:space="preserve">Only half outer droplet is visible due to wetting </t>
  </si>
  <si>
    <t xml:space="preserve">we find a very good boundary to image the double emulsions in x-z plane</t>
  </si>
  <si>
    <t xml:space="preserve">Droplet sample overview, some tricks to create double emulsions in microscope specimen</t>
  </si>
  <si>
    <t xml:space="preserve">small inner, .will be impossible to track/ cut at 9000 frames</t>
  </si>
  <si>
    <t xml:space="preserve">Suspended</t>
  </si>
  <si>
    <t xml:space="preserve">No inner droplet</t>
  </si>
  <si>
    <t xml:space="preserve">a long video showing that the droplets are probably not suspended because of the flow. There is an attractive force between droplets</t>
  </si>
  <si>
    <t xml:space="preserve">after more than 40 min, activity of bacteria may decrease</t>
  </si>
  <si>
    <t xml:space="preserve">A scan over the whole sample to see the difference in activity across droplets of various sizes</t>
  </si>
  <si>
    <t xml:space="preserve">outer drop slides</t>
  </si>
  <si>
    <t xml:space="preserve">File corrupted</t>
  </si>
  <si>
    <t xml:space="preserve">Quick scan, rotating back to horizontal plane, tracking our droplet</t>
  </si>
  <si>
    <t xml:space="preserve">Video# in main</t>
  </si>
  <si>
    <t xml:space="preserve">2021-07-13_17h17m24s</t>
  </si>
  <si>
    <t xml:space="preserve">Old measurement, use with care</t>
  </si>
  <si>
    <t xml:space="preserve">2021-07-20_16h24m06s-mttry</t>
  </si>
  <si>
    <t xml:space="preserve">2021-07-20_16h25m35s-m2</t>
  </si>
  <si>
    <t xml:space="preserve">2021-07-20_16h27m01s-m3</t>
  </si>
  <si>
    <t xml:space="preserve">2021-07-20_16h28m21s-m4</t>
  </si>
  <si>
    <t xml:space="preserve">2021-07-20_16h29m43s-m5</t>
  </si>
  <si>
    <t xml:space="preserve">2021-07-20_16h31m06s</t>
  </si>
  <si>
    <t xml:space="preserve">2021-07-20_16h32m59s</t>
  </si>
  <si>
    <t xml:space="preserve">2021-07-20_16h34m28s</t>
  </si>
  <si>
    <t xml:space="preserve">2021-07-20_16h35m47s</t>
  </si>
  <si>
    <t xml:space="preserve">2021-07-20_16h42m46s</t>
  </si>
  <si>
    <t xml:space="preserve">2021-07-20_16h43m54s</t>
  </si>
  <si>
    <t xml:space="preserve">2021-07-20_16h44m58s</t>
  </si>
  <si>
    <t xml:space="preserve">2021-07-20_16h47m59s</t>
  </si>
  <si>
    <t xml:space="preserve">2021-07-20_16h50m22s</t>
  </si>
  <si>
    <t xml:space="preserve">2021-07-20_16h51m25s</t>
  </si>
  <si>
    <t xml:space="preserve">2021-07-21_16h41m52s</t>
  </si>
  <si>
    <t xml:space="preserve">2021-08-04_16h32m08s</t>
  </si>
  <si>
    <t xml:space="preserve">2021-08-04_16h37m16s</t>
  </si>
  <si>
    <t xml:space="preserve">2021-08-12_16h41m05s</t>
  </si>
  <si>
    <t xml:space="preserve">2021-08-12_16h44m01s</t>
  </si>
  <si>
    <t xml:space="preserve">2021-08-12_16h47m32s</t>
  </si>
  <si>
    <t xml:space="preserve">2021-08-12_16h53m13s</t>
  </si>
  <si>
    <t xml:space="preserve">2021-08-13_15h28m24s</t>
  </si>
  <si>
    <t xml:space="preserve">2021-08-13_15h31m03s</t>
  </si>
  <si>
    <t xml:space="preserve">2021-08-13_15h34m17s</t>
  </si>
  <si>
    <t xml:space="preserve">2021-08-13_15h38m55s</t>
  </si>
  <si>
    <t xml:space="preserve">2021-08-13_15h50m58s</t>
  </si>
  <si>
    <t xml:space="preserve">2021-08-13_15h56m31s</t>
  </si>
  <si>
    <t xml:space="preserve">2021-08-13_16h02m57s</t>
  </si>
  <si>
    <t xml:space="preserve">2021-08-13_16h05m45s</t>
  </si>
  <si>
    <t xml:space="preserve">2021-08-13_16h08m55s</t>
  </si>
  <si>
    <t xml:space="preserve">2021-08-13_16h12m54s</t>
  </si>
  <si>
    <t xml:space="preserve">2021-08-13_16h15m21s</t>
  </si>
  <si>
    <t xml:space="preserve">2021-08-13_16h20m05s</t>
  </si>
  <si>
    <t xml:space="preserve">2021-08-13_16h22m52s</t>
  </si>
  <si>
    <t xml:space="preserve">2021-08-13_16h26m25s</t>
  </si>
  <si>
    <t xml:space="preserve">2021-08-13_16h35m25s</t>
  </si>
  <si>
    <t xml:space="preserve">traj50</t>
  </si>
  <si>
    <t xml:space="preserve">traj</t>
  </si>
  <si>
    <t xml:space="preserve">experimento201020_DE_60x_od61_70fps_exp_002.csv</t>
  </si>
  <si>
    <t xml:space="preserve">Diffusive regime is not pronounced</t>
  </si>
  <si>
    <t xml:space="preserve">inner droplet pops out</t>
  </si>
  <si>
    <t xml:space="preserve">coalescence, not good</t>
  </si>
  <si>
    <t xml:space="preserve">Outer drop moves, current tracking does not account for it</t>
  </si>
  <si>
    <t xml:space="preserve">Max displacement</t>
  </si>
  <si>
    <t xml:space="preserve">Leave surface</t>
  </si>
  <si>
    <t xml:space="preserve">Comment2</t>
  </si>
  <si>
    <t xml:space="preserve">Remove</t>
  </si>
  <si>
    <t xml:space="preserve">Same conc as 13, but the motility is much better (could be because different lenses were used)</t>
  </si>
  <si>
    <t xml:space="preserve">Same droplet as 2, but the max displacement decreases a lot, the motion might be restricted by surrounding droplets and other dirts, try with device to make cleaner suspension?</t>
  </si>
  <si>
    <t xml:space="preserve">t2_new</t>
  </si>
  <si>
    <t xml:space="preserve">DA_new</t>
  </si>
  <si>
    <t xml:space="preserve">position_corr_time</t>
  </si>
  <si>
    <t xml:space="preserve">position_dist_sigma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</si>
</sst>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"/>
    <numFmt numFmtId="167" formatCode="mm/dd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0000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" topLeftCell="AB2" activePane="bottomRight" state="frozen"/>
      <selection pane="topLeft" activeCell="A1" activeCellId="0" sqref="A1"/>
      <selection pane="topRight" activeCell="AB1" activeCellId="0" sqref="AB1"/>
      <selection pane="bottomLeft" activeCell="A2" activeCellId="0" sqref="A2"/>
      <selection pane="bottomRight" activeCell="AG101" activeCellId="0" sqref="AG10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68"/>
    <col collapsed="false" customWidth="true" hidden="false" outlineLevel="0" max="2" min="2" style="0" width="61.48"/>
    <col collapsed="false" customWidth="true" hidden="false" outlineLevel="0" max="3" min="3" style="0" width="5.28"/>
    <col collapsed="false" customWidth="true" hidden="false" outlineLevel="0" max="4" min="4" style="0" width="6.7"/>
    <col collapsed="false" customWidth="true" hidden="false" outlineLevel="0" max="5" min="5" style="0" width="5.19"/>
    <col collapsed="false" customWidth="true" hidden="false" outlineLevel="0" max="6" min="6" style="0" width="4.48"/>
    <col collapsed="false" customWidth="true" hidden="false" outlineLevel="0" max="7" min="7" style="0" width="9.92"/>
    <col collapsed="false" customWidth="true" hidden="false" outlineLevel="0" max="8" min="8" style="0" width="5.88"/>
    <col collapsed="false" customWidth="true" hidden="false" outlineLevel="0" max="9" min="9" style="0" width="8.95"/>
    <col collapsed="false" customWidth="true" hidden="false" outlineLevel="0" max="10" min="10" style="0" width="5.6"/>
    <col collapsed="false" customWidth="true" hidden="false" outlineLevel="0" max="11" min="11" style="0" width="15.62"/>
    <col collapsed="false" customWidth="true" hidden="false" outlineLevel="0" max="12" min="12" style="0" width="6.16"/>
    <col collapsed="false" customWidth="true" hidden="false" outlineLevel="0" max="13" min="13" style="0" width="17.8"/>
    <col collapsed="false" customWidth="true" hidden="false" outlineLevel="0" max="15" min="14" style="0" width="6.02"/>
    <col collapsed="false" customWidth="true" hidden="false" outlineLevel="0" max="16" min="16" style="0" width="5.74"/>
    <col collapsed="false" customWidth="true" hidden="false" outlineLevel="0" max="17" min="17" style="0" width="4.07"/>
    <col collapsed="false" customWidth="true" hidden="false" outlineLevel="0" max="18" min="18" style="1" width="8.8"/>
    <col collapsed="false" customWidth="true" hidden="false" outlineLevel="0" max="19" min="19" style="1" width="6.99"/>
    <col collapsed="false" customWidth="true" hidden="false" outlineLevel="0" max="20" min="20" style="1" width="8.95"/>
    <col collapsed="false" customWidth="true" hidden="false" outlineLevel="0" max="21" min="21" style="1" width="11.67"/>
    <col collapsed="false" customWidth="true" hidden="false" outlineLevel="0" max="22" min="22" style="1" width="6.02"/>
    <col collapsed="false" customWidth="true" hidden="false" outlineLevel="0" max="24" min="23" style="1" width="11.67"/>
    <col collapsed="false" customWidth="true" hidden="false" outlineLevel="0" max="25" min="25" style="0" width="11.67"/>
    <col collapsed="false" customWidth="true" hidden="false" outlineLevel="0" max="26" min="26" style="0" width="18.68"/>
    <col collapsed="false" customWidth="true" hidden="false" outlineLevel="0" max="27" min="27" style="2" width="11.67"/>
    <col collapsed="false" customWidth="true" hidden="false" outlineLevel="0" max="28" min="28" style="0" width="16.41"/>
    <col collapsed="false" customWidth="true" hidden="false" outlineLevel="0" max="29" min="29" style="0" width="7.23"/>
    <col collapsed="false" customWidth="true" hidden="false" outlineLevel="0" max="30" min="30" style="0" width="5.28"/>
    <col collapsed="false" customWidth="true" hidden="false" outlineLevel="0" max="1024" min="31" style="0" width="11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0" t="s">
        <v>24</v>
      </c>
      <c r="Z1" s="0" t="s">
        <v>25</v>
      </c>
      <c r="AA1" s="2" t="s">
        <v>26</v>
      </c>
      <c r="AB1" s="0" t="s">
        <v>27</v>
      </c>
      <c r="AC1" s="0" t="s">
        <v>28</v>
      </c>
      <c r="AD1" s="0" t="s">
        <v>29</v>
      </c>
      <c r="AF1" s="0" t="s">
        <v>30</v>
      </c>
    </row>
    <row r="2" customFormat="false" ht="12.8" hidden="false" customHeight="false" outlineLevel="0" collapsed="false">
      <c r="A2" s="3" t="n">
        <v>44495</v>
      </c>
      <c r="B2" s="0" t="n">
        <v>11</v>
      </c>
      <c r="C2" s="0" t="n">
        <v>23</v>
      </c>
      <c r="D2" s="0" t="n">
        <v>0.11</v>
      </c>
      <c r="E2" s="0" t="n">
        <v>50</v>
      </c>
      <c r="F2" s="0" t="n">
        <v>65</v>
      </c>
      <c r="G2" s="0" t="n">
        <v>48.9</v>
      </c>
      <c r="I2" s="0" t="n">
        <v>17</v>
      </c>
      <c r="K2" s="0" t="s">
        <v>31</v>
      </c>
      <c r="L2" s="0" t="s">
        <v>32</v>
      </c>
      <c r="P2" s="0" t="n">
        <v>9</v>
      </c>
      <c r="Q2" s="0" t="n">
        <v>3.2</v>
      </c>
      <c r="R2" s="1" t="n">
        <f aca="false">(G2-I2)/I2/I2</f>
        <v>0.11038062283737</v>
      </c>
      <c r="S2" s="1" t="n">
        <f aca="false">G2-I2</f>
        <v>31.9</v>
      </c>
      <c r="T2" s="1" t="n">
        <f aca="false">I2^3/S2</f>
        <v>154.012539184953</v>
      </c>
      <c r="U2" s="1" t="n">
        <v>0.15</v>
      </c>
      <c r="V2" s="1" t="n">
        <v>2.44</v>
      </c>
      <c r="W2" s="1" t="n">
        <v>2.11</v>
      </c>
      <c r="X2" s="1" t="n">
        <f aca="false">S2/I2</f>
        <v>1.87647058823529</v>
      </c>
      <c r="Y2" s="0" t="n">
        <f aca="false">W2/F2</f>
        <v>0.0324615384615385</v>
      </c>
      <c r="Z2" s="0" t="n">
        <v>0.400819976293243</v>
      </c>
      <c r="AA2" s="2" t="n">
        <f aca="false">1/6*3.14*(G2^3-I2^3)*F2*0.0008</f>
        <v>3048.36055905333</v>
      </c>
      <c r="AB2" s="0" t="n">
        <f aca="false">17.5*D2</f>
        <v>1.925</v>
      </c>
    </row>
    <row r="3" customFormat="false" ht="14.15" hidden="false" customHeight="true" outlineLevel="0" collapsed="false">
      <c r="A3" s="3" t="n">
        <v>44495</v>
      </c>
      <c r="B3" s="0" t="n">
        <v>12</v>
      </c>
      <c r="C3" s="0" t="n">
        <v>24</v>
      </c>
      <c r="D3" s="0" t="n">
        <v>0.11</v>
      </c>
      <c r="E3" s="0" t="n">
        <v>50</v>
      </c>
      <c r="F3" s="0" t="n">
        <v>65</v>
      </c>
      <c r="G3" s="0" t="n">
        <v>74</v>
      </c>
      <c r="I3" s="0" t="n">
        <v>15.4</v>
      </c>
      <c r="K3" s="0" t="s">
        <v>31</v>
      </c>
      <c r="L3" s="0" t="s">
        <v>32</v>
      </c>
      <c r="M3" s="0" t="s">
        <v>33</v>
      </c>
      <c r="P3" s="0" t="n">
        <v>150</v>
      </c>
      <c r="Q3" s="0" t="n">
        <v>6.3</v>
      </c>
      <c r="R3" s="1" t="n">
        <f aca="false">(G3-I3)/I3/I3</f>
        <v>0.247090571765896</v>
      </c>
      <c r="S3" s="1" t="n">
        <f aca="false">G3-I3</f>
        <v>58.6</v>
      </c>
      <c r="T3" s="1" t="n">
        <f aca="false">I3^3/S3</f>
        <v>62.3253242320819</v>
      </c>
      <c r="U3" s="1" t="n">
        <v>0.7</v>
      </c>
      <c r="V3" s="1" t="n">
        <v>3.37</v>
      </c>
      <c r="W3" s="1" t="n">
        <v>27.47</v>
      </c>
      <c r="X3" s="1" t="n">
        <f aca="false">S3/I3</f>
        <v>3.80519480519481</v>
      </c>
      <c r="Y3" s="0" t="n">
        <f aca="false">W3/F3</f>
        <v>0.422615384615385</v>
      </c>
      <c r="Z3" s="0" t="n">
        <v>0.888276883682195</v>
      </c>
      <c r="AA3" s="2" t="n">
        <f aca="false">1/6*3.14*(G3^3-I3^3)*F3*0.0008</f>
        <v>10928.1055090133</v>
      </c>
      <c r="AB3" s="0" t="n">
        <f aca="false">15.6*D3</f>
        <v>1.716</v>
      </c>
    </row>
    <row r="4" customFormat="false" ht="12.8" hidden="false" customHeight="false" outlineLevel="0" collapsed="false">
      <c r="A4" s="3" t="n">
        <v>44495</v>
      </c>
      <c r="B4" s="0" t="n">
        <v>13</v>
      </c>
      <c r="C4" s="0" t="n">
        <v>25</v>
      </c>
      <c r="D4" s="0" t="n">
        <v>0.11</v>
      </c>
      <c r="E4" s="0" t="n">
        <v>50</v>
      </c>
      <c r="F4" s="0" t="n">
        <v>65</v>
      </c>
      <c r="G4" s="0" t="n">
        <v>63.4</v>
      </c>
      <c r="I4" s="0" t="n">
        <v>30.9</v>
      </c>
      <c r="K4" s="0" t="s">
        <v>31</v>
      </c>
      <c r="L4" s="0" t="s">
        <v>32</v>
      </c>
      <c r="M4" s="0" t="s">
        <v>34</v>
      </c>
      <c r="P4" s="0" t="n">
        <v>4</v>
      </c>
      <c r="R4" s="1" t="n">
        <f aca="false">(G4-I4)/I4/I4</f>
        <v>0.0340381856076078</v>
      </c>
      <c r="S4" s="1" t="n">
        <f aca="false">G4-I4</f>
        <v>32.5</v>
      </c>
      <c r="T4" s="1" t="n">
        <f aca="false">I4^3/S4</f>
        <v>907.803969230769</v>
      </c>
      <c r="U4" s="1" t="n">
        <v>0</v>
      </c>
      <c r="V4" s="1" t="n">
        <v>1.62</v>
      </c>
      <c r="W4" s="1" t="n">
        <v>1.21</v>
      </c>
      <c r="X4" s="1" t="n">
        <f aca="false">S4/I4</f>
        <v>1.05177993527508</v>
      </c>
      <c r="Y4" s="0" t="n">
        <f aca="false">W4/F4</f>
        <v>0.0186153846153846</v>
      </c>
      <c r="Z4" s="0" t="n">
        <v>0.259675293562857</v>
      </c>
      <c r="AA4" s="2" t="n">
        <f aca="false">1/6*3.14*(G4^3-I4^3)*F4*0.0008</f>
        <v>6132.15660633333</v>
      </c>
      <c r="AB4" s="0" t="n">
        <f aca="false">7.7*D4</f>
        <v>0.847</v>
      </c>
    </row>
    <row r="5" customFormat="false" ht="12.8" hidden="false" customHeight="false" outlineLevel="0" collapsed="false">
      <c r="A5" s="3" t="n">
        <v>44501</v>
      </c>
      <c r="B5" s="0" t="n">
        <v>6</v>
      </c>
      <c r="C5" s="0" t="n">
        <v>30</v>
      </c>
      <c r="D5" s="0" t="n">
        <v>0.11</v>
      </c>
      <c r="E5" s="0" t="n">
        <v>50</v>
      </c>
      <c r="F5" s="0" t="n">
        <v>85</v>
      </c>
      <c r="G5" s="0" t="n">
        <v>44.9</v>
      </c>
      <c r="I5" s="0" t="n">
        <v>6.9</v>
      </c>
      <c r="K5" s="0" t="s">
        <v>31</v>
      </c>
      <c r="L5" s="0" t="s">
        <v>35</v>
      </c>
      <c r="M5" s="0" t="s">
        <v>36</v>
      </c>
      <c r="P5" s="0" t="n">
        <v>50</v>
      </c>
      <c r="Q5" s="0" t="n">
        <v>9</v>
      </c>
      <c r="R5" s="1" t="n">
        <f aca="false">(G5-I5)/I5/I5</f>
        <v>0.798151648813274</v>
      </c>
      <c r="S5" s="1" t="n">
        <f aca="false">G5-I5</f>
        <v>38</v>
      </c>
      <c r="T5" s="1" t="n">
        <f aca="false">I5^3/S5</f>
        <v>8.64497368421053</v>
      </c>
      <c r="V5" s="1" t="n">
        <v>7.45363879630614</v>
      </c>
      <c r="W5" s="1" t="n">
        <v>4.36289643604333</v>
      </c>
      <c r="X5" s="1" t="n">
        <f aca="false">S5/I5</f>
        <v>5.50724637681159</v>
      </c>
      <c r="Y5" s="0" t="n">
        <f aca="false">W5/F5</f>
        <v>0.0513281933652157</v>
      </c>
      <c r="Z5" s="0" t="n">
        <v>0.918390128268769</v>
      </c>
      <c r="AA5" s="2" t="n">
        <f aca="false">1/6*3.14*(G5^3-I5^3)*F5*0.0008</f>
        <v>3209.57356613333</v>
      </c>
    </row>
    <row r="6" customFormat="false" ht="12.8" hidden="false" customHeight="false" outlineLevel="0" collapsed="false">
      <c r="A6" s="4" t="n">
        <v>44501</v>
      </c>
      <c r="B6" s="5" t="n">
        <v>8</v>
      </c>
      <c r="C6" s="5" t="n">
        <v>32</v>
      </c>
      <c r="D6" s="5" t="n">
        <v>0.11</v>
      </c>
      <c r="E6" s="5" t="n">
        <v>50</v>
      </c>
      <c r="F6" s="5" t="n">
        <v>85</v>
      </c>
      <c r="G6" s="5" t="n">
        <v>80.2</v>
      </c>
      <c r="H6" s="5"/>
      <c r="I6" s="5" t="n">
        <v>38.7</v>
      </c>
      <c r="J6" s="5"/>
      <c r="K6" s="5" t="s">
        <v>31</v>
      </c>
      <c r="L6" s="5" t="s">
        <v>32</v>
      </c>
      <c r="M6" s="5" t="s">
        <v>37</v>
      </c>
      <c r="N6" s="5"/>
      <c r="O6" s="5"/>
      <c r="P6" s="5"/>
      <c r="Q6" s="5"/>
      <c r="R6" s="6" t="n">
        <f aca="false">(G6-I6)/I6/I6</f>
        <v>0.0277093390488018</v>
      </c>
      <c r="S6" s="6" t="n">
        <f aca="false">G6-I6</f>
        <v>41.5</v>
      </c>
      <c r="T6" s="6" t="n">
        <f aca="false">I6^3/S6</f>
        <v>1396.64103614458</v>
      </c>
      <c r="U6" s="6"/>
      <c r="V6" s="6" t="n">
        <v>44.5295402424541</v>
      </c>
      <c r="W6" s="6" t="n">
        <v>0.175561853276539</v>
      </c>
      <c r="X6" s="6" t="n">
        <f aca="false">S6/I6</f>
        <v>1.07235142118863</v>
      </c>
      <c r="Y6" s="5" t="n">
        <f aca="false">W6/F6</f>
        <v>0.00206543356795928</v>
      </c>
      <c r="Z6" s="5" t="n">
        <v>0.448290780085406</v>
      </c>
      <c r="AA6" s="7" t="n">
        <f aca="false">1/6*3.14*(G6^3-I6^3)*F6*0.0008</f>
        <v>16294.7433912667</v>
      </c>
      <c r="AB6" s="5" t="n">
        <f aca="false">13.6*D6</f>
        <v>1.496</v>
      </c>
      <c r="AC6" s="5"/>
      <c r="AD6" s="5"/>
      <c r="AE6" s="5"/>
      <c r="AF6" s="5" t="s">
        <v>38</v>
      </c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customFormat="false" ht="12.8" hidden="false" customHeight="false" outlineLevel="0" collapsed="false">
      <c r="A7" s="3" t="n">
        <v>44502</v>
      </c>
      <c r="B7" s="0" t="n">
        <v>1</v>
      </c>
      <c r="C7" s="0" t="n">
        <v>35</v>
      </c>
      <c r="D7" s="0" t="n">
        <v>0.11</v>
      </c>
      <c r="E7" s="0" t="n">
        <v>50</v>
      </c>
      <c r="F7" s="0" t="n">
        <v>42</v>
      </c>
      <c r="G7" s="0" t="n">
        <v>47</v>
      </c>
      <c r="I7" s="0" t="n">
        <v>9.5</v>
      </c>
      <c r="L7" s="0" t="s">
        <v>32</v>
      </c>
      <c r="M7" s="0" t="s">
        <v>39</v>
      </c>
      <c r="P7" s="0" t="n">
        <v>30</v>
      </c>
      <c r="Q7" s="0" t="n">
        <v>11</v>
      </c>
      <c r="R7" s="1" t="n">
        <f aca="false">(G7-I7)/I7/I7</f>
        <v>0.415512465373961</v>
      </c>
      <c r="S7" s="1" t="n">
        <f aca="false">G7-I7</f>
        <v>37.5</v>
      </c>
      <c r="T7" s="1" t="n">
        <f aca="false">I7^3/S7</f>
        <v>22.8633333333333</v>
      </c>
      <c r="V7" s="1" t="n">
        <v>8.86889845041848</v>
      </c>
      <c r="W7" s="1" t="n">
        <v>1.91474685575902</v>
      </c>
      <c r="X7" s="1" t="n">
        <f aca="false">S7/I7</f>
        <v>3.94736842105263</v>
      </c>
      <c r="Y7" s="0" t="n">
        <f aca="false">W7/F7</f>
        <v>0.0455892108514052</v>
      </c>
      <c r="Z7" s="0" t="n">
        <v>0.63102535508029</v>
      </c>
      <c r="AA7" s="2" t="n">
        <f aca="false">1/6*3.14*(G7^3-I7^3)*F7*0.0008</f>
        <v>1810.54755</v>
      </c>
      <c r="AB7" s="0" t="n">
        <v>1.18</v>
      </c>
      <c r="AC7" s="0" t="n">
        <v>1.13</v>
      </c>
      <c r="AD7" s="0" t="n">
        <v>0.96</v>
      </c>
    </row>
    <row r="8" customFormat="false" ht="12.8" hidden="false" customHeight="false" outlineLevel="0" collapsed="false">
      <c r="A8" s="3" t="n">
        <v>44502</v>
      </c>
      <c r="B8" s="0" t="n">
        <v>3</v>
      </c>
      <c r="C8" s="0" t="n">
        <v>37</v>
      </c>
      <c r="D8" s="0" t="n">
        <v>0.11</v>
      </c>
      <c r="E8" s="0" t="n">
        <v>50</v>
      </c>
      <c r="F8" s="0" t="n">
        <v>42</v>
      </c>
      <c r="G8" s="0" t="n">
        <v>93.6</v>
      </c>
      <c r="I8" s="0" t="n">
        <v>26.9</v>
      </c>
      <c r="L8" s="0" t="s">
        <v>32</v>
      </c>
      <c r="P8" s="0" t="n">
        <v>8.3</v>
      </c>
      <c r="Q8" s="0" t="n">
        <v>3.6</v>
      </c>
      <c r="R8" s="1" t="n">
        <f aca="false">(G8-I8)/I8/I8</f>
        <v>0.0921767250314396</v>
      </c>
      <c r="S8" s="1" t="n">
        <f aca="false">G8-I8</f>
        <v>66.7</v>
      </c>
      <c r="T8" s="1" t="n">
        <f aca="false">I8^3/S8</f>
        <v>291.83071964018</v>
      </c>
      <c r="V8" s="1" t="n">
        <v>2.10674819804867</v>
      </c>
      <c r="W8" s="1" t="n">
        <v>2.10872788402171</v>
      </c>
      <c r="X8" s="1" t="n">
        <f aca="false">S8/I8</f>
        <v>2.47955390334572</v>
      </c>
      <c r="Y8" s="0" t="n">
        <f aca="false">W8/F8</f>
        <v>0.0502078067624217</v>
      </c>
      <c r="Z8" s="0" t="n">
        <v>0.186872394088868</v>
      </c>
      <c r="AA8" s="2" t="n">
        <f aca="false">1/6*3.14*(G8^3-I8^3)*F8*0.0008</f>
        <v>14077.060175248</v>
      </c>
      <c r="AB8" s="0" t="n">
        <v>1.03</v>
      </c>
      <c r="AC8" s="0" t="n">
        <v>0.99</v>
      </c>
      <c r="AD8" s="0" t="n">
        <v>0.96</v>
      </c>
    </row>
    <row r="9" customFormat="false" ht="12.8" hidden="false" customHeight="false" outlineLevel="0" collapsed="false">
      <c r="A9" s="3" t="n">
        <v>44502</v>
      </c>
      <c r="B9" s="0" t="n">
        <v>5</v>
      </c>
      <c r="C9" s="0" t="n">
        <v>38</v>
      </c>
      <c r="D9" s="0" t="n">
        <v>0.33</v>
      </c>
      <c r="E9" s="0" t="n">
        <v>50</v>
      </c>
      <c r="F9" s="0" t="n">
        <v>51</v>
      </c>
      <c r="G9" s="0" t="n">
        <v>140</v>
      </c>
      <c r="I9" s="0" t="n">
        <v>20</v>
      </c>
      <c r="L9" s="0" t="s">
        <v>32</v>
      </c>
      <c r="M9" s="0" t="s">
        <v>40</v>
      </c>
      <c r="P9" s="0" t="n">
        <v>33</v>
      </c>
      <c r="Q9" s="0" t="n">
        <v>3.8</v>
      </c>
      <c r="R9" s="1" t="n">
        <f aca="false">(G9-I9)/I9/I9</f>
        <v>0.3</v>
      </c>
      <c r="S9" s="1" t="n">
        <f aca="false">G9-I9</f>
        <v>120</v>
      </c>
      <c r="T9" s="1" t="n">
        <f aca="false">I9^3/S9</f>
        <v>66.6666666666667</v>
      </c>
      <c r="V9" s="1" t="n">
        <v>2.13507501273148</v>
      </c>
      <c r="W9" s="1" t="n">
        <v>8.41246638121813</v>
      </c>
      <c r="X9" s="1" t="n">
        <f aca="false">S9/I9</f>
        <v>6</v>
      </c>
      <c r="Y9" s="0" t="n">
        <f aca="false">W9/F9</f>
        <v>0.164950321200355</v>
      </c>
      <c r="Z9" s="0" t="n">
        <v>0.212199353339305</v>
      </c>
      <c r="AA9" s="2" t="n">
        <f aca="false">1/6*3.14*(G9^3-I9^3)*F9*0.0008</f>
        <v>58419.072</v>
      </c>
      <c r="AB9" s="0" t="n">
        <v>3.09</v>
      </c>
      <c r="AC9" s="0" t="n">
        <v>2.69</v>
      </c>
      <c r="AD9" s="0" t="n">
        <v>2.4</v>
      </c>
    </row>
    <row r="10" customFormat="false" ht="12.8" hidden="false" customHeight="false" outlineLevel="0" collapsed="false">
      <c r="A10" s="3" t="n">
        <v>44502</v>
      </c>
      <c r="B10" s="0" t="n">
        <v>8</v>
      </c>
      <c r="C10" s="0" t="n">
        <v>39</v>
      </c>
      <c r="D10" s="0" t="n">
        <v>0.11</v>
      </c>
      <c r="E10" s="0" t="n">
        <v>50</v>
      </c>
      <c r="F10" s="0" t="n">
        <v>41</v>
      </c>
      <c r="G10" s="0" t="n">
        <v>110</v>
      </c>
      <c r="I10" s="0" t="n">
        <v>20</v>
      </c>
      <c r="L10" s="0" t="s">
        <v>32</v>
      </c>
      <c r="M10" s="0" t="s">
        <v>41</v>
      </c>
      <c r="P10" s="0" t="n">
        <v>70</v>
      </c>
      <c r="Q10" s="0" t="n">
        <v>3.5</v>
      </c>
      <c r="R10" s="1" t="n">
        <f aca="false">(G10-I10)/I10/I10</f>
        <v>0.225</v>
      </c>
      <c r="S10" s="1" t="n">
        <f aca="false">G10-I10</f>
        <v>90</v>
      </c>
      <c r="T10" s="1" t="n">
        <f aca="false">I10^3/S10</f>
        <v>88.8888888888889</v>
      </c>
      <c r="V10" s="1" t="n">
        <v>2.07236099119313</v>
      </c>
      <c r="W10" s="1" t="n">
        <v>18.376247066782</v>
      </c>
      <c r="X10" s="1" t="n">
        <f aca="false">S10/I10</f>
        <v>4.5</v>
      </c>
      <c r="Y10" s="0" t="n">
        <f aca="false">W10/F10</f>
        <v>0.448201147970293</v>
      </c>
      <c r="Z10" s="0" t="n">
        <v>0.400000380881912</v>
      </c>
      <c r="AA10" s="2" t="n">
        <f aca="false">1/6*3.14*(G10^3-I10^3)*F10*0.0008</f>
        <v>22709.736</v>
      </c>
      <c r="AB10" s="0" t="n">
        <v>1.01</v>
      </c>
      <c r="AC10" s="0" t="n">
        <v>1.08</v>
      </c>
      <c r="AD10" s="0" t="n">
        <v>0.98</v>
      </c>
    </row>
    <row r="11" customFormat="false" ht="12.8" hidden="false" customHeight="false" outlineLevel="0" collapsed="false">
      <c r="A11" s="3" t="n">
        <v>44502</v>
      </c>
      <c r="B11" s="0" t="n">
        <v>9</v>
      </c>
      <c r="C11" s="0" t="n">
        <v>40</v>
      </c>
      <c r="D11" s="0" t="n">
        <v>0.11</v>
      </c>
      <c r="E11" s="0" t="n">
        <v>47.8</v>
      </c>
      <c r="F11" s="0" t="n">
        <v>41</v>
      </c>
      <c r="G11" s="0" t="n">
        <v>109.4</v>
      </c>
      <c r="I11" s="0" t="n">
        <v>23.2</v>
      </c>
      <c r="L11" s="0" t="s">
        <v>35</v>
      </c>
      <c r="P11" s="0" t="n">
        <v>45</v>
      </c>
      <c r="Q11" s="0" t="n">
        <v>3.4</v>
      </c>
      <c r="R11" s="1" t="n">
        <f aca="false">(G11-I11)/I11/I11</f>
        <v>0.160151605231867</v>
      </c>
      <c r="S11" s="1" t="n">
        <f aca="false">G11-I11</f>
        <v>86.2</v>
      </c>
      <c r="T11" s="1" t="n">
        <f aca="false">I11^3/S11</f>
        <v>144.862737819026</v>
      </c>
      <c r="V11" s="1" t="n">
        <v>1.58961788593949</v>
      </c>
      <c r="W11" s="1" t="n">
        <v>15.1529946226529</v>
      </c>
      <c r="X11" s="1" t="n">
        <f aca="false">S11/I11</f>
        <v>3.71551724137931</v>
      </c>
      <c r="Y11" s="0" t="n">
        <f aca="false">W11/F11</f>
        <v>0.369585234698851</v>
      </c>
      <c r="Z11" s="0" t="n">
        <v>0.333796256344019</v>
      </c>
      <c r="AA11" s="2" t="n">
        <f aca="false">1/6*3.14*(G11^3-I11^3)*F11*0.0008</f>
        <v>22260.8868394453</v>
      </c>
      <c r="AB11" s="0" t="n">
        <v>0.97</v>
      </c>
      <c r="AC11" s="0" t="n">
        <v>1.03</v>
      </c>
      <c r="AD11" s="0" t="n">
        <v>0.94</v>
      </c>
    </row>
    <row r="12" customFormat="false" ht="12.8" hidden="false" customHeight="false" outlineLevel="0" collapsed="false">
      <c r="A12" s="4" t="n">
        <v>44502</v>
      </c>
      <c r="B12" s="5" t="n">
        <v>13</v>
      </c>
      <c r="C12" s="5" t="n">
        <v>41</v>
      </c>
      <c r="D12" s="5" t="n">
        <v>0.65</v>
      </c>
      <c r="E12" s="5" t="n">
        <v>50</v>
      </c>
      <c r="F12" s="5" t="n">
        <v>61</v>
      </c>
      <c r="G12" s="5" t="n">
        <v>201.2</v>
      </c>
      <c r="H12" s="5"/>
      <c r="I12" s="5" t="n">
        <v>51.4</v>
      </c>
      <c r="J12" s="5"/>
      <c r="K12" s="5" t="s">
        <v>31</v>
      </c>
      <c r="L12" s="5" t="s">
        <v>32</v>
      </c>
      <c r="M12" s="5"/>
      <c r="N12" s="5"/>
      <c r="O12" s="5"/>
      <c r="P12" s="5" t="n">
        <v>28</v>
      </c>
      <c r="Q12" s="5" t="n">
        <v>4.4</v>
      </c>
      <c r="R12" s="6" t="n">
        <f aca="false">(G12-I12)/I12/I12</f>
        <v>0.0567003285439598</v>
      </c>
      <c r="S12" s="6" t="n">
        <f aca="false">G12-I12</f>
        <v>149.8</v>
      </c>
      <c r="T12" s="6" t="n">
        <f aca="false">I12^3/S12</f>
        <v>906.520320427236</v>
      </c>
      <c r="U12" s="6"/>
      <c r="V12" s="6" t="n">
        <v>2.63330948735013</v>
      </c>
      <c r="W12" s="6" t="n">
        <v>5.98676066992812</v>
      </c>
      <c r="X12" s="6" t="n">
        <f aca="false">S12/I12</f>
        <v>2.91439688715953</v>
      </c>
      <c r="Y12" s="5" t="n">
        <f aca="false">W12/F12</f>
        <v>0.0981436175398053</v>
      </c>
      <c r="Z12" s="5" t="n">
        <v>0.159871800351156</v>
      </c>
      <c r="AA12" s="7" t="n">
        <f aca="false">1/6*3.14*(G12^3-I12^3)*F12*0.0008</f>
        <v>204540.943092715</v>
      </c>
      <c r="AB12" s="5" t="n">
        <v>2.25</v>
      </c>
      <c r="AC12" s="5" t="n">
        <v>3.96</v>
      </c>
      <c r="AD12" s="5" t="n">
        <v>2.76</v>
      </c>
      <c r="AE12" s="5"/>
      <c r="AF12" s="5" t="s">
        <v>38</v>
      </c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customFormat="false" ht="12.8" hidden="false" customHeight="false" outlineLevel="0" collapsed="false">
      <c r="A13" s="3" t="n">
        <v>44502</v>
      </c>
      <c r="B13" s="0" t="n">
        <v>14</v>
      </c>
      <c r="C13" s="0" t="n">
        <v>42</v>
      </c>
      <c r="D13" s="0" t="n">
        <v>0.11</v>
      </c>
      <c r="E13" s="0" t="n">
        <v>50</v>
      </c>
      <c r="F13" s="0" t="n">
        <v>61</v>
      </c>
      <c r="G13" s="0" t="n">
        <v>137.5</v>
      </c>
      <c r="I13" s="0" t="n">
        <v>27</v>
      </c>
      <c r="K13" s="0" t="s">
        <v>42</v>
      </c>
      <c r="L13" s="0" t="s">
        <v>32</v>
      </c>
      <c r="M13" s="0" t="s">
        <v>43</v>
      </c>
      <c r="R13" s="1" t="n">
        <f aca="false">(G13-I13)/I13/I13</f>
        <v>0.151577503429355</v>
      </c>
      <c r="S13" s="1" t="n">
        <f aca="false">G13-I13</f>
        <v>110.5</v>
      </c>
      <c r="T13" s="1" t="n">
        <f aca="false">I13^3/S13</f>
        <v>178.126696832579</v>
      </c>
      <c r="V13" s="1" t="n">
        <v>1.74778191609752</v>
      </c>
      <c r="W13" s="1" t="n">
        <v>13.8747518490872</v>
      </c>
      <c r="X13" s="1" t="n">
        <f aca="false">S13/I13</f>
        <v>4.09259259259259</v>
      </c>
      <c r="Y13" s="0" t="n">
        <f aca="false">W13/F13</f>
        <v>0.227454948345692</v>
      </c>
      <c r="Z13" s="0" t="n">
        <v>0.250763396723426</v>
      </c>
      <c r="AA13" s="2" t="n">
        <f aca="false">1/6*3.14*(G13^3-I13^3)*F13*0.0008</f>
        <v>65887.8797156667</v>
      </c>
      <c r="AB13" s="0" t="n">
        <v>3.18</v>
      </c>
      <c r="AC13" s="0" t="n">
        <v>3.39</v>
      </c>
      <c r="AD13" s="0" t="n">
        <v>6.27</v>
      </c>
    </row>
    <row r="14" customFormat="false" ht="12.8" hidden="false" customHeight="false" outlineLevel="0" collapsed="false">
      <c r="A14" s="3" t="n">
        <v>44502</v>
      </c>
      <c r="B14" s="0" t="n">
        <v>16</v>
      </c>
      <c r="C14" s="0" t="n">
        <v>43</v>
      </c>
      <c r="D14" s="0" t="n">
        <v>0.11</v>
      </c>
      <c r="E14" s="0" t="n">
        <v>50</v>
      </c>
      <c r="F14" s="0" t="n">
        <v>65</v>
      </c>
      <c r="G14" s="0" t="n">
        <v>100</v>
      </c>
      <c r="I14" s="0" t="n">
        <v>30</v>
      </c>
      <c r="K14" s="0" t="s">
        <v>31</v>
      </c>
      <c r="L14" s="0" t="s">
        <v>32</v>
      </c>
      <c r="M14" s="0" t="s">
        <v>44</v>
      </c>
      <c r="P14" s="0" t="n">
        <v>90</v>
      </c>
      <c r="Q14" s="0" t="n">
        <v>3.6</v>
      </c>
      <c r="R14" s="1" t="n">
        <f aca="false">(G14-I14)/I14/I14</f>
        <v>0.0777777777777778</v>
      </c>
      <c r="S14" s="1" t="n">
        <f aca="false">G14-I14</f>
        <v>70</v>
      </c>
      <c r="T14" s="1" t="n">
        <f aca="false">I14^3/S14</f>
        <v>385.714285714286</v>
      </c>
      <c r="V14" s="1" t="n">
        <v>2.92526254520225</v>
      </c>
      <c r="W14" s="1" t="n">
        <v>15.944567822053</v>
      </c>
      <c r="X14" s="1" t="n">
        <f aca="false">S14/I14</f>
        <v>2.33333333333333</v>
      </c>
      <c r="Y14" s="0" t="n">
        <f aca="false">W14/F14</f>
        <v>0.2453010434162</v>
      </c>
      <c r="Z14" s="0" t="n">
        <v>0.623414514401482</v>
      </c>
      <c r="AA14" s="2" t="n">
        <f aca="false">1/6*3.14*(G14^3-I14^3)*F14*0.0008</f>
        <v>26478.5733333333</v>
      </c>
      <c r="AB14" s="0" t="n">
        <v>1.48</v>
      </c>
      <c r="AC14" s="0" t="n">
        <v>9.06</v>
      </c>
      <c r="AD14" s="0" t="n">
        <v>13</v>
      </c>
    </row>
    <row r="15" customFormat="false" ht="12.8" hidden="false" customHeight="false" outlineLevel="0" collapsed="false">
      <c r="A15" s="3" t="n">
        <v>44502</v>
      </c>
      <c r="B15" s="0" t="n">
        <v>17</v>
      </c>
      <c r="C15" s="0" t="n">
        <v>44</v>
      </c>
      <c r="D15" s="0" t="n">
        <v>0.33</v>
      </c>
      <c r="E15" s="0" t="n">
        <v>50</v>
      </c>
      <c r="F15" s="0" t="n">
        <v>65</v>
      </c>
      <c r="G15" s="0" t="n">
        <v>179.1</v>
      </c>
      <c r="I15" s="0" t="n">
        <v>28</v>
      </c>
      <c r="K15" s="0" t="s">
        <v>31</v>
      </c>
      <c r="L15" s="0" t="s">
        <v>32</v>
      </c>
      <c r="M15" s="0" t="s">
        <v>45</v>
      </c>
      <c r="N15" s="0" t="n">
        <v>383</v>
      </c>
      <c r="O15" s="0" t="n">
        <v>327</v>
      </c>
      <c r="P15" s="0" t="n">
        <v>95</v>
      </c>
      <c r="Q15" s="0" t="n">
        <v>3.7</v>
      </c>
      <c r="R15" s="1" t="n">
        <f aca="false">(G15-I15)/I15/I15</f>
        <v>0.192729591836735</v>
      </c>
      <c r="S15" s="1" t="n">
        <f aca="false">G15-I15</f>
        <v>151.1</v>
      </c>
      <c r="T15" s="1" t="n">
        <f aca="false">I15^3/S15</f>
        <v>145.281270681668</v>
      </c>
      <c r="V15" s="1" t="n">
        <v>1.93971935016585</v>
      </c>
      <c r="W15" s="1" t="n">
        <v>26.1745555091197</v>
      </c>
      <c r="X15" s="1" t="n">
        <f aca="false">S15/I15</f>
        <v>5.39642857142857</v>
      </c>
      <c r="Y15" s="0" t="n">
        <f aca="false">W15/F15</f>
        <v>0.402685469371072</v>
      </c>
      <c r="Z15" s="0" t="n">
        <v>0.272762800260466</v>
      </c>
      <c r="AA15" s="2" t="n">
        <f aca="false">1/6*3.14*(G15^3-I15^3)*F15*0.0008</f>
        <v>155742.033780147</v>
      </c>
      <c r="AB15" s="0" t="n">
        <v>3.94</v>
      </c>
      <c r="AC15" s="0" t="n">
        <v>5.43</v>
      </c>
      <c r="AD15" s="0" t="n">
        <v>3.84</v>
      </c>
    </row>
    <row r="16" customFormat="false" ht="12.8" hidden="false" customHeight="false" outlineLevel="0" collapsed="false">
      <c r="A16" s="3" t="n">
        <v>44502</v>
      </c>
      <c r="B16" s="0" t="n">
        <v>18</v>
      </c>
      <c r="C16" s="0" t="n">
        <v>45</v>
      </c>
      <c r="D16" s="0" t="n">
        <v>0.33</v>
      </c>
      <c r="E16" s="0" t="n">
        <v>50</v>
      </c>
      <c r="F16" s="0" t="n">
        <v>65</v>
      </c>
      <c r="G16" s="0" t="n">
        <v>257.7</v>
      </c>
      <c r="I16" s="0" t="n">
        <v>37.7</v>
      </c>
      <c r="K16" s="0" t="s">
        <v>31</v>
      </c>
      <c r="L16" s="0" t="s">
        <v>32</v>
      </c>
      <c r="M16" s="0" t="s">
        <v>45</v>
      </c>
      <c r="P16" s="0" t="n">
        <v>100</v>
      </c>
      <c r="Q16" s="0" t="n">
        <v>4</v>
      </c>
      <c r="R16" s="1" t="n">
        <f aca="false">(G16-I16)/I16/I16</f>
        <v>0.154788959325683</v>
      </c>
      <c r="S16" s="1" t="n">
        <f aca="false">G16-I16</f>
        <v>220</v>
      </c>
      <c r="T16" s="1" t="n">
        <f aca="false">I16^3/S16</f>
        <v>243.557422727273</v>
      </c>
      <c r="V16" s="1" t="n">
        <v>1.96972416170891</v>
      </c>
      <c r="W16" s="1" t="n">
        <v>28.2051106740192</v>
      </c>
      <c r="X16" s="1" t="n">
        <f aca="false">S16/I16</f>
        <v>5.83554376657825</v>
      </c>
      <c r="Y16" s="0" t="n">
        <f aca="false">W16/F16</f>
        <v>0.433924779600295</v>
      </c>
      <c r="Z16" s="0" t="n">
        <v>0.191811238639449</v>
      </c>
      <c r="AA16" s="2" t="n">
        <f aca="false">1/6*3.14*(G16^3-I16^3)*F16*0.0008</f>
        <v>464261.953965333</v>
      </c>
      <c r="AB16" s="0" t="n">
        <v>4.13</v>
      </c>
      <c r="AC16" s="0" t="n">
        <v>3.79</v>
      </c>
      <c r="AD16" s="0" t="n">
        <v>4</v>
      </c>
    </row>
    <row r="17" customFormat="false" ht="12.8" hidden="false" customHeight="false" outlineLevel="0" collapsed="false">
      <c r="A17" s="3" t="n">
        <v>44502</v>
      </c>
      <c r="B17" s="0" t="n">
        <v>19</v>
      </c>
      <c r="C17" s="0" t="n">
        <v>46</v>
      </c>
      <c r="D17" s="0" t="n">
        <v>0.33</v>
      </c>
      <c r="E17" s="0" t="n">
        <v>50</v>
      </c>
      <c r="F17" s="0" t="n">
        <v>65</v>
      </c>
      <c r="G17" s="0" t="n">
        <v>239.8</v>
      </c>
      <c r="I17" s="0" t="n">
        <v>36.1</v>
      </c>
      <c r="K17" s="0" t="s">
        <v>31</v>
      </c>
      <c r="L17" s="0" t="s">
        <v>32</v>
      </c>
      <c r="M17" s="0" t="s">
        <v>45</v>
      </c>
      <c r="P17" s="0" t="n">
        <v>100</v>
      </c>
      <c r="Q17" s="0" t="n">
        <v>3.2</v>
      </c>
      <c r="R17" s="1" t="n">
        <f aca="false">(G17-I17)/I17/I17</f>
        <v>0.156306351240399</v>
      </c>
      <c r="S17" s="1" t="n">
        <f aca="false">G17-I17</f>
        <v>203.7</v>
      </c>
      <c r="T17" s="1" t="n">
        <f aca="false">I17^3/S17</f>
        <v>230.956705940108</v>
      </c>
      <c r="V17" s="1" t="n">
        <v>1.54976818089816</v>
      </c>
      <c r="W17" s="1" t="n">
        <v>37.0715488917532</v>
      </c>
      <c r="X17" s="1" t="n">
        <f aca="false">S17/I17</f>
        <v>5.64265927977839</v>
      </c>
      <c r="Y17" s="0" t="n">
        <f aca="false">W17/F17</f>
        <v>0.570331521411588</v>
      </c>
      <c r="Z17" s="0" t="n">
        <v>0.218305051650761</v>
      </c>
      <c r="AA17" s="2" t="n">
        <f aca="false">1/6*3.14*(G17^3-I17^3)*F17*0.0008</f>
        <v>373977.13548468</v>
      </c>
      <c r="AB17" s="0" t="n">
        <v>3.92</v>
      </c>
      <c r="AC17" s="0" t="n">
        <v>4.48</v>
      </c>
      <c r="AD17" s="0" t="n">
        <v>4.14</v>
      </c>
    </row>
    <row r="18" customFormat="false" ht="12.8" hidden="false" customHeight="false" outlineLevel="0" collapsed="false">
      <c r="A18" s="3" t="n">
        <v>44502</v>
      </c>
      <c r="B18" s="0" t="n">
        <v>21</v>
      </c>
      <c r="C18" s="0" t="n">
        <v>48</v>
      </c>
      <c r="D18" s="0" t="n">
        <v>0.33</v>
      </c>
      <c r="E18" s="0" t="n">
        <v>50</v>
      </c>
      <c r="F18" s="0" t="n">
        <v>65</v>
      </c>
      <c r="G18" s="0" t="n">
        <v>197.3</v>
      </c>
      <c r="I18" s="0" t="n">
        <v>24.7</v>
      </c>
      <c r="K18" s="0" t="s">
        <v>42</v>
      </c>
      <c r="L18" s="0" t="s">
        <v>32</v>
      </c>
      <c r="M18" s="0" t="s">
        <v>46</v>
      </c>
      <c r="P18" s="0" t="n">
        <v>240</v>
      </c>
      <c r="Q18" s="0" t="n">
        <v>5</v>
      </c>
      <c r="R18" s="1" t="n">
        <f aca="false">(G18-I18)/I18/I18</f>
        <v>0.282909078988346</v>
      </c>
      <c r="S18" s="1" t="n">
        <f aca="false">G18-I18</f>
        <v>172.6</v>
      </c>
      <c r="T18" s="1" t="n">
        <f aca="false">I18^3/S18</f>
        <v>87.307201622248</v>
      </c>
      <c r="V18" s="1" t="n">
        <v>3.02856191205959</v>
      </c>
      <c r="W18" s="1" t="n">
        <v>42.6106575364582</v>
      </c>
      <c r="X18" s="1" t="n">
        <f aca="false">S18/I18</f>
        <v>6.98785425101215</v>
      </c>
      <c r="Y18" s="0" t="n">
        <f aca="false">W18/F18</f>
        <v>0.655548577483972</v>
      </c>
      <c r="Z18" s="0" t="n">
        <v>0.378539005674405</v>
      </c>
      <c r="AA18" s="2" t="n">
        <f aca="false">1/6*3.14*(G18^3-I18^3)*F18*0.0008</f>
        <v>208597.958358053</v>
      </c>
      <c r="AB18" s="0" t="n">
        <v>3.79</v>
      </c>
      <c r="AC18" s="0" t="n">
        <v>3.45</v>
      </c>
      <c r="AD18" s="0" t="n">
        <v>3.52</v>
      </c>
    </row>
    <row r="19" customFormat="false" ht="12.8" hidden="false" customHeight="false" outlineLevel="0" collapsed="false">
      <c r="A19" s="3" t="n">
        <v>44503</v>
      </c>
      <c r="B19" s="0" t="n">
        <v>2</v>
      </c>
      <c r="C19" s="0" t="n">
        <v>50</v>
      </c>
      <c r="D19" s="0" t="n">
        <v>0.33</v>
      </c>
      <c r="E19" s="0" t="n">
        <v>50</v>
      </c>
      <c r="F19" s="0" t="n">
        <v>111</v>
      </c>
      <c r="G19" s="0" t="n">
        <v>155.7</v>
      </c>
      <c r="I19" s="0" t="n">
        <v>37.7</v>
      </c>
      <c r="K19" s="0" t="s">
        <v>31</v>
      </c>
      <c r="L19" s="0" t="s">
        <v>32</v>
      </c>
      <c r="P19" s="0" t="n">
        <v>190</v>
      </c>
      <c r="Q19" s="0" t="n">
        <v>6.8</v>
      </c>
      <c r="R19" s="1" t="n">
        <f aca="false">(G19-I19)/I19/I19</f>
        <v>0.0830231690928663</v>
      </c>
      <c r="S19" s="1" t="n">
        <f aca="false">G19-I19</f>
        <v>118</v>
      </c>
      <c r="T19" s="1" t="n">
        <f aca="false">I19^3/S19</f>
        <v>454.090110169492</v>
      </c>
      <c r="V19" s="1" t="n">
        <v>7.19708959164429</v>
      </c>
      <c r="W19" s="1" t="n">
        <v>12.8941615827334</v>
      </c>
      <c r="X19" s="1" t="n">
        <f aca="false">S19/I19</f>
        <v>3.12997347480106</v>
      </c>
      <c r="Y19" s="0" t="n">
        <f aca="false">W19/F19</f>
        <v>0.116163617862463</v>
      </c>
      <c r="Z19" s="0" t="n">
        <v>0.473811929016166</v>
      </c>
      <c r="AA19" s="2" t="n">
        <f aca="false">1/6*3.14*(G19^3-I19^3)*F19*0.0008</f>
        <v>172921.06004432</v>
      </c>
      <c r="AB19" s="0" t="n">
        <v>3.62</v>
      </c>
      <c r="AC19" s="0" t="n">
        <v>3.72</v>
      </c>
      <c r="AD19" s="0" t="n">
        <v>3.34</v>
      </c>
    </row>
    <row r="20" customFormat="false" ht="12.8" hidden="false" customHeight="false" outlineLevel="0" collapsed="false">
      <c r="A20" s="3" t="n">
        <v>44503</v>
      </c>
      <c r="B20" s="0" t="n">
        <v>4</v>
      </c>
      <c r="C20" s="0" t="n">
        <v>51</v>
      </c>
      <c r="D20" s="0" t="n">
        <v>0.33</v>
      </c>
      <c r="E20" s="0" t="n">
        <v>50</v>
      </c>
      <c r="F20" s="0" t="n">
        <v>66</v>
      </c>
      <c r="G20" s="0" t="n">
        <v>132.6</v>
      </c>
      <c r="I20" s="0" t="n">
        <v>15.6</v>
      </c>
      <c r="K20" s="0" t="s">
        <v>42</v>
      </c>
      <c r="L20" s="0" t="s">
        <v>32</v>
      </c>
      <c r="P20" s="0" t="n">
        <v>850</v>
      </c>
      <c r="Q20" s="0" t="n">
        <v>15</v>
      </c>
      <c r="R20" s="1" t="n">
        <f aca="false">(G20-I20)/I20/I20</f>
        <v>0.480769230769231</v>
      </c>
      <c r="S20" s="1" t="n">
        <f aca="false">G20-I20</f>
        <v>117</v>
      </c>
      <c r="T20" s="1" t="n">
        <f aca="false">I20^3/S20</f>
        <v>32.448</v>
      </c>
      <c r="V20" s="1" t="n">
        <v>9.56068768486976</v>
      </c>
      <c r="W20" s="1" t="n">
        <v>47.0440715468166</v>
      </c>
      <c r="X20" s="1" t="n">
        <f aca="false">S20/I20</f>
        <v>7.5</v>
      </c>
      <c r="Y20" s="0" t="n">
        <f aca="false">W20/F20</f>
        <v>0.712788962830555</v>
      </c>
      <c r="Z20" s="0" t="n">
        <v>1.06475306609824</v>
      </c>
      <c r="AA20" s="2" t="n">
        <f aca="false">1/6*3.14*(G20^3-I20^3)*F20*0.0008</f>
        <v>64318.38633792</v>
      </c>
      <c r="AB20" s="0" t="n">
        <v>4.76</v>
      </c>
      <c r="AC20" s="0" t="n">
        <v>3.83</v>
      </c>
      <c r="AD20" s="0" t="n">
        <v>3.36</v>
      </c>
    </row>
    <row r="21" customFormat="false" ht="12.8" hidden="false" customHeight="false" outlineLevel="0" collapsed="false">
      <c r="A21" s="3" t="n">
        <v>44503</v>
      </c>
      <c r="B21" s="0" t="n">
        <v>6</v>
      </c>
      <c r="C21" s="0" t="n">
        <v>52</v>
      </c>
      <c r="D21" s="0" t="n">
        <v>0.33</v>
      </c>
      <c r="E21" s="0" t="n">
        <v>50</v>
      </c>
      <c r="F21" s="0" t="n">
        <v>66</v>
      </c>
      <c r="G21" s="0" t="n">
        <v>195.1</v>
      </c>
      <c r="I21" s="0" t="n">
        <v>19.2</v>
      </c>
      <c r="K21" s="0" t="s">
        <v>42</v>
      </c>
      <c r="L21" s="0" t="s">
        <v>32</v>
      </c>
      <c r="P21" s="0" t="n">
        <v>760</v>
      </c>
      <c r="Q21" s="0" t="n">
        <v>15</v>
      </c>
      <c r="R21" s="1" t="n">
        <f aca="false">(G21-I21)/I21/I21</f>
        <v>0.477159288194444</v>
      </c>
      <c r="S21" s="1" t="n">
        <f aca="false">G21-I21</f>
        <v>175.9</v>
      </c>
      <c r="T21" s="1" t="n">
        <f aca="false">I21^3/S21</f>
        <v>40.2381353041501</v>
      </c>
      <c r="V21" s="1" t="n">
        <v>14.5779129304368</v>
      </c>
      <c r="W21" s="1" t="n">
        <v>27.7110796864598</v>
      </c>
      <c r="X21" s="1" t="n">
        <f aca="false">S21/I21</f>
        <v>9.16145833333333</v>
      </c>
      <c r="Y21" s="0" t="n">
        <f aca="false">W21/F21</f>
        <v>0.419864843734239</v>
      </c>
      <c r="Z21" s="0" t="n">
        <v>0.616020377342678</v>
      </c>
      <c r="AA21" s="2" t="n">
        <f aca="false">1/6*3.14*(G21^3-I21^3)*F21*0.0008</f>
        <v>205007.623513616</v>
      </c>
      <c r="AB21" s="0" t="n">
        <v>3.42</v>
      </c>
      <c r="AC21" s="0" t="n">
        <v>2.51</v>
      </c>
      <c r="AD21" s="0" t="n">
        <v>3.68</v>
      </c>
    </row>
    <row r="22" customFormat="false" ht="12.8" hidden="false" customHeight="false" outlineLevel="0" collapsed="false">
      <c r="A22" s="3" t="n">
        <v>44503</v>
      </c>
      <c r="B22" s="0" t="n">
        <v>8</v>
      </c>
      <c r="C22" s="0" t="n">
        <v>53</v>
      </c>
      <c r="D22" s="0" t="n">
        <v>0.33</v>
      </c>
      <c r="E22" s="0" t="n">
        <v>50</v>
      </c>
      <c r="F22" s="0" t="n">
        <v>57</v>
      </c>
      <c r="G22" s="0" t="n">
        <v>72.5</v>
      </c>
      <c r="I22" s="0" t="n">
        <v>21.1</v>
      </c>
      <c r="K22" s="0" t="s">
        <v>31</v>
      </c>
      <c r="L22" s="0" t="s">
        <v>32</v>
      </c>
      <c r="M22" s="8" t="s">
        <v>47</v>
      </c>
      <c r="P22" s="0" t="n">
        <v>77</v>
      </c>
      <c r="Q22" s="0" t="n">
        <v>5</v>
      </c>
      <c r="R22" s="1" t="n">
        <f aca="false">(G22-I22)/I22/I22</f>
        <v>0.11545113541924</v>
      </c>
      <c r="S22" s="1" t="n">
        <f aca="false">G22-I22</f>
        <v>51.4</v>
      </c>
      <c r="T22" s="1" t="n">
        <f aca="false">I22^3/S22</f>
        <v>182.761303501946</v>
      </c>
      <c r="V22" s="1" t="n">
        <v>4.60644895998264</v>
      </c>
      <c r="W22" s="1" t="n">
        <v>8.39963901379761</v>
      </c>
      <c r="X22" s="1" t="n">
        <f aca="false">S22/I22</f>
        <v>2.43601895734597</v>
      </c>
      <c r="Y22" s="0" t="n">
        <f aca="false">W22/F22</f>
        <v>0.147362087961362</v>
      </c>
      <c r="Z22" s="0" t="n">
        <v>0.746930351147683</v>
      </c>
      <c r="AA22" s="2" t="n">
        <f aca="false">1/6*3.14*(G22^3-I22^3)*F22*0.0008</f>
        <v>8869.871605616</v>
      </c>
      <c r="AB22" s="0" t="n">
        <v>2.85</v>
      </c>
      <c r="AC22" s="0" t="n">
        <v>2.34</v>
      </c>
      <c r="AD22" s="0" t="n">
        <v>2.7</v>
      </c>
    </row>
    <row r="23" customFormat="false" ht="12.8" hidden="false" customHeight="false" outlineLevel="0" collapsed="false">
      <c r="A23" s="4" t="n">
        <v>44503</v>
      </c>
      <c r="B23" s="5" t="n">
        <v>10</v>
      </c>
      <c r="C23" s="5" t="n">
        <v>55</v>
      </c>
      <c r="D23" s="5" t="n">
        <v>0.33</v>
      </c>
      <c r="E23" s="5" t="n">
        <v>50</v>
      </c>
      <c r="F23" s="5" t="n">
        <v>57</v>
      </c>
      <c r="G23" s="5" t="n">
        <v>160.2</v>
      </c>
      <c r="H23" s="5"/>
      <c r="I23" s="5" t="n">
        <v>32.5</v>
      </c>
      <c r="J23" s="5"/>
      <c r="K23" s="5" t="s">
        <v>31</v>
      </c>
      <c r="L23" s="5" t="s">
        <v>32</v>
      </c>
      <c r="M23" s="5" t="s">
        <v>47</v>
      </c>
      <c r="N23" s="5" t="n">
        <v>333</v>
      </c>
      <c r="O23" s="5" t="n">
        <v>378</v>
      </c>
      <c r="P23" s="5" t="n">
        <v>60</v>
      </c>
      <c r="Q23" s="5" t="n">
        <v>4</v>
      </c>
      <c r="R23" s="6" t="n">
        <f aca="false">(G23-I23)/I23/I23</f>
        <v>0.120899408284024</v>
      </c>
      <c r="S23" s="6" t="n">
        <f aca="false">G23-I23</f>
        <v>127.7</v>
      </c>
      <c r="T23" s="6" t="n">
        <f aca="false">I23^3/S23</f>
        <v>268.818519968677</v>
      </c>
      <c r="U23" s="6"/>
      <c r="V23" s="6" t="n">
        <v>2.71862316661724</v>
      </c>
      <c r="W23" s="6" t="n">
        <v>13.8252681618326</v>
      </c>
      <c r="X23" s="6" t="n">
        <f aca="false">S23/I23</f>
        <v>3.92923076923077</v>
      </c>
      <c r="Y23" s="5" t="n">
        <f aca="false">W23/F23</f>
        <v>0.242548564242677</v>
      </c>
      <c r="Z23" s="5" t="n">
        <v>0.255036178350135</v>
      </c>
      <c r="AA23" s="2" t="n">
        <f aca="false">1/6*3.14*(G23^3-I23^3)*F23*0.0008</f>
        <v>97294.747044712</v>
      </c>
      <c r="AB23" s="5"/>
      <c r="AD23" s="5"/>
      <c r="AE23" s="5"/>
      <c r="AF23" s="5" t="s">
        <v>38</v>
      </c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</row>
    <row r="24" customFormat="false" ht="12.8" hidden="false" customHeight="false" outlineLevel="0" collapsed="false">
      <c r="A24" s="4" t="n">
        <v>44503</v>
      </c>
      <c r="B24" s="5" t="n">
        <v>11</v>
      </c>
      <c r="C24" s="5" t="n">
        <v>56</v>
      </c>
      <c r="D24" s="5" t="n">
        <v>0.33</v>
      </c>
      <c r="E24" s="5" t="n">
        <v>50</v>
      </c>
      <c r="F24" s="5" t="n">
        <v>57</v>
      </c>
      <c r="G24" s="5" t="n">
        <v>205.8</v>
      </c>
      <c r="H24" s="5"/>
      <c r="I24" s="5" t="n">
        <v>26.7</v>
      </c>
      <c r="J24" s="5"/>
      <c r="K24" s="5" t="s">
        <v>42</v>
      </c>
      <c r="L24" s="5" t="s">
        <v>32</v>
      </c>
      <c r="M24" s="5"/>
      <c r="N24" s="5" t="n">
        <v>273</v>
      </c>
      <c r="O24" s="5" t="n">
        <v>383</v>
      </c>
      <c r="P24" s="5" t="n">
        <v>240</v>
      </c>
      <c r="Q24" s="5" t="n">
        <v>4.3</v>
      </c>
      <c r="R24" s="6" t="n">
        <f aca="false">(G24-I24)/I24/I24</f>
        <v>0.251230905188739</v>
      </c>
      <c r="S24" s="6" t="n">
        <f aca="false">G24-I24</f>
        <v>179.1</v>
      </c>
      <c r="T24" s="6" t="n">
        <f aca="false">I24^3/S24</f>
        <v>106.276733668342</v>
      </c>
      <c r="U24" s="6"/>
      <c r="V24" s="6" t="n">
        <v>2.31781458446275</v>
      </c>
      <c r="W24" s="6" t="n">
        <v>54.3597611244232</v>
      </c>
      <c r="X24" s="6" t="n">
        <f aca="false">S24/I24</f>
        <v>6.70786516853933</v>
      </c>
      <c r="Y24" s="5" t="n">
        <f aca="false">W24/F24</f>
        <v>0.953680019726723</v>
      </c>
      <c r="Z24" s="5" t="n">
        <v>0.373168837419924</v>
      </c>
      <c r="AA24" s="7" t="n">
        <f aca="false">1/6*3.14*(G24^3-I24^3)*F24*0.0008</f>
        <v>207553.439862936</v>
      </c>
      <c r="AB24" s="5"/>
      <c r="AC24" s="5"/>
      <c r="AD24" s="5"/>
      <c r="AE24" s="5"/>
      <c r="AF24" s="5" t="s">
        <v>38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  <c r="AMJ24" s="5"/>
    </row>
    <row r="25" customFormat="false" ht="12.8" hidden="false" customHeight="false" outlineLevel="0" collapsed="false">
      <c r="A25" s="3" t="n">
        <v>44503</v>
      </c>
      <c r="B25" s="0" t="n">
        <v>13</v>
      </c>
      <c r="C25" s="0" t="n">
        <v>57</v>
      </c>
      <c r="D25" s="0" t="n">
        <v>0.33</v>
      </c>
      <c r="E25" s="0" t="n">
        <v>50</v>
      </c>
      <c r="F25" s="0" t="n">
        <v>89</v>
      </c>
      <c r="G25" s="0" t="n">
        <v>134.9</v>
      </c>
      <c r="I25" s="0" t="n">
        <v>43.3</v>
      </c>
      <c r="K25" s="0" t="s">
        <v>31</v>
      </c>
      <c r="L25" s="0" t="s">
        <v>32</v>
      </c>
      <c r="R25" s="1" t="n">
        <f aca="false">(G25-I25)/I25/I25</f>
        <v>0.0488561995637078</v>
      </c>
      <c r="S25" s="1" t="n">
        <f aca="false">G25-I25</f>
        <v>91.6</v>
      </c>
      <c r="T25" s="1" t="n">
        <f aca="false">I25^3/S25</f>
        <v>886.27442139738</v>
      </c>
      <c r="V25" s="1" t="n">
        <v>1.77056022234158</v>
      </c>
      <c r="W25" s="1" t="n">
        <v>12.9175416749992</v>
      </c>
      <c r="X25" s="1" t="n">
        <f aca="false">S25/I25</f>
        <v>2.11547344110855</v>
      </c>
      <c r="Y25" s="0" t="n">
        <f aca="false">W25/F25</f>
        <v>0.14514091769662</v>
      </c>
      <c r="Z25" s="0" t="n">
        <v>0.313484540944956</v>
      </c>
      <c r="AA25" s="2" t="n">
        <f aca="false">1/6*3.14*(G25^3-I25^3)*F25*0.0008</f>
        <v>88448.3005068693</v>
      </c>
    </row>
    <row r="26" customFormat="false" ht="12.8" hidden="false" customHeight="false" outlineLevel="0" collapsed="false">
      <c r="A26" s="4" t="n">
        <v>44503</v>
      </c>
      <c r="B26" s="5" t="n">
        <v>15</v>
      </c>
      <c r="C26" s="5" t="n">
        <v>59</v>
      </c>
      <c r="D26" s="5" t="n">
        <v>0.33</v>
      </c>
      <c r="E26" s="5" t="n">
        <v>50</v>
      </c>
      <c r="F26" s="5" t="n">
        <v>89</v>
      </c>
      <c r="G26" s="5" t="n">
        <v>194.6</v>
      </c>
      <c r="H26" s="5"/>
      <c r="I26" s="5" t="n">
        <v>45.2</v>
      </c>
      <c r="J26" s="5"/>
      <c r="K26" s="5" t="s">
        <v>31</v>
      </c>
      <c r="L26" s="5" t="s">
        <v>32</v>
      </c>
      <c r="M26" s="9" t="s">
        <v>47</v>
      </c>
      <c r="N26" s="5"/>
      <c r="O26" s="5"/>
      <c r="P26" s="5" t="n">
        <v>160</v>
      </c>
      <c r="Q26" s="5" t="n">
        <v>2.5</v>
      </c>
      <c r="R26" s="6" t="n">
        <f aca="false">(G26-I26)/I26/I26</f>
        <v>0.0731263215600282</v>
      </c>
      <c r="S26" s="6" t="n">
        <f aca="false">G26-I26</f>
        <v>149.4</v>
      </c>
      <c r="T26" s="6" t="n">
        <f aca="false">I26^3/S26</f>
        <v>618.108487282463</v>
      </c>
      <c r="U26" s="6"/>
      <c r="V26" s="6" t="n">
        <v>3.95113993579582</v>
      </c>
      <c r="W26" s="6" t="n">
        <v>19.2576292487465</v>
      </c>
      <c r="X26" s="6" t="n">
        <f aca="false">S26/I26</f>
        <v>3.30530973451327</v>
      </c>
      <c r="Y26" s="5" t="n">
        <f aca="false">W26/F26</f>
        <v>0.216377856727489</v>
      </c>
      <c r="Z26" s="5" t="n">
        <v>0.427441573508279</v>
      </c>
      <c r="AA26" s="7" t="n">
        <f aca="false">1/6*3.14*(G26^3-I26^3)*F26*0.0008</f>
        <v>271150.466606784</v>
      </c>
      <c r="AB26" s="5"/>
      <c r="AC26" s="5"/>
      <c r="AD26" s="5"/>
      <c r="AE26" s="5"/>
      <c r="AF26" s="5" t="s">
        <v>38</v>
      </c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  <c r="AMJ26" s="5"/>
    </row>
    <row r="27" customFormat="false" ht="12.8" hidden="false" customHeight="false" outlineLevel="0" collapsed="false">
      <c r="A27" s="3" t="n">
        <v>44510</v>
      </c>
      <c r="B27" s="0" t="n">
        <v>9</v>
      </c>
      <c r="C27" s="0" t="n">
        <v>64</v>
      </c>
      <c r="D27" s="0" t="n">
        <v>0.33</v>
      </c>
      <c r="E27" s="0" t="n">
        <v>50</v>
      </c>
      <c r="F27" s="0" t="n">
        <v>15</v>
      </c>
      <c r="G27" s="0" t="n">
        <f aca="false">270*0.33</f>
        <v>89.1</v>
      </c>
      <c r="I27" s="0" t="n">
        <f aca="false">62*0.33</f>
        <v>20.46</v>
      </c>
      <c r="K27" s="0" t="s">
        <v>31</v>
      </c>
      <c r="L27" s="0" t="s">
        <v>32</v>
      </c>
      <c r="R27" s="1" t="n">
        <f aca="false">(G27-I27)/I27/I27</f>
        <v>0.163970611421184</v>
      </c>
      <c r="S27" s="1" t="n">
        <f aca="false">G27-I27</f>
        <v>68.64</v>
      </c>
      <c r="T27" s="1" t="n">
        <f aca="false">I27^3/S27</f>
        <v>124.778457692308</v>
      </c>
      <c r="V27" s="1" t="n">
        <v>6.00798371313904</v>
      </c>
      <c r="W27" s="1" t="n">
        <v>0.817615268743816</v>
      </c>
      <c r="X27" s="1" t="n">
        <f aca="false">S27/I27</f>
        <v>3.35483870967742</v>
      </c>
      <c r="Y27" s="0" t="n">
        <f aca="false">W27/F27</f>
        <v>0.0545076845829211</v>
      </c>
      <c r="Z27" s="0" t="n">
        <v>0.218618756006127</v>
      </c>
      <c r="AA27" s="2" t="n">
        <f aca="false">1/6*3.14*(G27^3-I27^3)*F27*0.0008</f>
        <v>4388.35835572992</v>
      </c>
    </row>
    <row r="28" customFormat="false" ht="12.8" hidden="false" customHeight="false" outlineLevel="0" collapsed="false">
      <c r="A28" s="4" t="n">
        <v>44510</v>
      </c>
      <c r="B28" s="5" t="n">
        <v>10</v>
      </c>
      <c r="C28" s="5" t="n">
        <v>65</v>
      </c>
      <c r="D28" s="5" t="n">
        <v>0.33</v>
      </c>
      <c r="E28" s="5" t="n">
        <v>50</v>
      </c>
      <c r="F28" s="5" t="n">
        <v>15</v>
      </c>
      <c r="G28" s="5" t="n">
        <f aca="false">411*0.33</f>
        <v>135.63</v>
      </c>
      <c r="H28" s="5"/>
      <c r="I28" s="5" t="n">
        <f aca="false">40.1*0.33</f>
        <v>13.233</v>
      </c>
      <c r="J28" s="5"/>
      <c r="K28" s="5" t="s">
        <v>31</v>
      </c>
      <c r="L28" s="5" t="s">
        <v>32</v>
      </c>
      <c r="M28" s="5"/>
      <c r="N28" s="5"/>
      <c r="O28" s="5"/>
      <c r="P28" s="5" t="n">
        <v>30</v>
      </c>
      <c r="Q28" s="5" t="n">
        <v>23</v>
      </c>
      <c r="R28" s="6" t="n">
        <f aca="false">(G28-I28)/I28/I28</f>
        <v>0.69896293800374</v>
      </c>
      <c r="S28" s="6" t="n">
        <f aca="false">G28-I28</f>
        <v>122.397</v>
      </c>
      <c r="T28" s="6" t="n">
        <f aca="false">I28^3/S28</f>
        <v>18.9323342919925</v>
      </c>
      <c r="U28" s="6"/>
      <c r="V28" s="6" t="n">
        <v>34.981006067026</v>
      </c>
      <c r="W28" s="6" t="n">
        <v>0.533644488580068</v>
      </c>
      <c r="X28" s="6" t="n">
        <f aca="false">S28/I28</f>
        <v>9.24937655860349</v>
      </c>
      <c r="Y28" s="5" t="n">
        <f aca="false">W28/F28</f>
        <v>0.0355762992386712</v>
      </c>
      <c r="Z28" s="5" t="n">
        <v>0.19402403161576</v>
      </c>
      <c r="AA28" s="7" t="n">
        <f aca="false">1/6*3.14*(G28^3-I28^3)*F28*0.0008</f>
        <v>15653.9298171754</v>
      </c>
      <c r="AB28" s="5"/>
      <c r="AC28" s="5"/>
      <c r="AD28" s="5"/>
      <c r="AE28" s="5"/>
      <c r="AF28" s="5" t="s">
        <v>38</v>
      </c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</row>
    <row r="29" customFormat="false" ht="12.8" hidden="false" customHeight="false" outlineLevel="0" collapsed="false">
      <c r="A29" s="3" t="n">
        <v>44510</v>
      </c>
      <c r="B29" s="0" t="n">
        <v>11</v>
      </c>
      <c r="C29" s="0" t="n">
        <v>66</v>
      </c>
      <c r="D29" s="0" t="n">
        <v>0.33</v>
      </c>
      <c r="E29" s="0" t="n">
        <v>50</v>
      </c>
      <c r="F29" s="0" t="n">
        <v>15</v>
      </c>
      <c r="G29" s="0" t="n">
        <f aca="false">549*0.33</f>
        <v>181.17</v>
      </c>
      <c r="I29" s="0" t="n">
        <f aca="false">69*0.33</f>
        <v>22.77</v>
      </c>
      <c r="K29" s="0" t="s">
        <v>31</v>
      </c>
      <c r="L29" s="0" t="s">
        <v>32</v>
      </c>
      <c r="R29" s="1" t="n">
        <f aca="false">(G29-I29)/I29/I29</f>
        <v>0.305512592847186</v>
      </c>
      <c r="S29" s="1" t="n">
        <f aca="false">G29-I29</f>
        <v>158.4</v>
      </c>
      <c r="T29" s="1" t="n">
        <f aca="false">I29^3/S29</f>
        <v>74.530479375</v>
      </c>
      <c r="V29" s="1" t="n">
        <v>10.2055341587075</v>
      </c>
      <c r="W29" s="1" t="n">
        <v>0.489718822957933</v>
      </c>
      <c r="X29" s="1" t="n">
        <f aca="false">S29/I29</f>
        <v>6.95652173913043</v>
      </c>
      <c r="Y29" s="0" t="n">
        <f aca="false">W29/F29</f>
        <v>0.0326479215305289</v>
      </c>
      <c r="Z29" s="0" t="n">
        <v>0.0798294898362888</v>
      </c>
      <c r="AA29" s="2" t="n">
        <f aca="false">1/6*3.14*(G29^3-I29^3)*F29*0.0008</f>
        <v>37269.6596483904</v>
      </c>
    </row>
    <row r="30" customFormat="false" ht="12.8" hidden="false" customHeight="false" outlineLevel="0" collapsed="false">
      <c r="A30" s="4" t="n">
        <v>44511</v>
      </c>
      <c r="B30" s="5" t="n">
        <v>1</v>
      </c>
      <c r="C30" s="5" t="n">
        <v>67</v>
      </c>
      <c r="D30" s="5" t="n">
        <v>0.33</v>
      </c>
      <c r="E30" s="5" t="n">
        <v>50</v>
      </c>
      <c r="F30" s="5" t="n">
        <v>8</v>
      </c>
      <c r="G30" s="5" t="n">
        <v>157.3</v>
      </c>
      <c r="H30" s="5"/>
      <c r="I30" s="5" t="n">
        <v>21.5</v>
      </c>
      <c r="J30" s="5"/>
      <c r="K30" s="5" t="s">
        <v>31</v>
      </c>
      <c r="L30" s="5" t="s">
        <v>32</v>
      </c>
      <c r="M30" s="5" t="s">
        <v>48</v>
      </c>
      <c r="N30" s="5"/>
      <c r="O30" s="5"/>
      <c r="P30" s="5"/>
      <c r="Q30" s="5"/>
      <c r="R30" s="6" t="n">
        <f aca="false">(G30-I30)/I30/I30</f>
        <v>0.293780421849648</v>
      </c>
      <c r="S30" s="6" t="n">
        <f aca="false">G30-I30</f>
        <v>135.8</v>
      </c>
      <c r="T30" s="6" t="n">
        <f aca="false">I30^3/S30</f>
        <v>73.1839101620029</v>
      </c>
      <c r="U30" s="6"/>
      <c r="V30" s="6" t="n">
        <v>15.3810002155367</v>
      </c>
      <c r="W30" s="6" t="n">
        <v>0.0747229591623912</v>
      </c>
      <c r="X30" s="6" t="n">
        <f aca="false">S30/I30</f>
        <v>6.31627906976744</v>
      </c>
      <c r="Y30" s="5" t="n">
        <f aca="false">W30/F30</f>
        <v>0.0093403698952989</v>
      </c>
      <c r="Z30" s="5" t="n">
        <v>0.06446861701334</v>
      </c>
      <c r="AA30" s="7" t="n">
        <f aca="false">1/6*3.14*(G30^3-I30^3)*F30*0.0008</f>
        <v>13002.7187049387</v>
      </c>
      <c r="AB30" s="5"/>
      <c r="AC30" s="5"/>
      <c r="AD30" s="5"/>
      <c r="AE30" s="5"/>
      <c r="AF30" s="5" t="s">
        <v>38</v>
      </c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</row>
    <row r="31" customFormat="false" ht="12.8" hidden="false" customHeight="false" outlineLevel="0" collapsed="false">
      <c r="A31" s="4" t="n">
        <v>44511</v>
      </c>
      <c r="B31" s="5" t="n">
        <v>2</v>
      </c>
      <c r="C31" s="5" t="n">
        <v>68</v>
      </c>
      <c r="D31" s="5" t="n">
        <v>0.33</v>
      </c>
      <c r="E31" s="5" t="n">
        <v>50</v>
      </c>
      <c r="F31" s="5" t="n">
        <v>8</v>
      </c>
      <c r="G31" s="5" t="n">
        <v>143.3</v>
      </c>
      <c r="H31" s="5"/>
      <c r="I31" s="5" t="n">
        <v>28.6</v>
      </c>
      <c r="J31" s="5"/>
      <c r="K31" s="5" t="s">
        <v>31</v>
      </c>
      <c r="L31" s="5" t="s">
        <v>32</v>
      </c>
      <c r="M31" s="5" t="s">
        <v>49</v>
      </c>
      <c r="N31" s="5"/>
      <c r="O31" s="5"/>
      <c r="P31" s="5"/>
      <c r="Q31" s="5"/>
      <c r="R31" s="6" t="n">
        <f aca="false">(G31-I31)/I31/I31</f>
        <v>0.140226905961172</v>
      </c>
      <c r="S31" s="6" t="n">
        <f aca="false">G31-I31</f>
        <v>114.7</v>
      </c>
      <c r="T31" s="6" t="n">
        <f aca="false">I31^3/S31</f>
        <v>203.955152571927</v>
      </c>
      <c r="U31" s="6"/>
      <c r="V31" s="6" t="n">
        <v>11.6365157931328</v>
      </c>
      <c r="W31" s="6" t="n">
        <v>0.425324671832027</v>
      </c>
      <c r="X31" s="6" t="n">
        <f aca="false">S31/I31</f>
        <v>4.01048951048951</v>
      </c>
      <c r="Y31" s="5" t="n">
        <f aca="false">W31/F31</f>
        <v>0.0531655839790034</v>
      </c>
      <c r="Z31" s="5" t="n">
        <v>0.141610074329784</v>
      </c>
      <c r="AA31" s="7" t="n">
        <f aca="false">1/6*3.14*(G31^3-I31^3)*F31*0.0008</f>
        <v>9777.56170062934</v>
      </c>
      <c r="AB31" s="5"/>
      <c r="AC31" s="5"/>
      <c r="AD31" s="5"/>
      <c r="AE31" s="5"/>
      <c r="AF31" s="5" t="s">
        <v>38</v>
      </c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</row>
    <row r="32" customFormat="false" ht="12.8" hidden="false" customHeight="false" outlineLevel="0" collapsed="false">
      <c r="A32" s="3" t="n">
        <v>44511</v>
      </c>
      <c r="B32" s="0" t="n">
        <v>7</v>
      </c>
      <c r="C32" s="0" t="n">
        <v>72</v>
      </c>
      <c r="D32" s="0" t="n">
        <v>0.33</v>
      </c>
      <c r="E32" s="0" t="n">
        <v>50</v>
      </c>
      <c r="F32" s="0" t="n">
        <v>50</v>
      </c>
      <c r="G32" s="0" t="n">
        <v>176.8</v>
      </c>
      <c r="I32" s="0" t="n">
        <v>12.3</v>
      </c>
      <c r="K32" s="0" t="s">
        <v>31</v>
      </c>
      <c r="L32" s="0" t="s">
        <v>32</v>
      </c>
      <c r="M32" s="8" t="s">
        <v>50</v>
      </c>
      <c r="P32" s="0" t="n">
        <v>410</v>
      </c>
      <c r="Q32" s="0" t="n">
        <v>13</v>
      </c>
      <c r="R32" s="1" t="n">
        <f aca="false">(G32-I32)/I32/I32</f>
        <v>1.08731575120629</v>
      </c>
      <c r="S32" s="1" t="n">
        <f aca="false">G32-I32</f>
        <v>164.5</v>
      </c>
      <c r="T32" s="1" t="n">
        <f aca="false">I32^3/S32</f>
        <v>11.3122613981763</v>
      </c>
      <c r="U32" s="1" t="n">
        <v>1.32</v>
      </c>
      <c r="V32" s="1" t="n">
        <v>11.17</v>
      </c>
      <c r="W32" s="1" t="n">
        <v>28.24</v>
      </c>
      <c r="X32" s="1" t="n">
        <f aca="false">S32/I32</f>
        <v>13.3739837398374</v>
      </c>
      <c r="Y32" s="0" t="n">
        <f aca="false">W32/F32</f>
        <v>0.5648</v>
      </c>
      <c r="Z32" s="0" t="n">
        <v>0.493555695779647</v>
      </c>
      <c r="AA32" s="2" t="n">
        <f aca="false">1/6*3.14*(G32^3-I32^3)*F32*0.0008</f>
        <v>115648.208867333</v>
      </c>
    </row>
    <row r="33" customFormat="false" ht="12.8" hidden="false" customHeight="false" outlineLevel="0" collapsed="false">
      <c r="A33" s="3" t="n">
        <v>44522</v>
      </c>
      <c r="B33" s="0" t="n">
        <v>3</v>
      </c>
      <c r="C33" s="0" t="n">
        <v>75</v>
      </c>
      <c r="D33" s="0" t="n">
        <v>0.33</v>
      </c>
      <c r="E33" s="0" t="n">
        <v>50</v>
      </c>
      <c r="F33" s="0" t="n">
        <v>70</v>
      </c>
      <c r="G33" s="0" t="n">
        <v>136.1</v>
      </c>
      <c r="I33" s="0" t="n">
        <v>39.4</v>
      </c>
      <c r="K33" s="0" t="s">
        <v>31</v>
      </c>
      <c r="L33" s="0" t="s">
        <v>32</v>
      </c>
      <c r="M33" s="0" t="s">
        <v>51</v>
      </c>
      <c r="P33" s="0" t="n">
        <v>70</v>
      </c>
      <c r="Q33" s="0" t="n">
        <v>3.8</v>
      </c>
      <c r="R33" s="1" t="n">
        <f aca="false">(G33-I33)/I33/I33</f>
        <v>0.0622922517972635</v>
      </c>
      <c r="S33" s="1" t="n">
        <f aca="false">G33-I33</f>
        <v>96.7</v>
      </c>
      <c r="T33" s="1" t="n">
        <f aca="false">I33^3/S33</f>
        <v>632.502419855222</v>
      </c>
      <c r="U33" s="1" t="n">
        <v>0.68</v>
      </c>
      <c r="V33" s="1" t="n">
        <v>1.43</v>
      </c>
      <c r="W33" s="1" t="n">
        <v>33.38</v>
      </c>
      <c r="X33" s="1" t="n">
        <f aca="false">S33/I33</f>
        <v>2.45431472081218</v>
      </c>
      <c r="Y33" s="0" t="n">
        <f aca="false">W33/F33</f>
        <v>0.476857142857143</v>
      </c>
      <c r="Z33" s="0" t="n">
        <v>0.622885523569648</v>
      </c>
      <c r="AA33" s="2" t="n">
        <f aca="false">1/6*3.14*(G33^3-I33^3)*F33*0.0008</f>
        <v>72089.8837547466</v>
      </c>
    </row>
    <row r="34" customFormat="false" ht="12.8" hidden="false" customHeight="false" outlineLevel="0" collapsed="false">
      <c r="A34" s="4" t="n">
        <v>44522</v>
      </c>
      <c r="B34" s="5" t="n">
        <v>5</v>
      </c>
      <c r="C34" s="5" t="n">
        <v>76</v>
      </c>
      <c r="D34" s="5" t="n">
        <v>0.33</v>
      </c>
      <c r="E34" s="5" t="n">
        <v>50</v>
      </c>
      <c r="F34" s="5" t="n">
        <v>70</v>
      </c>
      <c r="G34" s="5" t="n">
        <v>121</v>
      </c>
      <c r="H34" s="5"/>
      <c r="I34" s="5" t="n">
        <v>53</v>
      </c>
      <c r="J34" s="5"/>
      <c r="K34" s="5" t="s">
        <v>31</v>
      </c>
      <c r="L34" s="5" t="s">
        <v>35</v>
      </c>
      <c r="M34" s="5" t="s">
        <v>52</v>
      </c>
      <c r="N34" s="5"/>
      <c r="O34" s="5"/>
      <c r="P34" s="5" t="n">
        <v>10</v>
      </c>
      <c r="Q34" s="5" t="n">
        <v>2.3</v>
      </c>
      <c r="R34" s="6" t="n">
        <f aca="false">(G34-I34)/I34/I34</f>
        <v>0.0242079031683873</v>
      </c>
      <c r="S34" s="6" t="n">
        <f aca="false">G34-I34</f>
        <v>68</v>
      </c>
      <c r="T34" s="6" t="n">
        <f aca="false">I34^3/S34</f>
        <v>2189.36764705882</v>
      </c>
      <c r="U34" s="6" t="n">
        <v>0.61</v>
      </c>
      <c r="V34" s="6" t="n">
        <v>1.03185227764598</v>
      </c>
      <c r="W34" s="6" t="n">
        <v>5.36719783810525</v>
      </c>
      <c r="X34" s="6" t="n">
        <f aca="false">S34/I34</f>
        <v>1.28301886792453</v>
      </c>
      <c r="Y34" s="5" t="n">
        <f aca="false">W34/F34</f>
        <v>0.076674254830075</v>
      </c>
      <c r="Z34" s="5" t="n">
        <v>0.377145068572771</v>
      </c>
      <c r="AA34" s="7" t="n">
        <f aca="false">1/6*3.14*(G34^3-I34^3)*F34*0.0008</f>
        <v>47555.4590933333</v>
      </c>
      <c r="AB34" s="5"/>
      <c r="AC34" s="5"/>
      <c r="AD34" s="5"/>
      <c r="AE34" s="5"/>
      <c r="AF34" s="5" t="s">
        <v>38</v>
      </c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  <c r="XL34" s="5"/>
      <c r="XM34" s="5"/>
      <c r="XN34" s="5"/>
      <c r="XO34" s="5"/>
      <c r="XP34" s="5"/>
      <c r="XQ34" s="5"/>
      <c r="XR34" s="5"/>
      <c r="XS34" s="5"/>
      <c r="XT34" s="5"/>
      <c r="XU34" s="5"/>
      <c r="XV34" s="5"/>
      <c r="XW34" s="5"/>
      <c r="XX34" s="5"/>
      <c r="XY34" s="5"/>
      <c r="XZ34" s="5"/>
      <c r="YA34" s="5"/>
      <c r="YB34" s="5"/>
      <c r="YC34" s="5"/>
      <c r="YD34" s="5"/>
      <c r="YE34" s="5"/>
      <c r="YF34" s="5"/>
      <c r="YG34" s="5"/>
      <c r="YH34" s="5"/>
      <c r="YI34" s="5"/>
      <c r="YJ34" s="5"/>
      <c r="YK34" s="5"/>
      <c r="YL34" s="5"/>
      <c r="YM34" s="5"/>
      <c r="YN34" s="5"/>
      <c r="YO34" s="5"/>
      <c r="YP34" s="5"/>
      <c r="YQ34" s="5"/>
      <c r="YR34" s="5"/>
      <c r="YS34" s="5"/>
      <c r="YT34" s="5"/>
      <c r="YU34" s="5"/>
      <c r="YV34" s="5"/>
      <c r="YW34" s="5"/>
      <c r="YX34" s="5"/>
      <c r="YY34" s="5"/>
      <c r="YZ34" s="5"/>
      <c r="ZA34" s="5"/>
      <c r="ZB34" s="5"/>
      <c r="ZC34" s="5"/>
      <c r="ZD34" s="5"/>
      <c r="ZE34" s="5"/>
      <c r="ZF34" s="5"/>
      <c r="ZG34" s="5"/>
      <c r="ZH34" s="5"/>
      <c r="ZI34" s="5"/>
      <c r="ZJ34" s="5"/>
      <c r="ZK34" s="5"/>
      <c r="ZL34" s="5"/>
      <c r="ZM34" s="5"/>
      <c r="ZN34" s="5"/>
      <c r="ZO34" s="5"/>
      <c r="ZP34" s="5"/>
      <c r="ZQ34" s="5"/>
      <c r="ZR34" s="5"/>
      <c r="ZS34" s="5"/>
      <c r="ZT34" s="5"/>
      <c r="ZU34" s="5"/>
      <c r="ZV34" s="5"/>
      <c r="ZW34" s="5"/>
      <c r="ZX34" s="5"/>
      <c r="ZY34" s="5"/>
      <c r="ZZ34" s="5"/>
      <c r="AAA34" s="5"/>
      <c r="AAB34" s="5"/>
      <c r="AAC34" s="5"/>
      <c r="AAD34" s="5"/>
      <c r="AAE34" s="5"/>
      <c r="AAF34" s="5"/>
      <c r="AAG34" s="5"/>
      <c r="AAH34" s="5"/>
      <c r="AAI34" s="5"/>
      <c r="AAJ34" s="5"/>
      <c r="AAK34" s="5"/>
      <c r="AAL34" s="5"/>
      <c r="AAM34" s="5"/>
      <c r="AAN34" s="5"/>
      <c r="AAO34" s="5"/>
      <c r="AAP34" s="5"/>
      <c r="AAQ34" s="5"/>
      <c r="AAR34" s="5"/>
      <c r="AAS34" s="5"/>
      <c r="AAT34" s="5"/>
      <c r="AAU34" s="5"/>
      <c r="AAV34" s="5"/>
      <c r="AAW34" s="5"/>
      <c r="AAX34" s="5"/>
      <c r="AAY34" s="5"/>
      <c r="AAZ34" s="5"/>
      <c r="ABA34" s="5"/>
      <c r="ABB34" s="5"/>
      <c r="ABC34" s="5"/>
      <c r="ABD34" s="5"/>
      <c r="ABE34" s="5"/>
      <c r="ABF34" s="5"/>
      <c r="ABG34" s="5"/>
      <c r="ABH34" s="5"/>
      <c r="ABI34" s="5"/>
      <c r="ABJ34" s="5"/>
      <c r="ABK34" s="5"/>
      <c r="ABL34" s="5"/>
      <c r="ABM34" s="5"/>
      <c r="ABN34" s="5"/>
      <c r="ABO34" s="5"/>
      <c r="ABP34" s="5"/>
      <c r="ABQ34" s="5"/>
      <c r="ABR34" s="5"/>
      <c r="ABS34" s="5"/>
      <c r="ABT34" s="5"/>
      <c r="ABU34" s="5"/>
      <c r="ABV34" s="5"/>
      <c r="ABW34" s="5"/>
      <c r="ABX34" s="5"/>
      <c r="ABY34" s="5"/>
      <c r="ABZ34" s="5"/>
      <c r="ACA34" s="5"/>
      <c r="ACB34" s="5"/>
      <c r="ACC34" s="5"/>
      <c r="ACD34" s="5"/>
      <c r="ACE34" s="5"/>
      <c r="ACF34" s="5"/>
      <c r="ACG34" s="5"/>
      <c r="ACH34" s="5"/>
      <c r="ACI34" s="5"/>
      <c r="ACJ34" s="5"/>
      <c r="ACK34" s="5"/>
      <c r="ACL34" s="5"/>
      <c r="ACM34" s="5"/>
      <c r="ACN34" s="5"/>
      <c r="ACO34" s="5"/>
      <c r="ACP34" s="5"/>
      <c r="ACQ34" s="5"/>
      <c r="ACR34" s="5"/>
      <c r="ACS34" s="5"/>
      <c r="ACT34" s="5"/>
      <c r="ACU34" s="5"/>
      <c r="ACV34" s="5"/>
      <c r="ACW34" s="5"/>
      <c r="ACX34" s="5"/>
      <c r="ACY34" s="5"/>
      <c r="ACZ34" s="5"/>
      <c r="ADA34" s="5"/>
      <c r="ADB34" s="5"/>
      <c r="ADC34" s="5"/>
      <c r="ADD34" s="5"/>
      <c r="ADE34" s="5"/>
      <c r="ADF34" s="5"/>
      <c r="ADG34" s="5"/>
      <c r="ADH34" s="5"/>
      <c r="ADI34" s="5"/>
      <c r="ADJ34" s="5"/>
      <c r="ADK34" s="5"/>
      <c r="ADL34" s="5"/>
      <c r="ADM34" s="5"/>
      <c r="ADN34" s="5"/>
      <c r="ADO34" s="5"/>
      <c r="ADP34" s="5"/>
      <c r="ADQ34" s="5"/>
      <c r="ADR34" s="5"/>
      <c r="ADS34" s="5"/>
      <c r="ADT34" s="5"/>
      <c r="ADU34" s="5"/>
      <c r="ADV34" s="5"/>
      <c r="ADW34" s="5"/>
      <c r="ADX34" s="5"/>
      <c r="ADY34" s="5"/>
      <c r="ADZ34" s="5"/>
      <c r="AEA34" s="5"/>
      <c r="AEB34" s="5"/>
      <c r="AEC34" s="5"/>
      <c r="AED34" s="5"/>
      <c r="AEE34" s="5"/>
      <c r="AEF34" s="5"/>
      <c r="AEG34" s="5"/>
      <c r="AEH34" s="5"/>
      <c r="AEI34" s="5"/>
      <c r="AEJ34" s="5"/>
      <c r="AEK34" s="5"/>
      <c r="AEL34" s="5"/>
      <c r="AEM34" s="5"/>
      <c r="AEN34" s="5"/>
      <c r="AEO34" s="5"/>
      <c r="AEP34" s="5"/>
      <c r="AEQ34" s="5"/>
      <c r="AER34" s="5"/>
      <c r="AES34" s="5"/>
      <c r="AET34" s="5"/>
      <c r="AEU34" s="5"/>
      <c r="AEV34" s="5"/>
      <c r="AEW34" s="5"/>
      <c r="AEX34" s="5"/>
      <c r="AEY34" s="5"/>
      <c r="AEZ34" s="5"/>
      <c r="AFA34" s="5"/>
      <c r="AFB34" s="5"/>
      <c r="AFC34" s="5"/>
      <c r="AFD34" s="5"/>
      <c r="AFE34" s="5"/>
      <c r="AFF34" s="5"/>
      <c r="AFG34" s="5"/>
      <c r="AFH34" s="5"/>
      <c r="AFI34" s="5"/>
      <c r="AFJ34" s="5"/>
      <c r="AFK34" s="5"/>
      <c r="AFL34" s="5"/>
      <c r="AFM34" s="5"/>
      <c r="AFN34" s="5"/>
      <c r="AFO34" s="5"/>
      <c r="AFP34" s="5"/>
      <c r="AFQ34" s="5"/>
      <c r="AFR34" s="5"/>
      <c r="AFS34" s="5"/>
      <c r="AFT34" s="5"/>
      <c r="AFU34" s="5"/>
      <c r="AFV34" s="5"/>
      <c r="AFW34" s="5"/>
      <c r="AFX34" s="5"/>
      <c r="AFY34" s="5"/>
      <c r="AFZ34" s="5"/>
      <c r="AGA34" s="5"/>
      <c r="AGB34" s="5"/>
      <c r="AGC34" s="5"/>
      <c r="AGD34" s="5"/>
      <c r="AGE34" s="5"/>
      <c r="AGF34" s="5"/>
      <c r="AGG34" s="5"/>
      <c r="AGH34" s="5"/>
      <c r="AGI34" s="5"/>
      <c r="AGJ34" s="5"/>
      <c r="AGK34" s="5"/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  <c r="AMJ34" s="5"/>
    </row>
    <row r="35" customFormat="false" ht="12.8" hidden="false" customHeight="false" outlineLevel="0" collapsed="false">
      <c r="A35" s="3" t="n">
        <v>44522</v>
      </c>
      <c r="B35" s="0" t="n">
        <v>6</v>
      </c>
      <c r="C35" s="0" t="n">
        <v>77</v>
      </c>
      <c r="D35" s="0" t="n">
        <v>0.33</v>
      </c>
      <c r="E35" s="0" t="n">
        <v>50</v>
      </c>
      <c r="F35" s="0" t="n">
        <v>70</v>
      </c>
      <c r="G35" s="0" t="n">
        <v>132.6</v>
      </c>
      <c r="I35" s="0" t="n">
        <v>37.1</v>
      </c>
      <c r="K35" s="0" t="s">
        <v>31</v>
      </c>
      <c r="L35" s="0" t="s">
        <v>35</v>
      </c>
      <c r="M35" s="0" t="s">
        <v>53</v>
      </c>
      <c r="P35" s="0" t="n">
        <v>71</v>
      </c>
      <c r="Q35" s="0" t="n">
        <v>3.3</v>
      </c>
      <c r="R35" s="1" t="n">
        <f aca="false">(G35-I35)/I35/I35</f>
        <v>0.069383395935804</v>
      </c>
      <c r="S35" s="1" t="n">
        <f aca="false">G35-I35</f>
        <v>95.5</v>
      </c>
      <c r="T35" s="1" t="n">
        <f aca="false">I35^3/S35</f>
        <v>534.710062827225</v>
      </c>
      <c r="U35" s="1" t="n">
        <v>0.41</v>
      </c>
      <c r="V35" s="1" t="n">
        <v>1.69</v>
      </c>
      <c r="W35" s="1" t="n">
        <v>25.3</v>
      </c>
      <c r="X35" s="1" t="n">
        <f aca="false">S35/I35</f>
        <v>2.57412398921833</v>
      </c>
      <c r="Y35" s="0" t="n">
        <f aca="false">W35/F35</f>
        <v>0.361428571428571</v>
      </c>
      <c r="Z35" s="0" t="n">
        <v>0.19424957181826</v>
      </c>
      <c r="AA35" s="2" t="n">
        <f aca="false">1/6*3.14*(G35^3-I35^3)*F35*0.0008</f>
        <v>66831.1912622666</v>
      </c>
    </row>
    <row r="36" customFormat="false" ht="12.8" hidden="false" customHeight="false" outlineLevel="0" collapsed="false">
      <c r="A36" s="3" t="n">
        <v>44522</v>
      </c>
      <c r="B36" s="0" t="n">
        <v>8</v>
      </c>
      <c r="C36" s="0" t="n">
        <v>78</v>
      </c>
      <c r="D36" s="0" t="n">
        <v>0.33</v>
      </c>
      <c r="E36" s="0" t="n">
        <v>50</v>
      </c>
      <c r="F36" s="0" t="n">
        <v>100</v>
      </c>
      <c r="G36" s="0" t="n">
        <v>182.3</v>
      </c>
      <c r="I36" s="0" t="n">
        <v>42.9</v>
      </c>
      <c r="L36" s="0" t="s">
        <v>32</v>
      </c>
      <c r="N36" s="0" t="n">
        <v>361</v>
      </c>
      <c r="O36" s="0" t="n">
        <v>301</v>
      </c>
      <c r="P36" s="0" t="n">
        <v>440</v>
      </c>
      <c r="Q36" s="0" t="n">
        <v>3</v>
      </c>
      <c r="R36" s="1" t="n">
        <f aca="false">(G36-I36)/I36/I36</f>
        <v>0.0757439918279079</v>
      </c>
      <c r="S36" s="1" t="n">
        <f aca="false">G36-I36</f>
        <v>139.4</v>
      </c>
      <c r="T36" s="1" t="n">
        <f aca="false">I36^3/S36</f>
        <v>566.381556671449</v>
      </c>
      <c r="U36" s="1" t="n">
        <v>0.48</v>
      </c>
      <c r="V36" s="1" t="n">
        <v>1.35</v>
      </c>
      <c r="W36" s="1" t="n">
        <v>226.79</v>
      </c>
      <c r="X36" s="1" t="n">
        <f aca="false">S36/I36</f>
        <v>3.24941724941725</v>
      </c>
      <c r="Y36" s="0" t="n">
        <f aca="false">W36/F36</f>
        <v>2.2679</v>
      </c>
      <c r="Z36" s="0" t="n">
        <v>0.400176429555753</v>
      </c>
      <c r="AA36" s="2" t="n">
        <f aca="false">1/6*3.14*(G36^3-I36^3)*F36*0.0008</f>
        <v>250340.694118933</v>
      </c>
    </row>
    <row r="37" customFormat="false" ht="12.8" hidden="false" customHeight="false" outlineLevel="0" collapsed="false">
      <c r="A37" s="3" t="n">
        <v>44522</v>
      </c>
      <c r="B37" s="0" t="n">
        <v>10</v>
      </c>
      <c r="C37" s="0" t="n">
        <v>80</v>
      </c>
      <c r="D37" s="0" t="n">
        <v>0.33</v>
      </c>
      <c r="E37" s="0" t="n">
        <v>50</v>
      </c>
      <c r="F37" s="0" t="n">
        <v>100</v>
      </c>
      <c r="G37" s="0" t="n">
        <v>262</v>
      </c>
      <c r="I37" s="0" t="n">
        <v>64.4</v>
      </c>
      <c r="L37" s="0" t="s">
        <v>32</v>
      </c>
      <c r="N37" s="0" t="n">
        <v>405</v>
      </c>
      <c r="O37" s="0" t="n">
        <v>441</v>
      </c>
      <c r="P37" s="0" t="n">
        <v>150</v>
      </c>
      <c r="Q37" s="0" t="n">
        <v>1.4</v>
      </c>
      <c r="R37" s="1" t="n">
        <f aca="false">(G37-I37)/I37/I37</f>
        <v>0.0476447667914047</v>
      </c>
      <c r="S37" s="1" t="n">
        <f aca="false">G37-I37</f>
        <v>197.6</v>
      </c>
      <c r="T37" s="1" t="n">
        <f aca="false">I37^3/S37</f>
        <v>1351.66995951417</v>
      </c>
      <c r="U37" s="1" t="n">
        <v>0.27</v>
      </c>
      <c r="V37" s="1" t="n">
        <v>1.29</v>
      </c>
      <c r="W37" s="1" t="n">
        <v>65.26</v>
      </c>
      <c r="X37" s="1" t="n">
        <f aca="false">S37/I37</f>
        <v>3.06832298136646</v>
      </c>
      <c r="Y37" s="0" t="n">
        <f aca="false">W37/F37</f>
        <v>0.6526</v>
      </c>
      <c r="Z37" s="0" t="n">
        <v>0.636130101028998</v>
      </c>
      <c r="AA37" s="2" t="n">
        <f aca="false">1/6*3.14*(G37^3-I37^3)*F37*0.0008</f>
        <v>741778.444936533</v>
      </c>
    </row>
    <row r="38" customFormat="false" ht="12.8" hidden="false" customHeight="false" outlineLevel="0" collapsed="false">
      <c r="A38" s="5"/>
      <c r="B38" s="5" t="s">
        <v>54</v>
      </c>
      <c r="C38" s="5" t="n">
        <v>81</v>
      </c>
      <c r="D38" s="5" t="n">
        <v>0.11</v>
      </c>
      <c r="E38" s="5" t="n">
        <v>70</v>
      </c>
      <c r="F38" s="5" t="n">
        <v>61</v>
      </c>
      <c r="G38" s="5" t="n">
        <v>38.3</v>
      </c>
      <c r="H38" s="5"/>
      <c r="I38" s="5" t="n">
        <v>12.1</v>
      </c>
      <c r="J38" s="5"/>
      <c r="K38" s="5"/>
      <c r="L38" s="5" t="s">
        <v>35</v>
      </c>
      <c r="M38" s="5" t="s">
        <v>55</v>
      </c>
      <c r="N38" s="5"/>
      <c r="O38" s="5"/>
      <c r="P38" s="5" t="n">
        <v>20</v>
      </c>
      <c r="Q38" s="5" t="n">
        <v>3</v>
      </c>
      <c r="R38" s="6" t="n">
        <f aca="false">(G38-I38)/I38/I38</f>
        <v>0.178949525305649</v>
      </c>
      <c r="S38" s="6" t="n">
        <f aca="false">G38-I38</f>
        <v>26.2</v>
      </c>
      <c r="T38" s="6" t="n">
        <f aca="false">I38^3/S38</f>
        <v>67.6168320610687</v>
      </c>
      <c r="U38" s="6" t="n">
        <v>0.36</v>
      </c>
      <c r="V38" s="5" t="n">
        <v>9.89</v>
      </c>
      <c r="W38" s="6" t="n">
        <v>1.13</v>
      </c>
      <c r="X38" s="6" t="n">
        <f aca="false">S38/I38</f>
        <v>2.16528925619835</v>
      </c>
      <c r="Y38" s="5" t="n">
        <f aca="false">W38/F38</f>
        <v>0.0185245901639344</v>
      </c>
      <c r="Z38" s="5" t="n">
        <v>0.252369251670757</v>
      </c>
      <c r="AA38" s="7" t="n">
        <f aca="false">1/6*3.14*(G38^3-I38^3)*F38*0.0008</f>
        <v>1389.56717893867</v>
      </c>
      <c r="AB38" s="5"/>
      <c r="AC38" s="5"/>
      <c r="AD38" s="5"/>
      <c r="AE38" s="5"/>
      <c r="AF38" s="5" t="s">
        <v>38</v>
      </c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/>
      <c r="QB38" s="5"/>
      <c r="QC38" s="5"/>
      <c r="QD38" s="5"/>
      <c r="QE38" s="5"/>
      <c r="QF38" s="5"/>
      <c r="QG38" s="5"/>
      <c r="QH38" s="5"/>
      <c r="QI38" s="5"/>
      <c r="QJ38" s="5"/>
      <c r="QK38" s="5"/>
      <c r="QL38" s="5"/>
      <c r="QM38" s="5"/>
      <c r="QN38" s="5"/>
      <c r="QO38" s="5"/>
      <c r="QP38" s="5"/>
      <c r="QQ38" s="5"/>
      <c r="QR38" s="5"/>
      <c r="QS38" s="5"/>
      <c r="QT38" s="5"/>
      <c r="QU38" s="5"/>
      <c r="QV38" s="5"/>
      <c r="QW38" s="5"/>
      <c r="QX38" s="5"/>
      <c r="QY38" s="5"/>
      <c r="QZ38" s="5"/>
      <c r="RA38" s="5"/>
      <c r="RB38" s="5"/>
      <c r="RC38" s="5"/>
      <c r="RD38" s="5"/>
      <c r="RE38" s="5"/>
      <c r="RF38" s="5"/>
      <c r="RG38" s="5"/>
      <c r="RH38" s="5"/>
      <c r="RI38" s="5"/>
      <c r="RJ38" s="5"/>
      <c r="RK38" s="5"/>
      <c r="RL38" s="5"/>
      <c r="RM38" s="5"/>
      <c r="RN38" s="5"/>
      <c r="RO38" s="5"/>
      <c r="RP38" s="5"/>
      <c r="RQ38" s="5"/>
      <c r="RR38" s="5"/>
      <c r="RS38" s="5"/>
      <c r="RT38" s="5"/>
      <c r="RU38" s="5"/>
      <c r="RV38" s="5"/>
      <c r="RW38" s="5"/>
      <c r="RX38" s="5"/>
      <c r="RY38" s="5"/>
      <c r="RZ38" s="5"/>
      <c r="SA38" s="5"/>
      <c r="SB38" s="5"/>
      <c r="SC38" s="5"/>
      <c r="SD38" s="5"/>
      <c r="SE38" s="5"/>
      <c r="SF38" s="5"/>
      <c r="SG38" s="5"/>
      <c r="SH38" s="5"/>
      <c r="SI38" s="5"/>
      <c r="SJ38" s="5"/>
      <c r="SK38" s="5"/>
      <c r="SL38" s="5"/>
      <c r="SM38" s="5"/>
      <c r="SN38" s="5"/>
      <c r="SO38" s="5"/>
      <c r="SP38" s="5"/>
      <c r="SQ38" s="5"/>
      <c r="SR38" s="5"/>
      <c r="SS38" s="5"/>
      <c r="ST38" s="5"/>
      <c r="SU38" s="5"/>
      <c r="SV38" s="5"/>
      <c r="SW38" s="5"/>
      <c r="SX38" s="5"/>
      <c r="SY38" s="5"/>
      <c r="SZ38" s="5"/>
      <c r="TA38" s="5"/>
      <c r="TB38" s="5"/>
      <c r="TC38" s="5"/>
      <c r="TD38" s="5"/>
      <c r="TE38" s="5"/>
      <c r="TF38" s="5"/>
      <c r="TG38" s="5"/>
      <c r="TH38" s="5"/>
      <c r="TI38" s="5"/>
      <c r="TJ38" s="5"/>
      <c r="TK38" s="5"/>
      <c r="TL38" s="5"/>
      <c r="TM38" s="5"/>
      <c r="TN38" s="5"/>
      <c r="TO38" s="5"/>
      <c r="TP38" s="5"/>
      <c r="TQ38" s="5"/>
      <c r="TR38" s="5"/>
      <c r="TS38" s="5"/>
      <c r="TT38" s="5"/>
      <c r="TU38" s="5"/>
      <c r="TV38" s="5"/>
      <c r="TW38" s="5"/>
      <c r="TX38" s="5"/>
      <c r="TY38" s="5"/>
      <c r="TZ38" s="5"/>
      <c r="UA38" s="5"/>
      <c r="UB38" s="5"/>
      <c r="UC38" s="5"/>
      <c r="UD38" s="5"/>
      <c r="UE38" s="5"/>
      <c r="UF38" s="5"/>
      <c r="UG38" s="5"/>
      <c r="UH38" s="5"/>
      <c r="UI38" s="5"/>
      <c r="UJ38" s="5"/>
      <c r="UK38" s="5"/>
      <c r="UL38" s="5"/>
      <c r="UM38" s="5"/>
      <c r="UN38" s="5"/>
      <c r="UO38" s="5"/>
      <c r="UP38" s="5"/>
      <c r="UQ38" s="5"/>
      <c r="UR38" s="5"/>
      <c r="US38" s="5"/>
      <c r="UT38" s="5"/>
      <c r="UU38" s="5"/>
      <c r="UV38" s="5"/>
      <c r="UW38" s="5"/>
      <c r="UX38" s="5"/>
      <c r="UY38" s="5"/>
      <c r="UZ38" s="5"/>
      <c r="VA38" s="5"/>
      <c r="VB38" s="5"/>
      <c r="VC38" s="5"/>
      <c r="VD38" s="5"/>
      <c r="VE38" s="5"/>
      <c r="VF38" s="5"/>
      <c r="VG38" s="5"/>
      <c r="VH38" s="5"/>
      <c r="VI38" s="5"/>
      <c r="VJ38" s="5"/>
      <c r="VK38" s="5"/>
      <c r="VL38" s="5"/>
      <c r="VM38" s="5"/>
      <c r="VN38" s="5"/>
      <c r="VO38" s="5"/>
      <c r="VP38" s="5"/>
      <c r="VQ38" s="5"/>
      <c r="VR38" s="5"/>
      <c r="VS38" s="5"/>
      <c r="VT38" s="5"/>
      <c r="VU38" s="5"/>
      <c r="VV38" s="5"/>
      <c r="VW38" s="5"/>
      <c r="VX38" s="5"/>
      <c r="VY38" s="5"/>
      <c r="VZ38" s="5"/>
      <c r="WA38" s="5"/>
      <c r="WB38" s="5"/>
      <c r="WC38" s="5"/>
      <c r="WD38" s="5"/>
      <c r="WE38" s="5"/>
      <c r="WF38" s="5"/>
      <c r="WG38" s="5"/>
      <c r="WH38" s="5"/>
      <c r="WI38" s="5"/>
      <c r="WJ38" s="5"/>
      <c r="WK38" s="5"/>
      <c r="WL38" s="5"/>
      <c r="WM38" s="5"/>
      <c r="WN38" s="5"/>
      <c r="WO38" s="5"/>
      <c r="WP38" s="5"/>
      <c r="WQ38" s="5"/>
      <c r="WR38" s="5"/>
      <c r="WS38" s="5"/>
      <c r="WT38" s="5"/>
      <c r="WU38" s="5"/>
      <c r="WV38" s="5"/>
      <c r="WW38" s="5"/>
      <c r="WX38" s="5"/>
      <c r="WY38" s="5"/>
      <c r="WZ38" s="5"/>
      <c r="XA38" s="5"/>
      <c r="XB38" s="5"/>
      <c r="XC38" s="5"/>
      <c r="XD38" s="5"/>
      <c r="XE38" s="5"/>
      <c r="XF38" s="5"/>
      <c r="XG38" s="5"/>
      <c r="XH38" s="5"/>
      <c r="XI38" s="5"/>
      <c r="XJ38" s="5"/>
      <c r="XK38" s="5"/>
      <c r="XL38" s="5"/>
      <c r="XM38" s="5"/>
      <c r="XN38" s="5"/>
      <c r="XO38" s="5"/>
      <c r="XP38" s="5"/>
      <c r="XQ38" s="5"/>
      <c r="XR38" s="5"/>
      <c r="XS38" s="5"/>
      <c r="XT38" s="5"/>
      <c r="XU38" s="5"/>
      <c r="XV38" s="5"/>
      <c r="XW38" s="5"/>
      <c r="XX38" s="5"/>
      <c r="XY38" s="5"/>
      <c r="XZ38" s="5"/>
      <c r="YA38" s="5"/>
      <c r="YB38" s="5"/>
      <c r="YC38" s="5"/>
      <c r="YD38" s="5"/>
      <c r="YE38" s="5"/>
      <c r="YF38" s="5"/>
      <c r="YG38" s="5"/>
      <c r="YH38" s="5"/>
      <c r="YI38" s="5"/>
      <c r="YJ38" s="5"/>
      <c r="YK38" s="5"/>
      <c r="YL38" s="5"/>
      <c r="YM38" s="5"/>
      <c r="YN38" s="5"/>
      <c r="YO38" s="5"/>
      <c r="YP38" s="5"/>
      <c r="YQ38" s="5"/>
      <c r="YR38" s="5"/>
      <c r="YS38" s="5"/>
      <c r="YT38" s="5"/>
      <c r="YU38" s="5"/>
      <c r="YV38" s="5"/>
      <c r="YW38" s="5"/>
      <c r="YX38" s="5"/>
      <c r="YY38" s="5"/>
      <c r="YZ38" s="5"/>
      <c r="ZA38" s="5"/>
      <c r="ZB38" s="5"/>
      <c r="ZC38" s="5"/>
      <c r="ZD38" s="5"/>
      <c r="ZE38" s="5"/>
      <c r="ZF38" s="5"/>
      <c r="ZG38" s="5"/>
      <c r="ZH38" s="5"/>
      <c r="ZI38" s="5"/>
      <c r="ZJ38" s="5"/>
      <c r="ZK38" s="5"/>
      <c r="ZL38" s="5"/>
      <c r="ZM38" s="5"/>
      <c r="ZN38" s="5"/>
      <c r="ZO38" s="5"/>
      <c r="ZP38" s="5"/>
      <c r="ZQ38" s="5"/>
      <c r="ZR38" s="5"/>
      <c r="ZS38" s="5"/>
      <c r="ZT38" s="5"/>
      <c r="ZU38" s="5"/>
      <c r="ZV38" s="5"/>
      <c r="ZW38" s="5"/>
      <c r="ZX38" s="5"/>
      <c r="ZY38" s="5"/>
      <c r="ZZ38" s="5"/>
      <c r="AAA38" s="5"/>
      <c r="AAB38" s="5"/>
      <c r="AAC38" s="5"/>
      <c r="AAD38" s="5"/>
      <c r="AAE38" s="5"/>
      <c r="AAF38" s="5"/>
      <c r="AAG38" s="5"/>
      <c r="AAH38" s="5"/>
      <c r="AAI38" s="5"/>
      <c r="AAJ38" s="5"/>
      <c r="AAK38" s="5"/>
      <c r="AAL38" s="5"/>
      <c r="AAM38" s="5"/>
      <c r="AAN38" s="5"/>
      <c r="AAO38" s="5"/>
      <c r="AAP38" s="5"/>
      <c r="AAQ38" s="5"/>
      <c r="AAR38" s="5"/>
      <c r="AAS38" s="5"/>
      <c r="AAT38" s="5"/>
      <c r="AAU38" s="5"/>
      <c r="AAV38" s="5"/>
      <c r="AAW38" s="5"/>
      <c r="AAX38" s="5"/>
      <c r="AAY38" s="5"/>
      <c r="AAZ38" s="5"/>
      <c r="ABA38" s="5"/>
      <c r="ABB38" s="5"/>
      <c r="ABC38" s="5"/>
      <c r="ABD38" s="5"/>
      <c r="ABE38" s="5"/>
      <c r="ABF38" s="5"/>
      <c r="ABG38" s="5"/>
      <c r="ABH38" s="5"/>
      <c r="ABI38" s="5"/>
      <c r="ABJ38" s="5"/>
      <c r="ABK38" s="5"/>
      <c r="ABL38" s="5"/>
      <c r="ABM38" s="5"/>
      <c r="ABN38" s="5"/>
      <c r="ABO38" s="5"/>
      <c r="ABP38" s="5"/>
      <c r="ABQ38" s="5"/>
      <c r="ABR38" s="5"/>
      <c r="ABS38" s="5"/>
      <c r="ABT38" s="5"/>
      <c r="ABU38" s="5"/>
      <c r="ABV38" s="5"/>
      <c r="ABW38" s="5"/>
      <c r="ABX38" s="5"/>
      <c r="ABY38" s="5"/>
      <c r="ABZ38" s="5"/>
      <c r="ACA38" s="5"/>
      <c r="ACB38" s="5"/>
      <c r="ACC38" s="5"/>
      <c r="ACD38" s="5"/>
      <c r="ACE38" s="5"/>
      <c r="ACF38" s="5"/>
      <c r="ACG38" s="5"/>
      <c r="ACH38" s="5"/>
      <c r="ACI38" s="5"/>
      <c r="ACJ38" s="5"/>
      <c r="ACK38" s="5"/>
      <c r="ACL38" s="5"/>
      <c r="ACM38" s="5"/>
      <c r="ACN38" s="5"/>
      <c r="ACO38" s="5"/>
      <c r="ACP38" s="5"/>
      <c r="ACQ38" s="5"/>
      <c r="ACR38" s="5"/>
      <c r="ACS38" s="5"/>
      <c r="ACT38" s="5"/>
      <c r="ACU38" s="5"/>
      <c r="ACV38" s="5"/>
      <c r="ACW38" s="5"/>
      <c r="ACX38" s="5"/>
      <c r="ACY38" s="5"/>
      <c r="ACZ38" s="5"/>
      <c r="ADA38" s="5"/>
      <c r="ADB38" s="5"/>
      <c r="ADC38" s="5"/>
      <c r="ADD38" s="5"/>
      <c r="ADE38" s="5"/>
      <c r="ADF38" s="5"/>
      <c r="ADG38" s="5"/>
      <c r="ADH38" s="5"/>
      <c r="ADI38" s="5"/>
      <c r="ADJ38" s="5"/>
      <c r="ADK38" s="5"/>
      <c r="ADL38" s="5"/>
      <c r="ADM38" s="5"/>
      <c r="ADN38" s="5"/>
      <c r="ADO38" s="5"/>
      <c r="ADP38" s="5"/>
      <c r="ADQ38" s="5"/>
      <c r="ADR38" s="5"/>
      <c r="ADS38" s="5"/>
      <c r="ADT38" s="5"/>
      <c r="ADU38" s="5"/>
      <c r="ADV38" s="5"/>
      <c r="ADW38" s="5"/>
      <c r="ADX38" s="5"/>
      <c r="ADY38" s="5"/>
      <c r="ADZ38" s="5"/>
      <c r="AEA38" s="5"/>
      <c r="AEB38" s="5"/>
      <c r="AEC38" s="5"/>
      <c r="AED38" s="5"/>
      <c r="AEE38" s="5"/>
      <c r="AEF38" s="5"/>
      <c r="AEG38" s="5"/>
      <c r="AEH38" s="5"/>
      <c r="AEI38" s="5"/>
      <c r="AEJ38" s="5"/>
      <c r="AEK38" s="5"/>
      <c r="AEL38" s="5"/>
      <c r="AEM38" s="5"/>
      <c r="AEN38" s="5"/>
      <c r="AEO38" s="5"/>
      <c r="AEP38" s="5"/>
      <c r="AEQ38" s="5"/>
      <c r="AER38" s="5"/>
      <c r="AES38" s="5"/>
      <c r="AET38" s="5"/>
      <c r="AEU38" s="5"/>
      <c r="AEV38" s="5"/>
      <c r="AEW38" s="5"/>
      <c r="AEX38" s="5"/>
      <c r="AEY38" s="5"/>
      <c r="AEZ38" s="5"/>
      <c r="AFA38" s="5"/>
      <c r="AFB38" s="5"/>
      <c r="AFC38" s="5"/>
      <c r="AFD38" s="5"/>
      <c r="AFE38" s="5"/>
      <c r="AFF38" s="5"/>
      <c r="AFG38" s="5"/>
      <c r="AFH38" s="5"/>
      <c r="AFI38" s="5"/>
      <c r="AFJ38" s="5"/>
      <c r="AFK38" s="5"/>
      <c r="AFL38" s="5"/>
      <c r="AFM38" s="5"/>
      <c r="AFN38" s="5"/>
      <c r="AFO38" s="5"/>
      <c r="AFP38" s="5"/>
      <c r="AFQ38" s="5"/>
      <c r="AFR38" s="5"/>
      <c r="AFS38" s="5"/>
      <c r="AFT38" s="5"/>
      <c r="AFU38" s="5"/>
      <c r="AFV38" s="5"/>
      <c r="AFW38" s="5"/>
      <c r="AFX38" s="5"/>
      <c r="AFY38" s="5"/>
      <c r="AFZ38" s="5"/>
      <c r="AGA38" s="5"/>
      <c r="AGB38" s="5"/>
      <c r="AGC38" s="5"/>
      <c r="AGD38" s="5"/>
      <c r="AGE38" s="5"/>
      <c r="AGF38" s="5"/>
      <c r="AGG38" s="5"/>
      <c r="AGH38" s="5"/>
      <c r="AGI38" s="5"/>
      <c r="AGJ38" s="5"/>
      <c r="AGK38" s="5"/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  <c r="AMJ38" s="5"/>
    </row>
    <row r="39" customFormat="false" ht="12.8" hidden="false" customHeight="false" outlineLevel="0" collapsed="false">
      <c r="B39" s="0" t="s">
        <v>56</v>
      </c>
      <c r="C39" s="0" t="n">
        <v>82</v>
      </c>
      <c r="D39" s="0" t="n">
        <v>0.11</v>
      </c>
      <c r="E39" s="0" t="n">
        <v>70</v>
      </c>
      <c r="F39" s="0" t="n">
        <v>83</v>
      </c>
      <c r="G39" s="0" t="n">
        <v>46.3</v>
      </c>
      <c r="I39" s="0" t="n">
        <v>7.9</v>
      </c>
      <c r="L39" s="0" t="s">
        <v>35</v>
      </c>
      <c r="M39" s="0" t="s">
        <v>55</v>
      </c>
      <c r="P39" s="0" t="n">
        <v>55</v>
      </c>
      <c r="Q39" s="0" t="n">
        <v>6</v>
      </c>
      <c r="R39" s="1" t="n">
        <f aca="false">(G39-I39)/I39/I39</f>
        <v>0.615286011857074</v>
      </c>
      <c r="S39" s="1" t="n">
        <f aca="false">G39-I39</f>
        <v>38.4</v>
      </c>
      <c r="T39" s="1" t="n">
        <f aca="false">I39^3/S39</f>
        <v>12.8395572916667</v>
      </c>
      <c r="U39" s="1" t="n">
        <v>0.44</v>
      </c>
      <c r="V39" s="1" t="n">
        <v>3.99</v>
      </c>
      <c r="W39" s="1" t="n">
        <v>9.21</v>
      </c>
      <c r="X39" s="1" t="n">
        <f aca="false">S39/I39</f>
        <v>4.86075949367089</v>
      </c>
      <c r="Y39" s="0" t="n">
        <f aca="false">W39/F39</f>
        <v>0.110963855421687</v>
      </c>
      <c r="Z39" s="0" t="n">
        <v>0.0766376615314146</v>
      </c>
      <c r="AA39" s="2" t="n">
        <f aca="false">1/6*3.14*(G39^3-I39^3)*F39*0.0008</f>
        <v>3431.837488128</v>
      </c>
    </row>
    <row r="40" customFormat="false" ht="12.8" hidden="false" customHeight="false" outlineLevel="0" collapsed="false">
      <c r="B40" s="0" t="s">
        <v>57</v>
      </c>
      <c r="C40" s="0" t="n">
        <v>83</v>
      </c>
      <c r="D40" s="0" t="n">
        <v>0.11</v>
      </c>
      <c r="E40" s="0" t="n">
        <v>30</v>
      </c>
      <c r="F40" s="0" t="n">
        <v>94</v>
      </c>
      <c r="G40" s="0" t="n">
        <v>57.1</v>
      </c>
      <c r="I40" s="0" t="n">
        <v>11.4</v>
      </c>
      <c r="L40" s="0" t="s">
        <v>35</v>
      </c>
      <c r="M40" s="0" t="s">
        <v>55</v>
      </c>
      <c r="R40" s="1" t="n">
        <f aca="false">(G40-I40)/I40/I40</f>
        <v>0.351646660510926</v>
      </c>
      <c r="S40" s="1" t="n">
        <f aca="false">G40-I40</f>
        <v>45.7</v>
      </c>
      <c r="T40" s="1" t="n">
        <f aca="false">I40^3/S40</f>
        <v>32.4189059080963</v>
      </c>
      <c r="U40" s="1" t="n">
        <v>0.93</v>
      </c>
      <c r="V40" s="1" t="n">
        <v>2.67</v>
      </c>
      <c r="W40" s="1" t="n">
        <v>34.33</v>
      </c>
      <c r="X40" s="1" t="n">
        <f aca="false">S40/I40</f>
        <v>4.00877192982456</v>
      </c>
      <c r="Y40" s="0" t="n">
        <f aca="false">W40/F40</f>
        <v>0.365212765957447</v>
      </c>
      <c r="Z40" s="0" t="n">
        <v>0.0963554044202323</v>
      </c>
      <c r="AA40" s="2" t="n">
        <f aca="false">1/6*3.14*(G40^3-I40^3)*F40*0.0008</f>
        <v>7268.32944316267</v>
      </c>
    </row>
    <row r="41" customFormat="false" ht="12.8" hidden="false" customHeight="false" outlineLevel="0" collapsed="false">
      <c r="A41" s="5"/>
      <c r="B41" s="5" t="s">
        <v>58</v>
      </c>
      <c r="C41" s="5" t="n">
        <v>84</v>
      </c>
      <c r="D41" s="5" t="n">
        <v>0.11</v>
      </c>
      <c r="E41" s="5" t="n">
        <v>30</v>
      </c>
      <c r="F41" s="5" t="n">
        <v>170</v>
      </c>
      <c r="G41" s="5" t="n">
        <v>45.9</v>
      </c>
      <c r="H41" s="5"/>
      <c r="I41" s="5" t="n">
        <v>12</v>
      </c>
      <c r="J41" s="5"/>
      <c r="K41" s="5"/>
      <c r="L41" s="5" t="s">
        <v>35</v>
      </c>
      <c r="M41" s="5" t="s">
        <v>55</v>
      </c>
      <c r="N41" s="5"/>
      <c r="O41" s="5"/>
      <c r="P41" s="5"/>
      <c r="Q41" s="5"/>
      <c r="R41" s="6" t="n">
        <f aca="false">(G41-I41)/I41/I41</f>
        <v>0.235416666666667</v>
      </c>
      <c r="S41" s="6" t="n">
        <f aca="false">G41-I41</f>
        <v>33.9</v>
      </c>
      <c r="T41" s="6" t="n">
        <f aca="false">I41^3/S41</f>
        <v>50.9734513274336</v>
      </c>
      <c r="U41" s="6" t="n">
        <v>0</v>
      </c>
      <c r="V41" s="6" t="n">
        <v>6.69</v>
      </c>
      <c r="W41" s="6" t="n">
        <v>0.15</v>
      </c>
      <c r="X41" s="6" t="n">
        <f aca="false">S41/I41</f>
        <v>2.825</v>
      </c>
      <c r="Y41" s="5" t="n">
        <f aca="false">W41/F41</f>
        <v>0.000882352941176471</v>
      </c>
      <c r="Z41" s="5" t="n">
        <v>0.117169624803729</v>
      </c>
      <c r="AA41" s="7" t="n">
        <f aca="false">1/6*3.14*(G41^3-I41^3)*F41*0.0008</f>
        <v>6759.65736936</v>
      </c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</row>
    <row r="42" customFormat="false" ht="12.8" hidden="false" customHeight="false" outlineLevel="0" collapsed="false">
      <c r="B42" s="0" t="s">
        <v>59</v>
      </c>
      <c r="C42" s="0" t="n">
        <v>85</v>
      </c>
      <c r="D42" s="0" t="n">
        <v>0.11</v>
      </c>
      <c r="E42" s="0" t="n">
        <v>30</v>
      </c>
      <c r="F42" s="0" t="n">
        <v>100</v>
      </c>
      <c r="G42" s="0" t="n">
        <v>57.3</v>
      </c>
      <c r="I42" s="0" t="n">
        <v>12.4</v>
      </c>
      <c r="L42" s="0" t="s">
        <v>35</v>
      </c>
      <c r="M42" s="0" t="s">
        <v>55</v>
      </c>
      <c r="R42" s="1" t="n">
        <f aca="false">(G42-I42)/I42/I42</f>
        <v>0.292013527575442</v>
      </c>
      <c r="S42" s="1" t="n">
        <f aca="false">G42-I42</f>
        <v>44.9</v>
      </c>
      <c r="T42" s="1" t="n">
        <f aca="false">I42^3/S42</f>
        <v>42.4637861915368</v>
      </c>
      <c r="U42" s="1" t="n">
        <v>0.84</v>
      </c>
      <c r="V42" s="1" t="n">
        <v>3.07</v>
      </c>
      <c r="W42" s="1" t="n">
        <v>18.22</v>
      </c>
      <c r="X42" s="1" t="n">
        <f aca="false">S42/I42</f>
        <v>3.62096774193548</v>
      </c>
      <c r="Y42" s="0" t="n">
        <f aca="false">W42/F42</f>
        <v>0.1822</v>
      </c>
      <c r="Z42" s="0" t="n">
        <v>0.0211440995413877</v>
      </c>
      <c r="AA42" s="2" t="n">
        <f aca="false">1/6*3.14*(G42^3-I42^3)*F42*0.0008</f>
        <v>7796.65738693333</v>
      </c>
    </row>
    <row r="43" customFormat="false" ht="12.8" hidden="false" customHeight="false" outlineLevel="0" collapsed="false">
      <c r="B43" s="0" t="s">
        <v>60</v>
      </c>
      <c r="C43" s="0" t="n">
        <v>86</v>
      </c>
      <c r="D43" s="0" t="n">
        <v>0.11</v>
      </c>
      <c r="E43" s="0" t="n">
        <v>30</v>
      </c>
      <c r="F43" s="0" t="n">
        <v>100</v>
      </c>
      <c r="G43" s="0" t="n">
        <v>58.1</v>
      </c>
      <c r="I43" s="0" t="n">
        <v>12.8</v>
      </c>
      <c r="L43" s="0" t="s">
        <v>35</v>
      </c>
      <c r="M43" s="0" t="s">
        <v>55</v>
      </c>
      <c r="R43" s="1" t="n">
        <f aca="false">(G43-I43)/I43/I43</f>
        <v>0.2764892578125</v>
      </c>
      <c r="S43" s="1" t="n">
        <f aca="false">G43-I43</f>
        <v>45.3</v>
      </c>
      <c r="T43" s="1" t="n">
        <f aca="false">I43^3/S43</f>
        <v>46.2947461368653</v>
      </c>
      <c r="U43" s="1" t="n">
        <v>1.13</v>
      </c>
      <c r="V43" s="1" t="n">
        <v>2.59</v>
      </c>
      <c r="W43" s="1" t="n">
        <v>16.91</v>
      </c>
      <c r="X43" s="1" t="n">
        <f aca="false">S43/I43</f>
        <v>3.5390625</v>
      </c>
      <c r="Y43" s="0" t="n">
        <f aca="false">W43/F43</f>
        <v>0.1691</v>
      </c>
      <c r="Z43" s="0" t="n">
        <v>0.098070778887117</v>
      </c>
      <c r="AA43" s="2" t="n">
        <f aca="false">1/6*3.14*(G43^3-I43^3)*F43*0.0008</f>
        <v>8123.2130328</v>
      </c>
    </row>
    <row r="44" customFormat="false" ht="12.8" hidden="false" customHeight="false" outlineLevel="0" collapsed="false">
      <c r="B44" s="0" t="s">
        <v>61</v>
      </c>
      <c r="C44" s="0" t="n">
        <v>87</v>
      </c>
      <c r="D44" s="0" t="n">
        <v>0.11</v>
      </c>
      <c r="E44" s="0" t="n">
        <v>30</v>
      </c>
      <c r="F44" s="0" t="n">
        <v>150</v>
      </c>
      <c r="G44" s="0" t="n">
        <v>35.5</v>
      </c>
      <c r="I44" s="0" t="n">
        <v>18.8</v>
      </c>
      <c r="L44" s="0" t="s">
        <v>35</v>
      </c>
      <c r="M44" s="0" t="s">
        <v>55</v>
      </c>
      <c r="R44" s="1" t="n">
        <f aca="false">(G44-I44)/I44/I44</f>
        <v>0.0472498868266184</v>
      </c>
      <c r="S44" s="1" t="n">
        <f aca="false">G44-I44</f>
        <v>16.7</v>
      </c>
      <c r="T44" s="1" t="n">
        <f aca="false">I44^3/S44</f>
        <v>397.884550898204</v>
      </c>
      <c r="U44" s="1" t="n">
        <v>0.29</v>
      </c>
      <c r="V44" s="1" t="n">
        <v>7.83</v>
      </c>
      <c r="W44" s="1" t="n">
        <v>0.2</v>
      </c>
      <c r="X44" s="1" t="n">
        <f aca="false">S44/I44</f>
        <v>0.888297872340425</v>
      </c>
      <c r="Y44" s="0" t="n">
        <f aca="false">W44/F44</f>
        <v>0.00133333333333333</v>
      </c>
      <c r="Z44" s="0" t="n">
        <v>0.0818856944188462</v>
      </c>
      <c r="AA44" s="2" t="n">
        <f aca="false">1/6*3.14*(G44^3-I44^3)*F44*0.0008</f>
        <v>2392.3159484</v>
      </c>
    </row>
    <row r="45" customFormat="false" ht="12.8" hidden="false" customHeight="false" outlineLevel="0" collapsed="false">
      <c r="B45" s="0" t="s">
        <v>62</v>
      </c>
      <c r="C45" s="0" t="n">
        <v>88</v>
      </c>
      <c r="D45" s="0" t="n">
        <v>0.11</v>
      </c>
      <c r="E45" s="0" t="n">
        <v>30</v>
      </c>
      <c r="F45" s="0" t="n">
        <v>150</v>
      </c>
      <c r="G45" s="0" t="n">
        <v>40.5</v>
      </c>
      <c r="I45" s="0" t="n">
        <v>21.2</v>
      </c>
      <c r="L45" s="0" t="s">
        <v>35</v>
      </c>
      <c r="M45" s="0" t="s">
        <v>55</v>
      </c>
      <c r="R45" s="1" t="n">
        <f aca="false">(G45-I45)/I45/I45</f>
        <v>0.0429423282306871</v>
      </c>
      <c r="S45" s="1" t="n">
        <f aca="false">G45-I45</f>
        <v>19.3</v>
      </c>
      <c r="T45" s="1" t="n">
        <f aca="false">I45^3/S45</f>
        <v>493.685388601036</v>
      </c>
      <c r="U45" s="1" t="n">
        <v>0.23</v>
      </c>
      <c r="V45" s="1" t="n">
        <v>4.07</v>
      </c>
      <c r="W45" s="1" t="n">
        <v>0.37</v>
      </c>
      <c r="X45" s="1" t="n">
        <f aca="false">S45/I45</f>
        <v>0.910377358490566</v>
      </c>
      <c r="Y45" s="0" t="n">
        <f aca="false">W45/F45</f>
        <v>0.00246666666666667</v>
      </c>
      <c r="Z45" s="0" t="n">
        <v>0.0463244680974641</v>
      </c>
      <c r="AA45" s="2" t="n">
        <f aca="false">1/6*3.14*(G45^3-I45^3)*F45*0.0008</f>
        <v>3573.4454116</v>
      </c>
    </row>
    <row r="46" customFormat="false" ht="12.8" hidden="false" customHeight="false" outlineLevel="0" collapsed="false">
      <c r="B46" s="0" t="s">
        <v>63</v>
      </c>
      <c r="C46" s="0" t="n">
        <v>89</v>
      </c>
      <c r="D46" s="0" t="n">
        <v>0.11</v>
      </c>
      <c r="E46" s="0" t="n">
        <v>70</v>
      </c>
      <c r="F46" s="0" t="n">
        <v>17</v>
      </c>
      <c r="G46" s="0" t="n">
        <v>43.5</v>
      </c>
      <c r="I46" s="0" t="n">
        <v>15.3</v>
      </c>
      <c r="L46" s="0" t="s">
        <v>35</v>
      </c>
      <c r="M46" s="0" t="s">
        <v>55</v>
      </c>
      <c r="P46" s="0" t="n">
        <v>8</v>
      </c>
      <c r="R46" s="1" t="n">
        <f aca="false">(G46-I46)/I46/I46</f>
        <v>0.120466487248494</v>
      </c>
      <c r="S46" s="1" t="n">
        <f aca="false">G46-I46</f>
        <v>28.2</v>
      </c>
      <c r="T46" s="1" t="n">
        <f aca="false">I46^3/S46</f>
        <v>127.006276595745</v>
      </c>
      <c r="U46" s="1" t="n">
        <v>0.28</v>
      </c>
      <c r="V46" s="1" t="n">
        <v>3.11</v>
      </c>
      <c r="W46" s="1" t="n">
        <v>1.36</v>
      </c>
      <c r="X46" s="1" t="n">
        <f aca="false">S46/I46</f>
        <v>1.84313725490196</v>
      </c>
      <c r="Y46" s="0" t="n">
        <f aca="false">W46/F46</f>
        <v>0.08</v>
      </c>
      <c r="Z46" s="0" t="n">
        <v>0.0409105387375892</v>
      </c>
      <c r="AA46" s="2" t="n">
        <f aca="false">1/6*3.14*(G46^3-I46^3)*F46*0.0008</f>
        <v>560.356891632</v>
      </c>
    </row>
    <row r="47" customFormat="false" ht="12.8" hidden="false" customHeight="false" outlineLevel="0" collapsed="false">
      <c r="B47" s="0" t="s">
        <v>64</v>
      </c>
      <c r="C47" s="0" t="n">
        <v>90</v>
      </c>
      <c r="D47" s="0" t="n">
        <v>0.11</v>
      </c>
      <c r="E47" s="0" t="n">
        <v>70</v>
      </c>
      <c r="F47" s="0" t="n">
        <v>17</v>
      </c>
      <c r="G47" s="0" t="n">
        <v>40.4</v>
      </c>
      <c r="I47" s="0" t="n">
        <v>13.4</v>
      </c>
      <c r="L47" s="0" t="s">
        <v>35</v>
      </c>
      <c r="M47" s="0" t="s">
        <v>55</v>
      </c>
      <c r="P47" s="0" t="n">
        <v>8</v>
      </c>
      <c r="R47" s="1" t="n">
        <f aca="false">(G47-I47)/I47/I47</f>
        <v>0.150367565159278</v>
      </c>
      <c r="S47" s="1" t="n">
        <f aca="false">G47-I47</f>
        <v>27</v>
      </c>
      <c r="T47" s="1" t="n">
        <f aca="false">I47^3/S47</f>
        <v>89.114962962963</v>
      </c>
      <c r="U47" s="1" t="n">
        <v>0.49</v>
      </c>
      <c r="V47" s="1" t="n">
        <v>2.5</v>
      </c>
      <c r="W47" s="1" t="n">
        <v>1.99</v>
      </c>
      <c r="X47" s="1" t="n">
        <f aca="false">S47/I47</f>
        <v>2.01492537313433</v>
      </c>
      <c r="Y47" s="0" t="n">
        <f aca="false">W47/F47</f>
        <v>0.117058823529412</v>
      </c>
      <c r="Z47" s="0" t="n">
        <v>0.0469185375201826</v>
      </c>
      <c r="AA47" s="2" t="n">
        <f aca="false">1/6*3.14*(G47^3-I47^3)*F47*0.0008</f>
        <v>452.18667744</v>
      </c>
      <c r="AB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/>
      <c r="NQ47" s="10"/>
      <c r="NR47" s="10"/>
      <c r="NS47" s="10"/>
      <c r="NT47" s="10"/>
      <c r="NU47" s="10"/>
      <c r="NV47" s="10"/>
      <c r="NW47" s="10"/>
      <c r="NX47" s="10"/>
      <c r="NY47" s="10"/>
      <c r="NZ47" s="10"/>
      <c r="OA47" s="10"/>
      <c r="OB47" s="10"/>
      <c r="OC47" s="10"/>
      <c r="OD47" s="10"/>
      <c r="OE47" s="10"/>
      <c r="OF47" s="10"/>
      <c r="OG47" s="10"/>
      <c r="OH47" s="10"/>
      <c r="OI47" s="10"/>
      <c r="OJ47" s="10"/>
      <c r="OK47" s="10"/>
      <c r="OL47" s="10"/>
      <c r="OM47" s="10"/>
      <c r="ON47" s="10"/>
      <c r="OO47" s="10"/>
      <c r="OP47" s="10"/>
      <c r="OQ47" s="10"/>
      <c r="OR47" s="10"/>
      <c r="OS47" s="10"/>
      <c r="OT47" s="10"/>
      <c r="OU47" s="10"/>
      <c r="OV47" s="10"/>
      <c r="OW47" s="10"/>
      <c r="OX47" s="10"/>
      <c r="OY47" s="10"/>
      <c r="OZ47" s="10"/>
      <c r="PA47" s="10"/>
      <c r="PB47" s="10"/>
      <c r="PC47" s="10"/>
      <c r="PD47" s="10"/>
      <c r="PE47" s="10"/>
      <c r="PF47" s="10"/>
      <c r="PG47" s="10"/>
      <c r="PH47" s="10"/>
      <c r="PI47" s="10"/>
      <c r="PJ47" s="10"/>
      <c r="PK47" s="10"/>
      <c r="PL47" s="10"/>
      <c r="PM47" s="10"/>
      <c r="PN47" s="10"/>
      <c r="PO47" s="10"/>
      <c r="PP47" s="10"/>
      <c r="PQ47" s="10"/>
      <c r="PR47" s="10"/>
      <c r="PS47" s="10"/>
      <c r="PT47" s="10"/>
      <c r="PU47" s="10"/>
      <c r="PV47" s="10"/>
      <c r="PW47" s="10"/>
      <c r="PX47" s="10"/>
      <c r="PY47" s="10"/>
      <c r="PZ47" s="10"/>
      <c r="QA47" s="10"/>
      <c r="QB47" s="10"/>
      <c r="QC47" s="10"/>
      <c r="QD47" s="10"/>
      <c r="QE47" s="10"/>
      <c r="QF47" s="10"/>
      <c r="QG47" s="10"/>
      <c r="QH47" s="10"/>
      <c r="QI47" s="10"/>
      <c r="QJ47" s="10"/>
      <c r="QK47" s="10"/>
      <c r="QL47" s="10"/>
      <c r="QM47" s="10"/>
      <c r="QN47" s="10"/>
      <c r="QO47" s="10"/>
      <c r="QP47" s="10"/>
      <c r="QQ47" s="10"/>
      <c r="QR47" s="10"/>
      <c r="QS47" s="10"/>
      <c r="QT47" s="10"/>
      <c r="QU47" s="10"/>
      <c r="QV47" s="10"/>
      <c r="QW47" s="10"/>
      <c r="QX47" s="10"/>
      <c r="QY47" s="10"/>
      <c r="QZ47" s="10"/>
      <c r="RA47" s="10"/>
      <c r="RB47" s="10"/>
      <c r="RC47" s="10"/>
      <c r="RD47" s="10"/>
      <c r="RE47" s="10"/>
      <c r="RF47" s="10"/>
      <c r="RG47" s="10"/>
      <c r="RH47" s="10"/>
      <c r="RI47" s="10"/>
      <c r="RJ47" s="10"/>
      <c r="RK47" s="10"/>
      <c r="RL47" s="10"/>
      <c r="RM47" s="10"/>
      <c r="RN47" s="10"/>
      <c r="RO47" s="10"/>
      <c r="RP47" s="10"/>
      <c r="RQ47" s="10"/>
      <c r="RR47" s="10"/>
      <c r="RS47" s="10"/>
      <c r="RT47" s="10"/>
      <c r="RU47" s="10"/>
      <c r="RV47" s="10"/>
      <c r="RW47" s="10"/>
      <c r="RX47" s="10"/>
      <c r="RY47" s="10"/>
      <c r="RZ47" s="10"/>
      <c r="SA47" s="10"/>
      <c r="SB47" s="10"/>
      <c r="SC47" s="10"/>
      <c r="SD47" s="10"/>
      <c r="SE47" s="10"/>
      <c r="SF47" s="10"/>
      <c r="SG47" s="10"/>
      <c r="SH47" s="10"/>
      <c r="SI47" s="10"/>
      <c r="SJ47" s="10"/>
      <c r="SK47" s="10"/>
      <c r="SL47" s="10"/>
      <c r="SM47" s="10"/>
      <c r="SN47" s="10"/>
      <c r="SO47" s="10"/>
      <c r="SP47" s="10"/>
      <c r="SQ47" s="10"/>
      <c r="SR47" s="10"/>
      <c r="SS47" s="10"/>
      <c r="ST47" s="10"/>
      <c r="SU47" s="10"/>
      <c r="SV47" s="10"/>
      <c r="SW47" s="10"/>
      <c r="SX47" s="10"/>
      <c r="SY47" s="10"/>
      <c r="SZ47" s="10"/>
      <c r="TA47" s="10"/>
      <c r="TB47" s="10"/>
      <c r="TC47" s="10"/>
      <c r="TD47" s="10"/>
      <c r="TE47" s="10"/>
      <c r="TF47" s="10"/>
      <c r="TG47" s="10"/>
      <c r="TH47" s="10"/>
      <c r="TI47" s="10"/>
      <c r="TJ47" s="10"/>
      <c r="TK47" s="10"/>
      <c r="TL47" s="10"/>
      <c r="TM47" s="10"/>
      <c r="TN47" s="10"/>
      <c r="TO47" s="10"/>
      <c r="TP47" s="10"/>
      <c r="TQ47" s="10"/>
      <c r="TR47" s="10"/>
      <c r="TS47" s="10"/>
      <c r="TT47" s="10"/>
      <c r="TU47" s="10"/>
      <c r="TV47" s="10"/>
      <c r="TW47" s="10"/>
      <c r="TX47" s="10"/>
      <c r="TY47" s="10"/>
      <c r="TZ47" s="10"/>
      <c r="UA47" s="10"/>
      <c r="UB47" s="10"/>
      <c r="UC47" s="10"/>
      <c r="UD47" s="10"/>
      <c r="UE47" s="10"/>
      <c r="UF47" s="10"/>
      <c r="UG47" s="10"/>
      <c r="UH47" s="10"/>
      <c r="UI47" s="10"/>
      <c r="UJ47" s="10"/>
      <c r="UK47" s="10"/>
      <c r="UL47" s="10"/>
      <c r="UM47" s="10"/>
      <c r="UN47" s="10"/>
      <c r="UO47" s="10"/>
      <c r="UP47" s="10"/>
      <c r="UQ47" s="10"/>
      <c r="UR47" s="10"/>
      <c r="US47" s="10"/>
      <c r="UT47" s="10"/>
      <c r="UU47" s="10"/>
      <c r="UV47" s="10"/>
      <c r="UW47" s="10"/>
      <c r="UX47" s="10"/>
      <c r="UY47" s="10"/>
      <c r="UZ47" s="10"/>
      <c r="VA47" s="10"/>
      <c r="VB47" s="10"/>
      <c r="VC47" s="10"/>
      <c r="VD47" s="10"/>
      <c r="VE47" s="10"/>
      <c r="VF47" s="10"/>
      <c r="VG47" s="10"/>
      <c r="VH47" s="10"/>
      <c r="VI47" s="10"/>
      <c r="VJ47" s="10"/>
      <c r="VK47" s="10"/>
      <c r="VL47" s="10"/>
      <c r="VM47" s="10"/>
      <c r="VN47" s="10"/>
      <c r="VO47" s="10"/>
      <c r="VP47" s="10"/>
      <c r="VQ47" s="10"/>
      <c r="VR47" s="10"/>
      <c r="VS47" s="10"/>
      <c r="VT47" s="10"/>
      <c r="VU47" s="10"/>
      <c r="VV47" s="10"/>
      <c r="VW47" s="10"/>
      <c r="VX47" s="10"/>
      <c r="VY47" s="10"/>
      <c r="VZ47" s="10"/>
      <c r="WA47" s="10"/>
      <c r="WB47" s="10"/>
      <c r="WC47" s="10"/>
      <c r="WD47" s="10"/>
      <c r="WE47" s="10"/>
      <c r="WF47" s="10"/>
      <c r="WG47" s="10"/>
      <c r="WH47" s="10"/>
      <c r="WI47" s="10"/>
      <c r="WJ47" s="10"/>
      <c r="WK47" s="10"/>
      <c r="WL47" s="10"/>
      <c r="WM47" s="10"/>
      <c r="WN47" s="10"/>
      <c r="WO47" s="10"/>
      <c r="WP47" s="10"/>
      <c r="WQ47" s="10"/>
      <c r="WR47" s="10"/>
      <c r="WS47" s="10"/>
      <c r="WT47" s="10"/>
      <c r="WU47" s="10"/>
      <c r="WV47" s="10"/>
      <c r="WW47" s="10"/>
      <c r="WX47" s="10"/>
      <c r="WY47" s="10"/>
      <c r="WZ47" s="10"/>
      <c r="XA47" s="10"/>
      <c r="XB47" s="10"/>
      <c r="XC47" s="10"/>
      <c r="XD47" s="10"/>
      <c r="XE47" s="10"/>
      <c r="XF47" s="10"/>
      <c r="XG47" s="10"/>
      <c r="XH47" s="10"/>
      <c r="XI47" s="10"/>
      <c r="XJ47" s="10"/>
      <c r="XK47" s="10"/>
      <c r="XL47" s="10"/>
      <c r="XM47" s="10"/>
      <c r="XN47" s="10"/>
      <c r="XO47" s="10"/>
      <c r="XP47" s="10"/>
      <c r="XQ47" s="10"/>
      <c r="XR47" s="10"/>
      <c r="XS47" s="10"/>
      <c r="XT47" s="10"/>
      <c r="XU47" s="10"/>
      <c r="XV47" s="10"/>
      <c r="XW47" s="10"/>
      <c r="XX47" s="10"/>
      <c r="XY47" s="10"/>
      <c r="XZ47" s="10"/>
      <c r="YA47" s="10"/>
      <c r="YB47" s="10"/>
      <c r="YC47" s="10"/>
      <c r="YD47" s="10"/>
      <c r="YE47" s="10"/>
      <c r="YF47" s="10"/>
      <c r="YG47" s="10"/>
      <c r="YH47" s="10"/>
      <c r="YI47" s="10"/>
      <c r="YJ47" s="10"/>
      <c r="YK47" s="10"/>
      <c r="YL47" s="10"/>
      <c r="YM47" s="10"/>
      <c r="YN47" s="10"/>
      <c r="YO47" s="10"/>
      <c r="YP47" s="10"/>
      <c r="YQ47" s="10"/>
      <c r="YR47" s="10"/>
      <c r="YS47" s="10"/>
      <c r="YT47" s="10"/>
      <c r="YU47" s="10"/>
      <c r="YV47" s="10"/>
      <c r="YW47" s="10"/>
      <c r="YX47" s="10"/>
      <c r="YY47" s="10"/>
      <c r="YZ47" s="10"/>
      <c r="ZA47" s="10"/>
      <c r="ZB47" s="10"/>
      <c r="ZC47" s="10"/>
      <c r="ZD47" s="10"/>
      <c r="ZE47" s="10"/>
      <c r="ZF47" s="10"/>
      <c r="ZG47" s="10"/>
      <c r="ZH47" s="10"/>
      <c r="ZI47" s="10"/>
      <c r="ZJ47" s="10"/>
      <c r="ZK47" s="10"/>
      <c r="ZL47" s="10"/>
      <c r="ZM47" s="10"/>
      <c r="ZN47" s="10"/>
      <c r="ZO47" s="10"/>
      <c r="ZP47" s="10"/>
      <c r="ZQ47" s="10"/>
      <c r="ZR47" s="10"/>
      <c r="ZS47" s="10"/>
      <c r="ZT47" s="10"/>
      <c r="ZU47" s="10"/>
      <c r="ZV47" s="10"/>
      <c r="ZW47" s="10"/>
      <c r="ZX47" s="10"/>
      <c r="ZY47" s="10"/>
      <c r="ZZ47" s="10"/>
      <c r="AAA47" s="10"/>
      <c r="AAB47" s="10"/>
      <c r="AAC47" s="10"/>
      <c r="AAD47" s="10"/>
      <c r="AAE47" s="10"/>
      <c r="AAF47" s="10"/>
      <c r="AAG47" s="10"/>
      <c r="AAH47" s="10"/>
      <c r="AAI47" s="10"/>
      <c r="AAJ47" s="10"/>
      <c r="AAK47" s="10"/>
      <c r="AAL47" s="10"/>
      <c r="AAM47" s="10"/>
      <c r="AAN47" s="10"/>
      <c r="AAO47" s="10"/>
      <c r="AAP47" s="10"/>
      <c r="AAQ47" s="10"/>
      <c r="AAR47" s="10"/>
      <c r="AAS47" s="10"/>
      <c r="AAT47" s="10"/>
      <c r="AAU47" s="10"/>
      <c r="AAV47" s="10"/>
      <c r="AAW47" s="10"/>
      <c r="AAX47" s="10"/>
      <c r="AAY47" s="10"/>
      <c r="AAZ47" s="10"/>
      <c r="ABA47" s="10"/>
      <c r="ABB47" s="10"/>
      <c r="ABC47" s="10"/>
      <c r="ABD47" s="10"/>
      <c r="ABE47" s="10"/>
      <c r="ABF47" s="10"/>
      <c r="ABG47" s="10"/>
      <c r="ABH47" s="10"/>
      <c r="ABI47" s="10"/>
      <c r="ABJ47" s="10"/>
      <c r="ABK47" s="10"/>
      <c r="ABL47" s="10"/>
      <c r="ABM47" s="10"/>
      <c r="ABN47" s="10"/>
      <c r="ABO47" s="10"/>
      <c r="ABP47" s="10"/>
      <c r="ABQ47" s="10"/>
      <c r="ABR47" s="10"/>
      <c r="ABS47" s="10"/>
      <c r="ABT47" s="10"/>
      <c r="ABU47" s="10"/>
      <c r="ABV47" s="10"/>
      <c r="ABW47" s="10"/>
      <c r="ABX47" s="10"/>
      <c r="ABY47" s="10"/>
      <c r="ABZ47" s="10"/>
      <c r="ACA47" s="10"/>
      <c r="ACB47" s="10"/>
      <c r="ACC47" s="10"/>
      <c r="ACD47" s="10"/>
      <c r="ACE47" s="10"/>
      <c r="ACF47" s="10"/>
      <c r="ACG47" s="10"/>
      <c r="ACH47" s="10"/>
      <c r="ACI47" s="10"/>
      <c r="ACJ47" s="10"/>
      <c r="ACK47" s="10"/>
      <c r="ACL47" s="10"/>
      <c r="ACM47" s="10"/>
      <c r="ACN47" s="10"/>
      <c r="ACO47" s="10"/>
      <c r="ACP47" s="10"/>
      <c r="ACQ47" s="10"/>
      <c r="ACR47" s="10"/>
      <c r="ACS47" s="10"/>
      <c r="ACT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R47" s="10"/>
      <c r="ADS47" s="10"/>
      <c r="ADT47" s="10"/>
      <c r="ADU47" s="10"/>
      <c r="ADV47" s="10"/>
      <c r="ADW47" s="10"/>
      <c r="ADX47" s="10"/>
      <c r="ADY47" s="10"/>
      <c r="ADZ47" s="10"/>
      <c r="AEA47" s="10"/>
      <c r="AEB47" s="10"/>
      <c r="AEC47" s="10"/>
      <c r="AED47" s="10"/>
      <c r="AEE47" s="10"/>
      <c r="AEF47" s="10"/>
      <c r="AEG47" s="10"/>
      <c r="AEH47" s="10"/>
      <c r="AEI47" s="10"/>
      <c r="AEJ47" s="10"/>
      <c r="AEK47" s="10"/>
      <c r="AEL47" s="10"/>
      <c r="AEM47" s="10"/>
      <c r="AEN47" s="10"/>
      <c r="AEO47" s="10"/>
      <c r="AEP47" s="10"/>
      <c r="AEQ47" s="10"/>
      <c r="AER47" s="10"/>
      <c r="AES47" s="10"/>
      <c r="AET47" s="10"/>
      <c r="AEU47" s="10"/>
      <c r="AEV47" s="10"/>
      <c r="AEW47" s="10"/>
      <c r="AEX47" s="10"/>
      <c r="AEY47" s="10"/>
      <c r="AEZ47" s="10"/>
      <c r="AFA47" s="10"/>
      <c r="AFB47" s="10"/>
      <c r="AFC47" s="10"/>
      <c r="AFD47" s="10"/>
      <c r="AFE47" s="10"/>
      <c r="AFF47" s="10"/>
      <c r="AFG47" s="10"/>
      <c r="AFH47" s="10"/>
      <c r="AFI47" s="10"/>
      <c r="AFJ47" s="10"/>
      <c r="AFK47" s="10"/>
      <c r="AFL47" s="10"/>
      <c r="AFM47" s="10"/>
      <c r="AFN47" s="10"/>
      <c r="AFO47" s="10"/>
      <c r="AFP47" s="10"/>
      <c r="AFQ47" s="10"/>
      <c r="AFR47" s="10"/>
      <c r="AFS47" s="10"/>
      <c r="AFT47" s="10"/>
      <c r="AFU47" s="10"/>
      <c r="AFV47" s="10"/>
      <c r="AFW47" s="10"/>
      <c r="AFX47" s="10"/>
      <c r="AFY47" s="10"/>
      <c r="AFZ47" s="10"/>
      <c r="AGA47" s="10"/>
      <c r="AGB47" s="10"/>
      <c r="AGC47" s="10"/>
      <c r="AGD47" s="10"/>
      <c r="AGE47" s="10"/>
      <c r="AGF47" s="10"/>
      <c r="AGG47" s="10"/>
      <c r="AGH47" s="10"/>
      <c r="AGI47" s="10"/>
      <c r="AGJ47" s="10"/>
      <c r="AGK47" s="10"/>
      <c r="AGL47" s="10"/>
      <c r="AGM47" s="10"/>
      <c r="AGN47" s="10"/>
      <c r="AGO47" s="10"/>
      <c r="AGP47" s="10"/>
      <c r="AGQ47" s="10"/>
      <c r="AGR47" s="10"/>
      <c r="AGS47" s="10"/>
      <c r="AGT47" s="10"/>
      <c r="AGU47" s="10"/>
      <c r="AGV47" s="10"/>
      <c r="AGW47" s="10"/>
      <c r="AGX47" s="10"/>
      <c r="AGY47" s="10"/>
      <c r="AGZ47" s="10"/>
      <c r="AHA47" s="10"/>
      <c r="AHB47" s="10"/>
      <c r="AHC47" s="10"/>
      <c r="AHD47" s="10"/>
      <c r="AHE47" s="10"/>
      <c r="AHF47" s="10"/>
      <c r="AHG47" s="10"/>
      <c r="AHH47" s="10"/>
      <c r="AHI47" s="10"/>
      <c r="AHJ47" s="10"/>
      <c r="AHK47" s="10"/>
      <c r="AHL47" s="10"/>
      <c r="AHM47" s="10"/>
      <c r="AHN47" s="10"/>
      <c r="AHO47" s="10"/>
      <c r="AHP47" s="10"/>
      <c r="AHQ47" s="10"/>
      <c r="AHR47" s="10"/>
      <c r="AHS47" s="10"/>
      <c r="AHT47" s="10"/>
      <c r="AHU47" s="10"/>
      <c r="AHV47" s="10"/>
      <c r="AHW47" s="10"/>
      <c r="AHX47" s="10"/>
      <c r="AHY47" s="10"/>
      <c r="AHZ47" s="10"/>
      <c r="AIA47" s="10"/>
      <c r="AIB47" s="10"/>
      <c r="AIC47" s="10"/>
      <c r="AID47" s="10"/>
      <c r="AIE47" s="10"/>
      <c r="AIF47" s="10"/>
      <c r="AIG47" s="10"/>
      <c r="AIH47" s="10"/>
      <c r="AII47" s="10"/>
      <c r="AIJ47" s="10"/>
      <c r="AIK47" s="10"/>
      <c r="AIL47" s="10"/>
      <c r="AIM47" s="10"/>
      <c r="AIN47" s="10"/>
      <c r="AIO47" s="10"/>
      <c r="AIP47" s="10"/>
      <c r="AIQ47" s="10"/>
      <c r="AIR47" s="10"/>
      <c r="AIS47" s="10"/>
      <c r="AIT47" s="10"/>
      <c r="AIU47" s="10"/>
      <c r="AIV47" s="10"/>
      <c r="AIW47" s="10"/>
      <c r="AIX47" s="10"/>
      <c r="AIY47" s="10"/>
      <c r="AIZ47" s="10"/>
      <c r="AJA47" s="10"/>
      <c r="AJB47" s="10"/>
      <c r="AJC47" s="10"/>
      <c r="AJD47" s="10"/>
      <c r="AJE47" s="10"/>
      <c r="AJF47" s="10"/>
      <c r="AJG47" s="10"/>
      <c r="AJH47" s="10"/>
      <c r="AJI47" s="10"/>
      <c r="AJJ47" s="10"/>
      <c r="AJK47" s="10"/>
      <c r="AJL47" s="10"/>
      <c r="AJM47" s="10"/>
      <c r="AJN47" s="10"/>
      <c r="AJO47" s="10"/>
      <c r="AJP47" s="10"/>
      <c r="AJQ47" s="10"/>
      <c r="AJR47" s="10"/>
      <c r="AJS47" s="10"/>
      <c r="AJT47" s="10"/>
      <c r="AJU47" s="10"/>
      <c r="AJV47" s="10"/>
      <c r="AJW47" s="10"/>
      <c r="AJX47" s="10"/>
      <c r="AJY47" s="10"/>
      <c r="AJZ47" s="10"/>
      <c r="AKA47" s="10"/>
      <c r="AKB47" s="10"/>
      <c r="AKC47" s="10"/>
      <c r="AKD47" s="10"/>
      <c r="AKE47" s="10"/>
      <c r="AKF47" s="10"/>
      <c r="AKG47" s="10"/>
      <c r="AKH47" s="10"/>
      <c r="AKI47" s="10"/>
      <c r="AKJ47" s="10"/>
      <c r="AKK47" s="10"/>
      <c r="AKL47" s="10"/>
      <c r="AKM47" s="10"/>
      <c r="AKN47" s="10"/>
      <c r="AKO47" s="10"/>
      <c r="AKP47" s="10"/>
      <c r="AKQ47" s="10"/>
      <c r="AKR47" s="10"/>
      <c r="AKS47" s="10"/>
      <c r="AKT47" s="10"/>
      <c r="AKU47" s="10"/>
      <c r="AKV47" s="10"/>
      <c r="AKW47" s="10"/>
      <c r="AKX47" s="10"/>
      <c r="AKY47" s="10"/>
      <c r="AKZ47" s="10"/>
      <c r="ALA47" s="10"/>
      <c r="ALB47" s="10"/>
      <c r="ALC47" s="10"/>
      <c r="ALD47" s="10"/>
      <c r="ALE47" s="10"/>
      <c r="ALF47" s="10"/>
      <c r="ALG47" s="10"/>
      <c r="ALH47" s="10"/>
      <c r="ALI47" s="10"/>
      <c r="ALJ47" s="10"/>
      <c r="ALK47" s="10"/>
      <c r="ALL47" s="10"/>
      <c r="ALM47" s="10"/>
      <c r="ALN47" s="10"/>
      <c r="ALO47" s="10"/>
      <c r="ALP47" s="10"/>
      <c r="ALQ47" s="10"/>
      <c r="ALR47" s="10"/>
      <c r="ALS47" s="10"/>
      <c r="ALT47" s="10"/>
      <c r="ALU47" s="10"/>
      <c r="ALV47" s="10"/>
      <c r="ALW47" s="10"/>
      <c r="ALX47" s="10"/>
      <c r="ALY47" s="10"/>
      <c r="ALZ47" s="10"/>
      <c r="AMA47" s="10"/>
      <c r="AMB47" s="10"/>
      <c r="AMC47" s="10"/>
      <c r="AMD47" s="10"/>
      <c r="AME47" s="10"/>
      <c r="AMF47" s="10"/>
      <c r="AMG47" s="10"/>
    </row>
    <row r="48" customFormat="false" ht="12.8" hidden="false" customHeight="false" outlineLevel="0" collapsed="false">
      <c r="B48" s="0" t="s">
        <v>65</v>
      </c>
      <c r="C48" s="0" t="n">
        <v>91</v>
      </c>
      <c r="D48" s="0" t="n">
        <v>0.11</v>
      </c>
      <c r="E48" s="0" t="n">
        <v>70</v>
      </c>
      <c r="F48" s="0" t="n">
        <v>17</v>
      </c>
      <c r="G48" s="0" t="n">
        <v>17.2</v>
      </c>
      <c r="I48" s="0" t="n">
        <v>8.5</v>
      </c>
      <c r="L48" s="0" t="s">
        <v>35</v>
      </c>
      <c r="M48" s="0" t="s">
        <v>55</v>
      </c>
      <c r="P48" s="0" t="n">
        <v>17</v>
      </c>
      <c r="Q48" s="0" t="n">
        <v>7.6</v>
      </c>
      <c r="R48" s="1" t="n">
        <f aca="false">(G48-I48)/I48/I48</f>
        <v>0.120415224913495</v>
      </c>
      <c r="S48" s="1" t="n">
        <f aca="false">G48-I48</f>
        <v>8.7</v>
      </c>
      <c r="T48" s="1" t="n">
        <f aca="false">I48^3/S48</f>
        <v>70.5890804597701</v>
      </c>
      <c r="U48" s="1" t="n">
        <v>0.23</v>
      </c>
      <c r="V48" s="1" t="n">
        <v>5.14</v>
      </c>
      <c r="W48" s="1" t="n">
        <v>1.51</v>
      </c>
      <c r="X48" s="1" t="n">
        <f aca="false">S48/I48</f>
        <v>1.02352941176471</v>
      </c>
      <c r="Y48" s="0" t="n">
        <f aca="false">W48/F48</f>
        <v>0.0888235294117647</v>
      </c>
      <c r="Z48" s="0" t="n">
        <v>0.0507796243138472</v>
      </c>
      <c r="AA48" s="2" t="n">
        <f aca="false">1/6*3.14*(G48^3-I48^3)*F48*0.0008</f>
        <v>31.845248232</v>
      </c>
      <c r="AB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/>
      <c r="KE48" s="10"/>
      <c r="KF48" s="10"/>
      <c r="KG48" s="10"/>
      <c r="KH48" s="10"/>
      <c r="KI48" s="10"/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/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/>
      <c r="LG48" s="10"/>
      <c r="LH48" s="10"/>
      <c r="LI48" s="10"/>
      <c r="LJ48" s="10"/>
      <c r="LK48" s="10"/>
      <c r="LL48" s="10"/>
      <c r="LM48" s="10"/>
      <c r="LN48" s="10"/>
      <c r="LO48" s="10"/>
      <c r="LP48" s="10"/>
      <c r="LQ48" s="10"/>
      <c r="LR48" s="10"/>
      <c r="LS48" s="10"/>
      <c r="LT48" s="10"/>
      <c r="LU48" s="10"/>
      <c r="LV48" s="10"/>
      <c r="LW48" s="10"/>
      <c r="LX48" s="10"/>
      <c r="LY48" s="10"/>
      <c r="LZ48" s="10"/>
      <c r="MA48" s="10"/>
      <c r="MB48" s="10"/>
      <c r="MC48" s="10"/>
      <c r="MD48" s="10"/>
      <c r="ME48" s="10"/>
      <c r="MF48" s="10"/>
      <c r="MG48" s="10"/>
      <c r="MH48" s="10"/>
      <c r="MI48" s="10"/>
      <c r="MJ48" s="10"/>
      <c r="MK48" s="10"/>
      <c r="ML48" s="10"/>
      <c r="MM48" s="10"/>
      <c r="MN48" s="10"/>
      <c r="MO48" s="10"/>
      <c r="MP48" s="10"/>
      <c r="MQ48" s="10"/>
      <c r="MR48" s="10"/>
      <c r="MS48" s="10"/>
      <c r="MT48" s="10"/>
      <c r="MU48" s="10"/>
      <c r="MV48" s="10"/>
      <c r="MW48" s="10"/>
      <c r="MX48" s="10"/>
      <c r="MY48" s="10"/>
      <c r="MZ48" s="10"/>
      <c r="NA48" s="10"/>
      <c r="NB48" s="10"/>
      <c r="NC48" s="10"/>
      <c r="ND48" s="10"/>
      <c r="NE48" s="10"/>
      <c r="NF48" s="10"/>
      <c r="NG48" s="10"/>
      <c r="NH48" s="10"/>
      <c r="NI48" s="10"/>
      <c r="NJ48" s="10"/>
      <c r="NK48" s="10"/>
      <c r="NL48" s="10"/>
      <c r="NM48" s="10"/>
      <c r="NN48" s="10"/>
      <c r="NO48" s="10"/>
      <c r="NP48" s="10"/>
      <c r="NQ48" s="10"/>
      <c r="NR48" s="10"/>
      <c r="NS48" s="10"/>
      <c r="NT48" s="10"/>
      <c r="NU48" s="10"/>
      <c r="NV48" s="10"/>
      <c r="NW48" s="10"/>
      <c r="NX48" s="10"/>
      <c r="NY48" s="10"/>
      <c r="NZ48" s="10"/>
      <c r="OA48" s="10"/>
      <c r="OB48" s="10"/>
      <c r="OC48" s="10"/>
      <c r="OD48" s="10"/>
      <c r="OE48" s="10"/>
      <c r="OF48" s="10"/>
      <c r="OG48" s="10"/>
      <c r="OH48" s="10"/>
      <c r="OI48" s="10"/>
      <c r="OJ48" s="10"/>
      <c r="OK48" s="10"/>
      <c r="OL48" s="10"/>
      <c r="OM48" s="10"/>
      <c r="ON48" s="10"/>
      <c r="OO48" s="10"/>
      <c r="OP48" s="10"/>
      <c r="OQ48" s="10"/>
      <c r="OR48" s="10"/>
      <c r="OS48" s="10"/>
      <c r="OT48" s="10"/>
      <c r="OU48" s="10"/>
      <c r="OV48" s="10"/>
      <c r="OW48" s="10"/>
      <c r="OX48" s="10"/>
      <c r="OY48" s="10"/>
      <c r="OZ48" s="10"/>
      <c r="PA48" s="10"/>
      <c r="PB48" s="10"/>
      <c r="PC48" s="10"/>
      <c r="PD48" s="10"/>
      <c r="PE48" s="10"/>
      <c r="PF48" s="10"/>
      <c r="PG48" s="10"/>
      <c r="PH48" s="10"/>
      <c r="PI48" s="10"/>
      <c r="PJ48" s="10"/>
      <c r="PK48" s="10"/>
      <c r="PL48" s="10"/>
      <c r="PM48" s="10"/>
      <c r="PN48" s="10"/>
      <c r="PO48" s="10"/>
      <c r="PP48" s="10"/>
      <c r="PQ48" s="10"/>
      <c r="PR48" s="10"/>
      <c r="PS48" s="10"/>
      <c r="PT48" s="10"/>
      <c r="PU48" s="10"/>
      <c r="PV48" s="10"/>
      <c r="PW48" s="10"/>
      <c r="PX48" s="10"/>
      <c r="PY48" s="10"/>
      <c r="PZ48" s="10"/>
      <c r="QA48" s="10"/>
      <c r="QB48" s="10"/>
      <c r="QC48" s="10"/>
      <c r="QD48" s="10"/>
      <c r="QE48" s="10"/>
      <c r="QF48" s="10"/>
      <c r="QG48" s="10"/>
      <c r="QH48" s="10"/>
      <c r="QI48" s="10"/>
      <c r="QJ48" s="10"/>
      <c r="QK48" s="10"/>
      <c r="QL48" s="10"/>
      <c r="QM48" s="10"/>
      <c r="QN48" s="10"/>
      <c r="QO48" s="10"/>
      <c r="QP48" s="10"/>
      <c r="QQ48" s="10"/>
      <c r="QR48" s="10"/>
      <c r="QS48" s="10"/>
      <c r="QT48" s="10"/>
      <c r="QU48" s="10"/>
      <c r="QV48" s="10"/>
      <c r="QW48" s="10"/>
      <c r="QX48" s="10"/>
      <c r="QY48" s="10"/>
      <c r="QZ48" s="10"/>
      <c r="RA48" s="10"/>
      <c r="RB48" s="10"/>
      <c r="RC48" s="10"/>
      <c r="RD48" s="10"/>
      <c r="RE48" s="10"/>
      <c r="RF48" s="10"/>
      <c r="RG48" s="10"/>
      <c r="RH48" s="10"/>
      <c r="RI48" s="10"/>
      <c r="RJ48" s="10"/>
      <c r="RK48" s="10"/>
      <c r="RL48" s="10"/>
      <c r="RM48" s="10"/>
      <c r="RN48" s="10"/>
      <c r="RO48" s="10"/>
      <c r="RP48" s="10"/>
      <c r="RQ48" s="10"/>
      <c r="RR48" s="10"/>
      <c r="RS48" s="10"/>
      <c r="RT48" s="10"/>
      <c r="RU48" s="10"/>
      <c r="RV48" s="10"/>
      <c r="RW48" s="10"/>
      <c r="RX48" s="10"/>
      <c r="RY48" s="10"/>
      <c r="RZ48" s="10"/>
      <c r="SA48" s="10"/>
      <c r="SB48" s="10"/>
      <c r="SC48" s="10"/>
      <c r="SD48" s="10"/>
      <c r="SE48" s="10"/>
      <c r="SF48" s="10"/>
      <c r="SG48" s="10"/>
      <c r="SH48" s="10"/>
      <c r="SI48" s="10"/>
      <c r="SJ48" s="10"/>
      <c r="SK48" s="10"/>
      <c r="SL48" s="10"/>
      <c r="SM48" s="10"/>
      <c r="SN48" s="10"/>
      <c r="SO48" s="10"/>
      <c r="SP48" s="10"/>
      <c r="SQ48" s="10"/>
      <c r="SR48" s="10"/>
      <c r="SS48" s="10"/>
      <c r="ST48" s="10"/>
      <c r="SU48" s="10"/>
      <c r="SV48" s="10"/>
      <c r="SW48" s="10"/>
      <c r="SX48" s="10"/>
      <c r="SY48" s="10"/>
      <c r="SZ48" s="10"/>
      <c r="TA48" s="10"/>
      <c r="TB48" s="10"/>
      <c r="TC48" s="10"/>
      <c r="TD48" s="10"/>
      <c r="TE48" s="10"/>
      <c r="TF48" s="10"/>
      <c r="TG48" s="10"/>
      <c r="TH48" s="10"/>
      <c r="TI48" s="10"/>
      <c r="TJ48" s="10"/>
      <c r="TK48" s="10"/>
      <c r="TL48" s="10"/>
      <c r="TM48" s="10"/>
      <c r="TN48" s="10"/>
      <c r="TO48" s="10"/>
      <c r="TP48" s="10"/>
      <c r="TQ48" s="10"/>
      <c r="TR48" s="10"/>
      <c r="TS48" s="10"/>
      <c r="TT48" s="10"/>
      <c r="TU48" s="10"/>
      <c r="TV48" s="10"/>
      <c r="TW48" s="10"/>
      <c r="TX48" s="10"/>
      <c r="TY48" s="10"/>
      <c r="TZ48" s="10"/>
      <c r="UA48" s="10"/>
      <c r="UB48" s="10"/>
      <c r="UC48" s="10"/>
      <c r="UD48" s="10"/>
      <c r="UE48" s="10"/>
      <c r="UF48" s="10"/>
      <c r="UG48" s="10"/>
      <c r="UH48" s="10"/>
      <c r="UI48" s="10"/>
      <c r="UJ48" s="10"/>
      <c r="UK48" s="10"/>
      <c r="UL48" s="10"/>
      <c r="UM48" s="10"/>
      <c r="UN48" s="10"/>
      <c r="UO48" s="10"/>
      <c r="UP48" s="10"/>
      <c r="UQ48" s="10"/>
      <c r="UR48" s="10"/>
      <c r="US48" s="10"/>
      <c r="UT48" s="10"/>
      <c r="UU48" s="10"/>
      <c r="UV48" s="10"/>
      <c r="UW48" s="10"/>
      <c r="UX48" s="10"/>
      <c r="UY48" s="10"/>
      <c r="UZ48" s="10"/>
      <c r="VA48" s="10"/>
      <c r="VB48" s="10"/>
      <c r="VC48" s="10"/>
      <c r="VD48" s="10"/>
      <c r="VE48" s="10"/>
      <c r="VF48" s="10"/>
      <c r="VG48" s="10"/>
      <c r="VH48" s="10"/>
      <c r="VI48" s="10"/>
      <c r="VJ48" s="10"/>
      <c r="VK48" s="10"/>
      <c r="VL48" s="10"/>
      <c r="VM48" s="10"/>
      <c r="VN48" s="10"/>
      <c r="VO48" s="10"/>
      <c r="VP48" s="10"/>
      <c r="VQ48" s="10"/>
      <c r="VR48" s="10"/>
      <c r="VS48" s="10"/>
      <c r="VT48" s="10"/>
      <c r="VU48" s="10"/>
      <c r="VV48" s="10"/>
      <c r="VW48" s="10"/>
      <c r="VX48" s="10"/>
      <c r="VY48" s="10"/>
      <c r="VZ48" s="10"/>
      <c r="WA48" s="10"/>
      <c r="WB48" s="10"/>
      <c r="WC48" s="10"/>
      <c r="WD48" s="10"/>
      <c r="WE48" s="10"/>
      <c r="WF48" s="10"/>
      <c r="WG48" s="10"/>
      <c r="WH48" s="10"/>
      <c r="WI48" s="10"/>
      <c r="WJ48" s="10"/>
      <c r="WK48" s="10"/>
      <c r="WL48" s="10"/>
      <c r="WM48" s="10"/>
      <c r="WN48" s="10"/>
      <c r="WO48" s="10"/>
      <c r="WP48" s="10"/>
      <c r="WQ48" s="10"/>
      <c r="WR48" s="10"/>
      <c r="WS48" s="10"/>
      <c r="WT48" s="10"/>
      <c r="WU48" s="10"/>
      <c r="WV48" s="10"/>
      <c r="WW48" s="10"/>
      <c r="WX48" s="10"/>
      <c r="WY48" s="10"/>
      <c r="WZ48" s="10"/>
      <c r="XA48" s="10"/>
      <c r="XB48" s="10"/>
      <c r="XC48" s="10"/>
      <c r="XD48" s="10"/>
      <c r="XE48" s="10"/>
      <c r="XF48" s="10"/>
      <c r="XG48" s="10"/>
      <c r="XH48" s="10"/>
      <c r="XI48" s="10"/>
      <c r="XJ48" s="10"/>
      <c r="XK48" s="10"/>
      <c r="XL48" s="10"/>
      <c r="XM48" s="10"/>
      <c r="XN48" s="10"/>
      <c r="XO48" s="10"/>
      <c r="XP48" s="10"/>
      <c r="XQ48" s="10"/>
      <c r="XR48" s="10"/>
      <c r="XS48" s="10"/>
      <c r="XT48" s="10"/>
      <c r="XU48" s="10"/>
      <c r="XV48" s="10"/>
      <c r="XW48" s="10"/>
      <c r="XX48" s="10"/>
      <c r="XY48" s="10"/>
      <c r="XZ48" s="10"/>
      <c r="YA48" s="10"/>
      <c r="YB48" s="10"/>
      <c r="YC48" s="10"/>
      <c r="YD48" s="10"/>
      <c r="YE48" s="10"/>
      <c r="YF48" s="10"/>
      <c r="YG48" s="10"/>
      <c r="YH48" s="10"/>
      <c r="YI48" s="10"/>
      <c r="YJ48" s="10"/>
      <c r="YK48" s="10"/>
      <c r="YL48" s="10"/>
      <c r="YM48" s="10"/>
      <c r="YN48" s="10"/>
      <c r="YO48" s="10"/>
      <c r="YP48" s="10"/>
      <c r="YQ48" s="10"/>
      <c r="YR48" s="10"/>
      <c r="YS48" s="10"/>
      <c r="YT48" s="10"/>
      <c r="YU48" s="10"/>
      <c r="YV48" s="10"/>
      <c r="YW48" s="10"/>
      <c r="YX48" s="10"/>
      <c r="YY48" s="10"/>
      <c r="YZ48" s="10"/>
      <c r="ZA48" s="10"/>
      <c r="ZB48" s="10"/>
      <c r="ZC48" s="10"/>
      <c r="ZD48" s="10"/>
      <c r="ZE48" s="10"/>
      <c r="ZF48" s="10"/>
      <c r="ZG48" s="10"/>
      <c r="ZH48" s="10"/>
      <c r="ZI48" s="10"/>
      <c r="ZJ48" s="10"/>
      <c r="ZK48" s="10"/>
      <c r="ZL48" s="10"/>
      <c r="ZM48" s="10"/>
      <c r="ZN48" s="10"/>
      <c r="ZO48" s="10"/>
      <c r="ZP48" s="10"/>
      <c r="ZQ48" s="10"/>
      <c r="ZR48" s="10"/>
      <c r="ZS48" s="10"/>
      <c r="ZT48" s="10"/>
      <c r="ZU48" s="10"/>
      <c r="ZV48" s="10"/>
      <c r="ZW48" s="10"/>
      <c r="ZX48" s="10"/>
      <c r="ZY48" s="10"/>
      <c r="ZZ48" s="10"/>
      <c r="AAA48" s="10"/>
      <c r="AAB48" s="10"/>
      <c r="AAC48" s="10"/>
      <c r="AAD48" s="10"/>
      <c r="AAE48" s="10"/>
      <c r="AAF48" s="10"/>
      <c r="AAG48" s="10"/>
      <c r="AAH48" s="10"/>
      <c r="AAI48" s="10"/>
      <c r="AAJ48" s="10"/>
      <c r="AAK48" s="10"/>
      <c r="AAL48" s="10"/>
      <c r="AAM48" s="10"/>
      <c r="AAN48" s="10"/>
      <c r="AAO48" s="10"/>
      <c r="AAP48" s="10"/>
      <c r="AAQ48" s="10"/>
      <c r="AAR48" s="10"/>
      <c r="AAS48" s="10"/>
      <c r="AAT48" s="10"/>
      <c r="AAU48" s="10"/>
      <c r="AAV48" s="10"/>
      <c r="AAW48" s="10"/>
      <c r="AAX48" s="10"/>
      <c r="AAY48" s="10"/>
      <c r="AAZ48" s="10"/>
      <c r="ABA48" s="10"/>
      <c r="ABB48" s="10"/>
      <c r="ABC48" s="10"/>
      <c r="ABD48" s="10"/>
      <c r="ABE48" s="10"/>
      <c r="ABF48" s="10"/>
      <c r="ABG48" s="10"/>
      <c r="ABH48" s="10"/>
      <c r="ABI48" s="10"/>
      <c r="ABJ48" s="10"/>
      <c r="ABK48" s="10"/>
      <c r="ABL48" s="10"/>
      <c r="ABM48" s="10"/>
      <c r="ABN48" s="10"/>
      <c r="ABO48" s="10"/>
      <c r="ABP48" s="10"/>
      <c r="ABQ48" s="10"/>
      <c r="ABR48" s="10"/>
      <c r="ABS48" s="10"/>
      <c r="ABT48" s="10"/>
      <c r="ABU48" s="10"/>
      <c r="ABV48" s="10"/>
      <c r="ABW48" s="10"/>
      <c r="ABX48" s="10"/>
      <c r="ABY48" s="10"/>
      <c r="ABZ48" s="10"/>
      <c r="ACA48" s="10"/>
      <c r="ACB48" s="10"/>
      <c r="ACC48" s="10"/>
      <c r="ACD48" s="10"/>
      <c r="ACE48" s="10"/>
      <c r="ACF48" s="10"/>
      <c r="ACG48" s="10"/>
      <c r="ACH48" s="10"/>
      <c r="ACI48" s="10"/>
      <c r="ACJ48" s="10"/>
      <c r="ACK48" s="10"/>
      <c r="ACL48" s="10"/>
      <c r="ACM48" s="10"/>
      <c r="ACN48" s="10"/>
      <c r="ACO48" s="10"/>
      <c r="ACP48" s="10"/>
      <c r="ACQ48" s="10"/>
      <c r="ACR48" s="10"/>
      <c r="ACS48" s="10"/>
      <c r="ACT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R48" s="10"/>
      <c r="ADS48" s="10"/>
      <c r="ADT48" s="10"/>
      <c r="ADU48" s="10"/>
      <c r="ADV48" s="10"/>
      <c r="ADW48" s="10"/>
      <c r="ADX48" s="10"/>
      <c r="ADY48" s="10"/>
      <c r="ADZ48" s="10"/>
      <c r="AEA48" s="10"/>
      <c r="AEB48" s="10"/>
      <c r="AEC48" s="10"/>
      <c r="AED48" s="10"/>
      <c r="AEE48" s="10"/>
      <c r="AEF48" s="10"/>
      <c r="AEG48" s="10"/>
      <c r="AEH48" s="10"/>
      <c r="AEI48" s="10"/>
      <c r="AEJ48" s="10"/>
      <c r="AEK48" s="10"/>
      <c r="AEL48" s="10"/>
      <c r="AEM48" s="10"/>
      <c r="AEN48" s="10"/>
      <c r="AEO48" s="10"/>
      <c r="AEP48" s="10"/>
      <c r="AEQ48" s="10"/>
      <c r="AER48" s="10"/>
      <c r="AES48" s="10"/>
      <c r="AET48" s="10"/>
      <c r="AEU48" s="10"/>
      <c r="AEV48" s="10"/>
      <c r="AEW48" s="10"/>
      <c r="AEX48" s="10"/>
      <c r="AEY48" s="10"/>
      <c r="AEZ48" s="10"/>
      <c r="AFA48" s="10"/>
      <c r="AFB48" s="10"/>
      <c r="AFC48" s="10"/>
      <c r="AFD48" s="10"/>
      <c r="AFE48" s="10"/>
      <c r="AFF48" s="10"/>
      <c r="AFG48" s="10"/>
      <c r="AFH48" s="10"/>
      <c r="AFI48" s="10"/>
      <c r="AFJ48" s="10"/>
      <c r="AFK48" s="10"/>
      <c r="AFL48" s="10"/>
      <c r="AFM48" s="10"/>
      <c r="AFN48" s="10"/>
      <c r="AFO48" s="10"/>
      <c r="AFP48" s="10"/>
      <c r="AFQ48" s="10"/>
      <c r="AFR48" s="10"/>
      <c r="AFS48" s="10"/>
      <c r="AFT48" s="10"/>
      <c r="AFU48" s="10"/>
      <c r="AFV48" s="10"/>
      <c r="AFW48" s="10"/>
      <c r="AFX48" s="10"/>
      <c r="AFY48" s="10"/>
      <c r="AFZ48" s="10"/>
      <c r="AGA48" s="10"/>
      <c r="AGB48" s="10"/>
      <c r="AGC48" s="10"/>
      <c r="AGD48" s="10"/>
      <c r="AGE48" s="10"/>
      <c r="AGF48" s="10"/>
      <c r="AGG48" s="10"/>
      <c r="AGH48" s="10"/>
      <c r="AGI48" s="10"/>
      <c r="AGJ48" s="10"/>
      <c r="AGK48" s="10"/>
      <c r="AGL48" s="10"/>
      <c r="AGM48" s="10"/>
      <c r="AGN48" s="10"/>
      <c r="AGO48" s="10"/>
      <c r="AGP48" s="10"/>
      <c r="AGQ48" s="10"/>
      <c r="AGR48" s="10"/>
      <c r="AGS48" s="10"/>
      <c r="AGT48" s="10"/>
      <c r="AGU48" s="10"/>
      <c r="AGV48" s="10"/>
      <c r="AGW48" s="10"/>
      <c r="AGX48" s="10"/>
      <c r="AGY48" s="10"/>
      <c r="AGZ48" s="10"/>
      <c r="AHA48" s="10"/>
      <c r="AHB48" s="10"/>
      <c r="AHC48" s="10"/>
      <c r="AHD48" s="10"/>
      <c r="AHE48" s="10"/>
      <c r="AHF48" s="10"/>
      <c r="AHG48" s="10"/>
      <c r="AHH48" s="10"/>
      <c r="AHI48" s="10"/>
      <c r="AHJ48" s="10"/>
      <c r="AHK48" s="10"/>
      <c r="AHL48" s="10"/>
      <c r="AHM48" s="10"/>
      <c r="AHN48" s="10"/>
      <c r="AHO48" s="10"/>
      <c r="AHP48" s="10"/>
      <c r="AHQ48" s="10"/>
      <c r="AHR48" s="10"/>
      <c r="AHS48" s="10"/>
      <c r="AHT48" s="10"/>
      <c r="AHU48" s="10"/>
      <c r="AHV48" s="10"/>
      <c r="AHW48" s="10"/>
      <c r="AHX48" s="10"/>
      <c r="AHY48" s="10"/>
      <c r="AHZ48" s="10"/>
      <c r="AIA48" s="10"/>
      <c r="AIB48" s="10"/>
      <c r="AIC48" s="10"/>
      <c r="AID48" s="10"/>
      <c r="AIE48" s="10"/>
      <c r="AIF48" s="10"/>
      <c r="AIG48" s="10"/>
      <c r="AIH48" s="10"/>
      <c r="AII48" s="10"/>
      <c r="AIJ48" s="10"/>
      <c r="AIK48" s="10"/>
      <c r="AIL48" s="10"/>
      <c r="AIM48" s="10"/>
      <c r="AIN48" s="10"/>
      <c r="AIO48" s="10"/>
      <c r="AIP48" s="10"/>
      <c r="AIQ48" s="10"/>
      <c r="AIR48" s="10"/>
      <c r="AIS48" s="10"/>
      <c r="AIT48" s="10"/>
      <c r="AIU48" s="10"/>
      <c r="AIV48" s="10"/>
      <c r="AIW48" s="10"/>
      <c r="AIX48" s="10"/>
      <c r="AIY48" s="10"/>
      <c r="AIZ48" s="10"/>
      <c r="AJA48" s="10"/>
      <c r="AJB48" s="10"/>
      <c r="AJC48" s="10"/>
      <c r="AJD48" s="10"/>
      <c r="AJE48" s="10"/>
      <c r="AJF48" s="10"/>
      <c r="AJG48" s="10"/>
      <c r="AJH48" s="10"/>
      <c r="AJI48" s="10"/>
      <c r="AJJ48" s="10"/>
      <c r="AJK48" s="10"/>
      <c r="AJL48" s="10"/>
      <c r="AJM48" s="10"/>
      <c r="AJN48" s="10"/>
      <c r="AJO48" s="10"/>
      <c r="AJP48" s="10"/>
      <c r="AJQ48" s="10"/>
      <c r="AJR48" s="10"/>
      <c r="AJS48" s="10"/>
      <c r="AJT48" s="10"/>
      <c r="AJU48" s="10"/>
      <c r="AJV48" s="10"/>
      <c r="AJW48" s="10"/>
      <c r="AJX48" s="10"/>
      <c r="AJY48" s="10"/>
      <c r="AJZ48" s="10"/>
      <c r="AKA48" s="10"/>
      <c r="AKB48" s="10"/>
      <c r="AKC48" s="10"/>
      <c r="AKD48" s="10"/>
      <c r="AKE48" s="10"/>
      <c r="AKF48" s="10"/>
      <c r="AKG48" s="10"/>
      <c r="AKH48" s="10"/>
      <c r="AKI48" s="10"/>
      <c r="AKJ48" s="10"/>
      <c r="AKK48" s="10"/>
      <c r="AKL48" s="10"/>
      <c r="AKM48" s="10"/>
      <c r="AKN48" s="10"/>
      <c r="AKO48" s="10"/>
      <c r="AKP48" s="10"/>
      <c r="AKQ48" s="10"/>
      <c r="AKR48" s="10"/>
      <c r="AKS48" s="10"/>
      <c r="AKT48" s="10"/>
      <c r="AKU48" s="10"/>
      <c r="AKV48" s="10"/>
      <c r="AKW48" s="10"/>
      <c r="AKX48" s="10"/>
      <c r="AKY48" s="10"/>
      <c r="AKZ48" s="10"/>
      <c r="ALA48" s="10"/>
      <c r="ALB48" s="10"/>
      <c r="ALC48" s="10"/>
      <c r="ALD48" s="10"/>
      <c r="ALE48" s="10"/>
      <c r="ALF48" s="10"/>
      <c r="ALG48" s="10"/>
      <c r="ALH48" s="10"/>
      <c r="ALI48" s="10"/>
      <c r="ALJ48" s="10"/>
      <c r="ALK48" s="10"/>
      <c r="ALL48" s="10"/>
      <c r="ALM48" s="10"/>
      <c r="ALN48" s="10"/>
      <c r="ALO48" s="10"/>
      <c r="ALP48" s="10"/>
      <c r="ALQ48" s="10"/>
      <c r="ALR48" s="10"/>
      <c r="ALS48" s="10"/>
      <c r="ALT48" s="10"/>
      <c r="ALU48" s="10"/>
      <c r="ALV48" s="10"/>
      <c r="ALW48" s="10"/>
      <c r="ALX48" s="10"/>
      <c r="ALY48" s="10"/>
      <c r="ALZ48" s="10"/>
      <c r="AMA48" s="10"/>
      <c r="AMB48" s="10"/>
      <c r="AMC48" s="10"/>
      <c r="AMD48" s="10"/>
      <c r="AME48" s="10"/>
      <c r="AMF48" s="10"/>
      <c r="AMG48" s="10"/>
    </row>
    <row r="49" customFormat="false" ht="12.8" hidden="false" customHeight="false" outlineLevel="0" collapsed="false">
      <c r="B49" s="0" t="s">
        <v>66</v>
      </c>
      <c r="C49" s="0" t="n">
        <v>92</v>
      </c>
      <c r="D49" s="0" t="n">
        <v>0.11</v>
      </c>
      <c r="E49" s="0" t="n">
        <v>70</v>
      </c>
      <c r="F49" s="0" t="n">
        <v>17</v>
      </c>
      <c r="G49" s="0" t="n">
        <v>24.6</v>
      </c>
      <c r="I49" s="0" t="n">
        <v>5.4</v>
      </c>
      <c r="L49" s="0" t="s">
        <v>35</v>
      </c>
      <c r="M49" s="0" t="s">
        <v>55</v>
      </c>
      <c r="P49" s="0" t="n">
        <v>19</v>
      </c>
      <c r="Q49" s="0" t="n">
        <v>7</v>
      </c>
      <c r="R49" s="1" t="n">
        <f aca="false">(G49-I49)/I49/I49</f>
        <v>0.65843621399177</v>
      </c>
      <c r="S49" s="1" t="n">
        <f aca="false">G49-I49</f>
        <v>19.2</v>
      </c>
      <c r="T49" s="1" t="n">
        <f aca="false">I49^3/S49</f>
        <v>8.20125</v>
      </c>
      <c r="U49" s="1" t="n">
        <v>0.07</v>
      </c>
      <c r="V49" s="1" t="n">
        <v>7.45</v>
      </c>
      <c r="W49" s="1" t="n">
        <v>1.4</v>
      </c>
      <c r="X49" s="1" t="n">
        <f aca="false">S49/I49</f>
        <v>3.55555555555556</v>
      </c>
      <c r="Y49" s="0" t="n">
        <f aca="false">W49/F49</f>
        <v>0.0823529411764706</v>
      </c>
      <c r="Z49" s="0" t="n">
        <v>0.209785006795801</v>
      </c>
      <c r="AA49" s="2" t="n">
        <f aca="false">1/6*3.14*(G49^3-I49^3)*F49*0.0008</f>
        <v>104.834562048</v>
      </c>
      <c r="AB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  <c r="JN49" s="10"/>
      <c r="JO49" s="10"/>
      <c r="JP49" s="10"/>
      <c r="JQ49" s="10"/>
      <c r="JR49" s="10"/>
      <c r="JS49" s="10"/>
      <c r="JT49" s="10"/>
      <c r="JU49" s="10"/>
      <c r="JV49" s="10"/>
      <c r="JW49" s="10"/>
      <c r="JX49" s="10"/>
      <c r="JY49" s="10"/>
      <c r="JZ49" s="10"/>
      <c r="KA49" s="10"/>
      <c r="KB49" s="10"/>
      <c r="KC49" s="10"/>
      <c r="KD49" s="10"/>
      <c r="KE49" s="10"/>
      <c r="KF49" s="10"/>
      <c r="KG49" s="10"/>
      <c r="KH49" s="10"/>
      <c r="KI49" s="10"/>
      <c r="KJ49" s="10"/>
      <c r="KK49" s="10"/>
      <c r="KL49" s="10"/>
      <c r="KM49" s="10"/>
      <c r="KN49" s="10"/>
      <c r="KO49" s="10"/>
      <c r="KP49" s="10"/>
      <c r="KQ49" s="10"/>
      <c r="KR49" s="10"/>
      <c r="KS49" s="10"/>
      <c r="KT49" s="10"/>
      <c r="KU49" s="10"/>
      <c r="KV49" s="10"/>
      <c r="KW49" s="10"/>
      <c r="KX49" s="10"/>
      <c r="KY49" s="10"/>
      <c r="KZ49" s="10"/>
      <c r="LA49" s="10"/>
      <c r="LB49" s="10"/>
      <c r="LC49" s="10"/>
      <c r="LD49" s="10"/>
      <c r="LE49" s="10"/>
      <c r="LF49" s="10"/>
      <c r="LG49" s="10"/>
      <c r="LH49" s="10"/>
      <c r="LI49" s="10"/>
      <c r="LJ49" s="10"/>
      <c r="LK49" s="10"/>
      <c r="LL49" s="10"/>
      <c r="LM49" s="10"/>
      <c r="LN49" s="10"/>
      <c r="LO49" s="10"/>
      <c r="LP49" s="10"/>
      <c r="LQ49" s="10"/>
      <c r="LR49" s="10"/>
      <c r="LS49" s="10"/>
      <c r="LT49" s="10"/>
      <c r="LU49" s="10"/>
      <c r="LV49" s="10"/>
      <c r="LW49" s="10"/>
      <c r="LX49" s="10"/>
      <c r="LY49" s="10"/>
      <c r="LZ49" s="10"/>
      <c r="MA49" s="10"/>
      <c r="MB49" s="10"/>
      <c r="MC49" s="10"/>
      <c r="MD49" s="10"/>
      <c r="ME49" s="10"/>
      <c r="MF49" s="10"/>
      <c r="MG49" s="10"/>
      <c r="MH49" s="10"/>
      <c r="MI49" s="10"/>
      <c r="MJ49" s="10"/>
      <c r="MK49" s="10"/>
      <c r="ML49" s="10"/>
      <c r="MM49" s="10"/>
      <c r="MN49" s="10"/>
      <c r="MO49" s="10"/>
      <c r="MP49" s="10"/>
      <c r="MQ49" s="10"/>
      <c r="MR49" s="10"/>
      <c r="MS49" s="10"/>
      <c r="MT49" s="10"/>
      <c r="MU49" s="10"/>
      <c r="MV49" s="10"/>
      <c r="MW49" s="10"/>
      <c r="MX49" s="10"/>
      <c r="MY49" s="10"/>
      <c r="MZ49" s="10"/>
      <c r="NA49" s="10"/>
      <c r="NB49" s="10"/>
      <c r="NC49" s="10"/>
      <c r="ND49" s="10"/>
      <c r="NE49" s="10"/>
      <c r="NF49" s="10"/>
      <c r="NG49" s="10"/>
      <c r="NH49" s="10"/>
      <c r="NI49" s="10"/>
      <c r="NJ49" s="10"/>
      <c r="NK49" s="10"/>
      <c r="NL49" s="10"/>
      <c r="NM49" s="10"/>
      <c r="NN49" s="10"/>
      <c r="NO49" s="10"/>
      <c r="NP49" s="10"/>
      <c r="NQ49" s="10"/>
      <c r="NR49" s="10"/>
      <c r="NS49" s="10"/>
      <c r="NT49" s="10"/>
      <c r="NU49" s="10"/>
      <c r="NV49" s="10"/>
      <c r="NW49" s="10"/>
      <c r="NX49" s="10"/>
      <c r="NY49" s="10"/>
      <c r="NZ49" s="10"/>
      <c r="OA49" s="10"/>
      <c r="OB49" s="10"/>
      <c r="OC49" s="10"/>
      <c r="OD49" s="10"/>
      <c r="OE49" s="10"/>
      <c r="OF49" s="10"/>
      <c r="OG49" s="10"/>
      <c r="OH49" s="10"/>
      <c r="OI49" s="10"/>
      <c r="OJ49" s="10"/>
      <c r="OK49" s="10"/>
      <c r="OL49" s="10"/>
      <c r="OM49" s="10"/>
      <c r="ON49" s="10"/>
      <c r="OO49" s="10"/>
      <c r="OP49" s="10"/>
      <c r="OQ49" s="10"/>
      <c r="OR49" s="10"/>
      <c r="OS49" s="10"/>
      <c r="OT49" s="10"/>
      <c r="OU49" s="10"/>
      <c r="OV49" s="10"/>
      <c r="OW49" s="10"/>
      <c r="OX49" s="10"/>
      <c r="OY49" s="10"/>
      <c r="OZ49" s="10"/>
      <c r="PA49" s="10"/>
      <c r="PB49" s="10"/>
      <c r="PC49" s="10"/>
      <c r="PD49" s="10"/>
      <c r="PE49" s="10"/>
      <c r="PF49" s="10"/>
      <c r="PG49" s="10"/>
      <c r="PH49" s="10"/>
      <c r="PI49" s="10"/>
      <c r="PJ49" s="10"/>
      <c r="PK49" s="10"/>
      <c r="PL49" s="10"/>
      <c r="PM49" s="10"/>
      <c r="PN49" s="10"/>
      <c r="PO49" s="10"/>
      <c r="PP49" s="10"/>
      <c r="PQ49" s="10"/>
      <c r="PR49" s="10"/>
      <c r="PS49" s="10"/>
      <c r="PT49" s="10"/>
      <c r="PU49" s="10"/>
      <c r="PV49" s="10"/>
      <c r="PW49" s="10"/>
      <c r="PX49" s="10"/>
      <c r="PY49" s="10"/>
      <c r="PZ49" s="10"/>
      <c r="QA49" s="10"/>
      <c r="QB49" s="10"/>
      <c r="QC49" s="10"/>
      <c r="QD49" s="10"/>
      <c r="QE49" s="10"/>
      <c r="QF49" s="10"/>
      <c r="QG49" s="10"/>
      <c r="QH49" s="10"/>
      <c r="QI49" s="10"/>
      <c r="QJ49" s="10"/>
      <c r="QK49" s="10"/>
      <c r="QL49" s="10"/>
      <c r="QM49" s="10"/>
      <c r="QN49" s="10"/>
      <c r="QO49" s="10"/>
      <c r="QP49" s="10"/>
      <c r="QQ49" s="10"/>
      <c r="QR49" s="10"/>
      <c r="QS49" s="10"/>
      <c r="QT49" s="10"/>
      <c r="QU49" s="10"/>
      <c r="QV49" s="10"/>
      <c r="QW49" s="10"/>
      <c r="QX49" s="10"/>
      <c r="QY49" s="10"/>
      <c r="QZ49" s="10"/>
      <c r="RA49" s="10"/>
      <c r="RB49" s="10"/>
      <c r="RC49" s="10"/>
      <c r="RD49" s="10"/>
      <c r="RE49" s="10"/>
      <c r="RF49" s="10"/>
      <c r="RG49" s="10"/>
      <c r="RH49" s="10"/>
      <c r="RI49" s="10"/>
      <c r="RJ49" s="10"/>
      <c r="RK49" s="10"/>
      <c r="RL49" s="10"/>
      <c r="RM49" s="10"/>
      <c r="RN49" s="10"/>
      <c r="RO49" s="10"/>
      <c r="RP49" s="10"/>
      <c r="RQ49" s="10"/>
      <c r="RR49" s="10"/>
      <c r="RS49" s="10"/>
      <c r="RT49" s="10"/>
      <c r="RU49" s="10"/>
      <c r="RV49" s="10"/>
      <c r="RW49" s="10"/>
      <c r="RX49" s="10"/>
      <c r="RY49" s="10"/>
      <c r="RZ49" s="10"/>
      <c r="SA49" s="10"/>
      <c r="SB49" s="10"/>
      <c r="SC49" s="10"/>
      <c r="SD49" s="10"/>
      <c r="SE49" s="10"/>
      <c r="SF49" s="10"/>
      <c r="SG49" s="10"/>
      <c r="SH49" s="10"/>
      <c r="SI49" s="10"/>
      <c r="SJ49" s="10"/>
      <c r="SK49" s="10"/>
      <c r="SL49" s="10"/>
      <c r="SM49" s="10"/>
      <c r="SN49" s="10"/>
      <c r="SO49" s="10"/>
      <c r="SP49" s="10"/>
      <c r="SQ49" s="10"/>
      <c r="SR49" s="10"/>
      <c r="SS49" s="10"/>
      <c r="ST49" s="10"/>
      <c r="SU49" s="10"/>
      <c r="SV49" s="10"/>
      <c r="SW49" s="10"/>
      <c r="SX49" s="10"/>
      <c r="SY49" s="10"/>
      <c r="SZ49" s="10"/>
      <c r="TA49" s="10"/>
      <c r="TB49" s="10"/>
      <c r="TC49" s="10"/>
      <c r="TD49" s="10"/>
      <c r="TE49" s="10"/>
      <c r="TF49" s="10"/>
      <c r="TG49" s="10"/>
      <c r="TH49" s="10"/>
      <c r="TI49" s="10"/>
      <c r="TJ49" s="10"/>
      <c r="TK49" s="10"/>
      <c r="TL49" s="10"/>
      <c r="TM49" s="10"/>
      <c r="TN49" s="10"/>
      <c r="TO49" s="10"/>
      <c r="TP49" s="10"/>
      <c r="TQ49" s="10"/>
      <c r="TR49" s="10"/>
      <c r="TS49" s="10"/>
      <c r="TT49" s="10"/>
      <c r="TU49" s="10"/>
      <c r="TV49" s="10"/>
      <c r="TW49" s="10"/>
      <c r="TX49" s="10"/>
      <c r="TY49" s="10"/>
      <c r="TZ49" s="10"/>
      <c r="UA49" s="10"/>
      <c r="UB49" s="10"/>
      <c r="UC49" s="10"/>
      <c r="UD49" s="10"/>
      <c r="UE49" s="10"/>
      <c r="UF49" s="10"/>
      <c r="UG49" s="10"/>
      <c r="UH49" s="10"/>
      <c r="UI49" s="10"/>
      <c r="UJ49" s="10"/>
      <c r="UK49" s="10"/>
      <c r="UL49" s="10"/>
      <c r="UM49" s="10"/>
      <c r="UN49" s="10"/>
      <c r="UO49" s="10"/>
      <c r="UP49" s="10"/>
      <c r="UQ49" s="10"/>
      <c r="UR49" s="10"/>
      <c r="US49" s="10"/>
      <c r="UT49" s="10"/>
      <c r="UU49" s="10"/>
      <c r="UV49" s="10"/>
      <c r="UW49" s="10"/>
      <c r="UX49" s="10"/>
      <c r="UY49" s="10"/>
      <c r="UZ49" s="10"/>
      <c r="VA49" s="10"/>
      <c r="VB49" s="10"/>
      <c r="VC49" s="10"/>
      <c r="VD49" s="10"/>
      <c r="VE49" s="10"/>
      <c r="VF49" s="10"/>
      <c r="VG49" s="10"/>
      <c r="VH49" s="10"/>
      <c r="VI49" s="10"/>
      <c r="VJ49" s="10"/>
      <c r="VK49" s="10"/>
      <c r="VL49" s="10"/>
      <c r="VM49" s="10"/>
      <c r="VN49" s="10"/>
      <c r="VO49" s="10"/>
      <c r="VP49" s="10"/>
      <c r="VQ49" s="10"/>
      <c r="VR49" s="10"/>
      <c r="VS49" s="10"/>
      <c r="VT49" s="10"/>
      <c r="VU49" s="10"/>
      <c r="VV49" s="10"/>
      <c r="VW49" s="10"/>
      <c r="VX49" s="10"/>
      <c r="VY49" s="10"/>
      <c r="VZ49" s="10"/>
      <c r="WA49" s="10"/>
      <c r="WB49" s="10"/>
      <c r="WC49" s="10"/>
      <c r="WD49" s="10"/>
      <c r="WE49" s="10"/>
      <c r="WF49" s="10"/>
      <c r="WG49" s="10"/>
      <c r="WH49" s="10"/>
      <c r="WI49" s="10"/>
      <c r="WJ49" s="10"/>
      <c r="WK49" s="10"/>
      <c r="WL49" s="10"/>
      <c r="WM49" s="10"/>
      <c r="WN49" s="10"/>
      <c r="WO49" s="10"/>
      <c r="WP49" s="10"/>
      <c r="WQ49" s="10"/>
      <c r="WR49" s="10"/>
      <c r="WS49" s="10"/>
      <c r="WT49" s="10"/>
      <c r="WU49" s="10"/>
      <c r="WV49" s="10"/>
      <c r="WW49" s="10"/>
      <c r="WX49" s="10"/>
      <c r="WY49" s="10"/>
      <c r="WZ49" s="10"/>
      <c r="XA49" s="10"/>
      <c r="XB49" s="10"/>
      <c r="XC49" s="10"/>
      <c r="XD49" s="10"/>
      <c r="XE49" s="10"/>
      <c r="XF49" s="10"/>
      <c r="XG49" s="10"/>
      <c r="XH49" s="10"/>
      <c r="XI49" s="10"/>
      <c r="XJ49" s="10"/>
      <c r="XK49" s="10"/>
      <c r="XL49" s="10"/>
      <c r="XM49" s="10"/>
      <c r="XN49" s="10"/>
      <c r="XO49" s="10"/>
      <c r="XP49" s="10"/>
      <c r="XQ49" s="10"/>
      <c r="XR49" s="10"/>
      <c r="XS49" s="10"/>
      <c r="XT49" s="10"/>
      <c r="XU49" s="10"/>
      <c r="XV49" s="10"/>
      <c r="XW49" s="10"/>
      <c r="XX49" s="10"/>
      <c r="XY49" s="10"/>
      <c r="XZ49" s="10"/>
      <c r="YA49" s="10"/>
      <c r="YB49" s="10"/>
      <c r="YC49" s="10"/>
      <c r="YD49" s="10"/>
      <c r="YE49" s="10"/>
      <c r="YF49" s="10"/>
      <c r="YG49" s="10"/>
      <c r="YH49" s="10"/>
      <c r="YI49" s="10"/>
      <c r="YJ49" s="10"/>
      <c r="YK49" s="10"/>
      <c r="YL49" s="10"/>
      <c r="YM49" s="10"/>
      <c r="YN49" s="10"/>
      <c r="YO49" s="10"/>
      <c r="YP49" s="10"/>
      <c r="YQ49" s="10"/>
      <c r="YR49" s="10"/>
      <c r="YS49" s="10"/>
      <c r="YT49" s="10"/>
      <c r="YU49" s="10"/>
      <c r="YV49" s="10"/>
      <c r="YW49" s="10"/>
      <c r="YX49" s="10"/>
      <c r="YY49" s="10"/>
      <c r="YZ49" s="10"/>
      <c r="ZA49" s="10"/>
      <c r="ZB49" s="10"/>
      <c r="ZC49" s="10"/>
      <c r="ZD49" s="10"/>
      <c r="ZE49" s="10"/>
      <c r="ZF49" s="10"/>
      <c r="ZG49" s="10"/>
      <c r="ZH49" s="10"/>
      <c r="ZI49" s="10"/>
      <c r="ZJ49" s="10"/>
      <c r="ZK49" s="10"/>
      <c r="ZL49" s="10"/>
      <c r="ZM49" s="10"/>
      <c r="ZN49" s="10"/>
      <c r="ZO49" s="10"/>
      <c r="ZP49" s="10"/>
      <c r="ZQ49" s="10"/>
      <c r="ZR49" s="10"/>
      <c r="ZS49" s="10"/>
      <c r="ZT49" s="10"/>
      <c r="ZU49" s="10"/>
      <c r="ZV49" s="10"/>
      <c r="ZW49" s="10"/>
      <c r="ZX49" s="10"/>
      <c r="ZY49" s="10"/>
      <c r="ZZ49" s="10"/>
      <c r="AAA49" s="10"/>
      <c r="AAB49" s="10"/>
      <c r="AAC49" s="10"/>
      <c r="AAD49" s="10"/>
      <c r="AAE49" s="10"/>
      <c r="AAF49" s="10"/>
      <c r="AAG49" s="10"/>
      <c r="AAH49" s="10"/>
      <c r="AAI49" s="10"/>
      <c r="AAJ49" s="10"/>
      <c r="AAK49" s="10"/>
      <c r="AAL49" s="10"/>
      <c r="AAM49" s="10"/>
      <c r="AAN49" s="10"/>
      <c r="AAO49" s="10"/>
      <c r="AAP49" s="10"/>
      <c r="AAQ49" s="10"/>
      <c r="AAR49" s="10"/>
      <c r="AAS49" s="10"/>
      <c r="AAT49" s="10"/>
      <c r="AAU49" s="10"/>
      <c r="AAV49" s="10"/>
      <c r="AAW49" s="10"/>
      <c r="AAX49" s="10"/>
      <c r="AAY49" s="10"/>
      <c r="AAZ49" s="10"/>
      <c r="ABA49" s="10"/>
      <c r="ABB49" s="10"/>
      <c r="ABC49" s="10"/>
      <c r="ABD49" s="10"/>
      <c r="ABE49" s="10"/>
      <c r="ABF49" s="10"/>
      <c r="ABG49" s="10"/>
      <c r="ABH49" s="10"/>
      <c r="ABI49" s="10"/>
      <c r="ABJ49" s="10"/>
      <c r="ABK49" s="10"/>
      <c r="ABL49" s="10"/>
      <c r="ABM49" s="10"/>
      <c r="ABN49" s="10"/>
      <c r="ABO49" s="10"/>
      <c r="ABP49" s="10"/>
      <c r="ABQ49" s="10"/>
      <c r="ABR49" s="10"/>
      <c r="ABS49" s="10"/>
      <c r="ABT49" s="10"/>
      <c r="ABU49" s="10"/>
      <c r="ABV49" s="10"/>
      <c r="ABW49" s="10"/>
      <c r="ABX49" s="10"/>
      <c r="ABY49" s="10"/>
      <c r="ABZ49" s="10"/>
      <c r="ACA49" s="10"/>
      <c r="ACB49" s="10"/>
      <c r="ACC49" s="10"/>
      <c r="ACD49" s="10"/>
      <c r="ACE49" s="10"/>
      <c r="ACF49" s="10"/>
      <c r="ACG49" s="10"/>
      <c r="ACH49" s="10"/>
      <c r="ACI49" s="10"/>
      <c r="ACJ49" s="10"/>
      <c r="ACK49" s="10"/>
      <c r="ACL49" s="10"/>
      <c r="ACM49" s="10"/>
      <c r="ACN49" s="10"/>
      <c r="ACO49" s="10"/>
      <c r="ACP49" s="10"/>
      <c r="ACQ49" s="10"/>
      <c r="ACR49" s="10"/>
      <c r="ACS49" s="10"/>
      <c r="ACT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R49" s="10"/>
      <c r="ADS49" s="10"/>
      <c r="ADT49" s="10"/>
      <c r="ADU49" s="10"/>
      <c r="ADV49" s="10"/>
      <c r="ADW49" s="10"/>
      <c r="ADX49" s="10"/>
      <c r="ADY49" s="10"/>
      <c r="ADZ49" s="10"/>
      <c r="AEA49" s="10"/>
      <c r="AEB49" s="10"/>
      <c r="AEC49" s="10"/>
      <c r="AED49" s="10"/>
      <c r="AEE49" s="10"/>
      <c r="AEF49" s="10"/>
      <c r="AEG49" s="10"/>
      <c r="AEH49" s="10"/>
      <c r="AEI49" s="10"/>
      <c r="AEJ49" s="10"/>
      <c r="AEK49" s="10"/>
      <c r="AEL49" s="10"/>
      <c r="AEM49" s="10"/>
      <c r="AEN49" s="10"/>
      <c r="AEO49" s="10"/>
      <c r="AEP49" s="10"/>
      <c r="AEQ49" s="10"/>
      <c r="AER49" s="10"/>
      <c r="AES49" s="10"/>
      <c r="AET49" s="10"/>
      <c r="AEU49" s="10"/>
      <c r="AEV49" s="10"/>
      <c r="AEW49" s="10"/>
      <c r="AEX49" s="10"/>
      <c r="AEY49" s="10"/>
      <c r="AEZ49" s="10"/>
      <c r="AFA49" s="10"/>
      <c r="AFB49" s="10"/>
      <c r="AFC49" s="10"/>
      <c r="AFD49" s="10"/>
      <c r="AFE49" s="10"/>
      <c r="AFF49" s="10"/>
      <c r="AFG49" s="10"/>
      <c r="AFH49" s="10"/>
      <c r="AFI49" s="10"/>
      <c r="AFJ49" s="10"/>
      <c r="AFK49" s="10"/>
      <c r="AFL49" s="10"/>
      <c r="AFM49" s="10"/>
      <c r="AFN49" s="10"/>
      <c r="AFO49" s="10"/>
      <c r="AFP49" s="10"/>
      <c r="AFQ49" s="10"/>
      <c r="AFR49" s="10"/>
      <c r="AFS49" s="10"/>
      <c r="AFT49" s="10"/>
      <c r="AFU49" s="10"/>
      <c r="AFV49" s="10"/>
      <c r="AFW49" s="10"/>
      <c r="AFX49" s="10"/>
      <c r="AFY49" s="10"/>
      <c r="AFZ49" s="10"/>
      <c r="AGA49" s="10"/>
      <c r="AGB49" s="10"/>
      <c r="AGC49" s="10"/>
      <c r="AGD49" s="10"/>
      <c r="AGE49" s="10"/>
      <c r="AGF49" s="10"/>
      <c r="AGG49" s="10"/>
      <c r="AGH49" s="10"/>
      <c r="AGI49" s="10"/>
      <c r="AGJ49" s="10"/>
      <c r="AGK49" s="10"/>
      <c r="AGL49" s="10"/>
      <c r="AGM49" s="10"/>
      <c r="AGN49" s="10"/>
      <c r="AGO49" s="10"/>
      <c r="AGP49" s="10"/>
      <c r="AGQ49" s="10"/>
      <c r="AGR49" s="10"/>
      <c r="AGS49" s="10"/>
      <c r="AGT49" s="10"/>
      <c r="AGU49" s="10"/>
      <c r="AGV49" s="10"/>
      <c r="AGW49" s="10"/>
      <c r="AGX49" s="10"/>
      <c r="AGY49" s="10"/>
      <c r="AGZ49" s="10"/>
      <c r="AHA49" s="10"/>
      <c r="AHB49" s="10"/>
      <c r="AHC49" s="10"/>
      <c r="AHD49" s="10"/>
      <c r="AHE49" s="10"/>
      <c r="AHF49" s="10"/>
      <c r="AHG49" s="10"/>
      <c r="AHH49" s="10"/>
      <c r="AHI49" s="10"/>
      <c r="AHJ49" s="10"/>
      <c r="AHK49" s="10"/>
      <c r="AHL49" s="10"/>
      <c r="AHM49" s="10"/>
      <c r="AHN49" s="10"/>
      <c r="AHO49" s="10"/>
      <c r="AHP49" s="10"/>
      <c r="AHQ49" s="10"/>
      <c r="AHR49" s="10"/>
      <c r="AHS49" s="10"/>
      <c r="AHT49" s="10"/>
      <c r="AHU49" s="10"/>
      <c r="AHV49" s="10"/>
      <c r="AHW49" s="10"/>
      <c r="AHX49" s="10"/>
      <c r="AHY49" s="10"/>
      <c r="AHZ49" s="10"/>
      <c r="AIA49" s="10"/>
      <c r="AIB49" s="10"/>
      <c r="AIC49" s="10"/>
      <c r="AID49" s="10"/>
      <c r="AIE49" s="10"/>
      <c r="AIF49" s="10"/>
      <c r="AIG49" s="10"/>
      <c r="AIH49" s="10"/>
      <c r="AII49" s="10"/>
      <c r="AIJ49" s="10"/>
      <c r="AIK49" s="10"/>
      <c r="AIL49" s="10"/>
      <c r="AIM49" s="10"/>
      <c r="AIN49" s="10"/>
      <c r="AIO49" s="10"/>
      <c r="AIP49" s="10"/>
      <c r="AIQ49" s="10"/>
      <c r="AIR49" s="10"/>
      <c r="AIS49" s="10"/>
      <c r="AIT49" s="10"/>
      <c r="AIU49" s="10"/>
      <c r="AIV49" s="10"/>
      <c r="AIW49" s="10"/>
      <c r="AIX49" s="10"/>
      <c r="AIY49" s="10"/>
      <c r="AIZ49" s="10"/>
      <c r="AJA49" s="10"/>
      <c r="AJB49" s="10"/>
      <c r="AJC49" s="10"/>
      <c r="AJD49" s="10"/>
      <c r="AJE49" s="10"/>
      <c r="AJF49" s="10"/>
      <c r="AJG49" s="10"/>
      <c r="AJH49" s="10"/>
      <c r="AJI49" s="10"/>
      <c r="AJJ49" s="10"/>
      <c r="AJK49" s="10"/>
      <c r="AJL49" s="10"/>
      <c r="AJM49" s="10"/>
      <c r="AJN49" s="10"/>
      <c r="AJO49" s="10"/>
      <c r="AJP49" s="10"/>
      <c r="AJQ49" s="10"/>
      <c r="AJR49" s="10"/>
      <c r="AJS49" s="10"/>
      <c r="AJT49" s="10"/>
      <c r="AJU49" s="10"/>
      <c r="AJV49" s="10"/>
      <c r="AJW49" s="10"/>
      <c r="AJX49" s="10"/>
      <c r="AJY49" s="10"/>
      <c r="AJZ49" s="10"/>
      <c r="AKA49" s="10"/>
      <c r="AKB49" s="10"/>
      <c r="AKC49" s="10"/>
      <c r="AKD49" s="10"/>
      <c r="AKE49" s="10"/>
      <c r="AKF49" s="10"/>
      <c r="AKG49" s="10"/>
      <c r="AKH49" s="10"/>
      <c r="AKI49" s="10"/>
      <c r="AKJ49" s="10"/>
      <c r="AKK49" s="10"/>
      <c r="AKL49" s="10"/>
      <c r="AKM49" s="10"/>
      <c r="AKN49" s="10"/>
      <c r="AKO49" s="10"/>
      <c r="AKP49" s="10"/>
      <c r="AKQ49" s="10"/>
      <c r="AKR49" s="10"/>
      <c r="AKS49" s="10"/>
      <c r="AKT49" s="10"/>
      <c r="AKU49" s="10"/>
      <c r="AKV49" s="10"/>
      <c r="AKW49" s="10"/>
      <c r="AKX49" s="10"/>
      <c r="AKY49" s="10"/>
      <c r="AKZ49" s="10"/>
      <c r="ALA49" s="10"/>
      <c r="ALB49" s="10"/>
      <c r="ALC49" s="10"/>
      <c r="ALD49" s="10"/>
      <c r="ALE49" s="10"/>
      <c r="ALF49" s="10"/>
      <c r="ALG49" s="10"/>
      <c r="ALH49" s="10"/>
      <c r="ALI49" s="10"/>
      <c r="ALJ49" s="10"/>
      <c r="ALK49" s="10"/>
      <c r="ALL49" s="10"/>
      <c r="ALM49" s="10"/>
      <c r="ALN49" s="10"/>
      <c r="ALO49" s="10"/>
      <c r="ALP49" s="10"/>
      <c r="ALQ49" s="10"/>
      <c r="ALR49" s="10"/>
      <c r="ALS49" s="10"/>
      <c r="ALT49" s="10"/>
      <c r="ALU49" s="10"/>
      <c r="ALV49" s="10"/>
      <c r="ALW49" s="10"/>
      <c r="ALX49" s="10"/>
      <c r="ALY49" s="10"/>
      <c r="ALZ49" s="10"/>
      <c r="AMA49" s="10"/>
      <c r="AMB49" s="10"/>
      <c r="AMC49" s="10"/>
      <c r="AMD49" s="10"/>
      <c r="AME49" s="10"/>
      <c r="AMF49" s="10"/>
      <c r="AMG49" s="10"/>
    </row>
    <row r="50" customFormat="false" ht="12.8" hidden="false" customHeight="false" outlineLevel="0" collapsed="false">
      <c r="B50" s="0" t="s">
        <v>67</v>
      </c>
      <c r="C50" s="0" t="n">
        <v>93</v>
      </c>
      <c r="D50" s="0" t="n">
        <v>0.11</v>
      </c>
      <c r="E50" s="0" t="n">
        <v>70</v>
      </c>
      <c r="F50" s="0" t="n">
        <v>25</v>
      </c>
      <c r="G50" s="0" t="n">
        <v>27.2</v>
      </c>
      <c r="I50" s="0" t="n">
        <v>12</v>
      </c>
      <c r="L50" s="0" t="s">
        <v>35</v>
      </c>
      <c r="M50" s="0" t="s">
        <v>55</v>
      </c>
      <c r="P50" s="0" t="n">
        <v>2.7</v>
      </c>
      <c r="Q50" s="0" t="n">
        <v>6.7</v>
      </c>
      <c r="R50" s="1" t="n">
        <f aca="false">(G50-I50)/I50/I50</f>
        <v>0.105555555555556</v>
      </c>
      <c r="S50" s="1" t="n">
        <f aca="false">G50-I50</f>
        <v>15.2</v>
      </c>
      <c r="T50" s="1" t="n">
        <f aca="false">I50^3/S50</f>
        <v>113.684210526316</v>
      </c>
      <c r="U50" s="1" t="n">
        <v>0.33</v>
      </c>
      <c r="V50" s="1" t="n">
        <v>4.94</v>
      </c>
      <c r="W50" s="1" t="n">
        <v>0.3</v>
      </c>
      <c r="X50" s="1" t="n">
        <f aca="false">S50/I50</f>
        <v>1.26666666666667</v>
      </c>
      <c r="Y50" s="0" t="n">
        <f aca="false">W50/F50</f>
        <v>0.012</v>
      </c>
      <c r="Z50" s="0" t="n">
        <v>0.102858013106108</v>
      </c>
      <c r="AA50" s="2" t="n">
        <f aca="false">1/6*3.14*(G50^3-I50^3)*F50*0.0008</f>
        <v>192.541115733333</v>
      </c>
      <c r="AB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  <c r="JQ50" s="10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/>
      <c r="KC50" s="10"/>
      <c r="KD50" s="10"/>
      <c r="KE50" s="10"/>
      <c r="KF50" s="10"/>
      <c r="KG50" s="10"/>
      <c r="KH50" s="10"/>
      <c r="KI50" s="10"/>
      <c r="KJ50" s="10"/>
      <c r="KK50" s="10"/>
      <c r="KL50" s="10"/>
      <c r="KM50" s="10"/>
      <c r="KN50" s="10"/>
      <c r="KO50" s="10"/>
      <c r="KP50" s="10"/>
      <c r="KQ50" s="10"/>
      <c r="KR50" s="10"/>
      <c r="KS50" s="10"/>
      <c r="KT50" s="10"/>
      <c r="KU50" s="10"/>
      <c r="KV50" s="10"/>
      <c r="KW50" s="10"/>
      <c r="KX50" s="10"/>
      <c r="KY50" s="10"/>
      <c r="KZ50" s="10"/>
      <c r="LA50" s="10"/>
      <c r="LB50" s="10"/>
      <c r="LC50" s="10"/>
      <c r="LD50" s="10"/>
      <c r="LE50" s="10"/>
      <c r="LF50" s="10"/>
      <c r="LG50" s="10"/>
      <c r="LH50" s="10"/>
      <c r="LI50" s="10"/>
      <c r="LJ50" s="10"/>
      <c r="LK50" s="10"/>
      <c r="LL50" s="10"/>
      <c r="LM50" s="10"/>
      <c r="LN50" s="10"/>
      <c r="LO50" s="10"/>
      <c r="LP50" s="10"/>
      <c r="LQ50" s="10"/>
      <c r="LR50" s="10"/>
      <c r="LS50" s="10"/>
      <c r="LT50" s="10"/>
      <c r="LU50" s="10"/>
      <c r="LV50" s="10"/>
      <c r="LW50" s="10"/>
      <c r="LX50" s="10"/>
      <c r="LY50" s="10"/>
      <c r="LZ50" s="10"/>
      <c r="MA50" s="10"/>
      <c r="MB50" s="10"/>
      <c r="MC50" s="10"/>
      <c r="MD50" s="10"/>
      <c r="ME50" s="10"/>
      <c r="MF50" s="10"/>
      <c r="MG50" s="10"/>
      <c r="MH50" s="10"/>
      <c r="MI50" s="10"/>
      <c r="MJ50" s="10"/>
      <c r="MK50" s="10"/>
      <c r="ML50" s="10"/>
      <c r="MM50" s="10"/>
      <c r="MN50" s="10"/>
      <c r="MO50" s="10"/>
      <c r="MP50" s="10"/>
      <c r="MQ50" s="10"/>
      <c r="MR50" s="10"/>
      <c r="MS50" s="10"/>
      <c r="MT50" s="10"/>
      <c r="MU50" s="10"/>
      <c r="MV50" s="10"/>
      <c r="MW50" s="10"/>
      <c r="MX50" s="10"/>
      <c r="MY50" s="10"/>
      <c r="MZ50" s="10"/>
      <c r="NA50" s="10"/>
      <c r="NB50" s="10"/>
      <c r="NC50" s="10"/>
      <c r="ND50" s="10"/>
      <c r="NE50" s="10"/>
      <c r="NF50" s="10"/>
      <c r="NG50" s="10"/>
      <c r="NH50" s="10"/>
      <c r="NI50" s="10"/>
      <c r="NJ50" s="10"/>
      <c r="NK50" s="10"/>
      <c r="NL50" s="10"/>
      <c r="NM50" s="10"/>
      <c r="NN50" s="10"/>
      <c r="NO50" s="10"/>
      <c r="NP50" s="10"/>
      <c r="NQ50" s="10"/>
      <c r="NR50" s="10"/>
      <c r="NS50" s="10"/>
      <c r="NT50" s="10"/>
      <c r="NU50" s="10"/>
      <c r="NV50" s="10"/>
      <c r="NW50" s="10"/>
      <c r="NX50" s="10"/>
      <c r="NY50" s="10"/>
      <c r="NZ50" s="10"/>
      <c r="OA50" s="10"/>
      <c r="OB50" s="10"/>
      <c r="OC50" s="10"/>
      <c r="OD50" s="10"/>
      <c r="OE50" s="10"/>
      <c r="OF50" s="10"/>
      <c r="OG50" s="10"/>
      <c r="OH50" s="10"/>
      <c r="OI50" s="10"/>
      <c r="OJ50" s="10"/>
      <c r="OK50" s="10"/>
      <c r="OL50" s="10"/>
      <c r="OM50" s="10"/>
      <c r="ON50" s="10"/>
      <c r="OO50" s="10"/>
      <c r="OP50" s="10"/>
      <c r="OQ50" s="10"/>
      <c r="OR50" s="10"/>
      <c r="OS50" s="10"/>
      <c r="OT50" s="10"/>
      <c r="OU50" s="10"/>
      <c r="OV50" s="10"/>
      <c r="OW50" s="10"/>
      <c r="OX50" s="10"/>
      <c r="OY50" s="10"/>
      <c r="OZ50" s="10"/>
      <c r="PA50" s="10"/>
      <c r="PB50" s="10"/>
      <c r="PC50" s="10"/>
      <c r="PD50" s="10"/>
      <c r="PE50" s="10"/>
      <c r="PF50" s="10"/>
      <c r="PG50" s="10"/>
      <c r="PH50" s="10"/>
      <c r="PI50" s="10"/>
      <c r="PJ50" s="10"/>
      <c r="PK50" s="10"/>
      <c r="PL50" s="10"/>
      <c r="PM50" s="10"/>
      <c r="PN50" s="10"/>
      <c r="PO50" s="10"/>
      <c r="PP50" s="10"/>
      <c r="PQ50" s="10"/>
      <c r="PR50" s="10"/>
      <c r="PS50" s="10"/>
      <c r="PT50" s="10"/>
      <c r="PU50" s="10"/>
      <c r="PV50" s="10"/>
      <c r="PW50" s="10"/>
      <c r="PX50" s="10"/>
      <c r="PY50" s="10"/>
      <c r="PZ50" s="10"/>
      <c r="QA50" s="10"/>
      <c r="QB50" s="10"/>
      <c r="QC50" s="10"/>
      <c r="QD50" s="10"/>
      <c r="QE50" s="10"/>
      <c r="QF50" s="10"/>
      <c r="QG50" s="10"/>
      <c r="QH50" s="10"/>
      <c r="QI50" s="10"/>
      <c r="QJ50" s="10"/>
      <c r="QK50" s="10"/>
      <c r="QL50" s="10"/>
      <c r="QM50" s="10"/>
      <c r="QN50" s="10"/>
      <c r="QO50" s="10"/>
      <c r="QP50" s="10"/>
      <c r="QQ50" s="10"/>
      <c r="QR50" s="10"/>
      <c r="QS50" s="10"/>
      <c r="QT50" s="10"/>
      <c r="QU50" s="10"/>
      <c r="QV50" s="10"/>
      <c r="QW50" s="10"/>
      <c r="QX50" s="10"/>
      <c r="QY50" s="10"/>
      <c r="QZ50" s="10"/>
      <c r="RA50" s="10"/>
      <c r="RB50" s="10"/>
      <c r="RC50" s="10"/>
      <c r="RD50" s="10"/>
      <c r="RE50" s="10"/>
      <c r="RF50" s="10"/>
      <c r="RG50" s="10"/>
      <c r="RH50" s="10"/>
      <c r="RI50" s="10"/>
      <c r="RJ50" s="10"/>
      <c r="RK50" s="10"/>
      <c r="RL50" s="10"/>
      <c r="RM50" s="10"/>
      <c r="RN50" s="10"/>
      <c r="RO50" s="10"/>
      <c r="RP50" s="10"/>
      <c r="RQ50" s="10"/>
      <c r="RR50" s="10"/>
      <c r="RS50" s="10"/>
      <c r="RT50" s="10"/>
      <c r="RU50" s="10"/>
      <c r="RV50" s="10"/>
      <c r="RW50" s="10"/>
      <c r="RX50" s="10"/>
      <c r="RY50" s="10"/>
      <c r="RZ50" s="10"/>
      <c r="SA50" s="10"/>
      <c r="SB50" s="10"/>
      <c r="SC50" s="10"/>
      <c r="SD50" s="10"/>
      <c r="SE50" s="10"/>
      <c r="SF50" s="10"/>
      <c r="SG50" s="10"/>
      <c r="SH50" s="10"/>
      <c r="SI50" s="10"/>
      <c r="SJ50" s="10"/>
      <c r="SK50" s="10"/>
      <c r="SL50" s="10"/>
      <c r="SM50" s="10"/>
      <c r="SN50" s="10"/>
      <c r="SO50" s="10"/>
      <c r="SP50" s="10"/>
      <c r="SQ50" s="10"/>
      <c r="SR50" s="10"/>
      <c r="SS50" s="10"/>
      <c r="ST50" s="10"/>
      <c r="SU50" s="10"/>
      <c r="SV50" s="10"/>
      <c r="SW50" s="10"/>
      <c r="SX50" s="10"/>
      <c r="SY50" s="10"/>
      <c r="SZ50" s="10"/>
      <c r="TA50" s="10"/>
      <c r="TB50" s="10"/>
      <c r="TC50" s="10"/>
      <c r="TD50" s="10"/>
      <c r="TE50" s="10"/>
      <c r="TF50" s="10"/>
      <c r="TG50" s="10"/>
      <c r="TH50" s="10"/>
      <c r="TI50" s="10"/>
      <c r="TJ50" s="10"/>
      <c r="TK50" s="10"/>
      <c r="TL50" s="10"/>
      <c r="TM50" s="10"/>
      <c r="TN50" s="10"/>
      <c r="TO50" s="10"/>
      <c r="TP50" s="10"/>
      <c r="TQ50" s="10"/>
      <c r="TR50" s="10"/>
      <c r="TS50" s="10"/>
      <c r="TT50" s="10"/>
      <c r="TU50" s="10"/>
      <c r="TV50" s="10"/>
      <c r="TW50" s="10"/>
      <c r="TX50" s="10"/>
      <c r="TY50" s="10"/>
      <c r="TZ50" s="10"/>
      <c r="UA50" s="10"/>
      <c r="UB50" s="10"/>
      <c r="UC50" s="10"/>
      <c r="UD50" s="10"/>
      <c r="UE50" s="10"/>
      <c r="UF50" s="10"/>
      <c r="UG50" s="10"/>
      <c r="UH50" s="10"/>
      <c r="UI50" s="10"/>
      <c r="UJ50" s="10"/>
      <c r="UK50" s="10"/>
      <c r="UL50" s="10"/>
      <c r="UM50" s="10"/>
      <c r="UN50" s="10"/>
      <c r="UO50" s="10"/>
      <c r="UP50" s="10"/>
      <c r="UQ50" s="10"/>
      <c r="UR50" s="10"/>
      <c r="US50" s="10"/>
      <c r="UT50" s="10"/>
      <c r="UU50" s="10"/>
      <c r="UV50" s="10"/>
      <c r="UW50" s="10"/>
      <c r="UX50" s="10"/>
      <c r="UY50" s="10"/>
      <c r="UZ50" s="10"/>
      <c r="VA50" s="10"/>
      <c r="VB50" s="10"/>
      <c r="VC50" s="10"/>
      <c r="VD50" s="10"/>
      <c r="VE50" s="10"/>
      <c r="VF50" s="10"/>
      <c r="VG50" s="10"/>
      <c r="VH50" s="10"/>
      <c r="VI50" s="10"/>
      <c r="VJ50" s="10"/>
      <c r="VK50" s="10"/>
      <c r="VL50" s="10"/>
      <c r="VM50" s="10"/>
      <c r="VN50" s="10"/>
      <c r="VO50" s="10"/>
      <c r="VP50" s="10"/>
      <c r="VQ50" s="10"/>
      <c r="VR50" s="10"/>
      <c r="VS50" s="10"/>
      <c r="VT50" s="10"/>
      <c r="VU50" s="10"/>
      <c r="VV50" s="10"/>
      <c r="VW50" s="10"/>
      <c r="VX50" s="10"/>
      <c r="VY50" s="10"/>
      <c r="VZ50" s="10"/>
      <c r="WA50" s="10"/>
      <c r="WB50" s="10"/>
      <c r="WC50" s="10"/>
      <c r="WD50" s="10"/>
      <c r="WE50" s="10"/>
      <c r="WF50" s="10"/>
      <c r="WG50" s="10"/>
      <c r="WH50" s="10"/>
      <c r="WI50" s="10"/>
      <c r="WJ50" s="10"/>
      <c r="WK50" s="10"/>
      <c r="WL50" s="10"/>
      <c r="WM50" s="10"/>
      <c r="WN50" s="10"/>
      <c r="WO50" s="10"/>
      <c r="WP50" s="10"/>
      <c r="WQ50" s="10"/>
      <c r="WR50" s="10"/>
      <c r="WS50" s="10"/>
      <c r="WT50" s="10"/>
      <c r="WU50" s="10"/>
      <c r="WV50" s="10"/>
      <c r="WW50" s="10"/>
      <c r="WX50" s="10"/>
      <c r="WY50" s="10"/>
      <c r="WZ50" s="10"/>
      <c r="XA50" s="10"/>
      <c r="XB50" s="10"/>
      <c r="XC50" s="10"/>
      <c r="XD50" s="10"/>
      <c r="XE50" s="10"/>
      <c r="XF50" s="10"/>
      <c r="XG50" s="10"/>
      <c r="XH50" s="10"/>
      <c r="XI50" s="10"/>
      <c r="XJ50" s="10"/>
      <c r="XK50" s="10"/>
      <c r="XL50" s="10"/>
      <c r="XM50" s="10"/>
      <c r="XN50" s="10"/>
      <c r="XO50" s="10"/>
      <c r="XP50" s="10"/>
      <c r="XQ50" s="10"/>
      <c r="XR50" s="10"/>
      <c r="XS50" s="10"/>
      <c r="XT50" s="10"/>
      <c r="XU50" s="10"/>
      <c r="XV50" s="10"/>
      <c r="XW50" s="10"/>
      <c r="XX50" s="10"/>
      <c r="XY50" s="10"/>
      <c r="XZ50" s="10"/>
      <c r="YA50" s="10"/>
      <c r="YB50" s="10"/>
      <c r="YC50" s="10"/>
      <c r="YD50" s="10"/>
      <c r="YE50" s="10"/>
      <c r="YF50" s="10"/>
      <c r="YG50" s="10"/>
      <c r="YH50" s="10"/>
      <c r="YI50" s="10"/>
      <c r="YJ50" s="10"/>
      <c r="YK50" s="10"/>
      <c r="YL50" s="10"/>
      <c r="YM50" s="10"/>
      <c r="YN50" s="10"/>
      <c r="YO50" s="10"/>
      <c r="YP50" s="10"/>
      <c r="YQ50" s="10"/>
      <c r="YR50" s="10"/>
      <c r="YS50" s="10"/>
      <c r="YT50" s="10"/>
      <c r="YU50" s="10"/>
      <c r="YV50" s="10"/>
      <c r="YW50" s="10"/>
      <c r="YX50" s="10"/>
      <c r="YY50" s="10"/>
      <c r="YZ50" s="10"/>
      <c r="ZA50" s="10"/>
      <c r="ZB50" s="10"/>
      <c r="ZC50" s="10"/>
      <c r="ZD50" s="10"/>
      <c r="ZE50" s="10"/>
      <c r="ZF50" s="10"/>
      <c r="ZG50" s="10"/>
      <c r="ZH50" s="10"/>
      <c r="ZI50" s="10"/>
      <c r="ZJ50" s="10"/>
      <c r="ZK50" s="10"/>
      <c r="ZL50" s="10"/>
      <c r="ZM50" s="10"/>
      <c r="ZN50" s="10"/>
      <c r="ZO50" s="10"/>
      <c r="ZP50" s="10"/>
      <c r="ZQ50" s="10"/>
      <c r="ZR50" s="10"/>
      <c r="ZS50" s="10"/>
      <c r="ZT50" s="10"/>
      <c r="ZU50" s="10"/>
      <c r="ZV50" s="10"/>
      <c r="ZW50" s="10"/>
      <c r="ZX50" s="10"/>
      <c r="ZY50" s="10"/>
      <c r="ZZ50" s="10"/>
      <c r="AAA50" s="10"/>
      <c r="AAB50" s="10"/>
      <c r="AAC50" s="10"/>
      <c r="AAD50" s="10"/>
      <c r="AAE50" s="10"/>
      <c r="AAF50" s="10"/>
      <c r="AAG50" s="10"/>
      <c r="AAH50" s="10"/>
      <c r="AAI50" s="10"/>
      <c r="AAJ50" s="10"/>
      <c r="AAK50" s="10"/>
      <c r="AAL50" s="10"/>
      <c r="AAM50" s="10"/>
      <c r="AAN50" s="10"/>
      <c r="AAO50" s="10"/>
      <c r="AAP50" s="10"/>
      <c r="AAQ50" s="10"/>
      <c r="AAR50" s="10"/>
      <c r="AAS50" s="10"/>
      <c r="AAT50" s="10"/>
      <c r="AAU50" s="10"/>
      <c r="AAV50" s="10"/>
      <c r="AAW50" s="10"/>
      <c r="AAX50" s="10"/>
      <c r="AAY50" s="10"/>
      <c r="AAZ50" s="10"/>
      <c r="ABA50" s="10"/>
      <c r="ABB50" s="10"/>
      <c r="ABC50" s="10"/>
      <c r="ABD50" s="10"/>
      <c r="ABE50" s="10"/>
      <c r="ABF50" s="10"/>
      <c r="ABG50" s="10"/>
      <c r="ABH50" s="10"/>
      <c r="ABI50" s="10"/>
      <c r="ABJ50" s="10"/>
      <c r="ABK50" s="10"/>
      <c r="ABL50" s="10"/>
      <c r="ABM50" s="10"/>
      <c r="ABN50" s="10"/>
      <c r="ABO50" s="10"/>
      <c r="ABP50" s="10"/>
      <c r="ABQ50" s="10"/>
      <c r="ABR50" s="10"/>
      <c r="ABS50" s="10"/>
      <c r="ABT50" s="10"/>
      <c r="ABU50" s="10"/>
      <c r="ABV50" s="10"/>
      <c r="ABW50" s="10"/>
      <c r="ABX50" s="10"/>
      <c r="ABY50" s="10"/>
      <c r="ABZ50" s="10"/>
      <c r="ACA50" s="10"/>
      <c r="ACB50" s="10"/>
      <c r="ACC50" s="10"/>
      <c r="ACD50" s="10"/>
      <c r="ACE50" s="10"/>
      <c r="ACF50" s="10"/>
      <c r="ACG50" s="10"/>
      <c r="ACH50" s="10"/>
      <c r="ACI50" s="10"/>
      <c r="ACJ50" s="10"/>
      <c r="ACK50" s="10"/>
      <c r="ACL50" s="10"/>
      <c r="ACM50" s="10"/>
      <c r="ACN50" s="10"/>
      <c r="ACO50" s="10"/>
      <c r="ACP50" s="10"/>
      <c r="ACQ50" s="10"/>
      <c r="ACR50" s="10"/>
      <c r="ACS50" s="10"/>
      <c r="ACT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R50" s="10"/>
      <c r="ADS50" s="10"/>
      <c r="ADT50" s="10"/>
      <c r="ADU50" s="10"/>
      <c r="ADV50" s="10"/>
      <c r="ADW50" s="10"/>
      <c r="ADX50" s="10"/>
      <c r="ADY50" s="10"/>
      <c r="ADZ50" s="10"/>
      <c r="AEA50" s="10"/>
      <c r="AEB50" s="10"/>
      <c r="AEC50" s="10"/>
      <c r="AED50" s="10"/>
      <c r="AEE50" s="10"/>
      <c r="AEF50" s="10"/>
      <c r="AEG50" s="10"/>
      <c r="AEH50" s="10"/>
      <c r="AEI50" s="10"/>
      <c r="AEJ50" s="10"/>
      <c r="AEK50" s="10"/>
      <c r="AEL50" s="10"/>
      <c r="AEM50" s="10"/>
      <c r="AEN50" s="10"/>
      <c r="AEO50" s="10"/>
      <c r="AEP50" s="10"/>
      <c r="AEQ50" s="10"/>
      <c r="AER50" s="10"/>
      <c r="AES50" s="10"/>
      <c r="AET50" s="10"/>
      <c r="AEU50" s="10"/>
      <c r="AEV50" s="10"/>
      <c r="AEW50" s="10"/>
      <c r="AEX50" s="10"/>
      <c r="AEY50" s="10"/>
      <c r="AEZ50" s="10"/>
      <c r="AFA50" s="10"/>
      <c r="AFB50" s="10"/>
      <c r="AFC50" s="10"/>
      <c r="AFD50" s="10"/>
      <c r="AFE50" s="10"/>
      <c r="AFF50" s="10"/>
      <c r="AFG50" s="10"/>
      <c r="AFH50" s="10"/>
      <c r="AFI50" s="10"/>
      <c r="AFJ50" s="10"/>
      <c r="AFK50" s="10"/>
      <c r="AFL50" s="10"/>
      <c r="AFM50" s="10"/>
      <c r="AFN50" s="10"/>
      <c r="AFO50" s="10"/>
      <c r="AFP50" s="10"/>
      <c r="AFQ50" s="10"/>
      <c r="AFR50" s="10"/>
      <c r="AFS50" s="10"/>
      <c r="AFT50" s="10"/>
      <c r="AFU50" s="10"/>
      <c r="AFV50" s="10"/>
      <c r="AFW50" s="10"/>
      <c r="AFX50" s="10"/>
      <c r="AFY50" s="10"/>
      <c r="AFZ50" s="10"/>
      <c r="AGA50" s="10"/>
      <c r="AGB50" s="10"/>
      <c r="AGC50" s="10"/>
      <c r="AGD50" s="10"/>
      <c r="AGE50" s="10"/>
      <c r="AGF50" s="10"/>
      <c r="AGG50" s="10"/>
      <c r="AGH50" s="10"/>
      <c r="AGI50" s="10"/>
      <c r="AGJ50" s="10"/>
      <c r="AGK50" s="10"/>
      <c r="AGL50" s="10"/>
      <c r="AGM50" s="10"/>
      <c r="AGN50" s="10"/>
      <c r="AGO50" s="10"/>
      <c r="AGP50" s="10"/>
      <c r="AGQ50" s="10"/>
      <c r="AGR50" s="10"/>
      <c r="AGS50" s="10"/>
      <c r="AGT50" s="10"/>
      <c r="AGU50" s="10"/>
      <c r="AGV50" s="10"/>
      <c r="AGW50" s="10"/>
      <c r="AGX50" s="10"/>
      <c r="AGY50" s="10"/>
      <c r="AGZ50" s="10"/>
      <c r="AHA50" s="10"/>
      <c r="AHB50" s="10"/>
      <c r="AHC50" s="10"/>
      <c r="AHD50" s="10"/>
      <c r="AHE50" s="10"/>
      <c r="AHF50" s="10"/>
      <c r="AHG50" s="10"/>
      <c r="AHH50" s="10"/>
      <c r="AHI50" s="10"/>
      <c r="AHJ50" s="10"/>
      <c r="AHK50" s="10"/>
      <c r="AHL50" s="10"/>
      <c r="AHM50" s="10"/>
      <c r="AHN50" s="10"/>
      <c r="AHO50" s="10"/>
      <c r="AHP50" s="10"/>
      <c r="AHQ50" s="10"/>
      <c r="AHR50" s="10"/>
      <c r="AHS50" s="10"/>
      <c r="AHT50" s="10"/>
      <c r="AHU50" s="10"/>
      <c r="AHV50" s="10"/>
      <c r="AHW50" s="10"/>
      <c r="AHX50" s="10"/>
      <c r="AHY50" s="10"/>
      <c r="AHZ50" s="10"/>
      <c r="AIA50" s="10"/>
      <c r="AIB50" s="10"/>
      <c r="AIC50" s="10"/>
      <c r="AID50" s="10"/>
      <c r="AIE50" s="10"/>
      <c r="AIF50" s="10"/>
      <c r="AIG50" s="10"/>
      <c r="AIH50" s="10"/>
      <c r="AII50" s="10"/>
      <c r="AIJ50" s="10"/>
      <c r="AIK50" s="10"/>
      <c r="AIL50" s="10"/>
      <c r="AIM50" s="10"/>
      <c r="AIN50" s="10"/>
      <c r="AIO50" s="10"/>
      <c r="AIP50" s="10"/>
      <c r="AIQ50" s="10"/>
      <c r="AIR50" s="10"/>
      <c r="AIS50" s="10"/>
      <c r="AIT50" s="10"/>
      <c r="AIU50" s="10"/>
      <c r="AIV50" s="10"/>
      <c r="AIW50" s="10"/>
      <c r="AIX50" s="10"/>
      <c r="AIY50" s="10"/>
      <c r="AIZ50" s="10"/>
      <c r="AJA50" s="10"/>
      <c r="AJB50" s="10"/>
      <c r="AJC50" s="10"/>
      <c r="AJD50" s="10"/>
      <c r="AJE50" s="10"/>
      <c r="AJF50" s="10"/>
      <c r="AJG50" s="10"/>
      <c r="AJH50" s="10"/>
      <c r="AJI50" s="10"/>
      <c r="AJJ50" s="10"/>
      <c r="AJK50" s="10"/>
      <c r="AJL50" s="10"/>
      <c r="AJM50" s="10"/>
      <c r="AJN50" s="10"/>
      <c r="AJO50" s="10"/>
      <c r="AJP50" s="10"/>
      <c r="AJQ50" s="10"/>
      <c r="AJR50" s="10"/>
      <c r="AJS50" s="10"/>
      <c r="AJT50" s="10"/>
      <c r="AJU50" s="10"/>
      <c r="AJV50" s="10"/>
      <c r="AJW50" s="10"/>
      <c r="AJX50" s="10"/>
      <c r="AJY50" s="10"/>
      <c r="AJZ50" s="10"/>
      <c r="AKA50" s="10"/>
      <c r="AKB50" s="10"/>
      <c r="AKC50" s="10"/>
      <c r="AKD50" s="10"/>
      <c r="AKE50" s="10"/>
      <c r="AKF50" s="10"/>
      <c r="AKG50" s="10"/>
      <c r="AKH50" s="10"/>
      <c r="AKI50" s="10"/>
      <c r="AKJ50" s="10"/>
      <c r="AKK50" s="10"/>
      <c r="AKL50" s="10"/>
      <c r="AKM50" s="10"/>
      <c r="AKN50" s="10"/>
      <c r="AKO50" s="10"/>
      <c r="AKP50" s="10"/>
      <c r="AKQ50" s="10"/>
      <c r="AKR50" s="10"/>
      <c r="AKS50" s="10"/>
      <c r="AKT50" s="10"/>
      <c r="AKU50" s="10"/>
      <c r="AKV50" s="10"/>
      <c r="AKW50" s="10"/>
      <c r="AKX50" s="10"/>
      <c r="AKY50" s="10"/>
      <c r="AKZ50" s="10"/>
      <c r="ALA50" s="10"/>
      <c r="ALB50" s="10"/>
      <c r="ALC50" s="10"/>
      <c r="ALD50" s="10"/>
      <c r="ALE50" s="10"/>
      <c r="ALF50" s="10"/>
      <c r="ALG50" s="10"/>
      <c r="ALH50" s="10"/>
      <c r="ALI50" s="10"/>
      <c r="ALJ50" s="10"/>
      <c r="ALK50" s="10"/>
      <c r="ALL50" s="10"/>
      <c r="ALM50" s="10"/>
      <c r="ALN50" s="10"/>
      <c r="ALO50" s="10"/>
      <c r="ALP50" s="10"/>
      <c r="ALQ50" s="10"/>
      <c r="ALR50" s="10"/>
      <c r="ALS50" s="10"/>
      <c r="ALT50" s="10"/>
      <c r="ALU50" s="10"/>
      <c r="ALV50" s="10"/>
      <c r="ALW50" s="10"/>
      <c r="ALX50" s="10"/>
      <c r="ALY50" s="10"/>
      <c r="ALZ50" s="10"/>
      <c r="AMA50" s="10"/>
      <c r="AMB50" s="10"/>
      <c r="AMC50" s="10"/>
      <c r="AMD50" s="10"/>
      <c r="AME50" s="10"/>
      <c r="AMF50" s="10"/>
      <c r="AMG50" s="10"/>
    </row>
    <row r="51" customFormat="false" ht="12.8" hidden="false" customHeight="false" outlineLevel="0" collapsed="false">
      <c r="B51" s="0" t="s">
        <v>68</v>
      </c>
      <c r="C51" s="0" t="n">
        <v>94</v>
      </c>
      <c r="D51" s="0" t="n">
        <v>0.11</v>
      </c>
      <c r="E51" s="0" t="n">
        <v>70</v>
      </c>
      <c r="F51" s="0" t="n">
        <v>25</v>
      </c>
      <c r="G51" s="0" t="n">
        <v>42</v>
      </c>
      <c r="I51" s="0" t="n">
        <v>8.2</v>
      </c>
      <c r="L51" s="0" t="s">
        <v>35</v>
      </c>
      <c r="M51" s="0" t="s">
        <v>55</v>
      </c>
      <c r="P51" s="0" t="n">
        <v>28</v>
      </c>
      <c r="Q51" s="0" t="n">
        <v>10</v>
      </c>
      <c r="R51" s="1" t="n">
        <f aca="false">(G51-I51)/I51/I51</f>
        <v>0.502676977989292</v>
      </c>
      <c r="S51" s="1" t="n">
        <f aca="false">G51-I51</f>
        <v>33.8</v>
      </c>
      <c r="T51" s="1" t="n">
        <f aca="false">I51^3/S51</f>
        <v>16.3126627218935</v>
      </c>
      <c r="U51" s="1" t="n">
        <v>0.51</v>
      </c>
      <c r="V51" s="1" t="n">
        <v>5.94</v>
      </c>
      <c r="W51" s="1" t="n">
        <v>2.5</v>
      </c>
      <c r="X51" s="1" t="n">
        <f aca="false">S51/I51</f>
        <v>4.1219512195122</v>
      </c>
      <c r="Y51" s="0" t="n">
        <f aca="false">W51/F51</f>
        <v>0.1</v>
      </c>
      <c r="Z51" s="0" t="n">
        <v>0.0501262486011409</v>
      </c>
      <c r="AA51" s="2" t="n">
        <f aca="false">1/6*3.14*(G51^3-I51^3)*F51*0.0008</f>
        <v>769.683414933333</v>
      </c>
      <c r="AB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0"/>
      <c r="JH51" s="10"/>
      <c r="JI51" s="10"/>
      <c r="JJ51" s="10"/>
      <c r="JK51" s="10"/>
      <c r="JL51" s="10"/>
      <c r="JM51" s="10"/>
      <c r="JN51" s="10"/>
      <c r="JO51" s="10"/>
      <c r="JP51" s="10"/>
      <c r="JQ51" s="10"/>
      <c r="JR51" s="10"/>
      <c r="JS51" s="10"/>
      <c r="JT51" s="10"/>
      <c r="JU51" s="10"/>
      <c r="JV51" s="10"/>
      <c r="JW51" s="10"/>
      <c r="JX51" s="10"/>
      <c r="JY51" s="10"/>
      <c r="JZ51" s="10"/>
      <c r="KA51" s="10"/>
      <c r="KB51" s="10"/>
      <c r="KC51" s="10"/>
      <c r="KD51" s="10"/>
      <c r="KE51" s="10"/>
      <c r="KF51" s="10"/>
      <c r="KG51" s="10"/>
      <c r="KH51" s="10"/>
      <c r="KI51" s="10"/>
      <c r="KJ51" s="10"/>
      <c r="KK51" s="10"/>
      <c r="KL51" s="10"/>
      <c r="KM51" s="10"/>
      <c r="KN51" s="10"/>
      <c r="KO51" s="10"/>
      <c r="KP51" s="10"/>
      <c r="KQ51" s="10"/>
      <c r="KR51" s="10"/>
      <c r="KS51" s="10"/>
      <c r="KT51" s="10"/>
      <c r="KU51" s="10"/>
      <c r="KV51" s="10"/>
      <c r="KW51" s="10"/>
      <c r="KX51" s="10"/>
      <c r="KY51" s="10"/>
      <c r="KZ51" s="10"/>
      <c r="LA51" s="10"/>
      <c r="LB51" s="10"/>
      <c r="LC51" s="10"/>
      <c r="LD51" s="10"/>
      <c r="LE51" s="10"/>
      <c r="LF51" s="10"/>
      <c r="LG51" s="10"/>
      <c r="LH51" s="10"/>
      <c r="LI51" s="10"/>
      <c r="LJ51" s="10"/>
      <c r="LK51" s="10"/>
      <c r="LL51" s="10"/>
      <c r="LM51" s="10"/>
      <c r="LN51" s="10"/>
      <c r="LO51" s="10"/>
      <c r="LP51" s="10"/>
      <c r="LQ51" s="10"/>
      <c r="LR51" s="10"/>
      <c r="LS51" s="10"/>
      <c r="LT51" s="10"/>
      <c r="LU51" s="10"/>
      <c r="LV51" s="10"/>
      <c r="LW51" s="10"/>
      <c r="LX51" s="10"/>
      <c r="LY51" s="10"/>
      <c r="LZ51" s="10"/>
      <c r="MA51" s="10"/>
      <c r="MB51" s="10"/>
      <c r="MC51" s="10"/>
      <c r="MD51" s="10"/>
      <c r="ME51" s="10"/>
      <c r="MF51" s="10"/>
      <c r="MG51" s="10"/>
      <c r="MH51" s="10"/>
      <c r="MI51" s="10"/>
      <c r="MJ51" s="10"/>
      <c r="MK51" s="10"/>
      <c r="ML51" s="10"/>
      <c r="MM51" s="10"/>
      <c r="MN51" s="10"/>
      <c r="MO51" s="10"/>
      <c r="MP51" s="10"/>
      <c r="MQ51" s="10"/>
      <c r="MR51" s="10"/>
      <c r="MS51" s="10"/>
      <c r="MT51" s="10"/>
      <c r="MU51" s="10"/>
      <c r="MV51" s="10"/>
      <c r="MW51" s="10"/>
      <c r="MX51" s="10"/>
      <c r="MY51" s="10"/>
      <c r="MZ51" s="10"/>
      <c r="NA51" s="10"/>
      <c r="NB51" s="10"/>
      <c r="NC51" s="10"/>
      <c r="ND51" s="10"/>
      <c r="NE51" s="10"/>
      <c r="NF51" s="10"/>
      <c r="NG51" s="10"/>
      <c r="NH51" s="10"/>
      <c r="NI51" s="10"/>
      <c r="NJ51" s="10"/>
      <c r="NK51" s="10"/>
      <c r="NL51" s="10"/>
      <c r="NM51" s="10"/>
      <c r="NN51" s="10"/>
      <c r="NO51" s="10"/>
      <c r="NP51" s="10"/>
      <c r="NQ51" s="10"/>
      <c r="NR51" s="10"/>
      <c r="NS51" s="10"/>
      <c r="NT51" s="10"/>
      <c r="NU51" s="10"/>
      <c r="NV51" s="10"/>
      <c r="NW51" s="10"/>
      <c r="NX51" s="10"/>
      <c r="NY51" s="10"/>
      <c r="NZ51" s="10"/>
      <c r="OA51" s="10"/>
      <c r="OB51" s="10"/>
      <c r="OC51" s="10"/>
      <c r="OD51" s="10"/>
      <c r="OE51" s="10"/>
      <c r="OF51" s="10"/>
      <c r="OG51" s="10"/>
      <c r="OH51" s="10"/>
      <c r="OI51" s="10"/>
      <c r="OJ51" s="10"/>
      <c r="OK51" s="10"/>
      <c r="OL51" s="10"/>
      <c r="OM51" s="10"/>
      <c r="ON51" s="10"/>
      <c r="OO51" s="10"/>
      <c r="OP51" s="10"/>
      <c r="OQ51" s="10"/>
      <c r="OR51" s="10"/>
      <c r="OS51" s="10"/>
      <c r="OT51" s="10"/>
      <c r="OU51" s="10"/>
      <c r="OV51" s="10"/>
      <c r="OW51" s="10"/>
      <c r="OX51" s="10"/>
      <c r="OY51" s="10"/>
      <c r="OZ51" s="10"/>
      <c r="PA51" s="10"/>
      <c r="PB51" s="10"/>
      <c r="PC51" s="10"/>
      <c r="PD51" s="10"/>
      <c r="PE51" s="10"/>
      <c r="PF51" s="10"/>
      <c r="PG51" s="10"/>
      <c r="PH51" s="10"/>
      <c r="PI51" s="10"/>
      <c r="PJ51" s="10"/>
      <c r="PK51" s="10"/>
      <c r="PL51" s="10"/>
      <c r="PM51" s="10"/>
      <c r="PN51" s="10"/>
      <c r="PO51" s="10"/>
      <c r="PP51" s="10"/>
      <c r="PQ51" s="10"/>
      <c r="PR51" s="10"/>
      <c r="PS51" s="10"/>
      <c r="PT51" s="10"/>
      <c r="PU51" s="10"/>
      <c r="PV51" s="10"/>
      <c r="PW51" s="10"/>
      <c r="PX51" s="10"/>
      <c r="PY51" s="10"/>
      <c r="PZ51" s="10"/>
      <c r="QA51" s="10"/>
      <c r="QB51" s="10"/>
      <c r="QC51" s="10"/>
      <c r="QD51" s="10"/>
      <c r="QE51" s="10"/>
      <c r="QF51" s="10"/>
      <c r="QG51" s="10"/>
      <c r="QH51" s="10"/>
      <c r="QI51" s="10"/>
      <c r="QJ51" s="10"/>
      <c r="QK51" s="10"/>
      <c r="QL51" s="10"/>
      <c r="QM51" s="10"/>
      <c r="QN51" s="10"/>
      <c r="QO51" s="10"/>
      <c r="QP51" s="10"/>
      <c r="QQ51" s="10"/>
      <c r="QR51" s="10"/>
      <c r="QS51" s="10"/>
      <c r="QT51" s="10"/>
      <c r="QU51" s="10"/>
      <c r="QV51" s="10"/>
      <c r="QW51" s="10"/>
      <c r="QX51" s="10"/>
      <c r="QY51" s="10"/>
      <c r="QZ51" s="10"/>
      <c r="RA51" s="10"/>
      <c r="RB51" s="10"/>
      <c r="RC51" s="10"/>
      <c r="RD51" s="10"/>
      <c r="RE51" s="10"/>
      <c r="RF51" s="10"/>
      <c r="RG51" s="10"/>
      <c r="RH51" s="10"/>
      <c r="RI51" s="10"/>
      <c r="RJ51" s="10"/>
      <c r="RK51" s="10"/>
      <c r="RL51" s="10"/>
      <c r="RM51" s="10"/>
      <c r="RN51" s="10"/>
      <c r="RO51" s="10"/>
      <c r="RP51" s="10"/>
      <c r="RQ51" s="10"/>
      <c r="RR51" s="10"/>
      <c r="RS51" s="10"/>
      <c r="RT51" s="10"/>
      <c r="RU51" s="10"/>
      <c r="RV51" s="10"/>
      <c r="RW51" s="10"/>
      <c r="RX51" s="10"/>
      <c r="RY51" s="10"/>
      <c r="RZ51" s="10"/>
      <c r="SA51" s="10"/>
      <c r="SB51" s="10"/>
      <c r="SC51" s="10"/>
      <c r="SD51" s="10"/>
      <c r="SE51" s="10"/>
      <c r="SF51" s="10"/>
      <c r="SG51" s="10"/>
      <c r="SH51" s="10"/>
      <c r="SI51" s="10"/>
      <c r="SJ51" s="10"/>
      <c r="SK51" s="10"/>
      <c r="SL51" s="10"/>
      <c r="SM51" s="10"/>
      <c r="SN51" s="10"/>
      <c r="SO51" s="10"/>
      <c r="SP51" s="10"/>
      <c r="SQ51" s="10"/>
      <c r="SR51" s="10"/>
      <c r="SS51" s="10"/>
      <c r="ST51" s="10"/>
      <c r="SU51" s="10"/>
      <c r="SV51" s="10"/>
      <c r="SW51" s="10"/>
      <c r="SX51" s="10"/>
      <c r="SY51" s="10"/>
      <c r="SZ51" s="10"/>
      <c r="TA51" s="10"/>
      <c r="TB51" s="10"/>
      <c r="TC51" s="10"/>
      <c r="TD51" s="10"/>
      <c r="TE51" s="10"/>
      <c r="TF51" s="10"/>
      <c r="TG51" s="10"/>
      <c r="TH51" s="10"/>
      <c r="TI51" s="10"/>
      <c r="TJ51" s="10"/>
      <c r="TK51" s="10"/>
      <c r="TL51" s="10"/>
      <c r="TM51" s="10"/>
      <c r="TN51" s="10"/>
      <c r="TO51" s="10"/>
      <c r="TP51" s="10"/>
      <c r="TQ51" s="10"/>
      <c r="TR51" s="10"/>
      <c r="TS51" s="10"/>
      <c r="TT51" s="10"/>
      <c r="TU51" s="10"/>
      <c r="TV51" s="10"/>
      <c r="TW51" s="10"/>
      <c r="TX51" s="10"/>
      <c r="TY51" s="10"/>
      <c r="TZ51" s="10"/>
      <c r="UA51" s="10"/>
      <c r="UB51" s="10"/>
      <c r="UC51" s="10"/>
      <c r="UD51" s="10"/>
      <c r="UE51" s="10"/>
      <c r="UF51" s="10"/>
      <c r="UG51" s="10"/>
      <c r="UH51" s="10"/>
      <c r="UI51" s="10"/>
      <c r="UJ51" s="10"/>
      <c r="UK51" s="10"/>
      <c r="UL51" s="10"/>
      <c r="UM51" s="10"/>
      <c r="UN51" s="10"/>
      <c r="UO51" s="10"/>
      <c r="UP51" s="10"/>
      <c r="UQ51" s="10"/>
      <c r="UR51" s="10"/>
      <c r="US51" s="10"/>
      <c r="UT51" s="10"/>
      <c r="UU51" s="10"/>
      <c r="UV51" s="10"/>
      <c r="UW51" s="10"/>
      <c r="UX51" s="10"/>
      <c r="UY51" s="10"/>
      <c r="UZ51" s="10"/>
      <c r="VA51" s="10"/>
      <c r="VB51" s="10"/>
      <c r="VC51" s="10"/>
      <c r="VD51" s="10"/>
      <c r="VE51" s="10"/>
      <c r="VF51" s="10"/>
      <c r="VG51" s="10"/>
      <c r="VH51" s="10"/>
      <c r="VI51" s="10"/>
      <c r="VJ51" s="10"/>
      <c r="VK51" s="10"/>
      <c r="VL51" s="10"/>
      <c r="VM51" s="10"/>
      <c r="VN51" s="10"/>
      <c r="VO51" s="10"/>
      <c r="VP51" s="10"/>
      <c r="VQ51" s="10"/>
      <c r="VR51" s="10"/>
      <c r="VS51" s="10"/>
      <c r="VT51" s="10"/>
      <c r="VU51" s="10"/>
      <c r="VV51" s="10"/>
      <c r="VW51" s="10"/>
      <c r="VX51" s="10"/>
      <c r="VY51" s="10"/>
      <c r="VZ51" s="10"/>
      <c r="WA51" s="10"/>
      <c r="WB51" s="10"/>
      <c r="WC51" s="10"/>
      <c r="WD51" s="10"/>
      <c r="WE51" s="10"/>
      <c r="WF51" s="10"/>
      <c r="WG51" s="10"/>
      <c r="WH51" s="10"/>
      <c r="WI51" s="10"/>
      <c r="WJ51" s="10"/>
      <c r="WK51" s="10"/>
      <c r="WL51" s="10"/>
      <c r="WM51" s="10"/>
      <c r="WN51" s="10"/>
      <c r="WO51" s="10"/>
      <c r="WP51" s="10"/>
      <c r="WQ51" s="10"/>
      <c r="WR51" s="10"/>
      <c r="WS51" s="10"/>
      <c r="WT51" s="10"/>
      <c r="WU51" s="10"/>
      <c r="WV51" s="10"/>
      <c r="WW51" s="10"/>
      <c r="WX51" s="10"/>
      <c r="WY51" s="10"/>
      <c r="WZ51" s="10"/>
      <c r="XA51" s="10"/>
      <c r="XB51" s="10"/>
      <c r="XC51" s="10"/>
      <c r="XD51" s="10"/>
      <c r="XE51" s="10"/>
      <c r="XF51" s="10"/>
      <c r="XG51" s="10"/>
      <c r="XH51" s="10"/>
      <c r="XI51" s="10"/>
      <c r="XJ51" s="10"/>
      <c r="XK51" s="10"/>
      <c r="XL51" s="10"/>
      <c r="XM51" s="10"/>
      <c r="XN51" s="10"/>
      <c r="XO51" s="10"/>
      <c r="XP51" s="10"/>
      <c r="XQ51" s="10"/>
      <c r="XR51" s="10"/>
      <c r="XS51" s="10"/>
      <c r="XT51" s="10"/>
      <c r="XU51" s="10"/>
      <c r="XV51" s="10"/>
      <c r="XW51" s="10"/>
      <c r="XX51" s="10"/>
      <c r="XY51" s="10"/>
      <c r="XZ51" s="10"/>
      <c r="YA51" s="10"/>
      <c r="YB51" s="10"/>
      <c r="YC51" s="10"/>
      <c r="YD51" s="10"/>
      <c r="YE51" s="10"/>
      <c r="YF51" s="10"/>
      <c r="YG51" s="10"/>
      <c r="YH51" s="10"/>
      <c r="YI51" s="10"/>
      <c r="YJ51" s="10"/>
      <c r="YK51" s="10"/>
      <c r="YL51" s="10"/>
      <c r="YM51" s="10"/>
      <c r="YN51" s="10"/>
      <c r="YO51" s="10"/>
      <c r="YP51" s="10"/>
      <c r="YQ51" s="10"/>
      <c r="YR51" s="10"/>
      <c r="YS51" s="10"/>
      <c r="YT51" s="10"/>
      <c r="YU51" s="10"/>
      <c r="YV51" s="10"/>
      <c r="YW51" s="10"/>
      <c r="YX51" s="10"/>
      <c r="YY51" s="10"/>
      <c r="YZ51" s="10"/>
      <c r="ZA51" s="10"/>
      <c r="ZB51" s="10"/>
      <c r="ZC51" s="10"/>
      <c r="ZD51" s="10"/>
      <c r="ZE51" s="10"/>
      <c r="ZF51" s="10"/>
      <c r="ZG51" s="10"/>
      <c r="ZH51" s="10"/>
      <c r="ZI51" s="10"/>
      <c r="ZJ51" s="10"/>
      <c r="ZK51" s="10"/>
      <c r="ZL51" s="10"/>
      <c r="ZM51" s="10"/>
      <c r="ZN51" s="10"/>
      <c r="ZO51" s="10"/>
      <c r="ZP51" s="10"/>
      <c r="ZQ51" s="10"/>
      <c r="ZR51" s="10"/>
      <c r="ZS51" s="10"/>
      <c r="ZT51" s="10"/>
      <c r="ZU51" s="10"/>
      <c r="ZV51" s="10"/>
      <c r="ZW51" s="10"/>
      <c r="ZX51" s="10"/>
      <c r="ZY51" s="10"/>
      <c r="ZZ51" s="10"/>
      <c r="AAA51" s="10"/>
      <c r="AAB51" s="10"/>
      <c r="AAC51" s="10"/>
      <c r="AAD51" s="10"/>
      <c r="AAE51" s="10"/>
      <c r="AAF51" s="10"/>
      <c r="AAG51" s="10"/>
      <c r="AAH51" s="10"/>
      <c r="AAI51" s="10"/>
      <c r="AAJ51" s="10"/>
      <c r="AAK51" s="10"/>
      <c r="AAL51" s="10"/>
      <c r="AAM51" s="10"/>
      <c r="AAN51" s="10"/>
      <c r="AAO51" s="10"/>
      <c r="AAP51" s="10"/>
      <c r="AAQ51" s="10"/>
      <c r="AAR51" s="10"/>
      <c r="AAS51" s="10"/>
      <c r="AAT51" s="10"/>
      <c r="AAU51" s="10"/>
      <c r="AAV51" s="10"/>
      <c r="AAW51" s="10"/>
      <c r="AAX51" s="10"/>
      <c r="AAY51" s="10"/>
      <c r="AAZ51" s="10"/>
      <c r="ABA51" s="10"/>
      <c r="ABB51" s="10"/>
      <c r="ABC51" s="10"/>
      <c r="ABD51" s="10"/>
      <c r="ABE51" s="10"/>
      <c r="ABF51" s="10"/>
      <c r="ABG51" s="10"/>
      <c r="ABH51" s="10"/>
      <c r="ABI51" s="10"/>
      <c r="ABJ51" s="10"/>
      <c r="ABK51" s="10"/>
      <c r="ABL51" s="10"/>
      <c r="ABM51" s="10"/>
      <c r="ABN51" s="10"/>
      <c r="ABO51" s="10"/>
      <c r="ABP51" s="10"/>
      <c r="ABQ51" s="10"/>
      <c r="ABR51" s="10"/>
      <c r="ABS51" s="10"/>
      <c r="ABT51" s="10"/>
      <c r="ABU51" s="10"/>
      <c r="ABV51" s="10"/>
      <c r="ABW51" s="10"/>
      <c r="ABX51" s="10"/>
      <c r="ABY51" s="10"/>
      <c r="ABZ51" s="10"/>
      <c r="ACA51" s="10"/>
      <c r="ACB51" s="10"/>
      <c r="ACC51" s="10"/>
      <c r="ACD51" s="10"/>
      <c r="ACE51" s="10"/>
      <c r="ACF51" s="10"/>
      <c r="ACG51" s="10"/>
      <c r="ACH51" s="10"/>
      <c r="ACI51" s="10"/>
      <c r="ACJ51" s="10"/>
      <c r="ACK51" s="10"/>
      <c r="ACL51" s="10"/>
      <c r="ACM51" s="10"/>
      <c r="ACN51" s="10"/>
      <c r="ACO51" s="10"/>
      <c r="ACP51" s="10"/>
      <c r="ACQ51" s="10"/>
      <c r="ACR51" s="10"/>
      <c r="ACS51" s="10"/>
      <c r="ACT51" s="10"/>
      <c r="ACU51" s="10"/>
      <c r="ACV51" s="10"/>
      <c r="ACW51" s="10"/>
      <c r="ACX51" s="10"/>
      <c r="ACY51" s="10"/>
      <c r="ACZ51" s="10"/>
      <c r="ADA51" s="10"/>
      <c r="ADB51" s="10"/>
      <c r="ADC51" s="10"/>
      <c r="ADD51" s="10"/>
      <c r="ADE51" s="10"/>
      <c r="ADF51" s="10"/>
      <c r="ADG51" s="10"/>
      <c r="ADH51" s="10"/>
      <c r="ADI51" s="10"/>
      <c r="ADJ51" s="10"/>
      <c r="ADK51" s="10"/>
      <c r="ADL51" s="10"/>
      <c r="ADM51" s="10"/>
      <c r="ADN51" s="10"/>
      <c r="ADO51" s="10"/>
      <c r="ADP51" s="10"/>
      <c r="ADQ51" s="10"/>
      <c r="ADR51" s="10"/>
      <c r="ADS51" s="10"/>
      <c r="ADT51" s="10"/>
      <c r="ADU51" s="10"/>
      <c r="ADV51" s="10"/>
      <c r="ADW51" s="10"/>
      <c r="ADX51" s="10"/>
      <c r="ADY51" s="10"/>
      <c r="ADZ51" s="10"/>
      <c r="AEA51" s="10"/>
      <c r="AEB51" s="10"/>
      <c r="AEC51" s="10"/>
      <c r="AED51" s="10"/>
      <c r="AEE51" s="10"/>
      <c r="AEF51" s="10"/>
      <c r="AEG51" s="10"/>
      <c r="AEH51" s="10"/>
      <c r="AEI51" s="10"/>
      <c r="AEJ51" s="10"/>
      <c r="AEK51" s="10"/>
      <c r="AEL51" s="10"/>
      <c r="AEM51" s="10"/>
      <c r="AEN51" s="10"/>
      <c r="AEO51" s="10"/>
      <c r="AEP51" s="10"/>
      <c r="AEQ51" s="10"/>
      <c r="AER51" s="10"/>
      <c r="AES51" s="10"/>
      <c r="AET51" s="10"/>
      <c r="AEU51" s="10"/>
      <c r="AEV51" s="10"/>
      <c r="AEW51" s="10"/>
      <c r="AEX51" s="10"/>
      <c r="AEY51" s="10"/>
      <c r="AEZ51" s="10"/>
      <c r="AFA51" s="10"/>
      <c r="AFB51" s="10"/>
      <c r="AFC51" s="10"/>
      <c r="AFD51" s="10"/>
      <c r="AFE51" s="10"/>
      <c r="AFF51" s="10"/>
      <c r="AFG51" s="10"/>
      <c r="AFH51" s="10"/>
      <c r="AFI51" s="10"/>
      <c r="AFJ51" s="10"/>
      <c r="AFK51" s="10"/>
      <c r="AFL51" s="10"/>
      <c r="AFM51" s="10"/>
      <c r="AFN51" s="10"/>
      <c r="AFO51" s="10"/>
      <c r="AFP51" s="10"/>
      <c r="AFQ51" s="10"/>
      <c r="AFR51" s="10"/>
      <c r="AFS51" s="10"/>
      <c r="AFT51" s="10"/>
      <c r="AFU51" s="10"/>
      <c r="AFV51" s="10"/>
      <c r="AFW51" s="10"/>
      <c r="AFX51" s="10"/>
      <c r="AFY51" s="10"/>
      <c r="AFZ51" s="10"/>
      <c r="AGA51" s="10"/>
      <c r="AGB51" s="10"/>
      <c r="AGC51" s="10"/>
      <c r="AGD51" s="10"/>
      <c r="AGE51" s="10"/>
      <c r="AGF51" s="10"/>
      <c r="AGG51" s="10"/>
      <c r="AGH51" s="10"/>
      <c r="AGI51" s="10"/>
      <c r="AGJ51" s="10"/>
      <c r="AGK51" s="10"/>
      <c r="AGL51" s="10"/>
      <c r="AGM51" s="10"/>
      <c r="AGN51" s="10"/>
      <c r="AGO51" s="10"/>
      <c r="AGP51" s="10"/>
      <c r="AGQ51" s="10"/>
      <c r="AGR51" s="10"/>
      <c r="AGS51" s="10"/>
      <c r="AGT51" s="10"/>
      <c r="AGU51" s="10"/>
      <c r="AGV51" s="10"/>
      <c r="AGW51" s="10"/>
      <c r="AGX51" s="10"/>
      <c r="AGY51" s="10"/>
      <c r="AGZ51" s="10"/>
      <c r="AHA51" s="10"/>
      <c r="AHB51" s="10"/>
      <c r="AHC51" s="10"/>
      <c r="AHD51" s="10"/>
      <c r="AHE51" s="10"/>
      <c r="AHF51" s="10"/>
      <c r="AHG51" s="10"/>
      <c r="AHH51" s="10"/>
      <c r="AHI51" s="10"/>
      <c r="AHJ51" s="10"/>
      <c r="AHK51" s="10"/>
      <c r="AHL51" s="10"/>
      <c r="AHM51" s="10"/>
      <c r="AHN51" s="10"/>
      <c r="AHO51" s="10"/>
      <c r="AHP51" s="10"/>
      <c r="AHQ51" s="10"/>
      <c r="AHR51" s="10"/>
      <c r="AHS51" s="10"/>
      <c r="AHT51" s="10"/>
      <c r="AHU51" s="10"/>
      <c r="AHV51" s="10"/>
      <c r="AHW51" s="10"/>
      <c r="AHX51" s="10"/>
      <c r="AHY51" s="10"/>
      <c r="AHZ51" s="10"/>
      <c r="AIA51" s="10"/>
      <c r="AIB51" s="10"/>
      <c r="AIC51" s="10"/>
      <c r="AID51" s="10"/>
      <c r="AIE51" s="10"/>
      <c r="AIF51" s="10"/>
      <c r="AIG51" s="10"/>
      <c r="AIH51" s="10"/>
      <c r="AII51" s="10"/>
      <c r="AIJ51" s="10"/>
      <c r="AIK51" s="10"/>
      <c r="AIL51" s="10"/>
      <c r="AIM51" s="10"/>
      <c r="AIN51" s="10"/>
      <c r="AIO51" s="10"/>
      <c r="AIP51" s="10"/>
      <c r="AIQ51" s="10"/>
      <c r="AIR51" s="10"/>
      <c r="AIS51" s="10"/>
      <c r="AIT51" s="10"/>
      <c r="AIU51" s="10"/>
      <c r="AIV51" s="10"/>
      <c r="AIW51" s="10"/>
      <c r="AIX51" s="10"/>
      <c r="AIY51" s="10"/>
      <c r="AIZ51" s="10"/>
      <c r="AJA51" s="10"/>
      <c r="AJB51" s="10"/>
      <c r="AJC51" s="10"/>
      <c r="AJD51" s="10"/>
      <c r="AJE51" s="10"/>
      <c r="AJF51" s="10"/>
      <c r="AJG51" s="10"/>
      <c r="AJH51" s="10"/>
      <c r="AJI51" s="10"/>
      <c r="AJJ51" s="10"/>
      <c r="AJK51" s="10"/>
      <c r="AJL51" s="10"/>
      <c r="AJM51" s="10"/>
      <c r="AJN51" s="10"/>
      <c r="AJO51" s="10"/>
      <c r="AJP51" s="10"/>
      <c r="AJQ51" s="10"/>
      <c r="AJR51" s="10"/>
      <c r="AJS51" s="10"/>
      <c r="AJT51" s="10"/>
      <c r="AJU51" s="10"/>
      <c r="AJV51" s="10"/>
      <c r="AJW51" s="10"/>
      <c r="AJX51" s="10"/>
      <c r="AJY51" s="10"/>
      <c r="AJZ51" s="10"/>
      <c r="AKA51" s="10"/>
      <c r="AKB51" s="10"/>
      <c r="AKC51" s="10"/>
      <c r="AKD51" s="10"/>
      <c r="AKE51" s="10"/>
      <c r="AKF51" s="10"/>
      <c r="AKG51" s="10"/>
      <c r="AKH51" s="10"/>
      <c r="AKI51" s="10"/>
      <c r="AKJ51" s="10"/>
      <c r="AKK51" s="10"/>
      <c r="AKL51" s="10"/>
      <c r="AKM51" s="10"/>
      <c r="AKN51" s="10"/>
      <c r="AKO51" s="10"/>
      <c r="AKP51" s="10"/>
      <c r="AKQ51" s="10"/>
      <c r="AKR51" s="10"/>
      <c r="AKS51" s="10"/>
      <c r="AKT51" s="10"/>
      <c r="AKU51" s="10"/>
      <c r="AKV51" s="10"/>
      <c r="AKW51" s="10"/>
      <c r="AKX51" s="10"/>
      <c r="AKY51" s="10"/>
      <c r="AKZ51" s="10"/>
      <c r="ALA51" s="10"/>
      <c r="ALB51" s="10"/>
      <c r="ALC51" s="10"/>
      <c r="ALD51" s="10"/>
      <c r="ALE51" s="10"/>
      <c r="ALF51" s="10"/>
      <c r="ALG51" s="10"/>
      <c r="ALH51" s="10"/>
      <c r="ALI51" s="10"/>
      <c r="ALJ51" s="10"/>
      <c r="ALK51" s="10"/>
      <c r="ALL51" s="10"/>
      <c r="ALM51" s="10"/>
      <c r="ALN51" s="10"/>
      <c r="ALO51" s="10"/>
      <c r="ALP51" s="10"/>
      <c r="ALQ51" s="10"/>
      <c r="ALR51" s="10"/>
      <c r="ALS51" s="10"/>
      <c r="ALT51" s="10"/>
      <c r="ALU51" s="10"/>
      <c r="ALV51" s="10"/>
      <c r="ALW51" s="10"/>
      <c r="ALX51" s="10"/>
      <c r="ALY51" s="10"/>
      <c r="ALZ51" s="10"/>
      <c r="AMA51" s="10"/>
      <c r="AMB51" s="10"/>
      <c r="AMC51" s="10"/>
      <c r="AMD51" s="10"/>
      <c r="AME51" s="10"/>
      <c r="AMF51" s="10"/>
      <c r="AMG51" s="10"/>
    </row>
    <row r="52" customFormat="false" ht="12.8" hidden="false" customHeight="false" outlineLevel="0" collapsed="false">
      <c r="B52" s="0" t="s">
        <v>69</v>
      </c>
      <c r="C52" s="0" t="n">
        <v>95</v>
      </c>
      <c r="D52" s="0" t="n">
        <v>0.11</v>
      </c>
      <c r="E52" s="0" t="n">
        <v>70</v>
      </c>
      <c r="F52" s="0" t="n">
        <v>50</v>
      </c>
      <c r="G52" s="0" t="n">
        <v>35.6</v>
      </c>
      <c r="I52" s="0" t="n">
        <v>16.4</v>
      </c>
      <c r="L52" s="0" t="s">
        <v>35</v>
      </c>
      <c r="M52" s="0" t="s">
        <v>55</v>
      </c>
      <c r="P52" s="0" t="n">
        <v>6.5</v>
      </c>
      <c r="Q52" s="0" t="n">
        <v>3.2</v>
      </c>
      <c r="R52" s="1" t="n">
        <f aca="false">(G52-I52)/I52/I52</f>
        <v>0.0713860797144557</v>
      </c>
      <c r="S52" s="1" t="n">
        <f aca="false">G52-I52</f>
        <v>19.2</v>
      </c>
      <c r="T52" s="1" t="n">
        <f aca="false">I52^3/S52</f>
        <v>229.736666666667</v>
      </c>
      <c r="U52" s="1" t="n">
        <v>0.18</v>
      </c>
      <c r="V52" s="1" t="n">
        <v>2.55</v>
      </c>
      <c r="W52" s="1" t="n">
        <v>1.36</v>
      </c>
      <c r="X52" s="1" t="n">
        <f aca="false">S52/I52</f>
        <v>1.17073170731707</v>
      </c>
      <c r="Y52" s="0" t="n">
        <f aca="false">W52/F52</f>
        <v>0.0272</v>
      </c>
      <c r="Z52" s="0" t="n">
        <v>0.0734107975475714</v>
      </c>
      <c r="AA52" s="2" t="n">
        <f aca="false">1/6*3.14*(G52^3-I52^3)*F52*0.0008</f>
        <v>852.1347072</v>
      </c>
      <c r="AB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  <c r="LI52" s="10"/>
      <c r="LJ52" s="10"/>
      <c r="LK52" s="10"/>
      <c r="LL52" s="10"/>
      <c r="LM52" s="10"/>
      <c r="LN52" s="10"/>
      <c r="LO52" s="10"/>
      <c r="LP52" s="10"/>
      <c r="LQ52" s="10"/>
      <c r="LR52" s="10"/>
      <c r="LS52" s="10"/>
      <c r="LT52" s="10"/>
      <c r="LU52" s="10"/>
      <c r="LV52" s="10"/>
      <c r="LW52" s="10"/>
      <c r="LX52" s="10"/>
      <c r="LY52" s="10"/>
      <c r="LZ52" s="10"/>
      <c r="MA52" s="10"/>
      <c r="MB52" s="10"/>
      <c r="MC52" s="10"/>
      <c r="MD52" s="10"/>
      <c r="ME52" s="10"/>
      <c r="MF52" s="10"/>
      <c r="MG52" s="10"/>
      <c r="MH52" s="10"/>
      <c r="MI52" s="10"/>
      <c r="MJ52" s="10"/>
      <c r="MK52" s="10"/>
      <c r="ML52" s="10"/>
      <c r="MM52" s="10"/>
      <c r="MN52" s="10"/>
      <c r="MO52" s="10"/>
      <c r="MP52" s="10"/>
      <c r="MQ52" s="10"/>
      <c r="MR52" s="10"/>
      <c r="MS52" s="10"/>
      <c r="MT52" s="10"/>
      <c r="MU52" s="10"/>
      <c r="MV52" s="10"/>
      <c r="MW52" s="10"/>
      <c r="MX52" s="10"/>
      <c r="MY52" s="10"/>
      <c r="MZ52" s="10"/>
      <c r="NA52" s="10"/>
      <c r="NB52" s="10"/>
      <c r="NC52" s="10"/>
      <c r="ND52" s="10"/>
      <c r="NE52" s="10"/>
      <c r="NF52" s="10"/>
      <c r="NG52" s="10"/>
      <c r="NH52" s="10"/>
      <c r="NI52" s="10"/>
      <c r="NJ52" s="10"/>
      <c r="NK52" s="10"/>
      <c r="NL52" s="10"/>
      <c r="NM52" s="10"/>
      <c r="NN52" s="10"/>
      <c r="NO52" s="10"/>
      <c r="NP52" s="10"/>
      <c r="NQ52" s="10"/>
      <c r="NR52" s="10"/>
      <c r="NS52" s="10"/>
      <c r="NT52" s="10"/>
      <c r="NU52" s="10"/>
      <c r="NV52" s="10"/>
      <c r="NW52" s="10"/>
      <c r="NX52" s="10"/>
      <c r="NY52" s="10"/>
      <c r="NZ52" s="10"/>
      <c r="OA52" s="10"/>
      <c r="OB52" s="10"/>
      <c r="OC52" s="10"/>
      <c r="OD52" s="10"/>
      <c r="OE52" s="10"/>
      <c r="OF52" s="10"/>
      <c r="OG52" s="10"/>
      <c r="OH52" s="10"/>
      <c r="OI52" s="10"/>
      <c r="OJ52" s="10"/>
      <c r="OK52" s="10"/>
      <c r="OL52" s="10"/>
      <c r="OM52" s="10"/>
      <c r="ON52" s="10"/>
      <c r="OO52" s="10"/>
      <c r="OP52" s="10"/>
      <c r="OQ52" s="10"/>
      <c r="OR52" s="10"/>
      <c r="OS52" s="10"/>
      <c r="OT52" s="10"/>
      <c r="OU52" s="10"/>
      <c r="OV52" s="10"/>
      <c r="OW52" s="10"/>
      <c r="OX52" s="10"/>
      <c r="OY52" s="10"/>
      <c r="OZ52" s="10"/>
      <c r="PA52" s="10"/>
      <c r="PB52" s="10"/>
      <c r="PC52" s="10"/>
      <c r="PD52" s="10"/>
      <c r="PE52" s="10"/>
      <c r="PF52" s="10"/>
      <c r="PG52" s="10"/>
      <c r="PH52" s="10"/>
      <c r="PI52" s="10"/>
      <c r="PJ52" s="10"/>
      <c r="PK52" s="10"/>
      <c r="PL52" s="10"/>
      <c r="PM52" s="10"/>
      <c r="PN52" s="10"/>
      <c r="PO52" s="10"/>
      <c r="PP52" s="10"/>
      <c r="PQ52" s="10"/>
      <c r="PR52" s="10"/>
      <c r="PS52" s="10"/>
      <c r="PT52" s="10"/>
      <c r="PU52" s="10"/>
      <c r="PV52" s="10"/>
      <c r="PW52" s="10"/>
      <c r="PX52" s="10"/>
      <c r="PY52" s="10"/>
      <c r="PZ52" s="10"/>
      <c r="QA52" s="10"/>
      <c r="QB52" s="10"/>
      <c r="QC52" s="10"/>
      <c r="QD52" s="10"/>
      <c r="QE52" s="10"/>
      <c r="QF52" s="10"/>
      <c r="QG52" s="10"/>
      <c r="QH52" s="10"/>
      <c r="QI52" s="10"/>
      <c r="QJ52" s="10"/>
      <c r="QK52" s="10"/>
      <c r="QL52" s="10"/>
      <c r="QM52" s="10"/>
      <c r="QN52" s="10"/>
      <c r="QO52" s="10"/>
      <c r="QP52" s="10"/>
      <c r="QQ52" s="10"/>
      <c r="QR52" s="10"/>
      <c r="QS52" s="10"/>
      <c r="QT52" s="10"/>
      <c r="QU52" s="10"/>
      <c r="QV52" s="10"/>
      <c r="QW52" s="10"/>
      <c r="QX52" s="10"/>
      <c r="QY52" s="10"/>
      <c r="QZ52" s="10"/>
      <c r="RA52" s="10"/>
      <c r="RB52" s="10"/>
      <c r="RC52" s="10"/>
      <c r="RD52" s="10"/>
      <c r="RE52" s="10"/>
      <c r="RF52" s="10"/>
      <c r="RG52" s="10"/>
      <c r="RH52" s="10"/>
      <c r="RI52" s="10"/>
      <c r="RJ52" s="10"/>
      <c r="RK52" s="10"/>
      <c r="RL52" s="10"/>
      <c r="RM52" s="10"/>
      <c r="RN52" s="10"/>
      <c r="RO52" s="10"/>
      <c r="RP52" s="10"/>
      <c r="RQ52" s="10"/>
      <c r="RR52" s="10"/>
      <c r="RS52" s="10"/>
      <c r="RT52" s="10"/>
      <c r="RU52" s="10"/>
      <c r="RV52" s="10"/>
      <c r="RW52" s="10"/>
      <c r="RX52" s="10"/>
      <c r="RY52" s="10"/>
      <c r="RZ52" s="10"/>
      <c r="SA52" s="10"/>
      <c r="SB52" s="10"/>
      <c r="SC52" s="10"/>
      <c r="SD52" s="10"/>
      <c r="SE52" s="10"/>
      <c r="SF52" s="10"/>
      <c r="SG52" s="10"/>
      <c r="SH52" s="10"/>
      <c r="SI52" s="10"/>
      <c r="SJ52" s="10"/>
      <c r="SK52" s="10"/>
      <c r="SL52" s="10"/>
      <c r="SM52" s="10"/>
      <c r="SN52" s="10"/>
      <c r="SO52" s="10"/>
      <c r="SP52" s="10"/>
      <c r="SQ52" s="10"/>
      <c r="SR52" s="10"/>
      <c r="SS52" s="10"/>
      <c r="ST52" s="10"/>
      <c r="SU52" s="10"/>
      <c r="SV52" s="10"/>
      <c r="SW52" s="10"/>
      <c r="SX52" s="10"/>
      <c r="SY52" s="10"/>
      <c r="SZ52" s="10"/>
      <c r="TA52" s="10"/>
      <c r="TB52" s="10"/>
      <c r="TC52" s="10"/>
      <c r="TD52" s="10"/>
      <c r="TE52" s="10"/>
      <c r="TF52" s="10"/>
      <c r="TG52" s="10"/>
      <c r="TH52" s="10"/>
      <c r="TI52" s="10"/>
      <c r="TJ52" s="10"/>
      <c r="TK52" s="10"/>
      <c r="TL52" s="10"/>
      <c r="TM52" s="10"/>
      <c r="TN52" s="10"/>
      <c r="TO52" s="10"/>
      <c r="TP52" s="10"/>
      <c r="TQ52" s="10"/>
      <c r="TR52" s="10"/>
      <c r="TS52" s="10"/>
      <c r="TT52" s="10"/>
      <c r="TU52" s="10"/>
      <c r="TV52" s="10"/>
      <c r="TW52" s="10"/>
      <c r="TX52" s="10"/>
      <c r="TY52" s="10"/>
      <c r="TZ52" s="10"/>
      <c r="UA52" s="10"/>
      <c r="UB52" s="10"/>
      <c r="UC52" s="10"/>
      <c r="UD52" s="10"/>
      <c r="UE52" s="10"/>
      <c r="UF52" s="10"/>
      <c r="UG52" s="10"/>
      <c r="UH52" s="10"/>
      <c r="UI52" s="10"/>
      <c r="UJ52" s="10"/>
      <c r="UK52" s="10"/>
      <c r="UL52" s="10"/>
      <c r="UM52" s="10"/>
      <c r="UN52" s="10"/>
      <c r="UO52" s="10"/>
      <c r="UP52" s="10"/>
      <c r="UQ52" s="10"/>
      <c r="UR52" s="10"/>
      <c r="US52" s="10"/>
      <c r="UT52" s="10"/>
      <c r="UU52" s="10"/>
      <c r="UV52" s="10"/>
      <c r="UW52" s="10"/>
      <c r="UX52" s="10"/>
      <c r="UY52" s="10"/>
      <c r="UZ52" s="10"/>
      <c r="VA52" s="10"/>
      <c r="VB52" s="10"/>
      <c r="VC52" s="10"/>
      <c r="VD52" s="10"/>
      <c r="VE52" s="10"/>
      <c r="VF52" s="10"/>
      <c r="VG52" s="10"/>
      <c r="VH52" s="10"/>
      <c r="VI52" s="10"/>
      <c r="VJ52" s="10"/>
      <c r="VK52" s="10"/>
      <c r="VL52" s="10"/>
      <c r="VM52" s="10"/>
      <c r="VN52" s="10"/>
      <c r="VO52" s="10"/>
      <c r="VP52" s="10"/>
      <c r="VQ52" s="10"/>
      <c r="VR52" s="10"/>
      <c r="VS52" s="10"/>
      <c r="VT52" s="10"/>
      <c r="VU52" s="10"/>
      <c r="VV52" s="10"/>
      <c r="VW52" s="10"/>
      <c r="VX52" s="10"/>
      <c r="VY52" s="10"/>
      <c r="VZ52" s="10"/>
      <c r="WA52" s="10"/>
      <c r="WB52" s="10"/>
      <c r="WC52" s="10"/>
      <c r="WD52" s="10"/>
      <c r="WE52" s="10"/>
      <c r="WF52" s="10"/>
      <c r="WG52" s="10"/>
      <c r="WH52" s="10"/>
      <c r="WI52" s="10"/>
      <c r="WJ52" s="10"/>
      <c r="WK52" s="10"/>
      <c r="WL52" s="10"/>
      <c r="WM52" s="10"/>
      <c r="WN52" s="10"/>
      <c r="WO52" s="10"/>
      <c r="WP52" s="10"/>
      <c r="WQ52" s="10"/>
      <c r="WR52" s="10"/>
      <c r="WS52" s="10"/>
      <c r="WT52" s="10"/>
      <c r="WU52" s="10"/>
      <c r="WV52" s="10"/>
      <c r="WW52" s="10"/>
      <c r="WX52" s="10"/>
      <c r="WY52" s="10"/>
      <c r="WZ52" s="10"/>
      <c r="XA52" s="10"/>
      <c r="XB52" s="10"/>
      <c r="XC52" s="10"/>
      <c r="XD52" s="10"/>
      <c r="XE52" s="10"/>
      <c r="XF52" s="10"/>
      <c r="XG52" s="10"/>
      <c r="XH52" s="10"/>
      <c r="XI52" s="10"/>
      <c r="XJ52" s="10"/>
      <c r="XK52" s="10"/>
      <c r="XL52" s="10"/>
      <c r="XM52" s="10"/>
      <c r="XN52" s="10"/>
      <c r="XO52" s="10"/>
      <c r="XP52" s="10"/>
      <c r="XQ52" s="10"/>
      <c r="XR52" s="10"/>
      <c r="XS52" s="10"/>
      <c r="XT52" s="10"/>
      <c r="XU52" s="10"/>
      <c r="XV52" s="10"/>
      <c r="XW52" s="10"/>
      <c r="XX52" s="10"/>
      <c r="XY52" s="10"/>
      <c r="XZ52" s="10"/>
      <c r="YA52" s="10"/>
      <c r="YB52" s="10"/>
      <c r="YC52" s="10"/>
      <c r="YD52" s="10"/>
      <c r="YE52" s="10"/>
      <c r="YF52" s="10"/>
      <c r="YG52" s="10"/>
      <c r="YH52" s="10"/>
      <c r="YI52" s="10"/>
      <c r="YJ52" s="10"/>
      <c r="YK52" s="10"/>
      <c r="YL52" s="10"/>
      <c r="YM52" s="10"/>
      <c r="YN52" s="10"/>
      <c r="YO52" s="10"/>
      <c r="YP52" s="10"/>
      <c r="YQ52" s="10"/>
      <c r="YR52" s="10"/>
      <c r="YS52" s="10"/>
      <c r="YT52" s="10"/>
      <c r="YU52" s="10"/>
      <c r="YV52" s="10"/>
      <c r="YW52" s="10"/>
      <c r="YX52" s="10"/>
      <c r="YY52" s="10"/>
      <c r="YZ52" s="10"/>
      <c r="ZA52" s="10"/>
      <c r="ZB52" s="10"/>
      <c r="ZC52" s="10"/>
      <c r="ZD52" s="10"/>
      <c r="ZE52" s="10"/>
      <c r="ZF52" s="10"/>
      <c r="ZG52" s="10"/>
      <c r="ZH52" s="10"/>
      <c r="ZI52" s="10"/>
      <c r="ZJ52" s="10"/>
      <c r="ZK52" s="10"/>
      <c r="ZL52" s="10"/>
      <c r="ZM52" s="10"/>
      <c r="ZN52" s="10"/>
      <c r="ZO52" s="10"/>
      <c r="ZP52" s="10"/>
      <c r="ZQ52" s="10"/>
      <c r="ZR52" s="10"/>
      <c r="ZS52" s="10"/>
      <c r="ZT52" s="10"/>
      <c r="ZU52" s="10"/>
      <c r="ZV52" s="10"/>
      <c r="ZW52" s="10"/>
      <c r="ZX52" s="10"/>
      <c r="ZY52" s="10"/>
      <c r="ZZ52" s="10"/>
      <c r="AAA52" s="10"/>
      <c r="AAB52" s="10"/>
      <c r="AAC52" s="10"/>
      <c r="AAD52" s="10"/>
      <c r="AAE52" s="10"/>
      <c r="AAF52" s="10"/>
      <c r="AAG52" s="10"/>
      <c r="AAH52" s="10"/>
      <c r="AAI52" s="10"/>
      <c r="AAJ52" s="10"/>
      <c r="AAK52" s="10"/>
      <c r="AAL52" s="10"/>
      <c r="AAM52" s="10"/>
      <c r="AAN52" s="10"/>
      <c r="AAO52" s="10"/>
      <c r="AAP52" s="10"/>
      <c r="AAQ52" s="10"/>
      <c r="AAR52" s="10"/>
      <c r="AAS52" s="10"/>
      <c r="AAT52" s="10"/>
      <c r="AAU52" s="10"/>
      <c r="AAV52" s="10"/>
      <c r="AAW52" s="10"/>
      <c r="AAX52" s="10"/>
      <c r="AAY52" s="10"/>
      <c r="AAZ52" s="10"/>
      <c r="ABA52" s="10"/>
      <c r="ABB52" s="10"/>
      <c r="ABC52" s="10"/>
      <c r="ABD52" s="10"/>
      <c r="ABE52" s="10"/>
      <c r="ABF52" s="10"/>
      <c r="ABG52" s="10"/>
      <c r="ABH52" s="10"/>
      <c r="ABI52" s="10"/>
      <c r="ABJ52" s="10"/>
      <c r="ABK52" s="10"/>
      <c r="ABL52" s="10"/>
      <c r="ABM52" s="10"/>
      <c r="ABN52" s="10"/>
      <c r="ABO52" s="10"/>
      <c r="ABP52" s="10"/>
      <c r="ABQ52" s="10"/>
      <c r="ABR52" s="10"/>
      <c r="ABS52" s="10"/>
      <c r="ABT52" s="10"/>
      <c r="ABU52" s="10"/>
      <c r="ABV52" s="10"/>
      <c r="ABW52" s="10"/>
      <c r="ABX52" s="10"/>
      <c r="ABY52" s="10"/>
      <c r="ABZ52" s="10"/>
      <c r="ACA52" s="10"/>
      <c r="ACB52" s="10"/>
      <c r="ACC52" s="10"/>
      <c r="ACD52" s="10"/>
      <c r="ACE52" s="10"/>
      <c r="ACF52" s="10"/>
      <c r="ACG52" s="10"/>
      <c r="ACH52" s="10"/>
      <c r="ACI52" s="10"/>
      <c r="ACJ52" s="10"/>
      <c r="ACK52" s="10"/>
      <c r="ACL52" s="10"/>
      <c r="ACM52" s="10"/>
      <c r="ACN52" s="10"/>
      <c r="ACO52" s="10"/>
      <c r="ACP52" s="10"/>
      <c r="ACQ52" s="10"/>
      <c r="ACR52" s="10"/>
      <c r="ACS52" s="10"/>
      <c r="ACT52" s="10"/>
      <c r="ACU52" s="10"/>
      <c r="ACV52" s="10"/>
      <c r="ACW52" s="10"/>
      <c r="ACX52" s="10"/>
      <c r="ACY52" s="10"/>
      <c r="ACZ52" s="10"/>
      <c r="ADA52" s="10"/>
      <c r="ADB52" s="10"/>
      <c r="ADC52" s="10"/>
      <c r="ADD52" s="10"/>
      <c r="ADE52" s="10"/>
      <c r="ADF52" s="10"/>
      <c r="ADG52" s="10"/>
      <c r="ADH52" s="10"/>
      <c r="ADI52" s="10"/>
      <c r="ADJ52" s="10"/>
      <c r="ADK52" s="10"/>
      <c r="ADL52" s="10"/>
      <c r="ADM52" s="10"/>
      <c r="ADN52" s="10"/>
      <c r="ADO52" s="10"/>
      <c r="ADP52" s="10"/>
      <c r="ADQ52" s="10"/>
      <c r="ADR52" s="10"/>
      <c r="ADS52" s="10"/>
      <c r="ADT52" s="10"/>
      <c r="ADU52" s="10"/>
      <c r="ADV52" s="10"/>
      <c r="ADW52" s="10"/>
      <c r="ADX52" s="10"/>
      <c r="ADY52" s="10"/>
      <c r="ADZ52" s="10"/>
      <c r="AEA52" s="10"/>
      <c r="AEB52" s="10"/>
      <c r="AEC52" s="10"/>
      <c r="AED52" s="10"/>
      <c r="AEE52" s="10"/>
      <c r="AEF52" s="10"/>
      <c r="AEG52" s="10"/>
      <c r="AEH52" s="10"/>
      <c r="AEI52" s="10"/>
      <c r="AEJ52" s="10"/>
      <c r="AEK52" s="10"/>
      <c r="AEL52" s="10"/>
      <c r="AEM52" s="10"/>
      <c r="AEN52" s="10"/>
      <c r="AEO52" s="10"/>
      <c r="AEP52" s="10"/>
      <c r="AEQ52" s="10"/>
      <c r="AER52" s="10"/>
      <c r="AES52" s="10"/>
      <c r="AET52" s="10"/>
      <c r="AEU52" s="10"/>
      <c r="AEV52" s="10"/>
      <c r="AEW52" s="10"/>
      <c r="AEX52" s="10"/>
      <c r="AEY52" s="10"/>
      <c r="AEZ52" s="10"/>
      <c r="AFA52" s="10"/>
      <c r="AFB52" s="10"/>
      <c r="AFC52" s="10"/>
      <c r="AFD52" s="10"/>
      <c r="AFE52" s="10"/>
      <c r="AFF52" s="10"/>
      <c r="AFG52" s="10"/>
      <c r="AFH52" s="10"/>
      <c r="AFI52" s="10"/>
      <c r="AFJ52" s="10"/>
      <c r="AFK52" s="10"/>
      <c r="AFL52" s="10"/>
      <c r="AFM52" s="10"/>
      <c r="AFN52" s="10"/>
      <c r="AFO52" s="10"/>
      <c r="AFP52" s="10"/>
      <c r="AFQ52" s="10"/>
      <c r="AFR52" s="10"/>
      <c r="AFS52" s="10"/>
      <c r="AFT52" s="10"/>
      <c r="AFU52" s="10"/>
      <c r="AFV52" s="10"/>
      <c r="AFW52" s="10"/>
      <c r="AFX52" s="10"/>
      <c r="AFY52" s="10"/>
      <c r="AFZ52" s="10"/>
      <c r="AGA52" s="10"/>
      <c r="AGB52" s="10"/>
      <c r="AGC52" s="10"/>
      <c r="AGD52" s="10"/>
      <c r="AGE52" s="10"/>
      <c r="AGF52" s="10"/>
      <c r="AGG52" s="10"/>
      <c r="AGH52" s="10"/>
      <c r="AGI52" s="10"/>
      <c r="AGJ52" s="10"/>
      <c r="AGK52" s="10"/>
      <c r="AGL52" s="10"/>
      <c r="AGM52" s="10"/>
      <c r="AGN52" s="10"/>
      <c r="AGO52" s="10"/>
      <c r="AGP52" s="10"/>
      <c r="AGQ52" s="10"/>
      <c r="AGR52" s="10"/>
      <c r="AGS52" s="10"/>
      <c r="AGT52" s="10"/>
      <c r="AGU52" s="10"/>
      <c r="AGV52" s="10"/>
      <c r="AGW52" s="10"/>
      <c r="AGX52" s="10"/>
      <c r="AGY52" s="10"/>
      <c r="AGZ52" s="10"/>
      <c r="AHA52" s="10"/>
      <c r="AHB52" s="10"/>
      <c r="AHC52" s="10"/>
      <c r="AHD52" s="10"/>
      <c r="AHE52" s="10"/>
      <c r="AHF52" s="10"/>
      <c r="AHG52" s="10"/>
      <c r="AHH52" s="10"/>
      <c r="AHI52" s="10"/>
      <c r="AHJ52" s="10"/>
      <c r="AHK52" s="10"/>
      <c r="AHL52" s="10"/>
      <c r="AHM52" s="10"/>
      <c r="AHN52" s="10"/>
      <c r="AHO52" s="10"/>
      <c r="AHP52" s="10"/>
      <c r="AHQ52" s="10"/>
      <c r="AHR52" s="10"/>
      <c r="AHS52" s="10"/>
      <c r="AHT52" s="10"/>
      <c r="AHU52" s="10"/>
      <c r="AHV52" s="10"/>
      <c r="AHW52" s="10"/>
      <c r="AHX52" s="10"/>
      <c r="AHY52" s="10"/>
      <c r="AHZ52" s="10"/>
      <c r="AIA52" s="10"/>
      <c r="AIB52" s="10"/>
      <c r="AIC52" s="10"/>
      <c r="AID52" s="10"/>
      <c r="AIE52" s="10"/>
      <c r="AIF52" s="10"/>
      <c r="AIG52" s="10"/>
      <c r="AIH52" s="10"/>
      <c r="AII52" s="10"/>
      <c r="AIJ52" s="10"/>
      <c r="AIK52" s="10"/>
      <c r="AIL52" s="10"/>
      <c r="AIM52" s="10"/>
      <c r="AIN52" s="10"/>
      <c r="AIO52" s="10"/>
      <c r="AIP52" s="10"/>
      <c r="AIQ52" s="10"/>
      <c r="AIR52" s="10"/>
      <c r="AIS52" s="10"/>
      <c r="AIT52" s="10"/>
      <c r="AIU52" s="10"/>
      <c r="AIV52" s="10"/>
      <c r="AIW52" s="10"/>
      <c r="AIX52" s="10"/>
      <c r="AIY52" s="10"/>
      <c r="AIZ52" s="10"/>
      <c r="AJA52" s="10"/>
      <c r="AJB52" s="10"/>
      <c r="AJC52" s="10"/>
      <c r="AJD52" s="10"/>
      <c r="AJE52" s="10"/>
      <c r="AJF52" s="10"/>
      <c r="AJG52" s="10"/>
      <c r="AJH52" s="10"/>
      <c r="AJI52" s="10"/>
      <c r="AJJ52" s="10"/>
      <c r="AJK52" s="10"/>
      <c r="AJL52" s="10"/>
      <c r="AJM52" s="10"/>
      <c r="AJN52" s="10"/>
      <c r="AJO52" s="10"/>
      <c r="AJP52" s="10"/>
      <c r="AJQ52" s="10"/>
      <c r="AJR52" s="10"/>
      <c r="AJS52" s="10"/>
      <c r="AJT52" s="10"/>
      <c r="AJU52" s="10"/>
      <c r="AJV52" s="10"/>
      <c r="AJW52" s="10"/>
      <c r="AJX52" s="10"/>
      <c r="AJY52" s="10"/>
      <c r="AJZ52" s="10"/>
      <c r="AKA52" s="10"/>
      <c r="AKB52" s="10"/>
      <c r="AKC52" s="10"/>
      <c r="AKD52" s="10"/>
      <c r="AKE52" s="10"/>
      <c r="AKF52" s="10"/>
      <c r="AKG52" s="10"/>
      <c r="AKH52" s="10"/>
      <c r="AKI52" s="10"/>
      <c r="AKJ52" s="10"/>
      <c r="AKK52" s="10"/>
      <c r="AKL52" s="10"/>
      <c r="AKM52" s="10"/>
      <c r="AKN52" s="10"/>
      <c r="AKO52" s="10"/>
      <c r="AKP52" s="10"/>
      <c r="AKQ52" s="10"/>
      <c r="AKR52" s="10"/>
      <c r="AKS52" s="10"/>
      <c r="AKT52" s="10"/>
      <c r="AKU52" s="10"/>
      <c r="AKV52" s="10"/>
      <c r="AKW52" s="10"/>
      <c r="AKX52" s="10"/>
      <c r="AKY52" s="10"/>
      <c r="AKZ52" s="10"/>
      <c r="ALA52" s="10"/>
      <c r="ALB52" s="10"/>
      <c r="ALC52" s="10"/>
      <c r="ALD52" s="10"/>
      <c r="ALE52" s="10"/>
      <c r="ALF52" s="10"/>
      <c r="ALG52" s="10"/>
      <c r="ALH52" s="10"/>
      <c r="ALI52" s="10"/>
      <c r="ALJ52" s="10"/>
      <c r="ALK52" s="10"/>
      <c r="ALL52" s="10"/>
      <c r="ALM52" s="10"/>
      <c r="ALN52" s="10"/>
      <c r="ALO52" s="10"/>
      <c r="ALP52" s="10"/>
      <c r="ALQ52" s="10"/>
      <c r="ALR52" s="10"/>
      <c r="ALS52" s="10"/>
      <c r="ALT52" s="10"/>
      <c r="ALU52" s="10"/>
      <c r="ALV52" s="10"/>
      <c r="ALW52" s="10"/>
      <c r="ALX52" s="10"/>
      <c r="ALY52" s="10"/>
      <c r="ALZ52" s="10"/>
      <c r="AMA52" s="10"/>
      <c r="AMB52" s="10"/>
      <c r="AMC52" s="10"/>
      <c r="AMD52" s="10"/>
      <c r="AME52" s="10"/>
      <c r="AMF52" s="10"/>
      <c r="AMG52" s="10"/>
    </row>
    <row r="53" customFormat="false" ht="12.8" hidden="false" customHeight="false" outlineLevel="0" collapsed="false">
      <c r="B53" s="0" t="s">
        <v>70</v>
      </c>
      <c r="C53" s="0" t="n">
        <v>96</v>
      </c>
      <c r="D53" s="0" t="n">
        <v>0.11</v>
      </c>
      <c r="E53" s="0" t="n">
        <v>70</v>
      </c>
      <c r="F53" s="0" t="n">
        <v>80</v>
      </c>
      <c r="G53" s="0" t="n">
        <v>17.6</v>
      </c>
      <c r="I53" s="0" t="n">
        <v>7.8</v>
      </c>
      <c r="L53" s="0" t="s">
        <v>35</v>
      </c>
      <c r="M53" s="0" t="s">
        <v>55</v>
      </c>
      <c r="P53" s="0" t="n">
        <v>2.2</v>
      </c>
      <c r="Q53" s="0" t="n">
        <v>9.5</v>
      </c>
      <c r="R53" s="1" t="n">
        <f aca="false">(G53-I53)/I53/I53</f>
        <v>0.161078238001315</v>
      </c>
      <c r="S53" s="1" t="n">
        <f aca="false">G53-I53</f>
        <v>9.8</v>
      </c>
      <c r="T53" s="1" t="n">
        <f aca="false">I53^3/S53</f>
        <v>48.4236734693878</v>
      </c>
      <c r="U53" s="1" t="n">
        <v>0.09</v>
      </c>
      <c r="V53" s="1" t="n">
        <v>10.12</v>
      </c>
      <c r="W53" s="1" t="n">
        <v>0.12</v>
      </c>
      <c r="X53" s="1" t="n">
        <f aca="false">S53/I53</f>
        <v>1.25641025641026</v>
      </c>
      <c r="Y53" s="0" t="n">
        <f aca="false">W53/F53</f>
        <v>0.0015</v>
      </c>
      <c r="Z53" s="0" t="n">
        <v>0.0606407747719384</v>
      </c>
      <c r="AA53" s="2" t="n">
        <f aca="false">1/6*3.14*(G53^3-I53^3)*F53*0.0008</f>
        <v>166.703822506667</v>
      </c>
    </row>
    <row r="54" customFormat="false" ht="12.8" hidden="false" customHeight="false" outlineLevel="0" collapsed="false">
      <c r="A54" s="5"/>
      <c r="B54" s="5" t="s">
        <v>71</v>
      </c>
      <c r="C54" s="5" t="n">
        <v>97</v>
      </c>
      <c r="D54" s="5" t="n">
        <v>0.11</v>
      </c>
      <c r="E54" s="5" t="n">
        <v>70</v>
      </c>
      <c r="F54" s="5" t="n">
        <v>7</v>
      </c>
      <c r="G54" s="5" t="n">
        <v>36.2</v>
      </c>
      <c r="H54" s="5"/>
      <c r="I54" s="5" t="n">
        <v>5</v>
      </c>
      <c r="J54" s="5"/>
      <c r="K54" s="5"/>
      <c r="L54" s="5" t="s">
        <v>35</v>
      </c>
      <c r="M54" s="5" t="s">
        <v>55</v>
      </c>
      <c r="N54" s="5"/>
      <c r="O54" s="5"/>
      <c r="P54" s="5"/>
      <c r="Q54" s="5"/>
      <c r="R54" s="6" t="n">
        <f aca="false">(G54-I54)/I54/I54</f>
        <v>1.248</v>
      </c>
      <c r="S54" s="6" t="n">
        <f aca="false">G54-I54</f>
        <v>31.2</v>
      </c>
      <c r="T54" s="6" t="n">
        <f aca="false">I54^3/S54</f>
        <v>4.00641025641026</v>
      </c>
      <c r="U54" s="6" t="n">
        <v>0.1</v>
      </c>
      <c r="V54" s="6" t="n">
        <v>18.3</v>
      </c>
      <c r="W54" s="6" t="n">
        <v>0.75</v>
      </c>
      <c r="X54" s="6" t="n">
        <f aca="false">S54/I54</f>
        <v>6.24</v>
      </c>
      <c r="Y54" s="5" t="n">
        <f aca="false">W54/F54</f>
        <v>0.107142857142857</v>
      </c>
      <c r="Z54" s="5" t="n">
        <v>0.0711841481652193</v>
      </c>
      <c r="AA54" s="7" t="n">
        <f aca="false">1/6*3.14*(G54^3-I54^3)*F54*0.0008</f>
        <v>138.658420992</v>
      </c>
      <c r="AB54" s="5"/>
      <c r="AC54" s="5"/>
      <c r="AD54" s="5"/>
      <c r="AE54" s="5"/>
      <c r="AF54" s="5" t="s">
        <v>38</v>
      </c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customFormat="false" ht="12.8" hidden="false" customHeight="false" outlineLevel="0" collapsed="false">
      <c r="B55" s="0" t="s">
        <v>72</v>
      </c>
      <c r="C55" s="0" t="n">
        <v>98</v>
      </c>
      <c r="D55" s="0" t="n">
        <v>0.11</v>
      </c>
      <c r="E55" s="0" t="n">
        <v>70</v>
      </c>
      <c r="F55" s="0" t="n">
        <v>7</v>
      </c>
      <c r="G55" s="0" t="n">
        <v>46.1</v>
      </c>
      <c r="I55" s="0" t="n">
        <v>17.8</v>
      </c>
      <c r="L55" s="0" t="s">
        <v>35</v>
      </c>
      <c r="M55" s="0" t="s">
        <v>55</v>
      </c>
      <c r="R55" s="1" t="n">
        <f aca="false">(G55-I55)/I55/I55</f>
        <v>0.089319530362328</v>
      </c>
      <c r="S55" s="1" t="n">
        <f aca="false">G55-I55</f>
        <v>28.3</v>
      </c>
      <c r="T55" s="1" t="n">
        <f aca="false">I55^3/S55</f>
        <v>199.284522968198</v>
      </c>
      <c r="U55" s="1" t="n">
        <v>0</v>
      </c>
      <c r="V55" s="1" t="n">
        <v>2.59</v>
      </c>
      <c r="W55" s="1" t="n">
        <v>0.14</v>
      </c>
      <c r="X55" s="1" t="n">
        <f aca="false">S55/I55</f>
        <v>1.58988764044944</v>
      </c>
      <c r="Y55" s="0" t="n">
        <f aca="false">W55/F55</f>
        <v>0.02</v>
      </c>
      <c r="Z55" s="0" t="n">
        <v>0.0775335483127744</v>
      </c>
      <c r="AA55" s="2" t="n">
        <f aca="false">1/6*3.14*(G55^3-I55^3)*F55*0.0008</f>
        <v>270.595571922667</v>
      </c>
    </row>
    <row r="56" customFormat="false" ht="12.8" hidden="false" customHeight="false" outlineLevel="0" collapsed="false">
      <c r="B56" s="0" t="s">
        <v>73</v>
      </c>
      <c r="C56" s="0" t="n">
        <v>99</v>
      </c>
      <c r="D56" s="0" t="n">
        <v>0.11</v>
      </c>
      <c r="E56" s="0" t="n">
        <v>70</v>
      </c>
      <c r="F56" s="0" t="n">
        <v>7</v>
      </c>
      <c r="G56" s="0" t="n">
        <v>43.5</v>
      </c>
      <c r="I56" s="0" t="n">
        <v>11.5</v>
      </c>
      <c r="L56" s="0" t="s">
        <v>35</v>
      </c>
      <c r="M56" s="0" t="s">
        <v>55</v>
      </c>
      <c r="R56" s="1" t="n">
        <f aca="false">(G56-I56)/I56/I56</f>
        <v>0.241965973534972</v>
      </c>
      <c r="S56" s="1" t="n">
        <f aca="false">G56-I56</f>
        <v>32</v>
      </c>
      <c r="T56" s="1" t="n">
        <f aca="false">I56^3/S56</f>
        <v>47.52734375</v>
      </c>
      <c r="U56" s="1" t="n">
        <v>0</v>
      </c>
      <c r="V56" s="1" t="n">
        <v>3.63</v>
      </c>
      <c r="W56" s="1" t="n">
        <v>0.34</v>
      </c>
      <c r="X56" s="1" t="n">
        <f aca="false">S56/I56</f>
        <v>2.78260869565217</v>
      </c>
      <c r="Y56" s="0" t="n">
        <f aca="false">W56/F56</f>
        <v>0.0485714285714286</v>
      </c>
      <c r="Z56" s="0" t="n">
        <v>0.0171351045513521</v>
      </c>
      <c r="AA56" s="2" t="n">
        <f aca="false">1/6*3.14*(G56^3-I56^3)*F56*0.0008</f>
        <v>236.774421333333</v>
      </c>
    </row>
    <row r="57" customFormat="false" ht="12.8" hidden="false" customHeight="false" outlineLevel="0" collapsed="false">
      <c r="B57" s="0" t="s">
        <v>74</v>
      </c>
      <c r="C57" s="0" t="n">
        <v>100</v>
      </c>
      <c r="D57" s="0" t="n">
        <v>0.11</v>
      </c>
      <c r="E57" s="0" t="n">
        <v>50</v>
      </c>
      <c r="F57" s="0" t="n">
        <v>40</v>
      </c>
      <c r="G57" s="0" t="n">
        <v>61.3</v>
      </c>
      <c r="I57" s="0" t="n">
        <v>21.4</v>
      </c>
      <c r="L57" s="0" t="s">
        <v>35</v>
      </c>
      <c r="M57" s="0" t="s">
        <v>55</v>
      </c>
      <c r="P57" s="0" t="n">
        <v>8.5</v>
      </c>
      <c r="Q57" s="0" t="n">
        <v>3.7</v>
      </c>
      <c r="R57" s="1" t="n">
        <f aca="false">(G57-I57)/I57/I57</f>
        <v>0.0871255131452529</v>
      </c>
      <c r="S57" s="1" t="n">
        <f aca="false">G57-I57</f>
        <v>39.9</v>
      </c>
      <c r="T57" s="1" t="n">
        <f aca="false">I57^3/S57</f>
        <v>245.622656641604</v>
      </c>
      <c r="U57" s="1" t="n">
        <v>0.48</v>
      </c>
      <c r="V57" s="1" t="n">
        <v>1.95</v>
      </c>
      <c r="W57" s="1" t="n">
        <v>2.8</v>
      </c>
      <c r="X57" s="1" t="n">
        <f aca="false">S57/I57</f>
        <v>1.86448598130841</v>
      </c>
      <c r="Y57" s="0" t="n">
        <f aca="false">W57/F57</f>
        <v>0.07</v>
      </c>
      <c r="Z57" s="0" t="n">
        <v>0.0254119878031298</v>
      </c>
      <c r="AA57" s="2" t="n">
        <f aca="false">1/6*3.14*(G57^3-I57^3)*F57*0.0008</f>
        <v>3693.41123424</v>
      </c>
    </row>
    <row r="58" customFormat="false" ht="12.8" hidden="false" customHeight="false" outlineLevel="0" collapsed="false">
      <c r="B58" s="0" t="s">
        <v>75</v>
      </c>
      <c r="C58" s="0" t="n">
        <v>101</v>
      </c>
      <c r="D58" s="0" t="n">
        <v>0.11</v>
      </c>
      <c r="E58" s="0" t="n">
        <v>50</v>
      </c>
      <c r="F58" s="0" t="n">
        <v>40</v>
      </c>
      <c r="G58" s="0" t="n">
        <v>60.1</v>
      </c>
      <c r="I58" s="0" t="n">
        <v>11.6</v>
      </c>
      <c r="L58" s="0" t="s">
        <v>35</v>
      </c>
      <c r="M58" s="0" t="s">
        <v>55</v>
      </c>
      <c r="P58" s="0" t="n">
        <v>19</v>
      </c>
      <c r="Q58" s="0" t="n">
        <v>5.1</v>
      </c>
      <c r="R58" s="1" t="n">
        <f aca="false">(G58-I58)/I58/I58</f>
        <v>0.360434007134364</v>
      </c>
      <c r="S58" s="1" t="n">
        <f aca="false">G58-I58</f>
        <v>48.5</v>
      </c>
      <c r="T58" s="1" t="n">
        <f aca="false">I58^3/S58</f>
        <v>32.1834226804124</v>
      </c>
      <c r="U58" s="0" t="n">
        <v>0.4</v>
      </c>
      <c r="V58" s="0" t="n">
        <v>3.57</v>
      </c>
      <c r="W58" s="0" t="n">
        <v>3.09</v>
      </c>
      <c r="X58" s="1" t="n">
        <f aca="false">S58/I58</f>
        <v>4.18103448275862</v>
      </c>
      <c r="Y58" s="0" t="n">
        <f aca="false">W59/F58</f>
        <v>0.02925</v>
      </c>
      <c r="Z58" s="0" t="n">
        <v>0.0354578115162677</v>
      </c>
      <c r="AA58" s="2" t="n">
        <f aca="false">1/6*3.14*(G58^3-I58^3)*F58*0.0008</f>
        <v>3609.25675573333</v>
      </c>
    </row>
    <row r="59" customFormat="false" ht="12.8" hidden="false" customHeight="false" outlineLevel="0" collapsed="false">
      <c r="B59" s="0" t="s">
        <v>76</v>
      </c>
      <c r="C59" s="0" t="n">
        <v>102</v>
      </c>
      <c r="D59" s="0" t="n">
        <v>0.11</v>
      </c>
      <c r="E59" s="0" t="n">
        <v>50</v>
      </c>
      <c r="F59" s="0" t="n">
        <v>40</v>
      </c>
      <c r="G59" s="0" t="n">
        <v>24</v>
      </c>
      <c r="I59" s="0" t="n">
        <v>7.1</v>
      </c>
      <c r="L59" s="0" t="s">
        <v>35</v>
      </c>
      <c r="M59" s="0" t="s">
        <v>55</v>
      </c>
      <c r="R59" s="1" t="n">
        <f aca="false">(G59-I59)/I59/I59</f>
        <v>0.335250942273358</v>
      </c>
      <c r="S59" s="1" t="n">
        <f aca="false">G59-I59</f>
        <v>16.9</v>
      </c>
      <c r="T59" s="1" t="n">
        <f aca="false">I59^3/S59</f>
        <v>21.1781656804734</v>
      </c>
      <c r="U59" s="1" t="n">
        <v>0.42</v>
      </c>
      <c r="V59" s="1" t="n">
        <v>6.53</v>
      </c>
      <c r="W59" s="1" t="n">
        <v>1.17</v>
      </c>
      <c r="X59" s="1" t="n">
        <f aca="false">S59/I59</f>
        <v>2.38028169014084</v>
      </c>
      <c r="Y59" s="0" t="n">
        <f aca="false">W60/F59</f>
        <v>0.0355</v>
      </c>
      <c r="Z59" s="0" t="n">
        <v>0.0414205788225166</v>
      </c>
      <c r="AA59" s="2" t="n">
        <f aca="false">1/6*3.14*(G59^3-I59^3)*F59*0.0008</f>
        <v>225.512103786667</v>
      </c>
    </row>
    <row r="60" customFormat="false" ht="12.8" hidden="false" customHeight="false" outlineLevel="0" collapsed="false">
      <c r="B60" s="0" t="s">
        <v>77</v>
      </c>
      <c r="C60" s="0" t="n">
        <v>103</v>
      </c>
      <c r="D60" s="0" t="n">
        <v>0.11</v>
      </c>
      <c r="E60" s="0" t="n">
        <v>50</v>
      </c>
      <c r="F60" s="0" t="n">
        <v>40</v>
      </c>
      <c r="G60" s="0" t="n">
        <v>32.1</v>
      </c>
      <c r="I60" s="0" t="n">
        <v>7.9</v>
      </c>
      <c r="L60" s="0" t="s">
        <v>35</v>
      </c>
      <c r="M60" s="0" t="s">
        <v>55</v>
      </c>
      <c r="P60" s="0" t="n">
        <v>10</v>
      </c>
      <c r="Q60" s="0" t="n">
        <v>7.5</v>
      </c>
      <c r="R60" s="1" t="n">
        <f aca="false">(G60-I60)/I60/I60</f>
        <v>0.38775837205576</v>
      </c>
      <c r="S60" s="1" t="n">
        <f aca="false">G60-I60</f>
        <v>24.2</v>
      </c>
      <c r="T60" s="1" t="n">
        <f aca="false">I60^3/S60</f>
        <v>20.3735123966942</v>
      </c>
      <c r="U60" s="1" t="n">
        <v>0.72</v>
      </c>
      <c r="V60" s="1" t="n">
        <v>4.22</v>
      </c>
      <c r="W60" s="1" t="n">
        <v>1.42</v>
      </c>
      <c r="X60" s="1" t="n">
        <f aca="false">S60/I60</f>
        <v>3.06329113924051</v>
      </c>
      <c r="Y60" s="0" t="n">
        <f aca="false">W60/F60</f>
        <v>0.0355</v>
      </c>
      <c r="Z60" s="0" t="n">
        <v>0.101734547178403</v>
      </c>
      <c r="AA60" s="2" t="n">
        <f aca="false">1/6*3.14*(G60^3-I60^3)*F60*0.0008</f>
        <v>545.658683093334</v>
      </c>
    </row>
    <row r="61" customFormat="false" ht="12.8" hidden="false" customHeight="false" outlineLevel="0" collapsed="false">
      <c r="B61" s="0" t="s">
        <v>78</v>
      </c>
      <c r="C61" s="0" t="n">
        <v>104</v>
      </c>
      <c r="D61" s="0" t="n">
        <v>0.11</v>
      </c>
      <c r="E61" s="0" t="n">
        <v>70</v>
      </c>
      <c r="F61" s="0" t="n">
        <v>40</v>
      </c>
      <c r="G61" s="0" t="n">
        <v>66.4</v>
      </c>
      <c r="I61" s="0" t="n">
        <v>20.4</v>
      </c>
      <c r="L61" s="0" t="s">
        <v>35</v>
      </c>
      <c r="M61" s="0" t="s">
        <v>55</v>
      </c>
      <c r="P61" s="0" t="n">
        <v>9</v>
      </c>
      <c r="Q61" s="0" t="n">
        <v>2.5</v>
      </c>
      <c r="R61" s="1" t="n">
        <f aca="false">(G61-I61)/I61/I61</f>
        <v>0.110534409842368</v>
      </c>
      <c r="S61" s="1" t="n">
        <f aca="false">G61-I61</f>
        <v>46</v>
      </c>
      <c r="T61" s="1" t="n">
        <f aca="false">I61^3/S61</f>
        <v>184.557913043478</v>
      </c>
      <c r="U61" s="1" t="n">
        <v>0.45</v>
      </c>
      <c r="V61" s="1" t="n">
        <v>1.05</v>
      </c>
      <c r="W61" s="1" t="n">
        <v>6.06</v>
      </c>
      <c r="X61" s="1" t="n">
        <f aca="false">S61/I61</f>
        <v>2.25490196078431</v>
      </c>
      <c r="Y61" s="0" t="n">
        <f aca="false">W61/F61</f>
        <v>0.1515</v>
      </c>
      <c r="Z61" s="0" t="n">
        <v>0.0642617281447113</v>
      </c>
      <c r="AA61" s="2" t="n">
        <f aca="false">1/6*3.14*(G61^3-I61^3)*F61*0.0008</f>
        <v>4760.49588906667</v>
      </c>
    </row>
    <row r="62" customFormat="false" ht="12.8" hidden="false" customHeight="false" outlineLevel="0" collapsed="false">
      <c r="B62" s="0" t="s">
        <v>79</v>
      </c>
      <c r="C62" s="0" t="n">
        <v>105</v>
      </c>
      <c r="D62" s="0" t="n">
        <v>0.11</v>
      </c>
      <c r="E62" s="0" t="n">
        <v>70</v>
      </c>
      <c r="F62" s="0" t="n">
        <v>40</v>
      </c>
      <c r="G62" s="0" t="n">
        <v>52</v>
      </c>
      <c r="I62" s="0" t="n">
        <v>8.9</v>
      </c>
      <c r="L62" s="0" t="s">
        <v>35</v>
      </c>
      <c r="M62" s="0" t="s">
        <v>55</v>
      </c>
      <c r="P62" s="0" t="n">
        <v>130</v>
      </c>
      <c r="Q62" s="0" t="n">
        <v>12</v>
      </c>
      <c r="R62" s="1" t="n">
        <f aca="false">(G62-I62)/I62/I62</f>
        <v>0.54412321676556</v>
      </c>
      <c r="S62" s="1" t="n">
        <f aca="false">G62-I62</f>
        <v>43.1</v>
      </c>
      <c r="T62" s="1" t="n">
        <f aca="false">I62^3/S62</f>
        <v>16.3565893271462</v>
      </c>
      <c r="U62" s="1" t="n">
        <v>0.13</v>
      </c>
      <c r="V62" s="1" t="n">
        <v>11.23</v>
      </c>
      <c r="W62" s="1" t="n">
        <v>6.35</v>
      </c>
      <c r="X62" s="1" t="n">
        <f aca="false">S62/I62</f>
        <v>4.84269662921348</v>
      </c>
      <c r="Y62" s="0" t="n">
        <f aca="false">W62/F62</f>
        <v>0.15875</v>
      </c>
      <c r="Z62" s="0" t="n">
        <v>0.0310189296212792</v>
      </c>
      <c r="AA62" s="2" t="n">
        <f aca="false">1/6*3.14*(G62^3-I62^3)*F62*0.0008</f>
        <v>2342.90942581333</v>
      </c>
    </row>
    <row r="63" customFormat="false" ht="12.8" hidden="false" customHeight="false" outlineLevel="0" collapsed="false">
      <c r="B63" s="0" t="s">
        <v>80</v>
      </c>
      <c r="C63" s="0" t="n">
        <v>106</v>
      </c>
      <c r="D63" s="0" t="n">
        <v>0.11</v>
      </c>
      <c r="E63" s="0" t="n">
        <v>50</v>
      </c>
      <c r="F63" s="0" t="n">
        <v>125</v>
      </c>
      <c r="G63" s="0" t="n">
        <v>66.1</v>
      </c>
      <c r="I63" s="0" t="n">
        <v>33.8</v>
      </c>
      <c r="L63" s="0" t="s">
        <v>35</v>
      </c>
      <c r="M63" s="0" t="s">
        <v>55</v>
      </c>
      <c r="P63" s="0" t="n">
        <v>8</v>
      </c>
      <c r="Q63" s="0" t="n">
        <v>8</v>
      </c>
      <c r="R63" s="1" t="n">
        <f aca="false">(G63-I63)/I63/I63</f>
        <v>0.0282728195791464</v>
      </c>
      <c r="S63" s="1" t="n">
        <f aca="false">G63-I63</f>
        <v>32.3</v>
      </c>
      <c r="T63" s="1" t="n">
        <f aca="false">I63^3/S63</f>
        <v>1195.49448916409</v>
      </c>
      <c r="U63" s="1" t="n">
        <v>0.13</v>
      </c>
      <c r="V63" s="1" t="n">
        <v>5.74</v>
      </c>
      <c r="W63" s="1" t="n">
        <v>0.73</v>
      </c>
      <c r="X63" s="1" t="n">
        <f aca="false">S63/I63</f>
        <v>0.955621301775148</v>
      </c>
      <c r="Y63" s="0" t="n">
        <f aca="false">W63/F63</f>
        <v>0.00584</v>
      </c>
      <c r="Z63" s="0" t="n">
        <v>0.119254138213299</v>
      </c>
      <c r="AA63" s="2" t="n">
        <f aca="false">1/6*3.14*(G63^3-I63^3)*F63*0.0008</f>
        <v>13093.2928376667</v>
      </c>
    </row>
    <row r="64" customFormat="false" ht="12.8" hidden="false" customHeight="false" outlineLevel="0" collapsed="false">
      <c r="B64" s="0" t="s">
        <v>81</v>
      </c>
      <c r="C64" s="0" t="n">
        <v>107</v>
      </c>
      <c r="D64" s="0" t="n">
        <v>0.11</v>
      </c>
      <c r="E64" s="0" t="n">
        <v>50</v>
      </c>
      <c r="F64" s="0" t="n">
        <v>125</v>
      </c>
      <c r="G64" s="0" t="n">
        <v>23.5</v>
      </c>
      <c r="I64" s="0" t="n">
        <v>6.7</v>
      </c>
      <c r="L64" s="0" t="s">
        <v>35</v>
      </c>
      <c r="M64" s="0" t="s">
        <v>55</v>
      </c>
      <c r="P64" s="0" t="n">
        <v>4</v>
      </c>
      <c r="Q64" s="0" t="n">
        <v>2.5</v>
      </c>
      <c r="R64" s="1" t="n">
        <f aca="false">(G64-I64)/I64/I64</f>
        <v>0.374248162174204</v>
      </c>
      <c r="S64" s="1" t="n">
        <f aca="false">G64-I64</f>
        <v>16.8</v>
      </c>
      <c r="T64" s="1" t="n">
        <f aca="false">I64^3/S64</f>
        <v>17.9025595238095</v>
      </c>
      <c r="U64" s="1" t="n">
        <v>0.03</v>
      </c>
      <c r="V64" s="1" t="n">
        <v>2.2</v>
      </c>
      <c r="W64" s="1" t="n">
        <v>0.89</v>
      </c>
      <c r="X64" s="1" t="n">
        <f aca="false">S64/I64</f>
        <v>2.50746268656716</v>
      </c>
      <c r="Y64" s="0" t="n">
        <f aca="false">W64/F64</f>
        <v>0.00712</v>
      </c>
      <c r="Z64" s="0" t="n">
        <v>0.0425663954799395</v>
      </c>
      <c r="AA64" s="2" t="n">
        <f aca="false">1/6*3.14*(G64^3-I64^3)*F64*0.0008</f>
        <v>663.435528</v>
      </c>
    </row>
    <row r="65" customFormat="false" ht="12.8" hidden="false" customHeight="false" outlineLevel="0" collapsed="false">
      <c r="B65" s="0" t="s">
        <v>82</v>
      </c>
      <c r="C65" s="0" t="n">
        <v>108</v>
      </c>
      <c r="D65" s="0" t="n">
        <v>0.11</v>
      </c>
      <c r="E65" s="0" t="n">
        <v>70</v>
      </c>
      <c r="F65" s="0" t="n">
        <v>70</v>
      </c>
      <c r="G65" s="0" t="n">
        <v>57.4</v>
      </c>
      <c r="I65" s="0" t="n">
        <v>15.9</v>
      </c>
      <c r="L65" s="0" t="s">
        <v>35</v>
      </c>
      <c r="M65" s="0" t="s">
        <v>55</v>
      </c>
      <c r="P65" s="0" t="n">
        <v>60</v>
      </c>
      <c r="Q65" s="0" t="n">
        <v>4.5</v>
      </c>
      <c r="R65" s="1" t="n">
        <f aca="false">(G65-I65)/I65/I65</f>
        <v>0.16415489893596</v>
      </c>
      <c r="S65" s="1" t="n">
        <f aca="false">G65-I65</f>
        <v>41.5</v>
      </c>
      <c r="T65" s="1" t="n">
        <f aca="false">I65^3/S65</f>
        <v>96.859734939759</v>
      </c>
      <c r="U65" s="1" t="n">
        <v>0.39</v>
      </c>
      <c r="V65" s="1" t="n">
        <v>2.59</v>
      </c>
      <c r="W65" s="1" t="n">
        <v>12.63</v>
      </c>
      <c r="X65" s="1" t="n">
        <f aca="false">S65/I65</f>
        <v>2.61006289308176</v>
      </c>
      <c r="Y65" s="0" t="n">
        <f aca="false">W65/F65</f>
        <v>0.180428571428571</v>
      </c>
      <c r="Z65" s="0" t="n">
        <v>0.0567136641823695</v>
      </c>
      <c r="AA65" s="2" t="n">
        <f aca="false">1/6*3.14*(G65^3-I65^3)*F65*0.0008</f>
        <v>5424.65066546667</v>
      </c>
    </row>
    <row r="66" customFormat="false" ht="12.8" hidden="false" customHeight="false" outlineLevel="0" collapsed="false">
      <c r="B66" s="0" t="s">
        <v>83</v>
      </c>
      <c r="C66" s="0" t="n">
        <v>109</v>
      </c>
      <c r="D66" s="0" t="n">
        <v>0.11</v>
      </c>
      <c r="E66" s="0" t="n">
        <v>50</v>
      </c>
      <c r="F66" s="0" t="n">
        <v>40</v>
      </c>
      <c r="G66" s="0" t="n">
        <v>58</v>
      </c>
      <c r="I66" s="0" t="n">
        <v>25.4</v>
      </c>
      <c r="L66" s="0" t="s">
        <v>35</v>
      </c>
      <c r="M66" s="0" t="s">
        <v>55</v>
      </c>
      <c r="P66" s="0" t="n">
        <v>1.3</v>
      </c>
      <c r="Q66" s="0" t="n">
        <v>2.3</v>
      </c>
      <c r="R66" s="1" t="n">
        <f aca="false">(G66-I66)/I66/I66</f>
        <v>0.0505301010602021</v>
      </c>
      <c r="S66" s="1" t="n">
        <f aca="false">G66-I66</f>
        <v>32.6</v>
      </c>
      <c r="T66" s="1" t="n">
        <f aca="false">I66^3/S66</f>
        <v>502.670674846626</v>
      </c>
      <c r="U66" s="1" t="n">
        <v>0.19</v>
      </c>
      <c r="V66" s="1" t="n">
        <v>1.49</v>
      </c>
      <c r="W66" s="1" t="n">
        <v>0.52</v>
      </c>
      <c r="X66" s="1" t="n">
        <f aca="false">S66/I66</f>
        <v>1.28346456692913</v>
      </c>
      <c r="Y66" s="0" t="n">
        <f aca="false">W66/F66</f>
        <v>0.013</v>
      </c>
      <c r="Z66" s="0" t="n">
        <v>0.0856755292645246</v>
      </c>
      <c r="AA66" s="2" t="n">
        <f aca="false">1/6*3.14*(G66^3-I66^3)*F66*0.0008</f>
        <v>2993.04692821333</v>
      </c>
    </row>
    <row r="67" customFormat="false" ht="12.8" hidden="false" customHeight="false" outlineLevel="0" collapsed="false">
      <c r="B67" s="0" t="s">
        <v>84</v>
      </c>
      <c r="C67" s="0" t="n">
        <v>110</v>
      </c>
      <c r="D67" s="0" t="n">
        <v>0.11</v>
      </c>
      <c r="E67" s="0" t="n">
        <v>50</v>
      </c>
      <c r="F67" s="0" t="n">
        <v>40</v>
      </c>
      <c r="G67" s="0" t="n">
        <v>44.1</v>
      </c>
      <c r="I67" s="0" t="n">
        <v>18.3</v>
      </c>
      <c r="L67" s="0" t="s">
        <v>35</v>
      </c>
      <c r="M67" s="0" t="s">
        <v>55</v>
      </c>
      <c r="P67" s="0" t="n">
        <v>4.1</v>
      </c>
      <c r="Q67" s="0" t="n">
        <v>2.9</v>
      </c>
      <c r="R67" s="1" t="n">
        <f aca="false">(G67-I67)/I67/I67</f>
        <v>0.0770402221625011</v>
      </c>
      <c r="S67" s="1" t="n">
        <f aca="false">G67-I67</f>
        <v>25.8</v>
      </c>
      <c r="T67" s="1" t="n">
        <f aca="false">I67^3/S67</f>
        <v>237.538255813954</v>
      </c>
      <c r="U67" s="1" t="n">
        <v>0.12</v>
      </c>
      <c r="V67" s="1" t="n">
        <v>2.68</v>
      </c>
      <c r="W67" s="1" t="n">
        <v>0.78</v>
      </c>
      <c r="X67" s="1" t="n">
        <f aca="false">S67/I67</f>
        <v>1.40983606557377</v>
      </c>
      <c r="Y67" s="0" t="n">
        <f aca="false">W67/F67</f>
        <v>0.0195</v>
      </c>
      <c r="Z67" s="0" t="n">
        <v>0.0170455375167167</v>
      </c>
      <c r="AA67" s="2" t="n">
        <f aca="false">1/6*3.14*(G67^3-I67^3)*F67*0.0008</f>
        <v>1333.66491072</v>
      </c>
    </row>
    <row r="68" customFormat="false" ht="12.8" hidden="false" customHeight="false" outlineLevel="0" collapsed="false">
      <c r="B68" s="0" t="s">
        <v>85</v>
      </c>
      <c r="C68" s="0" t="n">
        <v>111</v>
      </c>
      <c r="D68" s="0" t="n">
        <v>0.11</v>
      </c>
      <c r="E68" s="0" t="n">
        <v>50</v>
      </c>
      <c r="F68" s="0" t="n">
        <v>40</v>
      </c>
      <c r="G68" s="0" t="n">
        <v>36.5</v>
      </c>
      <c r="I68" s="0" t="n">
        <v>17.5</v>
      </c>
      <c r="L68" s="0" t="s">
        <v>35</v>
      </c>
      <c r="M68" s="0" t="s">
        <v>55</v>
      </c>
      <c r="P68" s="0" t="n">
        <v>2.6</v>
      </c>
      <c r="Q68" s="0" t="n">
        <v>2.7</v>
      </c>
      <c r="R68" s="1" t="n">
        <f aca="false">(G68-I68)/I68/I68</f>
        <v>0.0620408163265306</v>
      </c>
      <c r="S68" s="1" t="n">
        <f aca="false">G68-I68</f>
        <v>19</v>
      </c>
      <c r="T68" s="1" t="n">
        <f aca="false">I68^3/S68</f>
        <v>282.072368421053</v>
      </c>
      <c r="U68" s="1" t="n">
        <v>0.1</v>
      </c>
      <c r="V68" s="1" t="n">
        <v>2.55</v>
      </c>
      <c r="W68" s="1" t="n">
        <v>0.5</v>
      </c>
      <c r="X68" s="1" t="n">
        <f aca="false">S68/I68</f>
        <v>1.08571428571429</v>
      </c>
      <c r="Y68" s="0" t="n">
        <f aca="false">W68/F68</f>
        <v>0.0125</v>
      </c>
      <c r="Z68" s="0" t="n">
        <v>0.0370738234069052</v>
      </c>
      <c r="AA68" s="2" t="n">
        <f aca="false">1/6*3.14*(G68^3-I68^3)*F68*0.0008</f>
        <v>724.590586666667</v>
      </c>
    </row>
    <row r="69" customFormat="false" ht="12.8" hidden="false" customHeight="false" outlineLevel="0" collapsed="false">
      <c r="B69" s="0" t="s">
        <v>86</v>
      </c>
      <c r="C69" s="0" t="n">
        <v>112</v>
      </c>
      <c r="D69" s="0" t="n">
        <v>0.11</v>
      </c>
      <c r="E69" s="0" t="n">
        <v>50</v>
      </c>
      <c r="F69" s="0" t="n">
        <v>40</v>
      </c>
      <c r="G69" s="0" t="n">
        <v>30.9</v>
      </c>
      <c r="I69" s="0" t="n">
        <v>15.4</v>
      </c>
      <c r="L69" s="0" t="s">
        <v>35</v>
      </c>
      <c r="M69" s="0" t="s">
        <v>55</v>
      </c>
      <c r="P69" s="0" t="n">
        <v>3.5</v>
      </c>
      <c r="Q69" s="0" t="n">
        <v>4</v>
      </c>
      <c r="R69" s="1" t="n">
        <f aca="false">(G69-I69)/I69/I69</f>
        <v>0.065356721200877</v>
      </c>
      <c r="S69" s="1" t="n">
        <f aca="false">G69-I69</f>
        <v>15.5</v>
      </c>
      <c r="T69" s="1" t="n">
        <f aca="false">I69^3/S69</f>
        <v>235.629935483871</v>
      </c>
      <c r="U69" s="1" t="n">
        <v>0.12</v>
      </c>
      <c r="V69" s="1" t="n">
        <v>3.11</v>
      </c>
      <c r="W69" s="1" t="n">
        <v>0.56</v>
      </c>
      <c r="X69" s="1" t="n">
        <f aca="false">S69/I69</f>
        <v>1.00649350649351</v>
      </c>
      <c r="Y69" s="0" t="n">
        <f aca="false">W69/F69</f>
        <v>0.014</v>
      </c>
      <c r="Z69" s="0" t="n">
        <v>0.0388166113938027</v>
      </c>
      <c r="AA69" s="2" t="n">
        <f aca="false">1/6*3.14*(G69^3-I69^3)*F69*0.0008</f>
        <v>432.924192533333</v>
      </c>
    </row>
    <row r="70" customFormat="false" ht="12.8" hidden="false" customHeight="false" outlineLevel="0" collapsed="false">
      <c r="B70" s="0" t="s">
        <v>87</v>
      </c>
      <c r="C70" s="0" t="n">
        <v>113</v>
      </c>
      <c r="D70" s="0" t="n">
        <v>0.11</v>
      </c>
      <c r="E70" s="0" t="n">
        <v>50</v>
      </c>
      <c r="F70" s="0" t="n">
        <v>75</v>
      </c>
      <c r="G70" s="0" t="n">
        <v>26</v>
      </c>
      <c r="I70" s="0" t="n">
        <v>6.6</v>
      </c>
      <c r="L70" s="0" t="s">
        <v>35</v>
      </c>
      <c r="M70" s="0" t="s">
        <v>55</v>
      </c>
      <c r="P70" s="0" t="n">
        <v>9</v>
      </c>
      <c r="Q70" s="0" t="n">
        <v>7.6</v>
      </c>
      <c r="R70" s="1" t="n">
        <f aca="false">(G70-I70)/I70/I70</f>
        <v>0.445362718089991</v>
      </c>
      <c r="S70" s="1" t="n">
        <f aca="false">G70-I70</f>
        <v>19.4</v>
      </c>
      <c r="T70" s="1" t="n">
        <f aca="false">I70^3/S70</f>
        <v>14.819381443299</v>
      </c>
      <c r="U70" s="1" t="n">
        <v>0.06</v>
      </c>
      <c r="V70" s="1" t="n">
        <v>7.53</v>
      </c>
      <c r="W70" s="1" t="n">
        <v>0.67</v>
      </c>
      <c r="X70" s="1" t="n">
        <f aca="false">S70/I70</f>
        <v>2.93939393939394</v>
      </c>
      <c r="Y70" s="0" t="n">
        <f aca="false">W70/F70</f>
        <v>0.00893333333333333</v>
      </c>
      <c r="Z70" s="0" t="n">
        <v>0.0542340930457602</v>
      </c>
      <c r="AA70" s="2" t="n">
        <f aca="false">1/6*3.14*(G70^3-I70^3)*F70*0.0008</f>
        <v>542.8590256</v>
      </c>
    </row>
    <row r="71" customFormat="false" ht="12.8" hidden="false" customHeight="false" outlineLevel="0" collapsed="false">
      <c r="A71" s="5"/>
      <c r="B71" s="5" t="s">
        <v>88</v>
      </c>
      <c r="C71" s="5" t="n">
        <v>114</v>
      </c>
      <c r="D71" s="5" t="n">
        <v>0.11</v>
      </c>
      <c r="E71" s="5" t="n">
        <v>50</v>
      </c>
      <c r="F71" s="5" t="n">
        <v>75</v>
      </c>
      <c r="G71" s="5" t="n">
        <v>40</v>
      </c>
      <c r="H71" s="5"/>
      <c r="I71" s="5" t="n">
        <v>5.4</v>
      </c>
      <c r="J71" s="5"/>
      <c r="K71" s="5"/>
      <c r="L71" s="5" t="s">
        <v>35</v>
      </c>
      <c r="M71" s="5" t="s">
        <v>55</v>
      </c>
      <c r="N71" s="5"/>
      <c r="O71" s="5"/>
      <c r="P71" s="5" t="n">
        <v>60</v>
      </c>
      <c r="Q71" s="5" t="n">
        <v>17</v>
      </c>
      <c r="R71" s="6" t="n">
        <f aca="false">(G71-I71)/I71/I71</f>
        <v>1.18655692729767</v>
      </c>
      <c r="S71" s="6" t="n">
        <f aca="false">G71-I71</f>
        <v>34.6</v>
      </c>
      <c r="T71" s="6" t="n">
        <f aca="false">I71^3/S71</f>
        <v>4.55098265895954</v>
      </c>
      <c r="U71" s="6" t="n">
        <v>0.03</v>
      </c>
      <c r="V71" s="6" t="n">
        <v>19.6</v>
      </c>
      <c r="W71" s="6" t="n">
        <v>1.67</v>
      </c>
      <c r="X71" s="6" t="n">
        <f aca="false">S71/I71</f>
        <v>6.40740740740741</v>
      </c>
      <c r="Y71" s="5" t="n">
        <f aca="false">W71/F71</f>
        <v>0.0222666666666667</v>
      </c>
      <c r="Z71" s="5" t="n">
        <v>0.0725899705645385</v>
      </c>
      <c r="AA71" s="7" t="n">
        <f aca="false">1/6*3.14*(G71^3-I71^3)*F71*0.0008</f>
        <v>2004.6556304</v>
      </c>
      <c r="AB71" s="5"/>
      <c r="AC71" s="5"/>
      <c r="AD71" s="5"/>
      <c r="AE71" s="5"/>
      <c r="AF71" s="5" t="s">
        <v>38</v>
      </c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  <c r="LC71" s="5"/>
      <c r="LD71" s="5"/>
      <c r="LE71" s="5"/>
      <c r="LF71" s="5"/>
      <c r="LG71" s="5"/>
      <c r="LH71" s="5"/>
      <c r="LI71" s="5"/>
      <c r="LJ71" s="5"/>
      <c r="LK71" s="5"/>
      <c r="LL71" s="5"/>
      <c r="LM71" s="5"/>
      <c r="LN71" s="5"/>
      <c r="LO71" s="5"/>
      <c r="LP71" s="5"/>
      <c r="LQ71" s="5"/>
      <c r="LR71" s="5"/>
      <c r="LS71" s="5"/>
      <c r="LT71" s="5"/>
      <c r="LU71" s="5"/>
      <c r="LV71" s="5"/>
      <c r="LW71" s="5"/>
      <c r="LX71" s="5"/>
      <c r="LY71" s="5"/>
      <c r="LZ71" s="5"/>
      <c r="MA71" s="5"/>
      <c r="MB71" s="5"/>
      <c r="MC71" s="5"/>
      <c r="MD71" s="5"/>
      <c r="ME71" s="5"/>
      <c r="MF71" s="5"/>
      <c r="MG71" s="5"/>
      <c r="MH71" s="5"/>
      <c r="MI71" s="5"/>
      <c r="MJ71" s="5"/>
      <c r="MK71" s="5"/>
      <c r="ML71" s="5"/>
      <c r="MM71" s="5"/>
      <c r="MN71" s="5"/>
      <c r="MO71" s="5"/>
      <c r="MP71" s="5"/>
      <c r="MQ71" s="5"/>
      <c r="MR71" s="5"/>
      <c r="MS71" s="5"/>
      <c r="MT71" s="5"/>
      <c r="MU71" s="5"/>
      <c r="MV71" s="5"/>
      <c r="MW71" s="5"/>
      <c r="MX71" s="5"/>
      <c r="MY71" s="5"/>
      <c r="MZ71" s="5"/>
      <c r="NA71" s="5"/>
      <c r="NB71" s="5"/>
      <c r="NC71" s="5"/>
      <c r="ND71" s="5"/>
      <c r="NE71" s="5"/>
      <c r="NF71" s="5"/>
      <c r="NG71" s="5"/>
      <c r="NH71" s="5"/>
      <c r="NI71" s="5"/>
      <c r="NJ71" s="5"/>
      <c r="NK71" s="5"/>
      <c r="NL71" s="5"/>
      <c r="NM71" s="5"/>
      <c r="NN71" s="5"/>
      <c r="NO71" s="5"/>
      <c r="NP71" s="5"/>
      <c r="NQ71" s="5"/>
      <c r="NR71" s="5"/>
      <c r="NS71" s="5"/>
      <c r="NT71" s="5"/>
      <c r="NU71" s="5"/>
      <c r="NV71" s="5"/>
      <c r="NW71" s="5"/>
      <c r="NX71" s="5"/>
      <c r="NY71" s="5"/>
      <c r="NZ71" s="5"/>
      <c r="OA71" s="5"/>
      <c r="OB71" s="5"/>
      <c r="OC71" s="5"/>
      <c r="OD71" s="5"/>
      <c r="OE71" s="5"/>
      <c r="OF71" s="5"/>
      <c r="OG71" s="5"/>
      <c r="OH71" s="5"/>
      <c r="OI71" s="5"/>
      <c r="OJ71" s="5"/>
      <c r="OK71" s="5"/>
      <c r="OL71" s="5"/>
      <c r="OM71" s="5"/>
      <c r="ON71" s="5"/>
      <c r="OO71" s="5"/>
      <c r="OP71" s="5"/>
      <c r="OQ71" s="5"/>
      <c r="OR71" s="5"/>
      <c r="OS71" s="5"/>
      <c r="OT71" s="5"/>
      <c r="OU71" s="5"/>
      <c r="OV71" s="5"/>
      <c r="OW71" s="5"/>
      <c r="OX71" s="5"/>
      <c r="OY71" s="5"/>
      <c r="OZ71" s="5"/>
      <c r="PA71" s="5"/>
      <c r="PB71" s="5"/>
      <c r="PC71" s="5"/>
      <c r="PD71" s="5"/>
      <c r="PE71" s="5"/>
      <c r="PF71" s="5"/>
      <c r="PG71" s="5"/>
      <c r="PH71" s="5"/>
      <c r="PI71" s="5"/>
      <c r="PJ71" s="5"/>
      <c r="PK71" s="5"/>
      <c r="PL71" s="5"/>
      <c r="PM71" s="5"/>
      <c r="PN71" s="5"/>
      <c r="PO71" s="5"/>
      <c r="PP71" s="5"/>
      <c r="PQ71" s="5"/>
      <c r="PR71" s="5"/>
      <c r="PS71" s="5"/>
      <c r="PT71" s="5"/>
      <c r="PU71" s="5"/>
      <c r="PV71" s="5"/>
      <c r="PW71" s="5"/>
      <c r="PX71" s="5"/>
      <c r="PY71" s="5"/>
      <c r="PZ71" s="5"/>
      <c r="QA71" s="5"/>
      <c r="QB71" s="5"/>
      <c r="QC71" s="5"/>
      <c r="QD71" s="5"/>
      <c r="QE71" s="5"/>
      <c r="QF71" s="5"/>
      <c r="QG71" s="5"/>
      <c r="QH71" s="5"/>
      <c r="QI71" s="5"/>
      <c r="QJ71" s="5"/>
      <c r="QK71" s="5"/>
      <c r="QL71" s="5"/>
      <c r="QM71" s="5"/>
      <c r="QN71" s="5"/>
      <c r="QO71" s="5"/>
      <c r="QP71" s="5"/>
      <c r="QQ71" s="5"/>
      <c r="QR71" s="5"/>
      <c r="QS71" s="5"/>
      <c r="QT71" s="5"/>
      <c r="QU71" s="5"/>
      <c r="QV71" s="5"/>
      <c r="QW71" s="5"/>
      <c r="QX71" s="5"/>
      <c r="QY71" s="5"/>
      <c r="QZ71" s="5"/>
      <c r="RA71" s="5"/>
      <c r="RB71" s="5"/>
      <c r="RC71" s="5"/>
      <c r="RD71" s="5"/>
      <c r="RE71" s="5"/>
      <c r="RF71" s="5"/>
      <c r="RG71" s="5"/>
      <c r="RH71" s="5"/>
      <c r="RI71" s="5"/>
      <c r="RJ71" s="5"/>
      <c r="RK71" s="5"/>
      <c r="RL71" s="5"/>
      <c r="RM71" s="5"/>
      <c r="RN71" s="5"/>
      <c r="RO71" s="5"/>
      <c r="RP71" s="5"/>
      <c r="RQ71" s="5"/>
      <c r="RR71" s="5"/>
      <c r="RS71" s="5"/>
      <c r="RT71" s="5"/>
      <c r="RU71" s="5"/>
      <c r="RV71" s="5"/>
      <c r="RW71" s="5"/>
      <c r="RX71" s="5"/>
      <c r="RY71" s="5"/>
      <c r="RZ71" s="5"/>
      <c r="SA71" s="5"/>
      <c r="SB71" s="5"/>
      <c r="SC71" s="5"/>
      <c r="SD71" s="5"/>
      <c r="SE71" s="5"/>
      <c r="SF71" s="5"/>
      <c r="SG71" s="5"/>
      <c r="SH71" s="5"/>
      <c r="SI71" s="5"/>
      <c r="SJ71" s="5"/>
      <c r="SK71" s="5"/>
      <c r="SL71" s="5"/>
      <c r="SM71" s="5"/>
      <c r="SN71" s="5"/>
      <c r="SO71" s="5"/>
      <c r="SP71" s="5"/>
      <c r="SQ71" s="5"/>
      <c r="SR71" s="5"/>
      <c r="SS71" s="5"/>
      <c r="ST71" s="5"/>
      <c r="SU71" s="5"/>
      <c r="SV71" s="5"/>
      <c r="SW71" s="5"/>
      <c r="SX71" s="5"/>
      <c r="SY71" s="5"/>
      <c r="SZ71" s="5"/>
      <c r="TA71" s="5"/>
      <c r="TB71" s="5"/>
      <c r="TC71" s="5"/>
      <c r="TD71" s="5"/>
      <c r="TE71" s="5"/>
      <c r="TF71" s="5"/>
      <c r="TG71" s="5"/>
      <c r="TH71" s="5"/>
      <c r="TI71" s="5"/>
      <c r="TJ71" s="5"/>
      <c r="TK71" s="5"/>
      <c r="TL71" s="5"/>
      <c r="TM71" s="5"/>
      <c r="TN71" s="5"/>
      <c r="TO71" s="5"/>
      <c r="TP71" s="5"/>
      <c r="TQ71" s="5"/>
      <c r="TR71" s="5"/>
      <c r="TS71" s="5"/>
      <c r="TT71" s="5"/>
      <c r="TU71" s="5"/>
      <c r="TV71" s="5"/>
      <c r="TW71" s="5"/>
      <c r="TX71" s="5"/>
      <c r="TY71" s="5"/>
      <c r="TZ71" s="5"/>
      <c r="UA71" s="5"/>
      <c r="UB71" s="5"/>
      <c r="UC71" s="5"/>
      <c r="UD71" s="5"/>
      <c r="UE71" s="5"/>
      <c r="UF71" s="5"/>
      <c r="UG71" s="5"/>
      <c r="UH71" s="5"/>
      <c r="UI71" s="5"/>
      <c r="UJ71" s="5"/>
      <c r="UK71" s="5"/>
      <c r="UL71" s="5"/>
      <c r="UM71" s="5"/>
      <c r="UN71" s="5"/>
      <c r="UO71" s="5"/>
      <c r="UP71" s="5"/>
      <c r="UQ71" s="5"/>
      <c r="UR71" s="5"/>
      <c r="US71" s="5"/>
      <c r="UT71" s="5"/>
      <c r="UU71" s="5"/>
      <c r="UV71" s="5"/>
      <c r="UW71" s="5"/>
      <c r="UX71" s="5"/>
      <c r="UY71" s="5"/>
      <c r="UZ71" s="5"/>
      <c r="VA71" s="5"/>
      <c r="VB71" s="5"/>
      <c r="VC71" s="5"/>
      <c r="VD71" s="5"/>
      <c r="VE71" s="5"/>
      <c r="VF71" s="5"/>
      <c r="VG71" s="5"/>
      <c r="VH71" s="5"/>
      <c r="VI71" s="5"/>
      <c r="VJ71" s="5"/>
      <c r="VK71" s="5"/>
      <c r="VL71" s="5"/>
      <c r="VM71" s="5"/>
      <c r="VN71" s="5"/>
      <c r="VO71" s="5"/>
      <c r="VP71" s="5"/>
      <c r="VQ71" s="5"/>
      <c r="VR71" s="5"/>
      <c r="VS71" s="5"/>
      <c r="VT71" s="5"/>
      <c r="VU71" s="5"/>
      <c r="VV71" s="5"/>
      <c r="VW71" s="5"/>
      <c r="VX71" s="5"/>
      <c r="VY71" s="5"/>
      <c r="VZ71" s="5"/>
      <c r="WA71" s="5"/>
      <c r="WB71" s="5"/>
      <c r="WC71" s="5"/>
      <c r="WD71" s="5"/>
      <c r="WE71" s="5"/>
      <c r="WF71" s="5"/>
      <c r="WG71" s="5"/>
      <c r="WH71" s="5"/>
      <c r="WI71" s="5"/>
      <c r="WJ71" s="5"/>
      <c r="WK71" s="5"/>
      <c r="WL71" s="5"/>
      <c r="WM71" s="5"/>
      <c r="WN71" s="5"/>
      <c r="WO71" s="5"/>
      <c r="WP71" s="5"/>
      <c r="WQ71" s="5"/>
      <c r="WR71" s="5"/>
      <c r="WS71" s="5"/>
      <c r="WT71" s="5"/>
      <c r="WU71" s="5"/>
      <c r="WV71" s="5"/>
      <c r="WW71" s="5"/>
      <c r="WX71" s="5"/>
      <c r="WY71" s="5"/>
      <c r="WZ71" s="5"/>
      <c r="XA71" s="5"/>
      <c r="XB71" s="5"/>
      <c r="XC71" s="5"/>
      <c r="XD71" s="5"/>
      <c r="XE71" s="5"/>
      <c r="XF71" s="5"/>
      <c r="XG71" s="5"/>
      <c r="XH71" s="5"/>
      <c r="XI71" s="5"/>
      <c r="XJ71" s="5"/>
      <c r="XK71" s="5"/>
      <c r="XL71" s="5"/>
      <c r="XM71" s="5"/>
      <c r="XN71" s="5"/>
      <c r="XO71" s="5"/>
      <c r="XP71" s="5"/>
      <c r="XQ71" s="5"/>
      <c r="XR71" s="5"/>
      <c r="XS71" s="5"/>
      <c r="XT71" s="5"/>
      <c r="XU71" s="5"/>
      <c r="XV71" s="5"/>
      <c r="XW71" s="5"/>
      <c r="XX71" s="5"/>
      <c r="XY71" s="5"/>
      <c r="XZ71" s="5"/>
      <c r="YA71" s="5"/>
      <c r="YB71" s="5"/>
      <c r="YC71" s="5"/>
      <c r="YD71" s="5"/>
      <c r="YE71" s="5"/>
      <c r="YF71" s="5"/>
      <c r="YG71" s="5"/>
      <c r="YH71" s="5"/>
      <c r="YI71" s="5"/>
      <c r="YJ71" s="5"/>
      <c r="YK71" s="5"/>
      <c r="YL71" s="5"/>
      <c r="YM71" s="5"/>
      <c r="YN71" s="5"/>
      <c r="YO71" s="5"/>
      <c r="YP71" s="5"/>
      <c r="YQ71" s="5"/>
      <c r="YR71" s="5"/>
      <c r="YS71" s="5"/>
      <c r="YT71" s="5"/>
      <c r="YU71" s="5"/>
      <c r="YV71" s="5"/>
      <c r="YW71" s="5"/>
      <c r="YX71" s="5"/>
      <c r="YY71" s="5"/>
      <c r="YZ71" s="5"/>
      <c r="ZA71" s="5"/>
      <c r="ZB71" s="5"/>
      <c r="ZC71" s="5"/>
      <c r="ZD71" s="5"/>
      <c r="ZE71" s="5"/>
      <c r="ZF71" s="5"/>
      <c r="ZG71" s="5"/>
      <c r="ZH71" s="5"/>
      <c r="ZI71" s="5"/>
      <c r="ZJ71" s="5"/>
      <c r="ZK71" s="5"/>
      <c r="ZL71" s="5"/>
      <c r="ZM71" s="5"/>
      <c r="ZN71" s="5"/>
      <c r="ZO71" s="5"/>
      <c r="ZP71" s="5"/>
      <c r="ZQ71" s="5"/>
      <c r="ZR71" s="5"/>
      <c r="ZS71" s="5"/>
      <c r="ZT71" s="5"/>
      <c r="ZU71" s="5"/>
      <c r="ZV71" s="5"/>
      <c r="ZW71" s="5"/>
      <c r="ZX71" s="5"/>
      <c r="ZY71" s="5"/>
      <c r="ZZ71" s="5"/>
      <c r="AAA71" s="5"/>
      <c r="AAB71" s="5"/>
      <c r="AAC71" s="5"/>
      <c r="AAD71" s="5"/>
      <c r="AAE71" s="5"/>
      <c r="AAF71" s="5"/>
      <c r="AAG71" s="5"/>
      <c r="AAH71" s="5"/>
      <c r="AAI71" s="5"/>
      <c r="AAJ71" s="5"/>
      <c r="AAK71" s="5"/>
      <c r="AAL71" s="5"/>
      <c r="AAM71" s="5"/>
      <c r="AAN71" s="5"/>
      <c r="AAO71" s="5"/>
      <c r="AAP71" s="5"/>
      <c r="AAQ71" s="5"/>
      <c r="AAR71" s="5"/>
      <c r="AAS71" s="5"/>
      <c r="AAT71" s="5"/>
      <c r="AAU71" s="5"/>
      <c r="AAV71" s="5"/>
      <c r="AAW71" s="5"/>
      <c r="AAX71" s="5"/>
      <c r="AAY71" s="5"/>
      <c r="AAZ71" s="5"/>
      <c r="ABA71" s="5"/>
      <c r="ABB71" s="5"/>
      <c r="ABC71" s="5"/>
      <c r="ABD71" s="5"/>
      <c r="ABE71" s="5"/>
      <c r="ABF71" s="5"/>
      <c r="ABG71" s="5"/>
      <c r="ABH71" s="5"/>
      <c r="ABI71" s="5"/>
      <c r="ABJ71" s="5"/>
      <c r="ABK71" s="5"/>
      <c r="ABL71" s="5"/>
      <c r="ABM71" s="5"/>
      <c r="ABN71" s="5"/>
      <c r="ABO71" s="5"/>
      <c r="ABP71" s="5"/>
      <c r="ABQ71" s="5"/>
      <c r="ABR71" s="5"/>
      <c r="ABS71" s="5"/>
      <c r="ABT71" s="5"/>
      <c r="ABU71" s="5"/>
      <c r="ABV71" s="5"/>
      <c r="ABW71" s="5"/>
      <c r="ABX71" s="5"/>
      <c r="ABY71" s="5"/>
      <c r="ABZ71" s="5"/>
      <c r="ACA71" s="5"/>
      <c r="ACB71" s="5"/>
      <c r="ACC71" s="5"/>
      <c r="ACD71" s="5"/>
      <c r="ACE71" s="5"/>
      <c r="ACF71" s="5"/>
      <c r="ACG71" s="5"/>
      <c r="ACH71" s="5"/>
      <c r="ACI71" s="5"/>
      <c r="ACJ71" s="5"/>
      <c r="ACK71" s="5"/>
      <c r="ACL71" s="5"/>
      <c r="ACM71" s="5"/>
      <c r="ACN71" s="5"/>
      <c r="ACO71" s="5"/>
      <c r="ACP71" s="5"/>
      <c r="ACQ71" s="5"/>
      <c r="ACR71" s="5"/>
      <c r="ACS71" s="5"/>
      <c r="ACT71" s="5"/>
      <c r="ACU71" s="5"/>
      <c r="ACV71" s="5"/>
      <c r="ACW71" s="5"/>
      <c r="ACX71" s="5"/>
      <c r="ACY71" s="5"/>
      <c r="ACZ71" s="5"/>
      <c r="ADA71" s="5"/>
      <c r="ADB71" s="5"/>
      <c r="ADC71" s="5"/>
      <c r="ADD71" s="5"/>
      <c r="ADE71" s="5"/>
      <c r="ADF71" s="5"/>
      <c r="ADG71" s="5"/>
      <c r="ADH71" s="5"/>
      <c r="ADI71" s="5"/>
      <c r="ADJ71" s="5"/>
      <c r="ADK71" s="5"/>
      <c r="ADL71" s="5"/>
      <c r="ADM71" s="5"/>
      <c r="ADN71" s="5"/>
      <c r="ADO71" s="5"/>
      <c r="ADP71" s="5"/>
      <c r="ADQ71" s="5"/>
      <c r="ADR71" s="5"/>
      <c r="ADS71" s="5"/>
      <c r="ADT71" s="5"/>
      <c r="ADU71" s="5"/>
      <c r="ADV71" s="5"/>
      <c r="ADW71" s="5"/>
      <c r="ADX71" s="5"/>
      <c r="ADY71" s="5"/>
      <c r="ADZ71" s="5"/>
      <c r="AEA71" s="5"/>
      <c r="AEB71" s="5"/>
      <c r="AEC71" s="5"/>
      <c r="AED71" s="5"/>
      <c r="AEE71" s="5"/>
      <c r="AEF71" s="5"/>
      <c r="AEG71" s="5"/>
      <c r="AEH71" s="5"/>
      <c r="AEI71" s="5"/>
      <c r="AEJ71" s="5"/>
      <c r="AEK71" s="5"/>
      <c r="AEL71" s="5"/>
      <c r="AEM71" s="5"/>
      <c r="AEN71" s="5"/>
      <c r="AEO71" s="5"/>
      <c r="AEP71" s="5"/>
      <c r="AEQ71" s="5"/>
      <c r="AER71" s="5"/>
      <c r="AES71" s="5"/>
      <c r="AET71" s="5"/>
      <c r="AEU71" s="5"/>
      <c r="AEV71" s="5"/>
      <c r="AEW71" s="5"/>
      <c r="AEX71" s="5"/>
      <c r="AEY71" s="5"/>
      <c r="AEZ71" s="5"/>
      <c r="AFA71" s="5"/>
      <c r="AFB71" s="5"/>
      <c r="AFC71" s="5"/>
      <c r="AFD71" s="5"/>
      <c r="AFE71" s="5"/>
      <c r="AFF71" s="5"/>
      <c r="AFG71" s="5"/>
      <c r="AFH71" s="5"/>
      <c r="AFI71" s="5"/>
      <c r="AFJ71" s="5"/>
      <c r="AFK71" s="5"/>
      <c r="AFL71" s="5"/>
      <c r="AFM71" s="5"/>
      <c r="AFN71" s="5"/>
      <c r="AFO71" s="5"/>
      <c r="AFP71" s="5"/>
      <c r="AFQ71" s="5"/>
      <c r="AFR71" s="5"/>
      <c r="AFS71" s="5"/>
      <c r="AFT71" s="5"/>
      <c r="AFU71" s="5"/>
      <c r="AFV71" s="5"/>
      <c r="AFW71" s="5"/>
      <c r="AFX71" s="5"/>
      <c r="AFY71" s="5"/>
      <c r="AFZ71" s="5"/>
      <c r="AGA71" s="5"/>
      <c r="AGB71" s="5"/>
      <c r="AGC71" s="5"/>
      <c r="AGD71" s="5"/>
      <c r="AGE71" s="5"/>
      <c r="AGF71" s="5"/>
      <c r="AGG71" s="5"/>
      <c r="AGH71" s="5"/>
      <c r="AGI71" s="5"/>
      <c r="AGJ71" s="5"/>
      <c r="AGK71" s="5"/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  <c r="AMJ71" s="5"/>
    </row>
    <row r="72" customFormat="false" ht="12.8" hidden="false" customHeight="false" outlineLevel="0" collapsed="false">
      <c r="A72" s="5"/>
      <c r="B72" s="5" t="s">
        <v>89</v>
      </c>
      <c r="C72" s="5" t="n">
        <v>115</v>
      </c>
      <c r="D72" s="5" t="n">
        <v>0.11</v>
      </c>
      <c r="E72" s="5" t="n">
        <v>50</v>
      </c>
      <c r="F72" s="5" t="n">
        <v>75</v>
      </c>
      <c r="G72" s="5" t="n">
        <v>36.7</v>
      </c>
      <c r="H72" s="5"/>
      <c r="I72" s="5" t="n">
        <v>10.8</v>
      </c>
      <c r="J72" s="5"/>
      <c r="K72" s="5"/>
      <c r="L72" s="5" t="s">
        <v>35</v>
      </c>
      <c r="M72" s="5" t="s">
        <v>55</v>
      </c>
      <c r="N72" s="5"/>
      <c r="O72" s="5"/>
      <c r="P72" s="5" t="n">
        <v>8.5</v>
      </c>
      <c r="Q72" s="5" t="n">
        <v>6.2</v>
      </c>
      <c r="R72" s="6" t="n">
        <f aca="false">(G72-I72)/I72/I72</f>
        <v>0.222050754458162</v>
      </c>
      <c r="S72" s="6" t="n">
        <f aca="false">G72-I72</f>
        <v>25.9</v>
      </c>
      <c r="T72" s="6" t="n">
        <f aca="false">I72^3/S72</f>
        <v>48.637528957529</v>
      </c>
      <c r="U72" s="6" t="n">
        <v>0.08</v>
      </c>
      <c r="V72" s="6" t="n">
        <v>6.05</v>
      </c>
      <c r="W72" s="6" t="n">
        <v>0.71</v>
      </c>
      <c r="X72" s="6" t="n">
        <f aca="false">S72/I72</f>
        <v>2.39814814814815</v>
      </c>
      <c r="Y72" s="5" t="n">
        <f aca="false">W72/F72</f>
        <v>0.00946666666666667</v>
      </c>
      <c r="Z72" s="5" t="n">
        <v>0.0979647901909661</v>
      </c>
      <c r="AA72" s="7" t="n">
        <f aca="false">1/6*3.14*(G72^3-I72^3)*F72*0.0008</f>
        <v>1512.5741414</v>
      </c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/>
      <c r="NO72" s="5"/>
      <c r="NP72" s="5"/>
      <c r="NQ72" s="5"/>
      <c r="NR72" s="5"/>
      <c r="NS72" s="5"/>
      <c r="NT72" s="5"/>
      <c r="NU72" s="5"/>
      <c r="NV72" s="5"/>
      <c r="NW72" s="5"/>
      <c r="NX72" s="5"/>
      <c r="NY72" s="5"/>
      <c r="NZ72" s="5"/>
      <c r="OA72" s="5"/>
      <c r="OB72" s="5"/>
      <c r="OC72" s="5"/>
      <c r="OD72" s="5"/>
      <c r="OE72" s="5"/>
      <c r="OF72" s="5"/>
      <c r="OG72" s="5"/>
      <c r="OH72" s="5"/>
      <c r="OI72" s="5"/>
      <c r="OJ72" s="5"/>
      <c r="OK72" s="5"/>
      <c r="OL72" s="5"/>
      <c r="OM72" s="5"/>
      <c r="ON72" s="5"/>
      <c r="OO72" s="5"/>
      <c r="OP72" s="5"/>
      <c r="OQ72" s="5"/>
      <c r="OR72" s="5"/>
      <c r="OS72" s="5"/>
      <c r="OT72" s="5"/>
      <c r="OU72" s="5"/>
      <c r="OV72" s="5"/>
      <c r="OW72" s="5"/>
      <c r="OX72" s="5"/>
      <c r="OY72" s="5"/>
      <c r="OZ72" s="5"/>
      <c r="PA72" s="5"/>
      <c r="PB72" s="5"/>
      <c r="PC72" s="5"/>
      <c r="PD72" s="5"/>
      <c r="PE72" s="5"/>
      <c r="PF72" s="5"/>
      <c r="PG72" s="5"/>
      <c r="PH72" s="5"/>
      <c r="PI72" s="5"/>
      <c r="PJ72" s="5"/>
      <c r="PK72" s="5"/>
      <c r="PL72" s="5"/>
      <c r="PM72" s="5"/>
      <c r="PN72" s="5"/>
      <c r="PO72" s="5"/>
      <c r="PP72" s="5"/>
      <c r="PQ72" s="5"/>
      <c r="PR72" s="5"/>
      <c r="PS72" s="5"/>
      <c r="PT72" s="5"/>
      <c r="PU72" s="5"/>
      <c r="PV72" s="5"/>
      <c r="PW72" s="5"/>
      <c r="PX72" s="5"/>
      <c r="PY72" s="5"/>
      <c r="PZ72" s="5"/>
      <c r="QA72" s="5"/>
      <c r="QB72" s="5"/>
      <c r="QC72" s="5"/>
      <c r="QD72" s="5"/>
      <c r="QE72" s="5"/>
      <c r="QF72" s="5"/>
      <c r="QG72" s="5"/>
      <c r="QH72" s="5"/>
      <c r="QI72" s="5"/>
      <c r="QJ72" s="5"/>
      <c r="QK72" s="5"/>
      <c r="QL72" s="5"/>
      <c r="QM72" s="5"/>
      <c r="QN72" s="5"/>
      <c r="QO72" s="5"/>
      <c r="QP72" s="5"/>
      <c r="QQ72" s="5"/>
      <c r="QR72" s="5"/>
      <c r="QS72" s="5"/>
      <c r="QT72" s="5"/>
      <c r="QU72" s="5"/>
      <c r="QV72" s="5"/>
      <c r="QW72" s="5"/>
      <c r="QX72" s="5"/>
      <c r="QY72" s="5"/>
      <c r="QZ72" s="5"/>
      <c r="RA72" s="5"/>
      <c r="RB72" s="5"/>
      <c r="RC72" s="5"/>
      <c r="RD72" s="5"/>
      <c r="RE72" s="5"/>
      <c r="RF72" s="5"/>
      <c r="RG72" s="5"/>
      <c r="RH72" s="5"/>
      <c r="RI72" s="5"/>
      <c r="RJ72" s="5"/>
      <c r="RK72" s="5"/>
      <c r="RL72" s="5"/>
      <c r="RM72" s="5"/>
      <c r="RN72" s="5"/>
      <c r="RO72" s="5"/>
      <c r="RP72" s="5"/>
      <c r="RQ72" s="5"/>
      <c r="RR72" s="5"/>
      <c r="RS72" s="5"/>
      <c r="RT72" s="5"/>
      <c r="RU72" s="5"/>
      <c r="RV72" s="5"/>
      <c r="RW72" s="5"/>
      <c r="RX72" s="5"/>
      <c r="RY72" s="5"/>
      <c r="RZ72" s="5"/>
      <c r="SA72" s="5"/>
      <c r="SB72" s="5"/>
      <c r="SC72" s="5"/>
      <c r="SD72" s="5"/>
      <c r="SE72" s="5"/>
      <c r="SF72" s="5"/>
      <c r="SG72" s="5"/>
      <c r="SH72" s="5"/>
      <c r="SI72" s="5"/>
      <c r="SJ72" s="5"/>
      <c r="SK72" s="5"/>
      <c r="SL72" s="5"/>
      <c r="SM72" s="5"/>
      <c r="SN72" s="5"/>
      <c r="SO72" s="5"/>
      <c r="SP72" s="5"/>
      <c r="SQ72" s="5"/>
      <c r="SR72" s="5"/>
      <c r="SS72" s="5"/>
      <c r="ST72" s="5"/>
      <c r="SU72" s="5"/>
      <c r="SV72" s="5"/>
      <c r="SW72" s="5"/>
      <c r="SX72" s="5"/>
      <c r="SY72" s="5"/>
      <c r="SZ72" s="5"/>
      <c r="TA72" s="5"/>
      <c r="TB72" s="5"/>
      <c r="TC72" s="5"/>
      <c r="TD72" s="5"/>
      <c r="TE72" s="5"/>
      <c r="TF72" s="5"/>
      <c r="TG72" s="5"/>
      <c r="TH72" s="5"/>
      <c r="TI72" s="5"/>
      <c r="TJ72" s="5"/>
      <c r="TK72" s="5"/>
      <c r="TL72" s="5"/>
      <c r="TM72" s="5"/>
      <c r="TN72" s="5"/>
      <c r="TO72" s="5"/>
      <c r="TP72" s="5"/>
      <c r="TQ72" s="5"/>
      <c r="TR72" s="5"/>
      <c r="TS72" s="5"/>
      <c r="TT72" s="5"/>
      <c r="TU72" s="5"/>
      <c r="TV72" s="5"/>
      <c r="TW72" s="5"/>
      <c r="TX72" s="5"/>
      <c r="TY72" s="5"/>
      <c r="TZ72" s="5"/>
      <c r="UA72" s="5"/>
      <c r="UB72" s="5"/>
      <c r="UC72" s="5"/>
      <c r="UD72" s="5"/>
      <c r="UE72" s="5"/>
      <c r="UF72" s="5"/>
      <c r="UG72" s="5"/>
      <c r="UH72" s="5"/>
      <c r="UI72" s="5"/>
      <c r="UJ72" s="5"/>
      <c r="UK72" s="5"/>
      <c r="UL72" s="5"/>
      <c r="UM72" s="5"/>
      <c r="UN72" s="5"/>
      <c r="UO72" s="5"/>
      <c r="UP72" s="5"/>
      <c r="UQ72" s="5"/>
      <c r="UR72" s="5"/>
      <c r="US72" s="5"/>
      <c r="UT72" s="5"/>
      <c r="UU72" s="5"/>
      <c r="UV72" s="5"/>
      <c r="UW72" s="5"/>
      <c r="UX72" s="5"/>
      <c r="UY72" s="5"/>
      <c r="UZ72" s="5"/>
      <c r="VA72" s="5"/>
      <c r="VB72" s="5"/>
      <c r="VC72" s="5"/>
      <c r="VD72" s="5"/>
      <c r="VE72" s="5"/>
      <c r="VF72" s="5"/>
      <c r="VG72" s="5"/>
      <c r="VH72" s="5"/>
      <c r="VI72" s="5"/>
      <c r="VJ72" s="5"/>
      <c r="VK72" s="5"/>
      <c r="VL72" s="5"/>
      <c r="VM72" s="5"/>
      <c r="VN72" s="5"/>
      <c r="VO72" s="5"/>
      <c r="VP72" s="5"/>
      <c r="VQ72" s="5"/>
      <c r="VR72" s="5"/>
      <c r="VS72" s="5"/>
      <c r="VT72" s="5"/>
      <c r="VU72" s="5"/>
      <c r="VV72" s="5"/>
      <c r="VW72" s="5"/>
      <c r="VX72" s="5"/>
      <c r="VY72" s="5"/>
      <c r="VZ72" s="5"/>
      <c r="WA72" s="5"/>
      <c r="WB72" s="5"/>
      <c r="WC72" s="5"/>
      <c r="WD72" s="5"/>
      <c r="WE72" s="5"/>
      <c r="WF72" s="5"/>
      <c r="WG72" s="5"/>
      <c r="WH72" s="5"/>
      <c r="WI72" s="5"/>
      <c r="WJ72" s="5"/>
      <c r="WK72" s="5"/>
      <c r="WL72" s="5"/>
      <c r="WM72" s="5"/>
      <c r="WN72" s="5"/>
      <c r="WO72" s="5"/>
      <c r="WP72" s="5"/>
      <c r="WQ72" s="5"/>
      <c r="WR72" s="5"/>
      <c r="WS72" s="5"/>
      <c r="WT72" s="5"/>
      <c r="WU72" s="5"/>
      <c r="WV72" s="5"/>
      <c r="WW72" s="5"/>
      <c r="WX72" s="5"/>
      <c r="WY72" s="5"/>
      <c r="WZ72" s="5"/>
      <c r="XA72" s="5"/>
      <c r="XB72" s="5"/>
      <c r="XC72" s="5"/>
      <c r="XD72" s="5"/>
      <c r="XE72" s="5"/>
      <c r="XF72" s="5"/>
      <c r="XG72" s="5"/>
      <c r="XH72" s="5"/>
      <c r="XI72" s="5"/>
      <c r="XJ72" s="5"/>
      <c r="XK72" s="5"/>
      <c r="XL72" s="5"/>
      <c r="XM72" s="5"/>
      <c r="XN72" s="5"/>
      <c r="XO72" s="5"/>
      <c r="XP72" s="5"/>
      <c r="XQ72" s="5"/>
      <c r="XR72" s="5"/>
      <c r="XS72" s="5"/>
      <c r="XT72" s="5"/>
      <c r="XU72" s="5"/>
      <c r="XV72" s="5"/>
      <c r="XW72" s="5"/>
      <c r="XX72" s="5"/>
      <c r="XY72" s="5"/>
      <c r="XZ72" s="5"/>
      <c r="YA72" s="5"/>
      <c r="YB72" s="5"/>
      <c r="YC72" s="5"/>
      <c r="YD72" s="5"/>
      <c r="YE72" s="5"/>
      <c r="YF72" s="5"/>
      <c r="YG72" s="5"/>
      <c r="YH72" s="5"/>
      <c r="YI72" s="5"/>
      <c r="YJ72" s="5"/>
      <c r="YK72" s="5"/>
      <c r="YL72" s="5"/>
      <c r="YM72" s="5"/>
      <c r="YN72" s="5"/>
      <c r="YO72" s="5"/>
      <c r="YP72" s="5"/>
      <c r="YQ72" s="5"/>
      <c r="YR72" s="5"/>
      <c r="YS72" s="5"/>
      <c r="YT72" s="5"/>
      <c r="YU72" s="5"/>
      <c r="YV72" s="5"/>
      <c r="YW72" s="5"/>
      <c r="YX72" s="5"/>
      <c r="YY72" s="5"/>
      <c r="YZ72" s="5"/>
      <c r="ZA72" s="5"/>
      <c r="ZB72" s="5"/>
      <c r="ZC72" s="5"/>
      <c r="ZD72" s="5"/>
      <c r="ZE72" s="5"/>
      <c r="ZF72" s="5"/>
      <c r="ZG72" s="5"/>
      <c r="ZH72" s="5"/>
      <c r="ZI72" s="5"/>
      <c r="ZJ72" s="5"/>
      <c r="ZK72" s="5"/>
      <c r="ZL72" s="5"/>
      <c r="ZM72" s="5"/>
      <c r="ZN72" s="5"/>
      <c r="ZO72" s="5"/>
      <c r="ZP72" s="5"/>
      <c r="ZQ72" s="5"/>
      <c r="ZR72" s="5"/>
      <c r="ZS72" s="5"/>
      <c r="ZT72" s="5"/>
      <c r="ZU72" s="5"/>
      <c r="ZV72" s="5"/>
      <c r="ZW72" s="5"/>
      <c r="ZX72" s="5"/>
      <c r="ZY72" s="5"/>
      <c r="ZZ72" s="5"/>
      <c r="AAA72" s="5"/>
      <c r="AAB72" s="5"/>
      <c r="AAC72" s="5"/>
      <c r="AAD72" s="5"/>
      <c r="AAE72" s="5"/>
      <c r="AAF72" s="5"/>
      <c r="AAG72" s="5"/>
      <c r="AAH72" s="5"/>
      <c r="AAI72" s="5"/>
      <c r="AAJ72" s="5"/>
      <c r="AAK72" s="5"/>
      <c r="AAL72" s="5"/>
      <c r="AAM72" s="5"/>
      <c r="AAN72" s="5"/>
      <c r="AAO72" s="5"/>
      <c r="AAP72" s="5"/>
      <c r="AAQ72" s="5"/>
      <c r="AAR72" s="5"/>
      <c r="AAS72" s="5"/>
      <c r="AAT72" s="5"/>
      <c r="AAU72" s="5"/>
      <c r="AAV72" s="5"/>
      <c r="AAW72" s="5"/>
      <c r="AAX72" s="5"/>
      <c r="AAY72" s="5"/>
      <c r="AAZ72" s="5"/>
      <c r="ABA72" s="5"/>
      <c r="ABB72" s="5"/>
      <c r="ABC72" s="5"/>
      <c r="ABD72" s="5"/>
      <c r="ABE72" s="5"/>
      <c r="ABF72" s="5"/>
      <c r="ABG72" s="5"/>
      <c r="ABH72" s="5"/>
      <c r="ABI72" s="5"/>
      <c r="ABJ72" s="5"/>
      <c r="ABK72" s="5"/>
      <c r="ABL72" s="5"/>
      <c r="ABM72" s="5"/>
      <c r="ABN72" s="5"/>
      <c r="ABO72" s="5"/>
      <c r="ABP72" s="5"/>
      <c r="ABQ72" s="5"/>
      <c r="ABR72" s="5"/>
      <c r="ABS72" s="5"/>
      <c r="ABT72" s="5"/>
      <c r="ABU72" s="5"/>
      <c r="ABV72" s="5"/>
      <c r="ABW72" s="5"/>
      <c r="ABX72" s="5"/>
      <c r="ABY72" s="5"/>
      <c r="ABZ72" s="5"/>
      <c r="ACA72" s="5"/>
      <c r="ACB72" s="5"/>
      <c r="ACC72" s="5"/>
      <c r="ACD72" s="5"/>
      <c r="ACE72" s="5"/>
      <c r="ACF72" s="5"/>
      <c r="ACG72" s="5"/>
      <c r="ACH72" s="5"/>
      <c r="ACI72" s="5"/>
      <c r="ACJ72" s="5"/>
      <c r="ACK72" s="5"/>
      <c r="ACL72" s="5"/>
      <c r="ACM72" s="5"/>
      <c r="ACN72" s="5"/>
      <c r="ACO72" s="5"/>
      <c r="ACP72" s="5"/>
      <c r="ACQ72" s="5"/>
      <c r="ACR72" s="5"/>
      <c r="ACS72" s="5"/>
      <c r="ACT72" s="5"/>
      <c r="ACU72" s="5"/>
      <c r="ACV72" s="5"/>
      <c r="ACW72" s="5"/>
      <c r="ACX72" s="5"/>
      <c r="ACY72" s="5"/>
      <c r="ACZ72" s="5"/>
      <c r="ADA72" s="5"/>
      <c r="ADB72" s="5"/>
      <c r="ADC72" s="5"/>
      <c r="ADD72" s="5"/>
      <c r="ADE72" s="5"/>
      <c r="ADF72" s="5"/>
      <c r="ADG72" s="5"/>
      <c r="ADH72" s="5"/>
      <c r="ADI72" s="5"/>
      <c r="ADJ72" s="5"/>
      <c r="ADK72" s="5"/>
      <c r="ADL72" s="5"/>
      <c r="ADM72" s="5"/>
      <c r="ADN72" s="5"/>
      <c r="ADO72" s="5"/>
      <c r="ADP72" s="5"/>
      <c r="ADQ72" s="5"/>
      <c r="ADR72" s="5"/>
      <c r="ADS72" s="5"/>
      <c r="ADT72" s="5"/>
      <c r="ADU72" s="5"/>
      <c r="ADV72" s="5"/>
      <c r="ADW72" s="5"/>
      <c r="ADX72" s="5"/>
      <c r="ADY72" s="5"/>
      <c r="ADZ72" s="5"/>
      <c r="AEA72" s="5"/>
      <c r="AEB72" s="5"/>
      <c r="AEC72" s="5"/>
      <c r="AED72" s="5"/>
      <c r="AEE72" s="5"/>
      <c r="AEF72" s="5"/>
      <c r="AEG72" s="5"/>
      <c r="AEH72" s="5"/>
      <c r="AEI72" s="5"/>
      <c r="AEJ72" s="5"/>
      <c r="AEK72" s="5"/>
      <c r="AEL72" s="5"/>
      <c r="AEM72" s="5"/>
      <c r="AEN72" s="5"/>
      <c r="AEO72" s="5"/>
      <c r="AEP72" s="5"/>
      <c r="AEQ72" s="5"/>
      <c r="AER72" s="5"/>
      <c r="AES72" s="5"/>
      <c r="AET72" s="5"/>
      <c r="AEU72" s="5"/>
      <c r="AEV72" s="5"/>
      <c r="AEW72" s="5"/>
      <c r="AEX72" s="5"/>
      <c r="AEY72" s="5"/>
      <c r="AEZ72" s="5"/>
      <c r="AFA72" s="5"/>
      <c r="AFB72" s="5"/>
      <c r="AFC72" s="5"/>
      <c r="AFD72" s="5"/>
      <c r="AFE72" s="5"/>
      <c r="AFF72" s="5"/>
      <c r="AFG72" s="5"/>
      <c r="AFH72" s="5"/>
      <c r="AFI72" s="5"/>
      <c r="AFJ72" s="5"/>
      <c r="AFK72" s="5"/>
      <c r="AFL72" s="5"/>
      <c r="AFM72" s="5"/>
      <c r="AFN72" s="5"/>
      <c r="AFO72" s="5"/>
      <c r="AFP72" s="5"/>
      <c r="AFQ72" s="5"/>
      <c r="AFR72" s="5"/>
      <c r="AFS72" s="5"/>
      <c r="AFT72" s="5"/>
      <c r="AFU72" s="5"/>
      <c r="AFV72" s="5"/>
      <c r="AFW72" s="5"/>
      <c r="AFX72" s="5"/>
      <c r="AFY72" s="5"/>
      <c r="AFZ72" s="5"/>
      <c r="AGA72" s="5"/>
      <c r="AGB72" s="5"/>
      <c r="AGC72" s="5"/>
      <c r="AGD72" s="5"/>
      <c r="AGE72" s="5"/>
      <c r="AGF72" s="5"/>
      <c r="AGG72" s="5"/>
      <c r="AGH72" s="5"/>
      <c r="AGI72" s="5"/>
      <c r="AGJ72" s="5"/>
      <c r="AGK72" s="5"/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  <c r="AMJ72" s="5"/>
    </row>
    <row r="73" customFormat="false" ht="12.8" hidden="false" customHeight="false" outlineLevel="0" collapsed="false">
      <c r="B73" s="0" t="s">
        <v>90</v>
      </c>
      <c r="C73" s="0" t="n">
        <v>116</v>
      </c>
      <c r="D73" s="0" t="n">
        <v>0.11</v>
      </c>
      <c r="E73" s="0" t="n">
        <v>50</v>
      </c>
      <c r="F73" s="0" t="n">
        <v>80</v>
      </c>
      <c r="G73" s="0" t="n">
        <v>69.1</v>
      </c>
      <c r="I73" s="0" t="n">
        <v>20.5</v>
      </c>
      <c r="L73" s="0" t="s">
        <v>35</v>
      </c>
      <c r="M73" s="0" t="s">
        <v>55</v>
      </c>
      <c r="P73" s="0" t="n">
        <v>5</v>
      </c>
      <c r="Q73" s="0" t="n">
        <v>3.3</v>
      </c>
      <c r="R73" s="1" t="n">
        <f aca="false">(G73-I73)/I73/I73</f>
        <v>0.115645449137418</v>
      </c>
      <c r="S73" s="1" t="n">
        <f aca="false">G73-I73</f>
        <v>48.6</v>
      </c>
      <c r="T73" s="1" t="n">
        <f aca="false">I73^3/S73</f>
        <v>177.265946502058</v>
      </c>
      <c r="U73" s="1" t="n">
        <v>0.38</v>
      </c>
      <c r="V73" s="1" t="n">
        <v>1.73</v>
      </c>
      <c r="W73" s="1" t="n">
        <v>1.8</v>
      </c>
      <c r="X73" s="1" t="n">
        <f aca="false">S73/I73</f>
        <v>2.37073170731707</v>
      </c>
      <c r="Y73" s="0" t="n">
        <f aca="false">W73/F73</f>
        <v>0.0225</v>
      </c>
      <c r="Z73" s="0" t="n">
        <v>0.0530685161927769</v>
      </c>
      <c r="AA73" s="2" t="n">
        <f aca="false">1/6*3.14*(G73^3-I73^3)*F73*0.0008</f>
        <v>10762.22007936</v>
      </c>
    </row>
    <row r="74" customFormat="false" ht="12.8" hidden="false" customHeight="false" outlineLevel="0" collapsed="false">
      <c r="B74" s="0" t="s">
        <v>91</v>
      </c>
      <c r="C74" s="0" t="n">
        <v>117</v>
      </c>
      <c r="D74" s="0" t="n">
        <v>0.11</v>
      </c>
      <c r="E74" s="0" t="n">
        <v>50</v>
      </c>
      <c r="F74" s="0" t="n">
        <v>80</v>
      </c>
      <c r="G74" s="0" t="n">
        <v>39.7</v>
      </c>
      <c r="I74" s="0" t="n">
        <v>24.3</v>
      </c>
      <c r="L74" s="0" t="s">
        <v>35</v>
      </c>
      <c r="M74" s="0" t="s">
        <v>55</v>
      </c>
      <c r="P74" s="0" t="n">
        <v>0.8</v>
      </c>
      <c r="R74" s="1" t="n">
        <f aca="false">(G74-I74)/I74/I74</f>
        <v>0.0260800352249826</v>
      </c>
      <c r="S74" s="1" t="n">
        <f aca="false">G74-I74</f>
        <v>15.4</v>
      </c>
      <c r="T74" s="1" t="n">
        <f aca="false">I74^3/S74</f>
        <v>931.747207792208</v>
      </c>
      <c r="U74" s="1" t="n">
        <v>0</v>
      </c>
      <c r="V74" s="1" t="n">
        <v>2.64</v>
      </c>
      <c r="W74" s="1" t="n">
        <v>0.13</v>
      </c>
      <c r="X74" s="1" t="n">
        <f aca="false">S74/I74</f>
        <v>0.633744855967078</v>
      </c>
      <c r="Y74" s="0" t="n">
        <f aca="false">W74/F74</f>
        <v>0.001625</v>
      </c>
      <c r="Z74" s="0" t="n">
        <v>0.0270373076675656</v>
      </c>
      <c r="AA74" s="2" t="n">
        <f aca="false">1/6*3.14*(G74^3-I74^3)*F74*0.0008</f>
        <v>1615.11103189333</v>
      </c>
    </row>
    <row r="75" customFormat="false" ht="12.8" hidden="false" customHeight="false" outlineLevel="0" collapsed="false">
      <c r="A75" s="5"/>
      <c r="B75" s="5" t="s">
        <v>92</v>
      </c>
      <c r="C75" s="5" t="n">
        <v>118</v>
      </c>
      <c r="D75" s="5" t="n">
        <v>0.11</v>
      </c>
      <c r="E75" s="5" t="n">
        <v>50</v>
      </c>
      <c r="F75" s="5" t="n">
        <v>80</v>
      </c>
      <c r="G75" s="5" t="n">
        <v>63.7</v>
      </c>
      <c r="H75" s="5"/>
      <c r="I75" s="5" t="n">
        <v>18</v>
      </c>
      <c r="J75" s="5"/>
      <c r="K75" s="5"/>
      <c r="L75" s="5" t="s">
        <v>35</v>
      </c>
      <c r="M75" s="5" t="s">
        <v>55</v>
      </c>
      <c r="N75" s="5"/>
      <c r="O75" s="5"/>
      <c r="P75" s="5" t="n">
        <v>11</v>
      </c>
      <c r="Q75" s="5" t="n">
        <v>3.5</v>
      </c>
      <c r="R75" s="6" t="n">
        <f aca="false">(G75-I75)/I75/I75</f>
        <v>0.141049382716049</v>
      </c>
      <c r="S75" s="6" t="n">
        <f aca="false">G75-I75</f>
        <v>45.7</v>
      </c>
      <c r="T75" s="6" t="n">
        <f aca="false">I75^3/S75</f>
        <v>127.614879649891</v>
      </c>
      <c r="U75" s="6" t="n">
        <v>0.13</v>
      </c>
      <c r="V75" s="6" t="n">
        <v>3.73</v>
      </c>
      <c r="W75" s="6" t="n">
        <v>1.47</v>
      </c>
      <c r="X75" s="6" t="n">
        <f aca="false">S75/I75</f>
        <v>2.53888888888889</v>
      </c>
      <c r="Y75" s="5" t="n">
        <f aca="false">W75/F75</f>
        <v>0.018375</v>
      </c>
      <c r="Z75" s="5" t="n">
        <v>0.0269075922866681</v>
      </c>
      <c r="AA75" s="7" t="n">
        <f aca="false">1/6*3.14*(G75^3-I75^3)*F75*0.0008</f>
        <v>8461.85128981334</v>
      </c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PZ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QY75" s="5"/>
      <c r="QZ75" s="5"/>
      <c r="RA75" s="5"/>
      <c r="RB75" s="5"/>
      <c r="RC75" s="5"/>
      <c r="RD75" s="5"/>
      <c r="RE75" s="5"/>
      <c r="RF75" s="5"/>
      <c r="RG75" s="5"/>
      <c r="RH75" s="5"/>
      <c r="RI75" s="5"/>
      <c r="RJ75" s="5"/>
      <c r="RK75" s="5"/>
      <c r="RL75" s="5"/>
      <c r="RM75" s="5"/>
      <c r="RN75" s="5"/>
      <c r="RO75" s="5"/>
      <c r="RP75" s="5"/>
      <c r="RQ75" s="5"/>
      <c r="RR75" s="5"/>
      <c r="RS75" s="5"/>
      <c r="RT75" s="5"/>
      <c r="RU75" s="5"/>
      <c r="RV75" s="5"/>
      <c r="RW75" s="5"/>
      <c r="RX75" s="5"/>
      <c r="RY75" s="5"/>
      <c r="RZ75" s="5"/>
      <c r="SA75" s="5"/>
      <c r="SB75" s="5"/>
      <c r="SC75" s="5"/>
      <c r="SD75" s="5"/>
      <c r="SE75" s="5"/>
      <c r="SF75" s="5"/>
      <c r="SG75" s="5"/>
      <c r="SH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  <c r="AMJ75" s="5"/>
    </row>
    <row r="76" customFormat="false" ht="12.8" hidden="false" customHeight="false" outlineLevel="0" collapsed="false">
      <c r="A76" s="5"/>
      <c r="B76" s="5" t="s">
        <v>93</v>
      </c>
      <c r="C76" s="5" t="n">
        <v>119</v>
      </c>
      <c r="D76" s="5" t="n">
        <v>0.11</v>
      </c>
      <c r="E76" s="5" t="n">
        <v>50</v>
      </c>
      <c r="F76" s="5" t="n">
        <v>150</v>
      </c>
      <c r="G76" s="5" t="n">
        <v>50.6</v>
      </c>
      <c r="H76" s="5"/>
      <c r="I76" s="5" t="n">
        <v>12.9</v>
      </c>
      <c r="J76" s="5"/>
      <c r="K76" s="5"/>
      <c r="L76" s="5" t="s">
        <v>35</v>
      </c>
      <c r="M76" s="5" t="s">
        <v>55</v>
      </c>
      <c r="N76" s="5"/>
      <c r="O76" s="5"/>
      <c r="P76" s="5" t="n">
        <v>27</v>
      </c>
      <c r="Q76" s="5" t="n">
        <v>7</v>
      </c>
      <c r="R76" s="6" t="n">
        <f aca="false">(G76-I76)/I76/I76</f>
        <v>0.226548885283336</v>
      </c>
      <c r="S76" s="6" t="n">
        <f aca="false">G76-I76</f>
        <v>37.7</v>
      </c>
      <c r="T76" s="6" t="n">
        <f aca="false">I76^3/S76</f>
        <v>56.9413527851459</v>
      </c>
      <c r="U76" s="6" t="n">
        <v>0.33</v>
      </c>
      <c r="V76" s="6" t="n">
        <v>4.77</v>
      </c>
      <c r="W76" s="6" t="n">
        <v>3.01</v>
      </c>
      <c r="X76" s="6" t="n">
        <f aca="false">S76/I76</f>
        <v>2.92248062015504</v>
      </c>
      <c r="Y76" s="5" t="n">
        <f aca="false">W76/F76</f>
        <v>0.0200666666666667</v>
      </c>
      <c r="Z76" s="5" t="n">
        <v>0.0326174767382737</v>
      </c>
      <c r="AA76" s="7" t="n">
        <f aca="false">1/6*3.14*(G76^3-I76^3)*F76*0.0008</f>
        <v>8001.1926956</v>
      </c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  <c r="NJ76" s="5"/>
      <c r="NK76" s="5"/>
      <c r="NL76" s="5"/>
      <c r="NM76" s="5"/>
      <c r="NN76" s="5"/>
      <c r="NO76" s="5"/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/>
      <c r="OC76" s="5"/>
      <c r="OD76" s="5"/>
      <c r="OE76" s="5"/>
      <c r="OF76" s="5"/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/>
      <c r="OS76" s="5"/>
      <c r="OT76" s="5"/>
      <c r="OU76" s="5"/>
      <c r="OV76" s="5"/>
      <c r="OW76" s="5"/>
      <c r="OX76" s="5"/>
      <c r="OY76" s="5"/>
      <c r="OZ76" s="5"/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/>
      <c r="PU76" s="5"/>
      <c r="PV76" s="5"/>
      <c r="PW76" s="5"/>
      <c r="PX76" s="5"/>
      <c r="PY76" s="5"/>
      <c r="PZ76" s="5"/>
      <c r="QA76" s="5"/>
      <c r="QB76" s="5"/>
      <c r="QC76" s="5"/>
      <c r="QD76" s="5"/>
      <c r="QE76" s="5"/>
      <c r="QF76" s="5"/>
      <c r="QG76" s="5"/>
      <c r="QH76" s="5"/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T76" s="5"/>
      <c r="QU76" s="5"/>
      <c r="QV76" s="5"/>
      <c r="QW76" s="5"/>
      <c r="QX76" s="5"/>
      <c r="QY76" s="5"/>
      <c r="QZ76" s="5"/>
      <c r="RA76" s="5"/>
      <c r="RB76" s="5"/>
      <c r="RC76" s="5"/>
      <c r="RD76" s="5"/>
      <c r="RE76" s="5"/>
      <c r="RF76" s="5"/>
      <c r="RG76" s="5"/>
      <c r="RH76" s="5"/>
      <c r="RI76" s="5"/>
      <c r="RJ76" s="5"/>
      <c r="RK76" s="5"/>
      <c r="RL76" s="5"/>
      <c r="RM76" s="5"/>
      <c r="RN76" s="5"/>
      <c r="RO76" s="5"/>
      <c r="RP76" s="5"/>
      <c r="RQ76" s="5"/>
      <c r="RR76" s="5"/>
      <c r="RS76" s="5"/>
      <c r="RT76" s="5"/>
      <c r="RU76" s="5"/>
      <c r="RV76" s="5"/>
      <c r="RW76" s="5"/>
      <c r="RX76" s="5"/>
      <c r="RY76" s="5"/>
      <c r="RZ76" s="5"/>
      <c r="SA76" s="5"/>
      <c r="SB76" s="5"/>
      <c r="SC76" s="5"/>
      <c r="SD76" s="5"/>
      <c r="SE76" s="5"/>
      <c r="SF76" s="5"/>
      <c r="SG76" s="5"/>
      <c r="SH76" s="5"/>
      <c r="SI76" s="5"/>
      <c r="SJ76" s="5"/>
      <c r="SK76" s="5"/>
      <c r="SL76" s="5"/>
      <c r="SM76" s="5"/>
      <c r="SN76" s="5"/>
      <c r="SO76" s="5"/>
      <c r="SP76" s="5"/>
      <c r="SQ76" s="5"/>
      <c r="SR76" s="5"/>
      <c r="SS76" s="5"/>
      <c r="ST76" s="5"/>
      <c r="SU76" s="5"/>
      <c r="SV76" s="5"/>
      <c r="SW76" s="5"/>
      <c r="SX76" s="5"/>
      <c r="SY76" s="5"/>
      <c r="SZ76" s="5"/>
      <c r="TA76" s="5"/>
      <c r="TB76" s="5"/>
      <c r="TC76" s="5"/>
      <c r="TD76" s="5"/>
      <c r="TE76" s="5"/>
      <c r="TF76" s="5"/>
      <c r="TG76" s="5"/>
      <c r="TH76" s="5"/>
      <c r="TI76" s="5"/>
      <c r="TJ76" s="5"/>
      <c r="TK76" s="5"/>
      <c r="TL76" s="5"/>
      <c r="TM76" s="5"/>
      <c r="TN76" s="5"/>
      <c r="TO76" s="5"/>
      <c r="TP76" s="5"/>
      <c r="TQ76" s="5"/>
      <c r="TR76" s="5"/>
      <c r="TS76" s="5"/>
      <c r="TT76" s="5"/>
      <c r="TU76" s="5"/>
      <c r="TV76" s="5"/>
      <c r="TW76" s="5"/>
      <c r="TX76" s="5"/>
      <c r="TY76" s="5"/>
      <c r="TZ76" s="5"/>
      <c r="UA76" s="5"/>
      <c r="UB76" s="5"/>
      <c r="UC76" s="5"/>
      <c r="UD76" s="5"/>
      <c r="UE76" s="5"/>
      <c r="UF76" s="5"/>
      <c r="UG76" s="5"/>
      <c r="UH76" s="5"/>
      <c r="UI76" s="5"/>
      <c r="UJ76" s="5"/>
      <c r="UK76" s="5"/>
      <c r="UL76" s="5"/>
      <c r="UM76" s="5"/>
      <c r="UN76" s="5"/>
      <c r="UO76" s="5"/>
      <c r="UP76" s="5"/>
      <c r="UQ76" s="5"/>
      <c r="UR76" s="5"/>
      <c r="US76" s="5"/>
      <c r="UT76" s="5"/>
      <c r="UU76" s="5"/>
      <c r="UV76" s="5"/>
      <c r="UW76" s="5"/>
      <c r="UX76" s="5"/>
      <c r="UY76" s="5"/>
      <c r="UZ76" s="5"/>
      <c r="VA76" s="5"/>
      <c r="VB76" s="5"/>
      <c r="VC76" s="5"/>
      <c r="VD76" s="5"/>
      <c r="VE76" s="5"/>
      <c r="VF76" s="5"/>
      <c r="VG76" s="5"/>
      <c r="VH76" s="5"/>
      <c r="VI76" s="5"/>
      <c r="VJ76" s="5"/>
      <c r="VK76" s="5"/>
      <c r="VL76" s="5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  <c r="WF76" s="5"/>
      <c r="WG76" s="5"/>
      <c r="WH76" s="5"/>
      <c r="WI76" s="5"/>
      <c r="WJ76" s="5"/>
      <c r="WK76" s="5"/>
      <c r="WL76" s="5"/>
      <c r="WM76" s="5"/>
      <c r="WN76" s="5"/>
      <c r="WO76" s="5"/>
      <c r="WP76" s="5"/>
      <c r="WQ76" s="5"/>
      <c r="WR76" s="5"/>
      <c r="WS76" s="5"/>
      <c r="WT76" s="5"/>
      <c r="WU76" s="5"/>
      <c r="WV76" s="5"/>
      <c r="WW76" s="5"/>
      <c r="WX76" s="5"/>
      <c r="WY76" s="5"/>
      <c r="WZ76" s="5"/>
      <c r="XA76" s="5"/>
      <c r="XB76" s="5"/>
      <c r="XC76" s="5"/>
      <c r="XD76" s="5"/>
      <c r="XE76" s="5"/>
      <c r="XF76" s="5"/>
      <c r="XG76" s="5"/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s="5"/>
      <c r="XS76" s="5"/>
      <c r="XT76" s="5"/>
      <c r="XU76" s="5"/>
      <c r="XV76" s="5"/>
      <c r="XW76" s="5"/>
      <c r="XX76" s="5"/>
      <c r="XY76" s="5"/>
      <c r="XZ76" s="5"/>
      <c r="YA76" s="5"/>
      <c r="YB76" s="5"/>
      <c r="YC76" s="5"/>
      <c r="YD76" s="5"/>
      <c r="YE76" s="5"/>
      <c r="YF76" s="5"/>
      <c r="YG76" s="5"/>
      <c r="YH76" s="5"/>
      <c r="YI76" s="5"/>
      <c r="YJ76" s="5"/>
      <c r="YK76" s="5"/>
      <c r="YL76" s="5"/>
      <c r="YM76" s="5"/>
      <c r="YN76" s="5"/>
      <c r="YO76" s="5"/>
      <c r="YP76" s="5"/>
      <c r="YQ76" s="5"/>
      <c r="YR76" s="5"/>
      <c r="YS76" s="5"/>
      <c r="YT76" s="5"/>
      <c r="YU76" s="5"/>
      <c r="YV76" s="5"/>
      <c r="YW76" s="5"/>
      <c r="YX76" s="5"/>
      <c r="YY76" s="5"/>
      <c r="YZ76" s="5"/>
      <c r="ZA76" s="5"/>
      <c r="ZB76" s="5"/>
      <c r="ZC76" s="5"/>
      <c r="ZD76" s="5"/>
      <c r="ZE76" s="5"/>
      <c r="ZF76" s="5"/>
      <c r="ZG76" s="5"/>
      <c r="ZH76" s="5"/>
      <c r="ZI76" s="5"/>
      <c r="ZJ76" s="5"/>
      <c r="ZK76" s="5"/>
      <c r="ZL76" s="5"/>
      <c r="ZM76" s="5"/>
      <c r="ZN76" s="5"/>
      <c r="ZO76" s="5"/>
      <c r="ZP76" s="5"/>
      <c r="ZQ76" s="5"/>
      <c r="ZR76" s="5"/>
      <c r="ZS76" s="5"/>
      <c r="ZT76" s="5"/>
      <c r="ZU76" s="5"/>
      <c r="ZV76" s="5"/>
      <c r="ZW76" s="5"/>
      <c r="ZX76" s="5"/>
      <c r="ZY76" s="5"/>
      <c r="ZZ76" s="5"/>
      <c r="AAA76" s="5"/>
      <c r="AAB76" s="5"/>
      <c r="AAC76" s="5"/>
      <c r="AAD76" s="5"/>
      <c r="AAE76" s="5"/>
      <c r="AAF76" s="5"/>
      <c r="AAG76" s="5"/>
      <c r="AAH76" s="5"/>
      <c r="AAI76" s="5"/>
      <c r="AAJ76" s="5"/>
      <c r="AAK76" s="5"/>
      <c r="AAL76" s="5"/>
      <c r="AAM76" s="5"/>
      <c r="AAN76" s="5"/>
      <c r="AAO76" s="5"/>
      <c r="AAP76" s="5"/>
      <c r="AAQ76" s="5"/>
      <c r="AAR76" s="5"/>
      <c r="AAS76" s="5"/>
      <c r="AAT76" s="5"/>
      <c r="AAU76" s="5"/>
      <c r="AAV76" s="5"/>
      <c r="AAW76" s="5"/>
      <c r="AAX76" s="5"/>
      <c r="AAY76" s="5"/>
      <c r="AAZ76" s="5"/>
      <c r="ABA76" s="5"/>
      <c r="ABB76" s="5"/>
      <c r="ABC76" s="5"/>
      <c r="ABD76" s="5"/>
      <c r="ABE76" s="5"/>
      <c r="ABF76" s="5"/>
      <c r="ABG76" s="5"/>
      <c r="ABH76" s="5"/>
      <c r="ABI76" s="5"/>
      <c r="ABJ76" s="5"/>
      <c r="ABK76" s="5"/>
      <c r="ABL76" s="5"/>
      <c r="ABM76" s="5"/>
      <c r="ABN76" s="5"/>
      <c r="ABO76" s="5"/>
      <c r="ABP76" s="5"/>
      <c r="ABQ76" s="5"/>
      <c r="ABR76" s="5"/>
      <c r="ABS76" s="5"/>
      <c r="ABT76" s="5"/>
      <c r="ABU76" s="5"/>
      <c r="ABV76" s="5"/>
      <c r="ABW76" s="5"/>
      <c r="ABX76" s="5"/>
      <c r="ABY76" s="5"/>
      <c r="ABZ76" s="5"/>
      <c r="ACA76" s="5"/>
      <c r="ACB76" s="5"/>
      <c r="ACC76" s="5"/>
      <c r="ACD76" s="5"/>
      <c r="ACE76" s="5"/>
      <c r="ACF76" s="5"/>
      <c r="ACG76" s="5"/>
      <c r="ACH76" s="5"/>
      <c r="ACI76" s="5"/>
      <c r="ACJ76" s="5"/>
      <c r="ACK76" s="5"/>
      <c r="ACL76" s="5"/>
      <c r="ACM76" s="5"/>
      <c r="ACN76" s="5"/>
      <c r="ACO76" s="5"/>
      <c r="ACP76" s="5"/>
      <c r="ACQ76" s="5"/>
      <c r="ACR76" s="5"/>
      <c r="ACS76" s="5"/>
      <c r="ACT76" s="5"/>
      <c r="ACU76" s="5"/>
      <c r="ACV76" s="5"/>
      <c r="ACW76" s="5"/>
      <c r="ACX76" s="5"/>
      <c r="ACY76" s="5"/>
      <c r="ACZ76" s="5"/>
      <c r="ADA76" s="5"/>
      <c r="ADB76" s="5"/>
      <c r="ADC76" s="5"/>
      <c r="ADD76" s="5"/>
      <c r="ADE76" s="5"/>
      <c r="ADF76" s="5"/>
      <c r="ADG76" s="5"/>
      <c r="ADH76" s="5"/>
      <c r="ADI76" s="5"/>
      <c r="ADJ76" s="5"/>
      <c r="ADK76" s="5"/>
      <c r="ADL76" s="5"/>
      <c r="ADM76" s="5"/>
      <c r="ADN76" s="5"/>
      <c r="ADO76" s="5"/>
      <c r="ADP76" s="5"/>
      <c r="ADQ76" s="5"/>
      <c r="ADR76" s="5"/>
      <c r="ADS76" s="5"/>
      <c r="ADT76" s="5"/>
      <c r="ADU76" s="5"/>
      <c r="ADV76" s="5"/>
      <c r="ADW76" s="5"/>
      <c r="ADX76" s="5"/>
      <c r="ADY76" s="5"/>
      <c r="ADZ76" s="5"/>
      <c r="AEA76" s="5"/>
      <c r="AEB76" s="5"/>
      <c r="AEC76" s="5"/>
      <c r="AED76" s="5"/>
      <c r="AEE76" s="5"/>
      <c r="AEF76" s="5"/>
      <c r="AEG76" s="5"/>
      <c r="AEH76" s="5"/>
      <c r="AEI76" s="5"/>
      <c r="AEJ76" s="5"/>
      <c r="AEK76" s="5"/>
      <c r="AEL76" s="5"/>
      <c r="AEM76" s="5"/>
      <c r="AEN76" s="5"/>
      <c r="AEO76" s="5"/>
      <c r="AEP76" s="5"/>
      <c r="AEQ76" s="5"/>
      <c r="AER76" s="5"/>
      <c r="AES76" s="5"/>
      <c r="AET76" s="5"/>
      <c r="AEU76" s="5"/>
      <c r="AEV76" s="5"/>
      <c r="AEW76" s="5"/>
      <c r="AEX76" s="5"/>
      <c r="AEY76" s="5"/>
      <c r="AEZ76" s="5"/>
      <c r="AFA76" s="5"/>
      <c r="AFB76" s="5"/>
      <c r="AFC76" s="5"/>
      <c r="AFD76" s="5"/>
      <c r="AFE76" s="5"/>
      <c r="AFF76" s="5"/>
      <c r="AFG76" s="5"/>
      <c r="AFH76" s="5"/>
      <c r="AFI76" s="5"/>
      <c r="AFJ76" s="5"/>
      <c r="AFK76" s="5"/>
      <c r="AFL76" s="5"/>
      <c r="AFM76" s="5"/>
      <c r="AFN76" s="5"/>
      <c r="AFO76" s="5"/>
      <c r="AFP76" s="5"/>
      <c r="AFQ76" s="5"/>
      <c r="AFR76" s="5"/>
      <c r="AFS76" s="5"/>
      <c r="AFT76" s="5"/>
      <c r="AFU76" s="5"/>
      <c r="AFV76" s="5"/>
      <c r="AFW76" s="5"/>
      <c r="AFX76" s="5"/>
      <c r="AFY76" s="5"/>
      <c r="AFZ76" s="5"/>
      <c r="AGA76" s="5"/>
      <c r="AGB76" s="5"/>
      <c r="AGC76" s="5"/>
      <c r="AGD76" s="5"/>
      <c r="AGE76" s="5"/>
      <c r="AGF76" s="5"/>
      <c r="AGG76" s="5"/>
      <c r="AGH76" s="5"/>
      <c r="AGI76" s="5"/>
      <c r="AGJ76" s="5"/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  <c r="AMJ76" s="5"/>
    </row>
    <row r="77" customFormat="false" ht="12.8" hidden="false" customHeight="false" outlineLevel="0" collapsed="false">
      <c r="A77" s="5"/>
      <c r="B77" s="5" t="s">
        <v>94</v>
      </c>
      <c r="C77" s="5" t="n">
        <v>120</v>
      </c>
      <c r="D77" s="5" t="n">
        <v>0.11</v>
      </c>
      <c r="E77" s="5" t="n">
        <v>50</v>
      </c>
      <c r="F77" s="5" t="n">
        <v>150</v>
      </c>
      <c r="G77" s="5" t="n">
        <v>64.7</v>
      </c>
      <c r="H77" s="5"/>
      <c r="I77" s="5" t="n">
        <v>15.2</v>
      </c>
      <c r="J77" s="5"/>
      <c r="K77" s="5"/>
      <c r="L77" s="5" t="s">
        <v>35</v>
      </c>
      <c r="M77" s="5" t="s">
        <v>55</v>
      </c>
      <c r="N77" s="5"/>
      <c r="O77" s="5"/>
      <c r="P77" s="5" t="n">
        <v>13</v>
      </c>
      <c r="Q77" s="5" t="n">
        <v>3</v>
      </c>
      <c r="R77" s="6" t="n">
        <f aca="false">(G77-I77)/I77/I77</f>
        <v>0.214248614958449</v>
      </c>
      <c r="S77" s="6" t="n">
        <f aca="false">G77-I77</f>
        <v>49.5</v>
      </c>
      <c r="T77" s="6" t="n">
        <f aca="false">I77^3/S77</f>
        <v>70.9456161616162</v>
      </c>
      <c r="U77" s="6" t="n">
        <v>0.21</v>
      </c>
      <c r="V77" s="6" t="n">
        <v>2.98</v>
      </c>
      <c r="W77" s="6" t="n">
        <v>2.2</v>
      </c>
      <c r="X77" s="6" t="n">
        <f aca="false">S77/I77</f>
        <v>3.25657894736842</v>
      </c>
      <c r="Y77" s="5" t="n">
        <f aca="false">W77/F77</f>
        <v>0.0146666666666667</v>
      </c>
      <c r="Z77" s="5" t="n">
        <v>0.0626284890443663</v>
      </c>
      <c r="AA77" s="7" t="n">
        <f aca="false">1/6*3.14*(G77^3-I77^3)*F77*0.0008</f>
        <v>16788.211902</v>
      </c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G77" s="5"/>
      <c r="ABH77" s="5"/>
      <c r="ABI77" s="5"/>
      <c r="ABJ77" s="5"/>
      <c r="ABK77" s="5"/>
      <c r="ABL77" s="5"/>
      <c r="ABM77" s="5"/>
      <c r="ABN77" s="5"/>
      <c r="ABO77" s="5"/>
      <c r="ABP77" s="5"/>
      <c r="ABQ77" s="5"/>
      <c r="ABR77" s="5"/>
      <c r="ABS77" s="5"/>
      <c r="ABT77" s="5"/>
      <c r="ABU77" s="5"/>
      <c r="ABV77" s="5"/>
      <c r="ABW77" s="5"/>
      <c r="ABX77" s="5"/>
      <c r="ABY77" s="5"/>
      <c r="ABZ77" s="5"/>
      <c r="ACA77" s="5"/>
      <c r="ACB77" s="5"/>
      <c r="ACC77" s="5"/>
      <c r="ACD77" s="5"/>
      <c r="ACE77" s="5"/>
      <c r="ACF77" s="5"/>
      <c r="ACG77" s="5"/>
      <c r="ACH77" s="5"/>
      <c r="ACI77" s="5"/>
      <c r="ACJ77" s="5"/>
      <c r="ACK77" s="5"/>
      <c r="ACL77" s="5"/>
      <c r="ACM77" s="5"/>
      <c r="ACN77" s="5"/>
      <c r="ACO77" s="5"/>
      <c r="ACP77" s="5"/>
      <c r="ACQ77" s="5"/>
      <c r="ACR77" s="5"/>
      <c r="ACS77" s="5"/>
      <c r="ACT77" s="5"/>
      <c r="ACU77" s="5"/>
      <c r="ACV77" s="5"/>
      <c r="ACW77" s="5"/>
      <c r="ACX77" s="5"/>
      <c r="ACY77" s="5"/>
      <c r="ACZ77" s="5"/>
      <c r="ADA77" s="5"/>
      <c r="ADB77" s="5"/>
      <c r="ADC77" s="5"/>
      <c r="ADD77" s="5"/>
      <c r="ADE77" s="5"/>
      <c r="ADF77" s="5"/>
      <c r="ADG77" s="5"/>
      <c r="ADH77" s="5"/>
      <c r="ADI77" s="5"/>
      <c r="ADJ77" s="5"/>
      <c r="ADK77" s="5"/>
      <c r="ADL77" s="5"/>
      <c r="ADM77" s="5"/>
      <c r="ADN77" s="5"/>
      <c r="ADO77" s="5"/>
      <c r="ADP77" s="5"/>
      <c r="ADQ77" s="5"/>
      <c r="ADR77" s="5"/>
      <c r="ADS77" s="5"/>
      <c r="ADT77" s="5"/>
      <c r="ADU77" s="5"/>
      <c r="ADV77" s="5"/>
      <c r="ADW77" s="5"/>
      <c r="ADX77" s="5"/>
      <c r="ADY77" s="5"/>
      <c r="ADZ77" s="5"/>
      <c r="AEA77" s="5"/>
      <c r="AEB77" s="5"/>
      <c r="AEC77" s="5"/>
      <c r="AED77" s="5"/>
      <c r="AEE77" s="5"/>
      <c r="AEF77" s="5"/>
      <c r="AEG77" s="5"/>
      <c r="AEH77" s="5"/>
      <c r="AEI77" s="5"/>
      <c r="AEJ77" s="5"/>
      <c r="AEK77" s="5"/>
      <c r="AEL77" s="5"/>
      <c r="AEM77" s="5"/>
      <c r="AEN77" s="5"/>
      <c r="AEO77" s="5"/>
      <c r="AEP77" s="5"/>
      <c r="AEQ77" s="5"/>
      <c r="AER77" s="5"/>
      <c r="AES77" s="5"/>
      <c r="AET77" s="5"/>
      <c r="AEU77" s="5"/>
      <c r="AEV77" s="5"/>
      <c r="AEW77" s="5"/>
      <c r="AEX77" s="5"/>
      <c r="AEY77" s="5"/>
      <c r="AEZ77" s="5"/>
      <c r="AFA77" s="5"/>
      <c r="AFB77" s="5"/>
      <c r="AFC77" s="5"/>
      <c r="AFD77" s="5"/>
      <c r="AFE77" s="5"/>
      <c r="AFF77" s="5"/>
      <c r="AFG77" s="5"/>
      <c r="AFH77" s="5"/>
      <c r="AFI77" s="5"/>
      <c r="AFJ77" s="5"/>
      <c r="AFK77" s="5"/>
      <c r="AFL77" s="5"/>
      <c r="AFM77" s="5"/>
      <c r="AFN77" s="5"/>
      <c r="AFO77" s="5"/>
      <c r="AFP77" s="5"/>
      <c r="AFQ77" s="5"/>
      <c r="AFR77" s="5"/>
      <c r="AFS77" s="5"/>
      <c r="AFT77" s="5"/>
      <c r="AFU77" s="5"/>
      <c r="AFV77" s="5"/>
      <c r="AFW77" s="5"/>
      <c r="AFX77" s="5"/>
      <c r="AFY77" s="5"/>
      <c r="AFZ77" s="5"/>
      <c r="AGA77" s="5"/>
      <c r="AGB77" s="5"/>
      <c r="AGC77" s="5"/>
      <c r="AGD77" s="5"/>
      <c r="AGE77" s="5"/>
      <c r="AGF77" s="5"/>
      <c r="AGG77" s="5"/>
      <c r="AGH77" s="5"/>
      <c r="AGI77" s="5"/>
      <c r="AGJ77" s="5"/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  <c r="AMJ77" s="5"/>
    </row>
    <row r="78" customFormat="false" ht="12.8" hidden="false" customHeight="false" outlineLevel="0" collapsed="false">
      <c r="A78" s="5"/>
      <c r="B78" s="5" t="s">
        <v>95</v>
      </c>
      <c r="C78" s="5" t="n">
        <v>121</v>
      </c>
      <c r="D78" s="5" t="n">
        <v>0.11</v>
      </c>
      <c r="E78" s="5" t="n">
        <v>50</v>
      </c>
      <c r="F78" s="5" t="n">
        <v>150</v>
      </c>
      <c r="G78" s="5" t="n">
        <v>24.4</v>
      </c>
      <c r="H78" s="5"/>
      <c r="I78" s="5" t="n">
        <v>10.7</v>
      </c>
      <c r="J78" s="5"/>
      <c r="K78" s="5"/>
      <c r="L78" s="5" t="s">
        <v>35</v>
      </c>
      <c r="M78" s="5" t="s">
        <v>55</v>
      </c>
      <c r="N78" s="5"/>
      <c r="O78" s="5"/>
      <c r="P78" s="5" t="n">
        <v>1.5</v>
      </c>
      <c r="Q78" s="5" t="n">
        <v>4.9</v>
      </c>
      <c r="R78" s="6" t="n">
        <f aca="false">(G78-I78)/I78/I78</f>
        <v>0.11966110577343</v>
      </c>
      <c r="S78" s="6" t="n">
        <f aca="false">G78-I78</f>
        <v>13.7</v>
      </c>
      <c r="T78" s="6" t="n">
        <f aca="false">I78^3/S78</f>
        <v>89.419197080292</v>
      </c>
      <c r="U78" s="6" t="n">
        <v>0.07</v>
      </c>
      <c r="V78" s="6" t="n">
        <v>4.79</v>
      </c>
      <c r="W78" s="6" t="n">
        <v>0.17</v>
      </c>
      <c r="X78" s="6" t="n">
        <f aca="false">S78/I78</f>
        <v>1.2803738317757</v>
      </c>
      <c r="Y78" s="5" t="n">
        <f aca="false">W78/F78</f>
        <v>0.00113333333333333</v>
      </c>
      <c r="Z78" s="5" t="n">
        <v>0.0324515145367639</v>
      </c>
      <c r="AA78" s="7" t="n">
        <f aca="false">1/6*3.14*(G78^3-I78^3)*F78*0.0008</f>
        <v>835.3493348</v>
      </c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G78" s="5"/>
      <c r="ABH78" s="5"/>
      <c r="ABI78" s="5"/>
      <c r="ABJ78" s="5"/>
      <c r="ABK78" s="5"/>
      <c r="ABL78" s="5"/>
      <c r="ABM78" s="5"/>
      <c r="ABN78" s="5"/>
      <c r="ABO78" s="5"/>
      <c r="ABP78" s="5"/>
      <c r="ABQ78" s="5"/>
      <c r="ABR78" s="5"/>
      <c r="ABS78" s="5"/>
      <c r="ABT78" s="5"/>
      <c r="ABU78" s="5"/>
      <c r="ABV78" s="5"/>
      <c r="ABW78" s="5"/>
      <c r="ABX78" s="5"/>
      <c r="ABY78" s="5"/>
      <c r="ABZ78" s="5"/>
      <c r="ACA78" s="5"/>
      <c r="ACB78" s="5"/>
      <c r="ACC78" s="5"/>
      <c r="ACD78" s="5"/>
      <c r="ACE78" s="5"/>
      <c r="ACF78" s="5"/>
      <c r="ACG78" s="5"/>
      <c r="ACH78" s="5"/>
      <c r="ACI78" s="5"/>
      <c r="ACJ78" s="5"/>
      <c r="ACK78" s="5"/>
      <c r="ACL78" s="5"/>
      <c r="ACM78" s="5"/>
      <c r="ACN78" s="5"/>
      <c r="ACO78" s="5"/>
      <c r="ACP78" s="5"/>
      <c r="ACQ78" s="5"/>
      <c r="ACR78" s="5"/>
      <c r="ACS78" s="5"/>
      <c r="ACT78" s="5"/>
      <c r="ACU78" s="5"/>
      <c r="ACV78" s="5"/>
      <c r="ACW78" s="5"/>
      <c r="ACX78" s="5"/>
      <c r="ACY78" s="5"/>
      <c r="ACZ78" s="5"/>
      <c r="ADA78" s="5"/>
      <c r="ADB78" s="5"/>
      <c r="ADC78" s="5"/>
      <c r="ADD78" s="5"/>
      <c r="ADE78" s="5"/>
      <c r="ADF78" s="5"/>
      <c r="ADG78" s="5"/>
      <c r="ADH78" s="5"/>
      <c r="ADI78" s="5"/>
      <c r="ADJ78" s="5"/>
      <c r="ADK78" s="5"/>
      <c r="ADL78" s="5"/>
      <c r="ADM78" s="5"/>
      <c r="ADN78" s="5"/>
      <c r="ADO78" s="5"/>
      <c r="ADP78" s="5"/>
      <c r="ADQ78" s="5"/>
      <c r="ADR78" s="5"/>
      <c r="ADS78" s="5"/>
      <c r="ADT78" s="5"/>
      <c r="ADU78" s="5"/>
      <c r="ADV78" s="5"/>
      <c r="ADW78" s="5"/>
      <c r="ADX78" s="5"/>
      <c r="ADY78" s="5"/>
      <c r="ADZ78" s="5"/>
      <c r="AEA78" s="5"/>
      <c r="AEB78" s="5"/>
      <c r="AEC78" s="5"/>
      <c r="AED78" s="5"/>
      <c r="AEE78" s="5"/>
      <c r="AEF78" s="5"/>
      <c r="AEG78" s="5"/>
      <c r="AEH78" s="5"/>
      <c r="AEI78" s="5"/>
      <c r="AEJ78" s="5"/>
      <c r="AEK78" s="5"/>
      <c r="AEL78" s="5"/>
      <c r="AEM78" s="5"/>
      <c r="AEN78" s="5"/>
      <c r="AEO78" s="5"/>
      <c r="AEP78" s="5"/>
      <c r="AEQ78" s="5"/>
      <c r="AER78" s="5"/>
      <c r="AES78" s="5"/>
      <c r="AET78" s="5"/>
      <c r="AEU78" s="5"/>
      <c r="AEV78" s="5"/>
      <c r="AEW78" s="5"/>
      <c r="AEX78" s="5"/>
      <c r="AEY78" s="5"/>
      <c r="AEZ78" s="5"/>
      <c r="AFA78" s="5"/>
      <c r="AFB78" s="5"/>
      <c r="AFC78" s="5"/>
      <c r="AFD78" s="5"/>
      <c r="AFE78" s="5"/>
      <c r="AFF78" s="5"/>
      <c r="AFG78" s="5"/>
      <c r="AFH78" s="5"/>
      <c r="AFI78" s="5"/>
      <c r="AFJ78" s="5"/>
      <c r="AFK78" s="5"/>
      <c r="AFL78" s="5"/>
      <c r="AFM78" s="5"/>
      <c r="AFN78" s="5"/>
      <c r="AFO78" s="5"/>
      <c r="AFP78" s="5"/>
      <c r="AFQ78" s="5"/>
      <c r="AFR78" s="5"/>
      <c r="AFS78" s="5"/>
      <c r="AFT78" s="5"/>
      <c r="AFU78" s="5"/>
      <c r="AFV78" s="5"/>
      <c r="AFW78" s="5"/>
      <c r="AFX78" s="5"/>
      <c r="AFY78" s="5"/>
      <c r="AFZ78" s="5"/>
      <c r="AGA78" s="5"/>
      <c r="AGB78" s="5"/>
      <c r="AGC78" s="5"/>
      <c r="AGD78" s="5"/>
      <c r="AGE78" s="5"/>
      <c r="AGF78" s="5"/>
      <c r="AGG78" s="5"/>
      <c r="AGH78" s="5"/>
      <c r="AGI78" s="5"/>
      <c r="AGJ78" s="5"/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  <c r="AMJ78" s="5"/>
    </row>
    <row r="79" customFormat="false" ht="12.8" hidden="false" customHeight="false" outlineLevel="0" collapsed="false">
      <c r="B79" s="0" t="s">
        <v>96</v>
      </c>
      <c r="C79" s="0" t="n">
        <v>122</v>
      </c>
      <c r="D79" s="0" t="n">
        <v>0.11</v>
      </c>
      <c r="E79" s="0" t="n">
        <v>50</v>
      </c>
      <c r="F79" s="0" t="n">
        <v>10</v>
      </c>
      <c r="G79" s="0" t="n">
        <v>52.4</v>
      </c>
      <c r="I79" s="0" t="n">
        <v>15.2</v>
      </c>
      <c r="L79" s="0" t="s">
        <v>35</v>
      </c>
      <c r="M79" s="0" t="s">
        <v>55</v>
      </c>
      <c r="P79" s="0" t="n">
        <v>1</v>
      </c>
      <c r="Q79" s="0" t="n">
        <v>3.3</v>
      </c>
      <c r="R79" s="1" t="n">
        <f aca="false">(G79-I79)/I79/I79</f>
        <v>0.16101108033241</v>
      </c>
      <c r="S79" s="1" t="n">
        <f aca="false">G79-I79</f>
        <v>37.2</v>
      </c>
      <c r="T79" s="1" t="n">
        <f aca="false">I79^3/S79</f>
        <v>94.403440860215</v>
      </c>
      <c r="U79" s="1" t="n">
        <v>0.22</v>
      </c>
      <c r="V79" s="1" t="n">
        <v>2.32</v>
      </c>
      <c r="W79" s="1" t="n">
        <v>0.24</v>
      </c>
      <c r="X79" s="1" t="n">
        <f aca="false">S79/I79</f>
        <v>2.44736842105263</v>
      </c>
      <c r="Y79" s="0" t="n">
        <f aca="false">W79/F79</f>
        <v>0.024</v>
      </c>
      <c r="Z79" s="0" t="n">
        <v>0.041537645876412</v>
      </c>
      <c r="AA79" s="2" t="n">
        <f aca="false">1/6*3.14*(G79^3-I79^3)*F79*0.0008</f>
        <v>587.66572032</v>
      </c>
    </row>
    <row r="80" customFormat="false" ht="12.8" hidden="false" customHeight="false" outlineLevel="0" collapsed="false">
      <c r="B80" s="0" t="s">
        <v>97</v>
      </c>
      <c r="C80" s="0" t="n">
        <v>123</v>
      </c>
      <c r="D80" s="0" t="n">
        <v>0.11</v>
      </c>
      <c r="E80" s="0" t="n">
        <v>50</v>
      </c>
      <c r="F80" s="0" t="n">
        <v>24</v>
      </c>
      <c r="G80" s="0" t="n">
        <v>41.2</v>
      </c>
      <c r="I80" s="0" t="n">
        <v>10.6</v>
      </c>
      <c r="L80" s="0" t="s">
        <v>35</v>
      </c>
      <c r="M80" s="0" t="s">
        <v>55</v>
      </c>
      <c r="P80" s="0" t="n">
        <v>6</v>
      </c>
      <c r="Q80" s="0" t="n">
        <v>5</v>
      </c>
      <c r="R80" s="1" t="n">
        <f aca="false">(G80-I80)/I80/I80</f>
        <v>0.272338910644357</v>
      </c>
      <c r="S80" s="1" t="n">
        <f aca="false">G80-I80</f>
        <v>30.6</v>
      </c>
      <c r="T80" s="1" t="n">
        <f aca="false">I80^3/S80</f>
        <v>38.922091503268</v>
      </c>
      <c r="U80" s="1" t="n">
        <v>0.13</v>
      </c>
      <c r="V80" s="1" t="n">
        <v>6.06</v>
      </c>
      <c r="W80" s="1" t="n">
        <v>0.72</v>
      </c>
      <c r="X80" s="1" t="n">
        <f aca="false">S80/I80</f>
        <v>2.88679245283019</v>
      </c>
      <c r="Y80" s="0" t="n">
        <f aca="false">W80/F80</f>
        <v>0.03</v>
      </c>
      <c r="Z80" s="0" t="n">
        <v>0.0128398269885182</v>
      </c>
      <c r="AA80" s="2" t="n">
        <f aca="false">1/6*3.14*(G80^3-I80^3)*F80*0.0008</f>
        <v>690.734808576</v>
      </c>
    </row>
    <row r="81" customFormat="false" ht="12.8" hidden="false" customHeight="false" outlineLevel="0" collapsed="false">
      <c r="B81" s="0" t="s">
        <v>98</v>
      </c>
      <c r="C81" s="0" t="n">
        <v>124</v>
      </c>
      <c r="D81" s="0" t="n">
        <v>0.11</v>
      </c>
      <c r="E81" s="0" t="n">
        <v>50</v>
      </c>
      <c r="F81" s="0" t="n">
        <v>24</v>
      </c>
      <c r="G81" s="0" t="n">
        <v>53</v>
      </c>
      <c r="I81" s="0" t="n">
        <v>8.4</v>
      </c>
      <c r="L81" s="0" t="s">
        <v>35</v>
      </c>
      <c r="M81" s="0" t="s">
        <v>55</v>
      </c>
      <c r="P81" s="0" t="n">
        <v>32</v>
      </c>
      <c r="Q81" s="0" t="n">
        <v>10</v>
      </c>
      <c r="R81" s="1" t="n">
        <f aca="false">(G81-I81)/I81/I81</f>
        <v>0.632086167800453</v>
      </c>
      <c r="S81" s="1" t="n">
        <f aca="false">G81-I81</f>
        <v>44.6</v>
      </c>
      <c r="T81" s="1" t="n">
        <f aca="false">I81^3/S81</f>
        <v>13.2893273542601</v>
      </c>
      <c r="U81" s="1" t="n">
        <v>0.12</v>
      </c>
      <c r="V81" s="1" t="n">
        <v>9.73</v>
      </c>
      <c r="W81" s="1" t="n">
        <v>1.66</v>
      </c>
      <c r="X81" s="1" t="n">
        <f aca="false">S81/I81</f>
        <v>5.30952380952381</v>
      </c>
      <c r="Y81" s="0" t="n">
        <f aca="false">W81/F81</f>
        <v>0.0691666666666667</v>
      </c>
      <c r="Z81" s="0" t="n">
        <v>0.0428369712286116</v>
      </c>
      <c r="AA81" s="2" t="n">
        <f aca="false">1/6*3.14*(G81^3-I81^3)*F81*0.0008</f>
        <v>1489.960606208</v>
      </c>
    </row>
    <row r="82" customFormat="false" ht="12.8" hidden="false" customHeight="false" outlineLevel="0" collapsed="false">
      <c r="B82" s="0" t="s">
        <v>99</v>
      </c>
      <c r="C82" s="0" t="n">
        <v>125</v>
      </c>
      <c r="D82" s="0" t="n">
        <v>0.11</v>
      </c>
      <c r="E82" s="0" t="n">
        <v>50</v>
      </c>
      <c r="F82" s="0" t="n">
        <v>24</v>
      </c>
      <c r="G82" s="0" t="n">
        <v>37.4</v>
      </c>
      <c r="I82" s="0" t="n">
        <v>7.3</v>
      </c>
      <c r="L82" s="0" t="s">
        <v>35</v>
      </c>
      <c r="M82" s="0" t="s">
        <v>55</v>
      </c>
      <c r="P82" s="0" t="n">
        <v>40</v>
      </c>
      <c r="Q82" s="0" t="n">
        <v>13</v>
      </c>
      <c r="R82" s="1" t="n">
        <f aca="false">(G82-I82)/I82/I82</f>
        <v>0.564833927566147</v>
      </c>
      <c r="S82" s="1" t="n">
        <f aca="false">G82-I82</f>
        <v>30.1</v>
      </c>
      <c r="T82" s="1" t="n">
        <f aca="false">I82^3/S82</f>
        <v>12.9241528239203</v>
      </c>
      <c r="U82" s="1" t="n">
        <v>0.08</v>
      </c>
      <c r="V82" s="1" t="n">
        <v>14.09</v>
      </c>
      <c r="W82" s="1" t="n">
        <v>1.73</v>
      </c>
      <c r="X82" s="1" t="n">
        <f aca="false">S82/I82</f>
        <v>4.12328767123288</v>
      </c>
      <c r="Y82" s="0" t="n">
        <f aca="false">W82/F82</f>
        <v>0.0720833333333333</v>
      </c>
      <c r="Z82" s="0" t="n">
        <v>0.056806309366844</v>
      </c>
      <c r="AA82" s="2" t="n">
        <f aca="false">1/6*3.14*(G82^3-I82^3)*F82*0.0008</f>
        <v>521.738451136</v>
      </c>
    </row>
    <row r="83" customFormat="false" ht="12.8" hidden="false" customHeight="false" outlineLevel="0" collapsed="false">
      <c r="B83" s="0" t="s">
        <v>100</v>
      </c>
      <c r="C83" s="0" t="n">
        <v>126</v>
      </c>
      <c r="D83" s="0" t="n">
        <v>0.11</v>
      </c>
      <c r="E83" s="0" t="n">
        <v>50</v>
      </c>
      <c r="F83" s="0" t="n">
        <v>24</v>
      </c>
      <c r="G83" s="0" t="n">
        <v>55.5</v>
      </c>
      <c r="I83" s="0" t="n">
        <v>29.7</v>
      </c>
      <c r="L83" s="0" t="s">
        <v>35</v>
      </c>
      <c r="M83" s="0" t="s">
        <v>55</v>
      </c>
      <c r="P83" s="0" t="n">
        <v>4</v>
      </c>
      <c r="R83" s="1" t="n">
        <f aca="false">(G83-I83)/I83/I83</f>
        <v>0.029248716117403</v>
      </c>
      <c r="S83" s="1" t="n">
        <f aca="false">G83-I83</f>
        <v>25.8</v>
      </c>
      <c r="T83" s="1" t="n">
        <f aca="false">I83^3/S83</f>
        <v>1015.42918604651</v>
      </c>
      <c r="U83" s="1" t="n">
        <v>0.34</v>
      </c>
      <c r="V83" s="1" t="n">
        <v>1.35</v>
      </c>
      <c r="W83" s="1" t="n">
        <v>0.18</v>
      </c>
      <c r="X83" s="1" t="n">
        <f aca="false">S83/I83</f>
        <v>0.868686868686869</v>
      </c>
      <c r="Y83" s="0" t="n">
        <f aca="false">W83/F83</f>
        <v>0.0075</v>
      </c>
      <c r="Z83" s="0" t="n">
        <v>0.095399762666642</v>
      </c>
      <c r="AA83" s="2" t="n">
        <f aca="false">1/6*3.14*(G83^3-I83^3)*F83*0.0008</f>
        <v>1454.506298496</v>
      </c>
    </row>
    <row r="84" customFormat="false" ht="12.8" hidden="false" customHeight="false" outlineLevel="0" collapsed="false">
      <c r="B84" s="0" t="s">
        <v>101</v>
      </c>
      <c r="C84" s="0" t="n">
        <v>127</v>
      </c>
      <c r="D84" s="0" t="n">
        <v>0.11</v>
      </c>
      <c r="E84" s="0" t="n">
        <v>50</v>
      </c>
      <c r="F84" s="0" t="n">
        <v>24</v>
      </c>
      <c r="G84" s="0" t="n">
        <v>52.5</v>
      </c>
      <c r="I84" s="0" t="n">
        <v>10.2</v>
      </c>
      <c r="L84" s="0" t="s">
        <v>35</v>
      </c>
      <c r="M84" s="0" t="s">
        <v>55</v>
      </c>
      <c r="P84" s="0" t="n">
        <v>3.3</v>
      </c>
      <c r="Q84" s="0" t="n">
        <v>3</v>
      </c>
      <c r="R84" s="1" t="n">
        <f aca="false">(G84-I84)/I84/I84</f>
        <v>0.406574394463668</v>
      </c>
      <c r="S84" s="1" t="n">
        <f aca="false">G84-I84</f>
        <v>42.3</v>
      </c>
      <c r="T84" s="1" t="n">
        <f aca="false">I84^3/S84</f>
        <v>25.0876595744681</v>
      </c>
      <c r="U84" s="1" t="n">
        <v>0.19</v>
      </c>
      <c r="V84" s="1" t="n">
        <v>2.14</v>
      </c>
      <c r="W84" s="1" t="n">
        <v>0.82</v>
      </c>
      <c r="X84" s="1" t="n">
        <f aca="false">S84/I84</f>
        <v>4.14705882352941</v>
      </c>
      <c r="Y84" s="0" t="n">
        <f aca="false">W84/F84</f>
        <v>0.0341666666666667</v>
      </c>
      <c r="Z84" s="0" t="n">
        <v>0.0119860483190931</v>
      </c>
      <c r="AA84" s="2" t="n">
        <f aca="false">1/6*3.14*(G84^3-I84^3)*F84*0.0008</f>
        <v>1443.313982016</v>
      </c>
    </row>
    <row r="85" customFormat="false" ht="12.8" hidden="false" customHeight="false" outlineLevel="0" collapsed="false">
      <c r="A85" s="5"/>
      <c r="B85" s="5" t="s">
        <v>102</v>
      </c>
      <c r="C85" s="5" t="n">
        <v>128</v>
      </c>
      <c r="D85" s="5" t="n">
        <v>0.11</v>
      </c>
      <c r="E85" s="5" t="n">
        <v>50</v>
      </c>
      <c r="F85" s="5" t="n">
        <v>24</v>
      </c>
      <c r="G85" s="5" t="n">
        <v>44.6</v>
      </c>
      <c r="H85" s="5"/>
      <c r="I85" s="5" t="n">
        <v>32.3</v>
      </c>
      <c r="J85" s="5"/>
      <c r="K85" s="5"/>
      <c r="L85" s="5" t="s">
        <v>35</v>
      </c>
      <c r="M85" s="5" t="s">
        <v>55</v>
      </c>
      <c r="N85" s="5"/>
      <c r="O85" s="5"/>
      <c r="P85" s="5"/>
      <c r="Q85" s="5"/>
      <c r="R85" s="6" t="n">
        <f aca="false">(G85-I85)/I85/I85</f>
        <v>0.0117896270452127</v>
      </c>
      <c r="S85" s="6" t="n">
        <f aca="false">G85-I85</f>
        <v>12.3</v>
      </c>
      <c r="T85" s="6" t="n">
        <f aca="false">I85^3/S85</f>
        <v>2739.69650406504</v>
      </c>
      <c r="U85" s="6" t="n">
        <v>0.12</v>
      </c>
      <c r="V85" s="6" t="n">
        <v>3.49</v>
      </c>
      <c r="W85" s="6" t="n">
        <v>1.26</v>
      </c>
      <c r="X85" s="6" t="n">
        <f aca="false">S85/I85</f>
        <v>0.380804953560372</v>
      </c>
      <c r="Y85" s="5" t="n">
        <f aca="false">W85/F85</f>
        <v>0.0525</v>
      </c>
      <c r="Z85" s="5" t="n">
        <v>0.0204873758193426</v>
      </c>
      <c r="AA85" s="7" t="n">
        <f aca="false">1/6*3.14*(G85^3-I85^3)*F85*0.0008</f>
        <v>552.823566912</v>
      </c>
      <c r="AB85" s="5"/>
      <c r="AC85" s="5"/>
      <c r="AD85" s="5"/>
      <c r="AE85" s="5"/>
      <c r="AF85" s="5" t="s">
        <v>38</v>
      </c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  <c r="IY85" s="5"/>
      <c r="IZ85" s="5"/>
      <c r="JA85" s="5"/>
      <c r="JB85" s="5"/>
      <c r="JC85" s="5"/>
      <c r="JD85" s="5"/>
      <c r="JE85" s="5"/>
      <c r="JF85" s="5"/>
      <c r="JG85" s="5"/>
      <c r="JH85" s="5"/>
      <c r="JI85" s="5"/>
      <c r="JJ85" s="5"/>
      <c r="JK85" s="5"/>
      <c r="JL85" s="5"/>
      <c r="JM85" s="5"/>
      <c r="JN85" s="5"/>
      <c r="JO85" s="5"/>
      <c r="JP85" s="5"/>
      <c r="JQ85" s="5"/>
      <c r="JR85" s="5"/>
      <c r="JS85" s="5"/>
      <c r="JT85" s="5"/>
      <c r="JU85" s="5"/>
      <c r="JV85" s="5"/>
      <c r="JW85" s="5"/>
      <c r="JX85" s="5"/>
      <c r="JY85" s="5"/>
      <c r="JZ85" s="5"/>
      <c r="KA85" s="5"/>
      <c r="KB85" s="5"/>
      <c r="KC85" s="5"/>
      <c r="KD85" s="5"/>
      <c r="KE85" s="5"/>
      <c r="KF85" s="5"/>
      <c r="KG85" s="5"/>
      <c r="KH85" s="5"/>
      <c r="KI85" s="5"/>
      <c r="KJ85" s="5"/>
      <c r="KK85" s="5"/>
      <c r="KL85" s="5"/>
      <c r="KM85" s="5"/>
      <c r="KN85" s="5"/>
      <c r="KO85" s="5"/>
      <c r="KP85" s="5"/>
      <c r="KQ85" s="5"/>
      <c r="KR85" s="5"/>
      <c r="KS85" s="5"/>
      <c r="KT85" s="5"/>
      <c r="KU85" s="5"/>
      <c r="KV85" s="5"/>
      <c r="KW85" s="5"/>
      <c r="KX85" s="5"/>
      <c r="KY85" s="5"/>
      <c r="KZ85" s="5"/>
      <c r="LA85" s="5"/>
      <c r="LB85" s="5"/>
      <c r="LC85" s="5"/>
      <c r="LD85" s="5"/>
      <c r="LE85" s="5"/>
      <c r="LF85" s="5"/>
      <c r="LG85" s="5"/>
      <c r="LH85" s="5"/>
      <c r="LI85" s="5"/>
      <c r="LJ85" s="5"/>
      <c r="LK85" s="5"/>
      <c r="LL85" s="5"/>
      <c r="LM85" s="5"/>
      <c r="LN85" s="5"/>
      <c r="LO85" s="5"/>
      <c r="LP85" s="5"/>
      <c r="LQ85" s="5"/>
      <c r="LR85" s="5"/>
      <c r="LS85" s="5"/>
      <c r="LT85" s="5"/>
      <c r="LU85" s="5"/>
      <c r="LV85" s="5"/>
      <c r="LW85" s="5"/>
      <c r="LX85" s="5"/>
      <c r="LY85" s="5"/>
      <c r="LZ85" s="5"/>
      <c r="MA85" s="5"/>
      <c r="MB85" s="5"/>
      <c r="MC85" s="5"/>
      <c r="MD85" s="5"/>
      <c r="ME85" s="5"/>
      <c r="MF85" s="5"/>
      <c r="MG85" s="5"/>
      <c r="MH85" s="5"/>
      <c r="MI85" s="5"/>
      <c r="MJ85" s="5"/>
      <c r="MK85" s="5"/>
      <c r="ML85" s="5"/>
      <c r="MM85" s="5"/>
      <c r="MN85" s="5"/>
      <c r="MO85" s="5"/>
      <c r="MP85" s="5"/>
      <c r="MQ85" s="5"/>
      <c r="MR85" s="5"/>
      <c r="MS85" s="5"/>
      <c r="MT85" s="5"/>
      <c r="MU85" s="5"/>
      <c r="MV85" s="5"/>
      <c r="MW85" s="5"/>
      <c r="MX85" s="5"/>
      <c r="MY85" s="5"/>
      <c r="MZ85" s="5"/>
      <c r="NA85" s="5"/>
      <c r="NB85" s="5"/>
      <c r="NC85" s="5"/>
      <c r="ND85" s="5"/>
      <c r="NE85" s="5"/>
      <c r="NF85" s="5"/>
      <c r="NG85" s="5"/>
      <c r="NH85" s="5"/>
      <c r="NI85" s="5"/>
      <c r="NJ85" s="5"/>
      <c r="NK85" s="5"/>
      <c r="NL85" s="5"/>
      <c r="NM85" s="5"/>
      <c r="NN85" s="5"/>
      <c r="NO85" s="5"/>
      <c r="NP85" s="5"/>
      <c r="NQ85" s="5"/>
      <c r="NR85" s="5"/>
      <c r="NS85" s="5"/>
      <c r="NT85" s="5"/>
      <c r="NU85" s="5"/>
      <c r="NV85" s="5"/>
      <c r="NW85" s="5"/>
      <c r="NX85" s="5"/>
      <c r="NY85" s="5"/>
      <c r="NZ85" s="5"/>
      <c r="OA85" s="5"/>
      <c r="OB85" s="5"/>
      <c r="OC85" s="5"/>
      <c r="OD85" s="5"/>
      <c r="OE85" s="5"/>
      <c r="OF85" s="5"/>
      <c r="OG85" s="5"/>
      <c r="OH85" s="5"/>
      <c r="OI85" s="5"/>
      <c r="OJ85" s="5"/>
      <c r="OK85" s="5"/>
      <c r="OL85" s="5"/>
      <c r="OM85" s="5"/>
      <c r="ON85" s="5"/>
      <c r="OO85" s="5"/>
      <c r="OP85" s="5"/>
      <c r="OQ85" s="5"/>
      <c r="OR85" s="5"/>
      <c r="OS85" s="5"/>
      <c r="OT85" s="5"/>
      <c r="OU85" s="5"/>
      <c r="OV85" s="5"/>
      <c r="OW85" s="5"/>
      <c r="OX85" s="5"/>
      <c r="OY85" s="5"/>
      <c r="OZ85" s="5"/>
      <c r="PA85" s="5"/>
      <c r="PB85" s="5"/>
      <c r="PC85" s="5"/>
      <c r="PD85" s="5"/>
      <c r="PE85" s="5"/>
      <c r="PF85" s="5"/>
      <c r="PG85" s="5"/>
      <c r="PH85" s="5"/>
      <c r="PI85" s="5"/>
      <c r="PJ85" s="5"/>
      <c r="PK85" s="5"/>
      <c r="PL85" s="5"/>
      <c r="PM85" s="5"/>
      <c r="PN85" s="5"/>
      <c r="PO85" s="5"/>
      <c r="PP85" s="5"/>
      <c r="PQ85" s="5"/>
      <c r="PR85" s="5"/>
      <c r="PS85" s="5"/>
      <c r="PT85" s="5"/>
      <c r="PU85" s="5"/>
      <c r="PV85" s="5"/>
      <c r="PW85" s="5"/>
      <c r="PX85" s="5"/>
      <c r="PY85" s="5"/>
      <c r="PZ85" s="5"/>
      <c r="QA85" s="5"/>
      <c r="QB85" s="5"/>
      <c r="QC85" s="5"/>
      <c r="QD85" s="5"/>
      <c r="QE85" s="5"/>
      <c r="QF85" s="5"/>
      <c r="QG85" s="5"/>
      <c r="QH85" s="5"/>
      <c r="QI85" s="5"/>
      <c r="QJ85" s="5"/>
      <c r="QK85" s="5"/>
      <c r="QL85" s="5"/>
      <c r="QM85" s="5"/>
      <c r="QN85" s="5"/>
      <c r="QO85" s="5"/>
      <c r="QP85" s="5"/>
      <c r="QQ85" s="5"/>
      <c r="QR85" s="5"/>
      <c r="QS85" s="5"/>
      <c r="QT85" s="5"/>
      <c r="QU85" s="5"/>
      <c r="QV85" s="5"/>
      <c r="QW85" s="5"/>
      <c r="QX85" s="5"/>
      <c r="QY85" s="5"/>
      <c r="QZ85" s="5"/>
      <c r="RA85" s="5"/>
      <c r="RB85" s="5"/>
      <c r="RC85" s="5"/>
      <c r="RD85" s="5"/>
      <c r="RE85" s="5"/>
      <c r="RF85" s="5"/>
      <c r="RG85" s="5"/>
      <c r="RH85" s="5"/>
      <c r="RI85" s="5"/>
      <c r="RJ85" s="5"/>
      <c r="RK85" s="5"/>
      <c r="RL85" s="5"/>
      <c r="RM85" s="5"/>
      <c r="RN85" s="5"/>
      <c r="RO85" s="5"/>
      <c r="RP85" s="5"/>
      <c r="RQ85" s="5"/>
      <c r="RR85" s="5"/>
      <c r="RS85" s="5"/>
      <c r="RT85" s="5"/>
      <c r="RU85" s="5"/>
      <c r="RV85" s="5"/>
      <c r="RW85" s="5"/>
      <c r="RX85" s="5"/>
      <c r="RY85" s="5"/>
      <c r="RZ85" s="5"/>
      <c r="SA85" s="5"/>
      <c r="SB85" s="5"/>
      <c r="SC85" s="5"/>
      <c r="SD85" s="5"/>
      <c r="SE85" s="5"/>
      <c r="SF85" s="5"/>
      <c r="SG85" s="5"/>
      <c r="SH85" s="5"/>
      <c r="SI85" s="5"/>
      <c r="SJ85" s="5"/>
      <c r="SK85" s="5"/>
      <c r="SL85" s="5"/>
      <c r="SM85" s="5"/>
      <c r="SN85" s="5"/>
      <c r="SO85" s="5"/>
      <c r="SP85" s="5"/>
      <c r="SQ85" s="5"/>
      <c r="SR85" s="5"/>
      <c r="SS85" s="5"/>
      <c r="ST85" s="5"/>
      <c r="SU85" s="5"/>
      <c r="SV85" s="5"/>
      <c r="SW85" s="5"/>
      <c r="SX85" s="5"/>
      <c r="SY85" s="5"/>
      <c r="SZ85" s="5"/>
      <c r="TA85" s="5"/>
      <c r="TB85" s="5"/>
      <c r="TC85" s="5"/>
      <c r="TD85" s="5"/>
      <c r="TE85" s="5"/>
      <c r="TF85" s="5"/>
      <c r="TG85" s="5"/>
      <c r="TH85" s="5"/>
      <c r="TI85" s="5"/>
      <c r="TJ85" s="5"/>
      <c r="TK85" s="5"/>
      <c r="TL85" s="5"/>
      <c r="TM85" s="5"/>
      <c r="TN85" s="5"/>
      <c r="TO85" s="5"/>
      <c r="TP85" s="5"/>
      <c r="TQ85" s="5"/>
      <c r="TR85" s="5"/>
      <c r="TS85" s="5"/>
      <c r="TT85" s="5"/>
      <c r="TU85" s="5"/>
      <c r="TV85" s="5"/>
      <c r="TW85" s="5"/>
      <c r="TX85" s="5"/>
      <c r="TY85" s="5"/>
      <c r="TZ85" s="5"/>
      <c r="UA85" s="5"/>
      <c r="UB85" s="5"/>
      <c r="UC85" s="5"/>
      <c r="UD85" s="5"/>
      <c r="UE85" s="5"/>
      <c r="UF85" s="5"/>
      <c r="UG85" s="5"/>
      <c r="UH85" s="5"/>
      <c r="UI85" s="5"/>
      <c r="UJ85" s="5"/>
      <c r="UK85" s="5"/>
      <c r="UL85" s="5"/>
      <c r="UM85" s="5"/>
      <c r="UN85" s="5"/>
      <c r="UO85" s="5"/>
      <c r="UP85" s="5"/>
      <c r="UQ85" s="5"/>
      <c r="UR85" s="5"/>
      <c r="US85" s="5"/>
      <c r="UT85" s="5"/>
      <c r="UU85" s="5"/>
      <c r="UV85" s="5"/>
      <c r="UW85" s="5"/>
      <c r="UX85" s="5"/>
      <c r="UY85" s="5"/>
      <c r="UZ85" s="5"/>
      <c r="VA85" s="5"/>
      <c r="VB85" s="5"/>
      <c r="VC85" s="5"/>
      <c r="VD85" s="5"/>
      <c r="VE85" s="5"/>
      <c r="VF85" s="5"/>
      <c r="VG85" s="5"/>
      <c r="VH85" s="5"/>
      <c r="VI85" s="5"/>
      <c r="VJ85" s="5"/>
      <c r="VK85" s="5"/>
      <c r="VL85" s="5"/>
      <c r="VM85" s="5"/>
      <c r="VN85" s="5"/>
      <c r="VO85" s="5"/>
      <c r="VP85" s="5"/>
      <c r="VQ85" s="5"/>
      <c r="VR85" s="5"/>
      <c r="VS85" s="5"/>
      <c r="VT85" s="5"/>
      <c r="VU85" s="5"/>
      <c r="VV85" s="5"/>
      <c r="VW85" s="5"/>
      <c r="VX85" s="5"/>
      <c r="VY85" s="5"/>
      <c r="VZ85" s="5"/>
      <c r="WA85" s="5"/>
      <c r="WB85" s="5"/>
      <c r="WC85" s="5"/>
      <c r="WD85" s="5"/>
      <c r="WE85" s="5"/>
      <c r="WF85" s="5"/>
      <c r="WG85" s="5"/>
      <c r="WH85" s="5"/>
      <c r="WI85" s="5"/>
      <c r="WJ85" s="5"/>
      <c r="WK85" s="5"/>
      <c r="WL85" s="5"/>
      <c r="WM85" s="5"/>
      <c r="WN85" s="5"/>
      <c r="WO85" s="5"/>
      <c r="WP85" s="5"/>
      <c r="WQ85" s="5"/>
      <c r="WR85" s="5"/>
      <c r="WS85" s="5"/>
      <c r="WT85" s="5"/>
      <c r="WU85" s="5"/>
      <c r="WV85" s="5"/>
      <c r="WW85" s="5"/>
      <c r="WX85" s="5"/>
      <c r="WY85" s="5"/>
      <c r="WZ85" s="5"/>
      <c r="XA85" s="5"/>
      <c r="XB85" s="5"/>
      <c r="XC85" s="5"/>
      <c r="XD85" s="5"/>
      <c r="XE85" s="5"/>
      <c r="XF85" s="5"/>
      <c r="XG85" s="5"/>
      <c r="XH85" s="5"/>
      <c r="XI85" s="5"/>
      <c r="XJ85" s="5"/>
      <c r="XK85" s="5"/>
      <c r="XL85" s="5"/>
      <c r="XM85" s="5"/>
      <c r="XN85" s="5"/>
      <c r="XO85" s="5"/>
      <c r="XP85" s="5"/>
      <c r="XQ85" s="5"/>
      <c r="XR85" s="5"/>
      <c r="XS85" s="5"/>
      <c r="XT85" s="5"/>
      <c r="XU85" s="5"/>
      <c r="XV85" s="5"/>
      <c r="XW85" s="5"/>
      <c r="XX85" s="5"/>
      <c r="XY85" s="5"/>
      <c r="XZ85" s="5"/>
      <c r="YA85" s="5"/>
      <c r="YB85" s="5"/>
      <c r="YC85" s="5"/>
      <c r="YD85" s="5"/>
      <c r="YE85" s="5"/>
      <c r="YF85" s="5"/>
      <c r="YG85" s="5"/>
      <c r="YH85" s="5"/>
      <c r="YI85" s="5"/>
      <c r="YJ85" s="5"/>
      <c r="YK85" s="5"/>
      <c r="YL85" s="5"/>
      <c r="YM85" s="5"/>
      <c r="YN85" s="5"/>
      <c r="YO85" s="5"/>
      <c r="YP85" s="5"/>
      <c r="YQ85" s="5"/>
      <c r="YR85" s="5"/>
      <c r="YS85" s="5"/>
      <c r="YT85" s="5"/>
      <c r="YU85" s="5"/>
      <c r="YV85" s="5"/>
      <c r="YW85" s="5"/>
      <c r="YX85" s="5"/>
      <c r="YY85" s="5"/>
      <c r="YZ85" s="5"/>
      <c r="ZA85" s="5"/>
      <c r="ZB85" s="5"/>
      <c r="ZC85" s="5"/>
      <c r="ZD85" s="5"/>
      <c r="ZE85" s="5"/>
      <c r="ZF85" s="5"/>
      <c r="ZG85" s="5"/>
      <c r="ZH85" s="5"/>
      <c r="ZI85" s="5"/>
      <c r="ZJ85" s="5"/>
      <c r="ZK85" s="5"/>
      <c r="ZL85" s="5"/>
      <c r="ZM85" s="5"/>
      <c r="ZN85" s="5"/>
      <c r="ZO85" s="5"/>
      <c r="ZP85" s="5"/>
      <c r="ZQ85" s="5"/>
      <c r="ZR85" s="5"/>
      <c r="ZS85" s="5"/>
      <c r="ZT85" s="5"/>
      <c r="ZU85" s="5"/>
      <c r="ZV85" s="5"/>
      <c r="ZW85" s="5"/>
      <c r="ZX85" s="5"/>
      <c r="ZY85" s="5"/>
      <c r="ZZ85" s="5"/>
      <c r="AAA85" s="5"/>
      <c r="AAB85" s="5"/>
      <c r="AAC85" s="5"/>
      <c r="AAD85" s="5"/>
      <c r="AAE85" s="5"/>
      <c r="AAF85" s="5"/>
      <c r="AAG85" s="5"/>
      <c r="AAH85" s="5"/>
      <c r="AAI85" s="5"/>
      <c r="AAJ85" s="5"/>
      <c r="AAK85" s="5"/>
      <c r="AAL85" s="5"/>
      <c r="AAM85" s="5"/>
      <c r="AAN85" s="5"/>
      <c r="AAO85" s="5"/>
      <c r="AAP85" s="5"/>
      <c r="AAQ85" s="5"/>
      <c r="AAR85" s="5"/>
      <c r="AAS85" s="5"/>
      <c r="AAT85" s="5"/>
      <c r="AAU85" s="5"/>
      <c r="AAV85" s="5"/>
      <c r="AAW85" s="5"/>
      <c r="AAX85" s="5"/>
      <c r="AAY85" s="5"/>
      <c r="AAZ85" s="5"/>
      <c r="ABA85" s="5"/>
      <c r="ABB85" s="5"/>
      <c r="ABC85" s="5"/>
      <c r="ABD85" s="5"/>
      <c r="ABE85" s="5"/>
      <c r="ABF85" s="5"/>
      <c r="ABG85" s="5"/>
      <c r="ABH85" s="5"/>
      <c r="ABI85" s="5"/>
      <c r="ABJ85" s="5"/>
      <c r="ABK85" s="5"/>
      <c r="ABL85" s="5"/>
      <c r="ABM85" s="5"/>
      <c r="ABN85" s="5"/>
      <c r="ABO85" s="5"/>
      <c r="ABP85" s="5"/>
      <c r="ABQ85" s="5"/>
      <c r="ABR85" s="5"/>
      <c r="ABS85" s="5"/>
      <c r="ABT85" s="5"/>
      <c r="ABU85" s="5"/>
      <c r="ABV85" s="5"/>
      <c r="ABW85" s="5"/>
      <c r="ABX85" s="5"/>
      <c r="ABY85" s="5"/>
      <c r="ABZ85" s="5"/>
      <c r="ACA85" s="5"/>
      <c r="ACB85" s="5"/>
      <c r="ACC85" s="5"/>
      <c r="ACD85" s="5"/>
      <c r="ACE85" s="5"/>
      <c r="ACF85" s="5"/>
      <c r="ACG85" s="5"/>
      <c r="ACH85" s="5"/>
      <c r="ACI85" s="5"/>
      <c r="ACJ85" s="5"/>
      <c r="ACK85" s="5"/>
      <c r="ACL85" s="5"/>
      <c r="ACM85" s="5"/>
      <c r="ACN85" s="5"/>
      <c r="ACO85" s="5"/>
      <c r="ACP85" s="5"/>
      <c r="ACQ85" s="5"/>
      <c r="ACR85" s="5"/>
      <c r="ACS85" s="5"/>
      <c r="ACT85" s="5"/>
      <c r="ACU85" s="5"/>
      <c r="ACV85" s="5"/>
      <c r="ACW85" s="5"/>
      <c r="ACX85" s="5"/>
      <c r="ACY85" s="5"/>
      <c r="ACZ85" s="5"/>
      <c r="ADA85" s="5"/>
      <c r="ADB85" s="5"/>
      <c r="ADC85" s="5"/>
      <c r="ADD85" s="5"/>
      <c r="ADE85" s="5"/>
      <c r="ADF85" s="5"/>
      <c r="ADG85" s="5"/>
      <c r="ADH85" s="5"/>
      <c r="ADI85" s="5"/>
      <c r="ADJ85" s="5"/>
      <c r="ADK85" s="5"/>
      <c r="ADL85" s="5"/>
      <c r="ADM85" s="5"/>
      <c r="ADN85" s="5"/>
      <c r="ADO85" s="5"/>
      <c r="ADP85" s="5"/>
      <c r="ADQ85" s="5"/>
      <c r="ADR85" s="5"/>
      <c r="ADS85" s="5"/>
      <c r="ADT85" s="5"/>
      <c r="ADU85" s="5"/>
      <c r="ADV85" s="5"/>
      <c r="ADW85" s="5"/>
      <c r="ADX85" s="5"/>
      <c r="ADY85" s="5"/>
      <c r="ADZ85" s="5"/>
      <c r="AEA85" s="5"/>
      <c r="AEB85" s="5"/>
      <c r="AEC85" s="5"/>
      <c r="AED85" s="5"/>
      <c r="AEE85" s="5"/>
      <c r="AEF85" s="5"/>
      <c r="AEG85" s="5"/>
      <c r="AEH85" s="5"/>
      <c r="AEI85" s="5"/>
      <c r="AEJ85" s="5"/>
      <c r="AEK85" s="5"/>
      <c r="AEL85" s="5"/>
      <c r="AEM85" s="5"/>
      <c r="AEN85" s="5"/>
      <c r="AEO85" s="5"/>
      <c r="AEP85" s="5"/>
      <c r="AEQ85" s="5"/>
      <c r="AER85" s="5"/>
      <c r="AES85" s="5"/>
      <c r="AET85" s="5"/>
      <c r="AEU85" s="5"/>
      <c r="AEV85" s="5"/>
      <c r="AEW85" s="5"/>
      <c r="AEX85" s="5"/>
      <c r="AEY85" s="5"/>
      <c r="AEZ85" s="5"/>
      <c r="AFA85" s="5"/>
      <c r="AFB85" s="5"/>
      <c r="AFC85" s="5"/>
      <c r="AFD85" s="5"/>
      <c r="AFE85" s="5"/>
      <c r="AFF85" s="5"/>
      <c r="AFG85" s="5"/>
      <c r="AFH85" s="5"/>
      <c r="AFI85" s="5"/>
      <c r="AFJ85" s="5"/>
      <c r="AFK85" s="5"/>
      <c r="AFL85" s="5"/>
      <c r="AFM85" s="5"/>
      <c r="AFN85" s="5"/>
      <c r="AFO85" s="5"/>
      <c r="AFP85" s="5"/>
      <c r="AFQ85" s="5"/>
      <c r="AFR85" s="5"/>
      <c r="AFS85" s="5"/>
      <c r="AFT85" s="5"/>
      <c r="AFU85" s="5"/>
      <c r="AFV85" s="5"/>
      <c r="AFW85" s="5"/>
      <c r="AFX85" s="5"/>
      <c r="AFY85" s="5"/>
      <c r="AFZ85" s="5"/>
      <c r="AGA85" s="5"/>
      <c r="AGB85" s="5"/>
      <c r="AGC85" s="5"/>
      <c r="AGD85" s="5"/>
      <c r="AGE85" s="5"/>
      <c r="AGF85" s="5"/>
      <c r="AGG85" s="5"/>
      <c r="AGH85" s="5"/>
      <c r="AGI85" s="5"/>
      <c r="AGJ85" s="5"/>
      <c r="AGK85" s="5"/>
      <c r="AGL85" s="5"/>
      <c r="AGM85" s="5"/>
      <c r="AGN85" s="5"/>
      <c r="AGO85" s="5"/>
      <c r="AGP85" s="5"/>
      <c r="AGQ85" s="5"/>
      <c r="AGR85" s="5"/>
      <c r="AGS85" s="5"/>
      <c r="AGT85" s="5"/>
      <c r="AGU85" s="5"/>
      <c r="AGV85" s="5"/>
      <c r="AGW85" s="5"/>
      <c r="AGX85" s="5"/>
      <c r="AGY85" s="5"/>
      <c r="AGZ85" s="5"/>
      <c r="AHA85" s="5"/>
      <c r="AHB85" s="5"/>
      <c r="AHC85" s="5"/>
      <c r="AHD85" s="5"/>
      <c r="AHE85" s="5"/>
      <c r="AHF85" s="5"/>
      <c r="AHG85" s="5"/>
      <c r="AHH85" s="5"/>
      <c r="AHI85" s="5"/>
      <c r="AHJ85" s="5"/>
      <c r="AHK85" s="5"/>
      <c r="AHL85" s="5"/>
      <c r="AHM85" s="5"/>
      <c r="AHN85" s="5"/>
      <c r="AHO85" s="5"/>
      <c r="AHP85" s="5"/>
      <c r="AHQ85" s="5"/>
      <c r="AHR85" s="5"/>
      <c r="AHS85" s="5"/>
      <c r="AHT85" s="5"/>
      <c r="AHU85" s="5"/>
      <c r="AHV85" s="5"/>
      <c r="AHW85" s="5"/>
      <c r="AHX85" s="5"/>
      <c r="AHY85" s="5"/>
      <c r="AHZ85" s="5"/>
      <c r="AIA85" s="5"/>
      <c r="AIB85" s="5"/>
      <c r="AIC85" s="5"/>
      <c r="AID85" s="5"/>
      <c r="AIE85" s="5"/>
      <c r="AIF85" s="5"/>
      <c r="AIG85" s="5"/>
      <c r="AIH85" s="5"/>
      <c r="AII85" s="5"/>
      <c r="AIJ85" s="5"/>
      <c r="AIK85" s="5"/>
      <c r="AIL85" s="5"/>
      <c r="AIM85" s="5"/>
      <c r="AIN85" s="5"/>
      <c r="AIO85" s="5"/>
      <c r="AIP85" s="5"/>
      <c r="AIQ85" s="5"/>
      <c r="AIR85" s="5"/>
      <c r="AIS85" s="5"/>
      <c r="AIT85" s="5"/>
      <c r="AIU85" s="5"/>
      <c r="AIV85" s="5"/>
      <c r="AIW85" s="5"/>
      <c r="AIX85" s="5"/>
      <c r="AIY85" s="5"/>
      <c r="AIZ85" s="5"/>
      <c r="AJA85" s="5"/>
      <c r="AJB85" s="5"/>
      <c r="AJC85" s="5"/>
      <c r="AJD85" s="5"/>
      <c r="AJE85" s="5"/>
      <c r="AJF85" s="5"/>
      <c r="AJG85" s="5"/>
      <c r="AJH85" s="5"/>
      <c r="AJI85" s="5"/>
      <c r="AJJ85" s="5"/>
      <c r="AJK85" s="5"/>
      <c r="AJL85" s="5"/>
      <c r="AJM85" s="5"/>
      <c r="AJN85" s="5"/>
      <c r="AJO85" s="5"/>
      <c r="AJP85" s="5"/>
      <c r="AJQ85" s="5"/>
      <c r="AJR85" s="5"/>
      <c r="AJS85" s="5"/>
      <c r="AJT85" s="5"/>
      <c r="AJU85" s="5"/>
      <c r="AJV85" s="5"/>
      <c r="AJW85" s="5"/>
      <c r="AJX85" s="5"/>
      <c r="AJY85" s="5"/>
      <c r="AJZ85" s="5"/>
      <c r="AKA85" s="5"/>
      <c r="AKB85" s="5"/>
      <c r="AKC85" s="5"/>
      <c r="AKD85" s="5"/>
      <c r="AKE85" s="5"/>
      <c r="AKF85" s="5"/>
      <c r="AKG85" s="5"/>
      <c r="AKH85" s="5"/>
      <c r="AKI85" s="5"/>
      <c r="AKJ85" s="5"/>
      <c r="AKK85" s="5"/>
      <c r="AKL85" s="5"/>
      <c r="AKM85" s="5"/>
      <c r="AKN85" s="5"/>
      <c r="AKO85" s="5"/>
      <c r="AKP85" s="5"/>
      <c r="AKQ85" s="5"/>
      <c r="AKR85" s="5"/>
      <c r="AKS85" s="5"/>
      <c r="AKT85" s="5"/>
      <c r="AKU85" s="5"/>
      <c r="AKV85" s="5"/>
      <c r="AKW85" s="5"/>
      <c r="AKX85" s="5"/>
      <c r="AKY85" s="5"/>
      <c r="AKZ85" s="5"/>
      <c r="ALA85" s="5"/>
      <c r="ALB85" s="5"/>
      <c r="ALC85" s="5"/>
      <c r="ALD85" s="5"/>
      <c r="ALE85" s="5"/>
      <c r="ALF85" s="5"/>
      <c r="ALG85" s="5"/>
      <c r="ALH85" s="5"/>
      <c r="ALI85" s="5"/>
      <c r="ALJ85" s="5"/>
      <c r="ALK85" s="5"/>
      <c r="ALL85" s="5"/>
      <c r="ALM85" s="5"/>
      <c r="ALN85" s="5"/>
      <c r="ALO85" s="5"/>
      <c r="ALP85" s="5"/>
      <c r="ALQ85" s="5"/>
      <c r="ALR85" s="5"/>
      <c r="ALS85" s="5"/>
      <c r="ALT85" s="5"/>
      <c r="ALU85" s="5"/>
      <c r="ALV85" s="5"/>
      <c r="ALW85" s="5"/>
      <c r="ALX85" s="5"/>
      <c r="ALY85" s="5"/>
      <c r="ALZ85" s="5"/>
      <c r="AMA85" s="5"/>
      <c r="AMB85" s="5"/>
      <c r="AMC85" s="5"/>
      <c r="AMD85" s="5"/>
      <c r="AME85" s="5"/>
      <c r="AMF85" s="5"/>
      <c r="AMG85" s="5"/>
      <c r="AMH85" s="5"/>
      <c r="AMI85" s="5"/>
      <c r="AMJ85" s="5"/>
    </row>
    <row r="86" customFormat="false" ht="12.8" hidden="false" customHeight="false" outlineLevel="0" collapsed="false">
      <c r="B86" s="0" t="s">
        <v>103</v>
      </c>
      <c r="C86" s="0" t="n">
        <v>129</v>
      </c>
      <c r="D86" s="0" t="n">
        <v>0.11</v>
      </c>
      <c r="E86" s="0" t="n">
        <v>50</v>
      </c>
      <c r="F86" s="0" t="n">
        <v>30</v>
      </c>
      <c r="G86" s="0" t="n">
        <v>26.9</v>
      </c>
      <c r="I86" s="0" t="n">
        <v>7.6</v>
      </c>
      <c r="L86" s="0" t="s">
        <v>35</v>
      </c>
      <c r="M86" s="0" t="s">
        <v>55</v>
      </c>
      <c r="P86" s="0" t="n">
        <v>9</v>
      </c>
      <c r="Q86" s="0" t="n">
        <v>5</v>
      </c>
      <c r="R86" s="1" t="n">
        <f aca="false">(G86-I86)/I86/I86</f>
        <v>0.334141274238227</v>
      </c>
      <c r="S86" s="1" t="n">
        <f aca="false">G86-I86</f>
        <v>19.3</v>
      </c>
      <c r="T86" s="1" t="n">
        <f aca="false">I86^3/S86</f>
        <v>22.7448704663212</v>
      </c>
      <c r="U86" s="1" t="n">
        <v>0.49</v>
      </c>
      <c r="V86" s="1" t="n">
        <v>2.67</v>
      </c>
      <c r="W86" s="1" t="n">
        <v>1.85</v>
      </c>
      <c r="X86" s="1" t="n">
        <f aca="false">S86/I86</f>
        <v>2.53947368421053</v>
      </c>
      <c r="Y86" s="0" t="n">
        <f aca="false">W86/F86</f>
        <v>0.0616666666666667</v>
      </c>
      <c r="Z86" s="0" t="n">
        <v>0.0179638203520501</v>
      </c>
      <c r="AA86" s="2" t="n">
        <f aca="false">1/6*3.14*(G86^3-I86^3)*F86*0.0008</f>
        <v>238.96823048</v>
      </c>
    </row>
    <row r="87" customFormat="false" ht="12.8" hidden="false" customHeight="false" outlineLevel="0" collapsed="false">
      <c r="B87" s="0" t="s">
        <v>104</v>
      </c>
      <c r="C87" s="0" t="n">
        <v>130</v>
      </c>
      <c r="D87" s="0" t="n">
        <v>0.11</v>
      </c>
      <c r="E87" s="0" t="n">
        <v>50</v>
      </c>
      <c r="F87" s="0" t="n">
        <v>30</v>
      </c>
      <c r="G87" s="0" t="n">
        <v>15.2</v>
      </c>
      <c r="I87" s="0" t="n">
        <v>4.7</v>
      </c>
      <c r="L87" s="0" t="s">
        <v>35</v>
      </c>
      <c r="M87" s="0" t="s">
        <v>55</v>
      </c>
      <c r="P87" s="0" t="n">
        <v>5</v>
      </c>
      <c r="Q87" s="0" t="n">
        <v>7</v>
      </c>
      <c r="R87" s="1" t="n">
        <f aca="false">(G87-I87)/I87/I87</f>
        <v>0.4753282028067</v>
      </c>
      <c r="S87" s="1" t="n">
        <f aca="false">G87-I87</f>
        <v>10.5</v>
      </c>
      <c r="T87" s="1" t="n">
        <f aca="false">I87^3/S87</f>
        <v>9.88790476190476</v>
      </c>
      <c r="U87" s="1" t="n">
        <v>0.36</v>
      </c>
      <c r="V87" s="1" t="n">
        <v>4.35</v>
      </c>
      <c r="W87" s="1" t="n">
        <v>0.64</v>
      </c>
      <c r="X87" s="1" t="n">
        <f aca="false">S87/I87</f>
        <v>2.23404255319149</v>
      </c>
      <c r="Y87" s="0" t="n">
        <f aca="false">W87/F87</f>
        <v>0.0213333333333333</v>
      </c>
      <c r="Z87" s="0" t="n">
        <v>0.072284730144788</v>
      </c>
      <c r="AA87" s="2" t="n">
        <f aca="false">1/6*3.14*(G87^3-I87^3)*F87*0.0008</f>
        <v>42.8042916</v>
      </c>
    </row>
    <row r="88" customFormat="false" ht="12.8" hidden="false" customHeight="false" outlineLevel="0" collapsed="false">
      <c r="B88" s="0" t="s">
        <v>105</v>
      </c>
      <c r="C88" s="0" t="n">
        <v>131</v>
      </c>
      <c r="D88" s="0" t="n">
        <v>0.11</v>
      </c>
      <c r="E88" s="0" t="n">
        <v>50</v>
      </c>
      <c r="F88" s="0" t="n">
        <v>30</v>
      </c>
      <c r="G88" s="0" t="n">
        <v>25</v>
      </c>
      <c r="I88" s="0" t="n">
        <v>16.3</v>
      </c>
      <c r="L88" s="0" t="s">
        <v>35</v>
      </c>
      <c r="M88" s="0" t="s">
        <v>55</v>
      </c>
      <c r="P88" s="0" t="n">
        <v>0.2</v>
      </c>
      <c r="R88" s="1" t="n">
        <f aca="false">(G88-I88)/I88/I88</f>
        <v>0.0327449282998984</v>
      </c>
      <c r="S88" s="1" t="n">
        <f aca="false">G88-I88</f>
        <v>8.7</v>
      </c>
      <c r="T88" s="1" t="n">
        <f aca="false">I88^3/S88</f>
        <v>497.787011494253</v>
      </c>
      <c r="U88" s="1" t="n">
        <v>0.1</v>
      </c>
      <c r="V88" s="1" t="n">
        <v>2.46</v>
      </c>
      <c r="W88" s="1" t="n">
        <v>0.03</v>
      </c>
      <c r="X88" s="1" t="n">
        <f aca="false">S88/I88</f>
        <v>0.533742331288343</v>
      </c>
      <c r="Y88" s="0" t="n">
        <f aca="false">W88/F88</f>
        <v>0.001</v>
      </c>
      <c r="Z88" s="0" t="n">
        <v>0.0987459067925492</v>
      </c>
      <c r="AA88" s="2" t="n">
        <f aca="false">1/6*3.14*(G88^3-I88^3)*F88*0.0008</f>
        <v>141.85581768</v>
      </c>
    </row>
    <row r="89" customFormat="false" ht="12.8" hidden="false" customHeight="false" outlineLevel="0" collapsed="false">
      <c r="B89" s="0" t="s">
        <v>106</v>
      </c>
      <c r="C89" s="0" t="n">
        <v>132</v>
      </c>
      <c r="D89" s="0" t="n">
        <v>0.11</v>
      </c>
      <c r="E89" s="0" t="n">
        <v>50</v>
      </c>
      <c r="F89" s="0" t="n">
        <v>30</v>
      </c>
      <c r="G89" s="0" t="n">
        <v>50.1</v>
      </c>
      <c r="I89" s="0" t="n">
        <v>10.9</v>
      </c>
      <c r="L89" s="0" t="s">
        <v>35</v>
      </c>
      <c r="M89" s="0" t="s">
        <v>55</v>
      </c>
      <c r="P89" s="0" t="n">
        <v>11</v>
      </c>
      <c r="Q89" s="0" t="n">
        <v>4</v>
      </c>
      <c r="R89" s="1" t="n">
        <f aca="false">(G89-I89)/I89/I89</f>
        <v>0.329938557360492</v>
      </c>
      <c r="S89" s="1" t="n">
        <f aca="false">G89-I89</f>
        <v>39.2</v>
      </c>
      <c r="T89" s="1" t="n">
        <f aca="false">I89^3/S89</f>
        <v>33.0364540816327</v>
      </c>
      <c r="U89" s="1" t="n">
        <v>0.16</v>
      </c>
      <c r="V89" s="1" t="n">
        <v>4.28</v>
      </c>
      <c r="W89" s="1" t="n">
        <v>1.44</v>
      </c>
      <c r="X89" s="1" t="n">
        <f aca="false">S89/I89</f>
        <v>3.59633027522936</v>
      </c>
      <c r="Y89" s="0" t="n">
        <f aca="false">W89/F89</f>
        <v>0.048</v>
      </c>
      <c r="Z89" s="0" t="n">
        <v>0.0276841260902502</v>
      </c>
      <c r="AA89" s="2" t="n">
        <f aca="false">1/6*3.14*(G89^3-I89^3)*F89*0.0008</f>
        <v>1563.17328832</v>
      </c>
    </row>
    <row r="90" customFormat="false" ht="12.8" hidden="false" customHeight="false" outlineLevel="0" collapsed="false">
      <c r="B90" s="0" t="s">
        <v>107</v>
      </c>
      <c r="C90" s="0" t="n">
        <v>133</v>
      </c>
      <c r="D90" s="0" t="n">
        <v>0.11</v>
      </c>
      <c r="E90" s="0" t="n">
        <v>50</v>
      </c>
      <c r="F90" s="0" t="n">
        <v>30</v>
      </c>
      <c r="G90" s="0" t="n">
        <v>29.5</v>
      </c>
      <c r="I90" s="0" t="n">
        <v>7.4</v>
      </c>
      <c r="L90" s="0" t="s">
        <v>35</v>
      </c>
      <c r="M90" s="0" t="s">
        <v>55</v>
      </c>
      <c r="P90" s="0" t="n">
        <v>11</v>
      </c>
      <c r="Q90" s="0" t="n">
        <v>5</v>
      </c>
      <c r="R90" s="1" t="n">
        <f aca="false">(G90-I90)/I90/I90</f>
        <v>0.403579254930606</v>
      </c>
      <c r="S90" s="1" t="n">
        <f aca="false">G90-I90</f>
        <v>22.1</v>
      </c>
      <c r="T90" s="1" t="n">
        <f aca="false">I90^3/S90</f>
        <v>18.33592760181</v>
      </c>
      <c r="U90" s="1" t="n">
        <v>0.22</v>
      </c>
      <c r="V90" s="1" t="n">
        <v>4.23</v>
      </c>
      <c r="W90" s="1" t="n">
        <v>1.39</v>
      </c>
      <c r="X90" s="1" t="n">
        <f aca="false">S90/I90</f>
        <v>2.98648648648649</v>
      </c>
      <c r="Y90" s="0" t="n">
        <f aca="false">W90/F90</f>
        <v>0.0463333333333333</v>
      </c>
      <c r="Z90" s="0" t="n">
        <v>0.0399615052507878</v>
      </c>
      <c r="AA90" s="2" t="n">
        <f aca="false">1/6*3.14*(G90^3-I90^3)*F90*0.0008</f>
        <v>317.35541656</v>
      </c>
    </row>
    <row r="91" customFormat="false" ht="12.8" hidden="false" customHeight="false" outlineLevel="0" collapsed="false">
      <c r="B91" s="0" t="s">
        <v>108</v>
      </c>
      <c r="C91" s="0" t="n">
        <v>134</v>
      </c>
      <c r="D91" s="0" t="n">
        <v>0.11</v>
      </c>
      <c r="E91" s="0" t="n">
        <v>50</v>
      </c>
      <c r="F91" s="0" t="n">
        <v>30</v>
      </c>
      <c r="G91" s="0" t="n">
        <v>88.9</v>
      </c>
      <c r="I91" s="0" t="n">
        <v>17.7</v>
      </c>
      <c r="L91" s="0" t="s">
        <v>35</v>
      </c>
      <c r="M91" s="0" t="s">
        <v>55</v>
      </c>
      <c r="P91" s="0" t="n">
        <v>30</v>
      </c>
      <c r="Q91" s="0" t="n">
        <v>4.5</v>
      </c>
      <c r="R91" s="1" t="n">
        <f aca="false">(G91-I91)/I91/I91</f>
        <v>0.227265472884548</v>
      </c>
      <c r="S91" s="1" t="n">
        <f aca="false">G91-I91</f>
        <v>71.2</v>
      </c>
      <c r="T91" s="1" t="n">
        <f aca="false">I91^3/S91</f>
        <v>77.8824859550562</v>
      </c>
      <c r="U91" s="1" t="n">
        <v>0.24</v>
      </c>
      <c r="V91" s="1" t="n">
        <v>3.03</v>
      </c>
      <c r="W91" s="1" t="n">
        <v>4.99</v>
      </c>
      <c r="X91" s="1" t="n">
        <f aca="false">S91/I91</f>
        <v>4.0225988700565</v>
      </c>
      <c r="Y91" s="0" t="n">
        <f aca="false">W91/F91</f>
        <v>0.166333333333333</v>
      </c>
      <c r="Z91" s="0" t="n">
        <v>0.0715249991580318</v>
      </c>
      <c r="AA91" s="2" t="n">
        <f aca="false">1/6*3.14*(G91^3-I91^3)*F91*0.0008</f>
        <v>8754.94970816</v>
      </c>
    </row>
    <row r="92" customFormat="false" ht="12.8" hidden="false" customHeight="false" outlineLevel="0" collapsed="false">
      <c r="B92" s="0" t="s">
        <v>109</v>
      </c>
      <c r="C92" s="0" t="n">
        <v>135</v>
      </c>
      <c r="D92" s="0" t="n">
        <v>0.11</v>
      </c>
      <c r="E92" s="0" t="n">
        <v>50</v>
      </c>
      <c r="F92" s="0" t="n">
        <v>45</v>
      </c>
      <c r="G92" s="0" t="n">
        <v>61.3</v>
      </c>
      <c r="I92" s="0" t="n">
        <v>28.3</v>
      </c>
      <c r="L92" s="0" t="s">
        <v>35</v>
      </c>
      <c r="M92" s="0" t="s">
        <v>55</v>
      </c>
      <c r="P92" s="0" t="n">
        <v>5.5</v>
      </c>
      <c r="Q92" s="0" t="n">
        <v>2.1</v>
      </c>
      <c r="R92" s="1" t="n">
        <f aca="false">(G92-I92)/I92/I92</f>
        <v>0.0412041603715866</v>
      </c>
      <c r="S92" s="1" t="n">
        <f aca="false">G92-I92</f>
        <v>33</v>
      </c>
      <c r="T92" s="1" t="n">
        <f aca="false">I92^3/S92</f>
        <v>686.823848484849</v>
      </c>
      <c r="U92" s="1" t="n">
        <v>0.17</v>
      </c>
      <c r="V92" s="1" t="n">
        <v>1.5</v>
      </c>
      <c r="W92" s="1" t="n">
        <v>2.05</v>
      </c>
      <c r="X92" s="1" t="n">
        <f aca="false">S92/I92</f>
        <v>1.1660777385159</v>
      </c>
      <c r="Y92" s="0" t="n">
        <f aca="false">W92/F92</f>
        <v>0.0455555555555556</v>
      </c>
      <c r="Z92" s="0" t="n">
        <v>0.0391211386629147</v>
      </c>
      <c r="AA92" s="2" t="n">
        <f aca="false">1/6*3.14*(G92^3-I92^3)*F92*0.0008</f>
        <v>3912.7139964</v>
      </c>
    </row>
    <row r="93" customFormat="false" ht="12.8" hidden="false" customHeight="false" outlineLevel="0" collapsed="false">
      <c r="B93" s="0" t="s">
        <v>110</v>
      </c>
      <c r="C93" s="0" t="n">
        <v>136</v>
      </c>
      <c r="D93" s="0" t="n">
        <v>0.11</v>
      </c>
      <c r="E93" s="0" t="n">
        <v>50</v>
      </c>
      <c r="F93" s="0" t="n">
        <v>45</v>
      </c>
      <c r="G93" s="0" t="n">
        <v>24.8</v>
      </c>
      <c r="I93" s="0" t="n">
        <v>9.7</v>
      </c>
      <c r="L93" s="0" t="s">
        <v>35</v>
      </c>
      <c r="M93" s="0" t="s">
        <v>55</v>
      </c>
      <c r="P93" s="0" t="n">
        <v>10</v>
      </c>
      <c r="Q93" s="0" t="n">
        <v>5</v>
      </c>
      <c r="R93" s="1" t="n">
        <f aca="false">(G93-I93)/I93/I93</f>
        <v>0.160484642363694</v>
      </c>
      <c r="S93" s="1" t="n">
        <f aca="false">G93-I93</f>
        <v>15.1</v>
      </c>
      <c r="T93" s="1" t="n">
        <f aca="false">I93^3/S93</f>
        <v>60.4419205298013</v>
      </c>
      <c r="U93" s="1" t="n">
        <v>0.41</v>
      </c>
      <c r="V93" s="1" t="n">
        <v>3.02</v>
      </c>
      <c r="W93" s="1" t="n">
        <v>2.05</v>
      </c>
      <c r="X93" s="1" t="n">
        <f aca="false">S93/I93</f>
        <v>1.55670103092784</v>
      </c>
      <c r="Y93" s="0" t="n">
        <f aca="false">W93/F93</f>
        <v>0.0455555555555556</v>
      </c>
      <c r="Z93" s="0" t="n">
        <v>0.0336093861976684</v>
      </c>
      <c r="AA93" s="2" t="n">
        <f aca="false">1/6*3.14*(G93^3-I93^3)*F93*0.0008</f>
        <v>270.17160996</v>
      </c>
    </row>
    <row r="94" customFormat="false" ht="12.8" hidden="false" customHeight="false" outlineLevel="0" collapsed="false">
      <c r="B94" s="0" t="s">
        <v>111</v>
      </c>
      <c r="C94" s="0" t="n">
        <v>137</v>
      </c>
      <c r="D94" s="0" t="n">
        <v>0.11</v>
      </c>
      <c r="E94" s="0" t="n">
        <v>50</v>
      </c>
      <c r="F94" s="0" t="n">
        <v>45</v>
      </c>
      <c r="G94" s="0" t="n">
        <v>33.8</v>
      </c>
      <c r="I94" s="0" t="n">
        <v>13.8</v>
      </c>
      <c r="L94" s="0" t="s">
        <v>35</v>
      </c>
      <c r="M94" s="0" t="s">
        <v>55</v>
      </c>
      <c r="P94" s="0" t="n">
        <v>19</v>
      </c>
      <c r="Q94" s="0" t="n">
        <v>5.3</v>
      </c>
      <c r="R94" s="1" t="n">
        <f aca="false">(G94-I94)/I94/I94</f>
        <v>0.10501995379122</v>
      </c>
      <c r="S94" s="1" t="n">
        <f aca="false">G94-I94</f>
        <v>20</v>
      </c>
      <c r="T94" s="1" t="n">
        <f aca="false">I94^3/S94</f>
        <v>131.4036</v>
      </c>
      <c r="U94" s="1" t="n">
        <v>0.1</v>
      </c>
      <c r="V94" s="1" t="n">
        <v>5.13</v>
      </c>
      <c r="W94" s="1" t="n">
        <v>2.12</v>
      </c>
      <c r="X94" s="1" t="n">
        <f aca="false">S94/I94</f>
        <v>1.44927536231884</v>
      </c>
      <c r="Y94" s="0" t="n">
        <f aca="false">W94/F94</f>
        <v>0.0471111111111111</v>
      </c>
      <c r="Z94" s="0" t="n">
        <v>0.0989522574776436</v>
      </c>
      <c r="AA94" s="2" t="n">
        <f aca="false">1/6*3.14*(G94^3-I94^3)*F94*0.0008</f>
        <v>677.983776</v>
      </c>
    </row>
    <row r="95" customFormat="false" ht="12.8" hidden="false" customHeight="false" outlineLevel="0" collapsed="false">
      <c r="B95" s="0" t="s">
        <v>112</v>
      </c>
      <c r="C95" s="0" t="n">
        <v>138</v>
      </c>
      <c r="D95" s="0" t="n">
        <v>0.11</v>
      </c>
      <c r="E95" s="0" t="n">
        <v>50</v>
      </c>
      <c r="F95" s="0" t="n">
        <v>45</v>
      </c>
      <c r="G95" s="0" t="n">
        <v>48.6</v>
      </c>
      <c r="I95" s="0" t="n">
        <v>13.6</v>
      </c>
      <c r="L95" s="0" t="s">
        <v>35</v>
      </c>
      <c r="M95" s="0" t="s">
        <v>55</v>
      </c>
      <c r="P95" s="0" t="n">
        <v>40</v>
      </c>
      <c r="Q95" s="0" t="n">
        <v>4.2</v>
      </c>
      <c r="R95" s="1" t="n">
        <f aca="false">(G95-I95)/I95/I95</f>
        <v>0.189230103806228</v>
      </c>
      <c r="S95" s="1" t="n">
        <f aca="false">G95-I95</f>
        <v>35</v>
      </c>
      <c r="T95" s="1" t="n">
        <f aca="false">I95^3/S95</f>
        <v>71.8701714285714</v>
      </c>
      <c r="U95" s="1" t="n">
        <v>0.48</v>
      </c>
      <c r="V95" s="1" t="n">
        <v>2.08</v>
      </c>
      <c r="W95" s="1" t="n">
        <v>12.56</v>
      </c>
      <c r="X95" s="1" t="n">
        <f aca="false">S95/I95</f>
        <v>2.57352941176471</v>
      </c>
      <c r="Y95" s="0" t="n">
        <f aca="false">W95/F95</f>
        <v>0.279111111111111</v>
      </c>
      <c r="Z95" s="0" t="n">
        <v>0.105982031280146</v>
      </c>
      <c r="AA95" s="2" t="n">
        <f aca="false">1/6*3.14*(G95^3-I95^3)*F95*0.0008</f>
        <v>2115.276072</v>
      </c>
    </row>
    <row r="96" customFormat="false" ht="12.8" hidden="false" customHeight="false" outlineLevel="0" collapsed="false">
      <c r="B96" s="0" t="s">
        <v>113</v>
      </c>
      <c r="C96" s="0" t="n">
        <v>139</v>
      </c>
      <c r="D96" s="0" t="n">
        <v>0.11</v>
      </c>
      <c r="E96" s="0" t="n">
        <v>50</v>
      </c>
      <c r="F96" s="0" t="n">
        <v>45</v>
      </c>
      <c r="G96" s="0" t="n">
        <v>73</v>
      </c>
      <c r="I96" s="0" t="n">
        <v>45.3</v>
      </c>
      <c r="L96" s="0" t="s">
        <v>35</v>
      </c>
      <c r="M96" s="0" t="s">
        <v>55</v>
      </c>
      <c r="P96" s="0" t="n">
        <v>0.8</v>
      </c>
      <c r="R96" s="1" t="n">
        <f aca="false">(G96-I96)/I96/I96</f>
        <v>0.0134984333045822</v>
      </c>
      <c r="S96" s="1" t="n">
        <f aca="false">G96-I96</f>
        <v>27.7</v>
      </c>
      <c r="T96" s="1" t="n">
        <f aca="false">I96^3/S96</f>
        <v>3355.94501805054</v>
      </c>
      <c r="U96" s="1" t="n">
        <v>0.29</v>
      </c>
      <c r="V96" s="1" t="n">
        <v>1.04</v>
      </c>
      <c r="W96" s="1" t="n">
        <v>0.42</v>
      </c>
      <c r="X96" s="1" t="n">
        <f aca="false">S96/I96</f>
        <v>0.611479028697572</v>
      </c>
      <c r="Y96" s="0" t="n">
        <f aca="false">W96/F96</f>
        <v>0.00933333333333333</v>
      </c>
      <c r="Z96" s="0" t="n">
        <v>0.0866993180175714</v>
      </c>
      <c r="AA96" s="2" t="n">
        <f aca="false">1/6*3.14*(G96^3-I96^3)*F96*0.0008</f>
        <v>5577.71996532</v>
      </c>
    </row>
    <row r="97" customFormat="false" ht="12.8" hidden="false" customHeight="false" outlineLevel="0" collapsed="false">
      <c r="B97" s="0" t="s">
        <v>114</v>
      </c>
      <c r="C97" s="0" t="n">
        <v>140</v>
      </c>
      <c r="D97" s="0" t="n">
        <v>0.11</v>
      </c>
      <c r="E97" s="0" t="n">
        <v>50</v>
      </c>
      <c r="F97" s="0" t="n">
        <v>45</v>
      </c>
      <c r="G97" s="0" t="n">
        <v>71.6</v>
      </c>
      <c r="I97" s="0" t="n">
        <v>24.4</v>
      </c>
      <c r="L97" s="0" t="s">
        <v>35</v>
      </c>
      <c r="M97" s="0" t="s">
        <v>55</v>
      </c>
      <c r="P97" s="0" t="n">
        <v>35</v>
      </c>
      <c r="Q97" s="0" t="n">
        <v>2.6</v>
      </c>
      <c r="R97" s="1" t="n">
        <f aca="false">(G97-I97)/I97/I97</f>
        <v>0.0792797635044343</v>
      </c>
      <c r="S97" s="1" t="n">
        <f aca="false">G97-I97</f>
        <v>47.2</v>
      </c>
      <c r="T97" s="1" t="n">
        <f aca="false">I97^3/S97</f>
        <v>307.770847457627</v>
      </c>
      <c r="U97" s="1" t="n">
        <v>0.21</v>
      </c>
      <c r="V97" s="1" t="n">
        <v>2.04</v>
      </c>
      <c r="W97" s="1" t="n">
        <v>9.7</v>
      </c>
      <c r="X97" s="1" t="n">
        <f aca="false">S97/I97</f>
        <v>1.9344262295082</v>
      </c>
      <c r="Y97" s="0" t="n">
        <f aca="false">W97/F97</f>
        <v>0.215555555555556</v>
      </c>
      <c r="Z97" s="0" t="n">
        <v>0.0159196106108981</v>
      </c>
      <c r="AA97" s="2" t="n">
        <f aca="false">1/6*3.14*(G97^3-I97^3)*F97*0.0008</f>
        <v>6641.75774208</v>
      </c>
    </row>
    <row r="98" customFormat="false" ht="12.8" hidden="false" customHeight="false" outlineLevel="0" collapsed="false">
      <c r="A98" s="5"/>
      <c r="B98" s="5" t="s">
        <v>115</v>
      </c>
      <c r="C98" s="5" t="n">
        <v>141</v>
      </c>
      <c r="D98" s="5" t="n">
        <v>0.11</v>
      </c>
      <c r="E98" s="5" t="n">
        <v>50</v>
      </c>
      <c r="F98" s="5" t="n">
        <v>45</v>
      </c>
      <c r="G98" s="5" t="n">
        <v>73.3</v>
      </c>
      <c r="H98" s="5"/>
      <c r="I98" s="5" t="n">
        <v>43.8</v>
      </c>
      <c r="J98" s="5"/>
      <c r="K98" s="5"/>
      <c r="L98" s="5" t="s">
        <v>35</v>
      </c>
      <c r="M98" s="5" t="s">
        <v>55</v>
      </c>
      <c r="N98" s="5"/>
      <c r="O98" s="5"/>
      <c r="P98" s="5" t="n">
        <v>2.3</v>
      </c>
      <c r="Q98" s="5"/>
      <c r="R98" s="6" t="n">
        <f aca="false">(G98-I98)/I98/I98</f>
        <v>0.0153770772085653</v>
      </c>
      <c r="S98" s="6" t="n">
        <f aca="false">G98-I98</f>
        <v>29.5</v>
      </c>
      <c r="T98" s="6" t="n">
        <f aca="false">I98^3/S98</f>
        <v>2848.39566101695</v>
      </c>
      <c r="U98" s="6" t="n">
        <v>0</v>
      </c>
      <c r="V98" s="6" t="n">
        <v>1.04</v>
      </c>
      <c r="W98" s="6" t="n">
        <v>1.05</v>
      </c>
      <c r="X98" s="6" t="n">
        <f aca="false">S98/I98</f>
        <v>0.67351598173516</v>
      </c>
      <c r="Y98" s="5" t="n">
        <f aca="false">W98/F98</f>
        <v>0.0233333333333333</v>
      </c>
      <c r="Z98" s="5" t="n">
        <v>0.0595781691499682</v>
      </c>
      <c r="AA98" s="7" t="n">
        <f aca="false">1/6*3.14*(G98^3-I98^3)*F98*0.0008</f>
        <v>5836.7293086</v>
      </c>
      <c r="AB98" s="5"/>
      <c r="AC98" s="5"/>
      <c r="AD98" s="5"/>
      <c r="AE98" s="5"/>
      <c r="AF98" s="5" t="s">
        <v>38</v>
      </c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</row>
    <row r="99" customFormat="false" ht="12.8" hidden="false" customHeight="false" outlineLevel="0" collapsed="false">
      <c r="B99" s="0" t="s">
        <v>116</v>
      </c>
      <c r="C99" s="0" t="n">
        <v>142</v>
      </c>
      <c r="D99" s="0" t="n">
        <v>0.11</v>
      </c>
      <c r="E99" s="0" t="n">
        <v>50</v>
      </c>
      <c r="F99" s="0" t="n">
        <v>150</v>
      </c>
      <c r="G99" s="0" t="n">
        <v>81.5</v>
      </c>
      <c r="I99" s="0" t="n">
        <v>28</v>
      </c>
      <c r="L99" s="0" t="s">
        <v>35</v>
      </c>
      <c r="M99" s="0" t="s">
        <v>55</v>
      </c>
      <c r="P99" s="0" t="n">
        <v>24</v>
      </c>
      <c r="Q99" s="0" t="n">
        <v>3</v>
      </c>
      <c r="R99" s="1" t="n">
        <f aca="false">(G99-I99)/I99/I99</f>
        <v>0.0682397959183674</v>
      </c>
      <c r="S99" s="1" t="n">
        <f aca="false">G99-I99</f>
        <v>53.5</v>
      </c>
      <c r="T99" s="1" t="n">
        <f aca="false">I99^3/S99</f>
        <v>410.317757009346</v>
      </c>
      <c r="U99" s="1" t="n">
        <v>0.19</v>
      </c>
      <c r="V99" s="1" t="n">
        <v>2.45</v>
      </c>
      <c r="W99" s="1" t="n">
        <v>5.61</v>
      </c>
      <c r="X99" s="1" t="n">
        <f aca="false">S99/I99</f>
        <v>1.91071428571429</v>
      </c>
      <c r="Y99" s="0" t="n">
        <f aca="false">W99/F99</f>
        <v>0.0374</v>
      </c>
      <c r="Z99" s="0" t="n">
        <v>0.023977457262985</v>
      </c>
      <c r="AA99" s="2" t="n">
        <f aca="false">1/6*3.14*(G99^3-I99^3)*F99*0.0008</f>
        <v>32617.77835</v>
      </c>
    </row>
    <row r="100" customFormat="false" ht="12.8" hidden="false" customHeight="false" outlineLevel="0" collapsed="false">
      <c r="B100" s="0" t="s">
        <v>117</v>
      </c>
      <c r="C100" s="0" t="n">
        <v>143</v>
      </c>
      <c r="D100" s="0" t="n">
        <v>0.11</v>
      </c>
      <c r="E100" s="0" t="n">
        <v>50</v>
      </c>
      <c r="F100" s="0" t="n">
        <v>150</v>
      </c>
      <c r="G100" s="0" t="n">
        <v>32.5</v>
      </c>
      <c r="I100" s="0" t="n">
        <v>20.7</v>
      </c>
      <c r="L100" s="0" t="s">
        <v>35</v>
      </c>
      <c r="M100" s="0" t="s">
        <v>55</v>
      </c>
      <c r="P100" s="0" t="n">
        <v>3.5</v>
      </c>
      <c r="R100" s="1" t="n">
        <f aca="false">(G100-I100)/I100/I100</f>
        <v>0.0275385656608089</v>
      </c>
      <c r="S100" s="1" t="n">
        <f aca="false">G100-I100</f>
        <v>11.8</v>
      </c>
      <c r="T100" s="1" t="n">
        <f aca="false">I100^3/S100</f>
        <v>751.67313559322</v>
      </c>
      <c r="U100" s="1" t="n">
        <v>0</v>
      </c>
      <c r="V100" s="1" t="n">
        <v>6.23</v>
      </c>
      <c r="W100" s="1" t="n">
        <v>0.26</v>
      </c>
      <c r="X100" s="1" t="n">
        <f aca="false">S100/I100</f>
        <v>0.570048309178744</v>
      </c>
      <c r="Y100" s="0" t="n">
        <f aca="false">W100/F100</f>
        <v>0.00173333333333333</v>
      </c>
      <c r="Z100" s="0" t="n">
        <v>0.0421840721201417</v>
      </c>
      <c r="AA100" s="2" t="n">
        <f aca="false">1/6*3.14*(G100^3-I100^3)*F100*0.0008</f>
        <v>1598.7863896</v>
      </c>
    </row>
    <row r="101" customFormat="false" ht="12.8" hidden="false" customHeight="false" outlineLevel="0" collapsed="false">
      <c r="B101" s="0" t="s">
        <v>118</v>
      </c>
      <c r="C101" s="0" t="n">
        <v>144</v>
      </c>
      <c r="D101" s="0" t="n">
        <v>0.11</v>
      </c>
      <c r="E101" s="0" t="n">
        <v>50</v>
      </c>
      <c r="F101" s="0" t="n">
        <v>150</v>
      </c>
      <c r="G101" s="0" t="n">
        <v>60</v>
      </c>
      <c r="I101" s="0" t="n">
        <v>32.2</v>
      </c>
      <c r="L101" s="0" t="s">
        <v>35</v>
      </c>
      <c r="M101" s="0" t="s">
        <v>55</v>
      </c>
      <c r="P101" s="0" t="n">
        <v>7</v>
      </c>
      <c r="Q101" s="0" t="n">
        <v>3.3</v>
      </c>
      <c r="R101" s="1" t="n">
        <f aca="false">(G101-I101)/I101/I101</f>
        <v>0.0268122371822075</v>
      </c>
      <c r="S101" s="1" t="n">
        <f aca="false">G101-I101</f>
        <v>27.8</v>
      </c>
      <c r="T101" s="1" t="n">
        <f aca="false">I101^3/S101</f>
        <v>1200.94417266187</v>
      </c>
      <c r="U101" s="1" t="n">
        <v>0.15</v>
      </c>
      <c r="V101" s="1" t="n">
        <v>2.66</v>
      </c>
      <c r="W101" s="1" t="n">
        <v>1.41</v>
      </c>
      <c r="X101" s="1" t="n">
        <f aca="false">S101/I101</f>
        <v>0.863354037267081</v>
      </c>
      <c r="Y101" s="0" t="n">
        <f aca="false">W101/F101</f>
        <v>0.0094</v>
      </c>
      <c r="Z101" s="0" t="n">
        <v>0.0711439539773244</v>
      </c>
      <c r="AA101" s="2" t="n">
        <f aca="false">1/6*3.14*(G101^3-I101^3)*F101*0.0008</f>
        <v>11468.1436256</v>
      </c>
    </row>
    <row r="102" customFormat="false" ht="12.8" hidden="false" customHeight="false" outlineLevel="0" collapsed="false">
      <c r="B102" s="0" t="s">
        <v>119</v>
      </c>
      <c r="C102" s="0" t="n">
        <v>145</v>
      </c>
      <c r="D102" s="0" t="n">
        <v>0.11</v>
      </c>
      <c r="E102" s="0" t="n">
        <v>50</v>
      </c>
      <c r="F102" s="0" t="n">
        <v>150</v>
      </c>
      <c r="G102" s="0" t="n">
        <v>82.8</v>
      </c>
      <c r="I102" s="0" t="n">
        <v>61</v>
      </c>
      <c r="L102" s="0" t="s">
        <v>35</v>
      </c>
      <c r="M102" s="0" t="s">
        <v>55</v>
      </c>
      <c r="P102" s="0" t="n">
        <v>0.6</v>
      </c>
      <c r="R102" s="1" t="n">
        <f aca="false">(G102-I102)/I102/I102</f>
        <v>0.00585864015049718</v>
      </c>
      <c r="S102" s="1" t="n">
        <f aca="false">G102-I102</f>
        <v>21.8</v>
      </c>
      <c r="T102" s="1" t="n">
        <f aca="false">I102^3/S102</f>
        <v>10411.9724770642</v>
      </c>
      <c r="U102" s="1" t="n">
        <v>0.06</v>
      </c>
      <c r="V102" s="1" t="n">
        <v>2.02</v>
      </c>
      <c r="W102" s="1" t="n">
        <v>0.14</v>
      </c>
      <c r="X102" s="1" t="n">
        <f aca="false">S102/I102</f>
        <v>0.357377049180328</v>
      </c>
      <c r="Y102" s="0" t="n">
        <f aca="false">W102/F102</f>
        <v>0.000933333333333333</v>
      </c>
      <c r="Z102" s="0" t="n">
        <v>0.0454727878818023</v>
      </c>
      <c r="AA102" s="2" t="n">
        <f aca="false">1/6*3.14*(G102^3-I102^3)*F102*0.0008</f>
        <v>21394.8642656</v>
      </c>
    </row>
    <row r="103" customFormat="false" ht="12.8" hidden="false" customHeight="false" outlineLevel="0" collapsed="false">
      <c r="B103" s="0" t="s">
        <v>120</v>
      </c>
      <c r="C103" s="0" t="n">
        <v>146</v>
      </c>
      <c r="D103" s="0" t="n">
        <v>0.11</v>
      </c>
      <c r="E103" s="0" t="n">
        <v>50</v>
      </c>
      <c r="F103" s="0" t="n">
        <v>25</v>
      </c>
      <c r="G103" s="0" t="n">
        <v>55.4</v>
      </c>
      <c r="I103" s="0" t="n">
        <v>34.7</v>
      </c>
      <c r="L103" s="0" t="s">
        <v>35</v>
      </c>
      <c r="M103" s="0" t="s">
        <v>55</v>
      </c>
      <c r="P103" s="0" t="n">
        <v>0.2</v>
      </c>
      <c r="Q103" s="0" t="n">
        <v>3</v>
      </c>
      <c r="R103" s="1" t="n">
        <f aca="false">(G103-I103)/I103/I103</f>
        <v>0.0171914059580264</v>
      </c>
      <c r="S103" s="1" t="n">
        <f aca="false">G103-I103</f>
        <v>20.7</v>
      </c>
      <c r="T103" s="1" t="n">
        <f aca="false">I103^3/S103</f>
        <v>2018.45038647343</v>
      </c>
      <c r="U103" s="1" t="n">
        <v>0.1</v>
      </c>
      <c r="V103" s="1" t="n">
        <v>3.55</v>
      </c>
      <c r="W103" s="1" t="n">
        <v>0.02</v>
      </c>
      <c r="X103" s="1" t="n">
        <f aca="false">S103/I103</f>
        <v>0.596541786743516</v>
      </c>
      <c r="Y103" s="0" t="n">
        <f aca="false">W103/F103</f>
        <v>0.0008</v>
      </c>
      <c r="Z103" s="0" t="n">
        <v>0.015904835819619</v>
      </c>
      <c r="AA103" s="2" t="n">
        <f aca="false">1/6*3.14*(G103^3-I103^3)*F103*0.0008</f>
        <v>1342.3451958</v>
      </c>
    </row>
    <row r="104" customFormat="false" ht="12.8" hidden="false" customHeight="false" outlineLevel="0" collapsed="false">
      <c r="B104" s="0" t="s">
        <v>121</v>
      </c>
      <c r="C104" s="0" t="n">
        <v>147</v>
      </c>
      <c r="D104" s="0" t="n">
        <v>0.11</v>
      </c>
      <c r="E104" s="0" t="n">
        <v>50</v>
      </c>
      <c r="F104" s="0" t="n">
        <v>25</v>
      </c>
      <c r="G104" s="0" t="n">
        <v>42.7</v>
      </c>
      <c r="I104" s="0" t="n">
        <v>6</v>
      </c>
      <c r="L104" s="0" t="s">
        <v>35</v>
      </c>
      <c r="M104" s="0" t="s">
        <v>55</v>
      </c>
      <c r="P104" s="0" t="n">
        <v>20</v>
      </c>
      <c r="Q104" s="0" t="n">
        <v>9</v>
      </c>
      <c r="R104" s="1" t="n">
        <f aca="false">(G104-I104)/I104/I104</f>
        <v>1.01944444444444</v>
      </c>
      <c r="S104" s="1" t="n">
        <f aca="false">G104-I104</f>
        <v>36.7</v>
      </c>
      <c r="T104" s="1" t="n">
        <f aca="false">I104^3/S104</f>
        <v>5.88555858310627</v>
      </c>
      <c r="U104" s="1" t="n">
        <v>0.03</v>
      </c>
      <c r="V104" s="1" t="n">
        <v>9.69</v>
      </c>
      <c r="W104" s="1" t="n">
        <v>1.05</v>
      </c>
      <c r="X104" s="1" t="n">
        <f aca="false">S104/I104</f>
        <v>6.11666666666667</v>
      </c>
      <c r="Y104" s="0" t="n">
        <f aca="false">W104/F104</f>
        <v>0.042</v>
      </c>
      <c r="Z104" s="0" t="n">
        <v>0.0152734500211594</v>
      </c>
      <c r="AA104" s="2" t="n">
        <f aca="false">1/6*3.14*(G104^3-I104^3)*F104*0.0008</f>
        <v>812.616122066667</v>
      </c>
    </row>
    <row r="105" customFormat="false" ht="12.8" hidden="false" customHeight="false" outlineLevel="0" collapsed="false">
      <c r="B105" s="0" t="s">
        <v>122</v>
      </c>
      <c r="C105" s="0" t="n">
        <v>148</v>
      </c>
      <c r="D105" s="0" t="n">
        <v>0.11</v>
      </c>
      <c r="E105" s="0" t="n">
        <v>50</v>
      </c>
      <c r="F105" s="0" t="n">
        <v>25</v>
      </c>
      <c r="G105" s="0" t="n">
        <v>55.5</v>
      </c>
      <c r="I105" s="0" t="n">
        <v>11.8</v>
      </c>
      <c r="L105" s="0" t="s">
        <v>35</v>
      </c>
      <c r="M105" s="0" t="s">
        <v>55</v>
      </c>
      <c r="P105" s="0" t="n">
        <v>3.4</v>
      </c>
      <c r="R105" s="1" t="n">
        <f aca="false">(G105-I105)/I105/I105</f>
        <v>0.313846595805803</v>
      </c>
      <c r="S105" s="1" t="n">
        <f aca="false">G105-I105</f>
        <v>43.7</v>
      </c>
      <c r="T105" s="1" t="n">
        <f aca="false">I105^3/S105</f>
        <v>37.5979862700229</v>
      </c>
      <c r="U105" s="1" t="n">
        <v>0</v>
      </c>
      <c r="V105" s="1" t="n">
        <v>2.19</v>
      </c>
      <c r="W105" s="1" t="n">
        <v>0.59</v>
      </c>
      <c r="X105" s="1" t="n">
        <f aca="false">S105/I105</f>
        <v>3.70338983050847</v>
      </c>
      <c r="Y105" s="0" t="n">
        <f aca="false">W105/F105</f>
        <v>0.0236</v>
      </c>
      <c r="Z105" s="0" t="n">
        <v>0.0547645507533186</v>
      </c>
      <c r="AA105" s="2" t="n">
        <f aca="false">1/6*3.14*(G105^3-I105^3)*F105*0.0008</f>
        <v>1772.12015673333</v>
      </c>
    </row>
    <row r="106" customFormat="false" ht="12.8" hidden="false" customHeight="false" outlineLevel="0" collapsed="false">
      <c r="B106" s="0" t="s">
        <v>123</v>
      </c>
      <c r="C106" s="0" t="n">
        <v>149</v>
      </c>
      <c r="D106" s="0" t="n">
        <v>0.11</v>
      </c>
      <c r="E106" s="0" t="n">
        <v>50</v>
      </c>
      <c r="F106" s="0" t="n">
        <v>110</v>
      </c>
      <c r="G106" s="0" t="n">
        <v>80.6</v>
      </c>
      <c r="I106" s="0" t="n">
        <v>51.6</v>
      </c>
      <c r="L106" s="0" t="s">
        <v>35</v>
      </c>
      <c r="M106" s="0" t="s">
        <v>55</v>
      </c>
      <c r="P106" s="0" t="n">
        <v>3.7</v>
      </c>
      <c r="Q106" s="0" t="n">
        <v>2.3</v>
      </c>
      <c r="R106" s="1" t="n">
        <f aca="false">(G106-I106)/I106/I106</f>
        <v>0.0108917733309296</v>
      </c>
      <c r="S106" s="1" t="n">
        <f aca="false">G106-I106</f>
        <v>29</v>
      </c>
      <c r="T106" s="1" t="n">
        <f aca="false">I106^3/S106</f>
        <v>4737.52055172414</v>
      </c>
      <c r="U106" s="1" t="n">
        <v>0.5</v>
      </c>
      <c r="V106" s="1" t="n">
        <v>0.98</v>
      </c>
      <c r="W106" s="1" t="n">
        <v>2.61</v>
      </c>
      <c r="X106" s="1" t="n">
        <f aca="false">S106/I106</f>
        <v>0.562015503875969</v>
      </c>
      <c r="Y106" s="0" t="n">
        <f aca="false">W106/F106</f>
        <v>0.0237272727272727</v>
      </c>
      <c r="Z106" s="0" t="n">
        <v>0.0199313592585363</v>
      </c>
      <c r="AA106" s="2" t="n">
        <f aca="false">1/6*3.14*(G106^3-I106^3)*F106*0.0008</f>
        <v>17786.6502410667</v>
      </c>
    </row>
    <row r="107" customFormat="false" ht="12.8" hidden="false" customHeight="false" outlineLevel="0" collapsed="false">
      <c r="A107" s="5"/>
      <c r="B107" s="5" t="s">
        <v>124</v>
      </c>
      <c r="C107" s="5" t="n">
        <v>150</v>
      </c>
      <c r="D107" s="5" t="n">
        <v>0.11</v>
      </c>
      <c r="E107" s="5" t="n">
        <v>50</v>
      </c>
      <c r="F107" s="5" t="n">
        <v>110</v>
      </c>
      <c r="G107" s="5" t="n">
        <v>97</v>
      </c>
      <c r="H107" s="5"/>
      <c r="I107" s="5" t="n">
        <v>44.1</v>
      </c>
      <c r="J107" s="5"/>
      <c r="K107" s="5"/>
      <c r="L107" s="5" t="s">
        <v>35</v>
      </c>
      <c r="M107" s="5" t="s">
        <v>55</v>
      </c>
      <c r="N107" s="5"/>
      <c r="O107" s="5"/>
      <c r="P107" s="5" t="n">
        <v>16</v>
      </c>
      <c r="Q107" s="5" t="n">
        <v>1.6</v>
      </c>
      <c r="R107" s="6" t="n">
        <f aca="false">(G107-I107)/I107/I107</f>
        <v>0.0272006005728066</v>
      </c>
      <c r="S107" s="6" t="n">
        <f aca="false">G107-I107</f>
        <v>52.9</v>
      </c>
      <c r="T107" s="6" t="n">
        <f aca="false">I107^3/S107</f>
        <v>1621.287731569</v>
      </c>
      <c r="U107" s="6" t="n">
        <v>0.47</v>
      </c>
      <c r="V107" s="6" t="n">
        <v>0.47</v>
      </c>
      <c r="W107" s="6" t="n">
        <v>34.66</v>
      </c>
      <c r="X107" s="6" t="n">
        <f aca="false">S107/I107</f>
        <v>1.19954648526077</v>
      </c>
      <c r="Y107" s="5" t="n">
        <f aca="false">W107/F107</f>
        <v>0.315090909090909</v>
      </c>
      <c r="Z107" s="5" t="n">
        <v>0.030459252985614</v>
      </c>
      <c r="AA107" s="7" t="n">
        <f aca="false">1/6*3.14*(G107^3-I107^3)*F107*0.0008</f>
        <v>38081.8181342133</v>
      </c>
      <c r="AB107" s="5"/>
      <c r="AC107" s="5"/>
      <c r="AD107" s="5"/>
      <c r="AE107" s="5"/>
      <c r="AF107" s="5" t="s">
        <v>38</v>
      </c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</row>
    <row r="108" customFormat="false" ht="12.8" hidden="false" customHeight="false" outlineLevel="0" collapsed="false">
      <c r="B108" s="0" t="s">
        <v>125</v>
      </c>
      <c r="C108" s="0" t="n">
        <v>151</v>
      </c>
      <c r="D108" s="0" t="n">
        <v>0.11</v>
      </c>
      <c r="E108" s="0" t="n">
        <v>50</v>
      </c>
      <c r="F108" s="0" t="n">
        <v>110</v>
      </c>
      <c r="G108" s="0" t="n">
        <v>71.9</v>
      </c>
      <c r="I108" s="0" t="n">
        <v>43.4</v>
      </c>
      <c r="L108" s="0" t="s">
        <v>35</v>
      </c>
      <c r="M108" s="0" t="s">
        <v>55</v>
      </c>
      <c r="P108" s="0" t="n">
        <v>3</v>
      </c>
      <c r="Q108" s="0" t="n">
        <v>2.4</v>
      </c>
      <c r="R108" s="1" t="n">
        <f aca="false">(G108-I108)/I108/I108</f>
        <v>0.0151309222960776</v>
      </c>
      <c r="S108" s="1" t="n">
        <f aca="false">G108-I108</f>
        <v>28.5</v>
      </c>
      <c r="T108" s="1" t="n">
        <f aca="false">I108^3/S108</f>
        <v>2868.29838596491</v>
      </c>
      <c r="U108" s="1" t="n">
        <v>0.34</v>
      </c>
      <c r="V108" s="1" t="n">
        <v>1.22</v>
      </c>
      <c r="W108" s="1" t="n">
        <v>1.53</v>
      </c>
      <c r="X108" s="1" t="n">
        <f aca="false">S108/I108</f>
        <v>0.65668202764977</v>
      </c>
      <c r="Y108" s="0" t="n">
        <f aca="false">W108/F108</f>
        <v>0.0139090909090909</v>
      </c>
      <c r="Z108" s="0" t="n">
        <v>0.035801836712384</v>
      </c>
      <c r="AA108" s="2" t="n">
        <f aca="false">1/6*3.14*(G108^3-I108^3)*F108*0.0008</f>
        <v>13353.0928476</v>
      </c>
    </row>
    <row r="109" customFormat="false" ht="12.8" hidden="false" customHeight="false" outlineLevel="0" collapsed="false">
      <c r="B109" s="0" t="s">
        <v>126</v>
      </c>
      <c r="C109" s="0" t="n">
        <v>152</v>
      </c>
      <c r="D109" s="0" t="n">
        <v>0.11</v>
      </c>
      <c r="E109" s="0" t="n">
        <v>50</v>
      </c>
      <c r="F109" s="0" t="n">
        <v>110</v>
      </c>
      <c r="G109" s="0" t="n">
        <v>84.1</v>
      </c>
      <c r="I109" s="0" t="n">
        <v>33.5</v>
      </c>
      <c r="L109" s="0" t="s">
        <v>35</v>
      </c>
      <c r="M109" s="0" t="s">
        <v>55</v>
      </c>
      <c r="P109" s="0" t="n">
        <v>50</v>
      </c>
      <c r="Q109" s="0" t="n">
        <v>2.2</v>
      </c>
      <c r="R109" s="1" t="n">
        <f aca="false">(G109-I109)/I109/I109</f>
        <v>0.0450879928714636</v>
      </c>
      <c r="S109" s="1" t="n">
        <f aca="false">G109-I109</f>
        <v>50.6</v>
      </c>
      <c r="T109" s="1" t="n">
        <f aca="false">I109^3/S109</f>
        <v>742.991600790514</v>
      </c>
      <c r="U109" s="1" t="n">
        <v>0.07</v>
      </c>
      <c r="V109" s="1" t="n">
        <v>1.73</v>
      </c>
      <c r="W109" s="1" t="n">
        <v>15.58</v>
      </c>
      <c r="X109" s="1" t="n">
        <f aca="false">S109/I109</f>
        <v>1.51044776119403</v>
      </c>
      <c r="Y109" s="0" t="n">
        <f aca="false">W109/F109</f>
        <v>0.141636363636364</v>
      </c>
      <c r="Z109" s="0" t="n">
        <v>0.0290292554217842</v>
      </c>
      <c r="AA109" s="2" t="n">
        <f aca="false">1/6*3.14*(G109^3-I109^3)*F109*0.0008</f>
        <v>25662.2043397867</v>
      </c>
    </row>
    <row r="110" customFormat="false" ht="12.8" hidden="false" customHeight="false" outlineLevel="0" collapsed="false">
      <c r="B110" s="0" t="s">
        <v>127</v>
      </c>
      <c r="C110" s="0" t="n">
        <v>153</v>
      </c>
      <c r="D110" s="0" t="n">
        <v>0.11</v>
      </c>
      <c r="E110" s="0" t="n">
        <v>50</v>
      </c>
      <c r="F110" s="0" t="n">
        <v>125</v>
      </c>
      <c r="G110" s="0" t="n">
        <v>66.1</v>
      </c>
      <c r="I110" s="0" t="n">
        <v>17.8</v>
      </c>
      <c r="L110" s="0" t="s">
        <v>35</v>
      </c>
      <c r="M110" s="0" t="s">
        <v>55</v>
      </c>
      <c r="P110" s="0" t="n">
        <v>60</v>
      </c>
      <c r="Q110" s="0" t="n">
        <v>2.6</v>
      </c>
      <c r="R110" s="1" t="n">
        <f aca="false">(G110-I110)/I110/I110</f>
        <v>0.152442873374574</v>
      </c>
      <c r="S110" s="1" t="n">
        <f aca="false">G110-I110</f>
        <v>48.3</v>
      </c>
      <c r="T110" s="1" t="n">
        <f aca="false">I110^3/S110</f>
        <v>116.765051759834</v>
      </c>
      <c r="U110" s="1" t="n">
        <v>0.25</v>
      </c>
      <c r="V110" s="1" t="n">
        <v>1.57</v>
      </c>
      <c r="W110" s="1" t="n">
        <v>22.31</v>
      </c>
      <c r="X110" s="1" t="n">
        <f aca="false">S110/I110</f>
        <v>2.71348314606742</v>
      </c>
      <c r="Y110" s="0" t="n">
        <f aca="false">W110/F110</f>
        <v>0.17848</v>
      </c>
      <c r="Z110" s="0" t="n">
        <v>0.0657369650869989</v>
      </c>
      <c r="AA110" s="2" t="n">
        <f aca="false">1/6*3.14*(G110^3-I110^3)*F110*0.0008</f>
        <v>14818.969851</v>
      </c>
    </row>
    <row r="111" customFormat="false" ht="12.8" hidden="false" customHeight="false" outlineLevel="0" collapsed="false">
      <c r="B111" s="0" t="s">
        <v>128</v>
      </c>
      <c r="C111" s="0" t="n">
        <v>154</v>
      </c>
      <c r="D111" s="0" t="n">
        <v>0.11</v>
      </c>
      <c r="E111" s="0" t="n">
        <v>50</v>
      </c>
      <c r="F111" s="0" t="n">
        <v>125</v>
      </c>
      <c r="G111" s="0" t="n">
        <v>66.7</v>
      </c>
      <c r="I111" s="0" t="n">
        <v>40.3</v>
      </c>
      <c r="L111" s="0" t="s">
        <v>35</v>
      </c>
      <c r="M111" s="0" t="s">
        <v>55</v>
      </c>
      <c r="P111" s="0" t="n">
        <v>4</v>
      </c>
      <c r="Q111" s="0" t="n">
        <v>2</v>
      </c>
      <c r="R111" s="1" t="n">
        <f aca="false">(G111-I111)/I111/I111</f>
        <v>0.0162552567899562</v>
      </c>
      <c r="S111" s="1" t="n">
        <f aca="false">G111-I111</f>
        <v>26.4</v>
      </c>
      <c r="T111" s="1" t="n">
        <f aca="false">I111^3/S111</f>
        <v>2479.19799242424</v>
      </c>
      <c r="U111" s="1" t="n">
        <v>0.08</v>
      </c>
      <c r="V111" s="1" t="n">
        <v>1.8</v>
      </c>
      <c r="W111" s="1" t="n">
        <v>1.12</v>
      </c>
      <c r="X111" s="1" t="n">
        <f aca="false">S111/I111</f>
        <v>0.655086848635236</v>
      </c>
      <c r="Y111" s="0" t="n">
        <f aca="false">W111/F111</f>
        <v>0.00896</v>
      </c>
      <c r="Z111" s="0" t="n">
        <v>0.0743748396603532</v>
      </c>
      <c r="AA111" s="2" t="n">
        <f aca="false">1/6*3.14*(G111^3-I111^3)*F111*0.0008</f>
        <v>12104.183784</v>
      </c>
    </row>
    <row r="112" customFormat="false" ht="12.8" hidden="false" customHeight="false" outlineLevel="0" collapsed="false">
      <c r="B112" s="0" t="s">
        <v>129</v>
      </c>
      <c r="C112" s="0" t="n">
        <v>155</v>
      </c>
      <c r="D112" s="0" t="n">
        <v>0.11</v>
      </c>
      <c r="E112" s="0" t="n">
        <v>50</v>
      </c>
      <c r="F112" s="0" t="n">
        <v>125</v>
      </c>
      <c r="G112" s="0" t="n">
        <v>77.7</v>
      </c>
      <c r="I112" s="0" t="n">
        <v>32.4</v>
      </c>
      <c r="L112" s="0" t="s">
        <v>35</v>
      </c>
      <c r="M112" s="0" t="s">
        <v>55</v>
      </c>
      <c r="P112" s="0" t="n">
        <v>43</v>
      </c>
      <c r="Q112" s="0" t="n">
        <v>2.5</v>
      </c>
      <c r="R112" s="1" t="n">
        <f aca="false">(G112-I112)/I112/I112</f>
        <v>0.0431527206218564</v>
      </c>
      <c r="S112" s="1" t="n">
        <f aca="false">G112-I112</f>
        <v>45.3</v>
      </c>
      <c r="T112" s="1" t="n">
        <f aca="false">I112^3/S112</f>
        <v>750.821721854304</v>
      </c>
      <c r="U112" s="1" t="n">
        <v>0.25</v>
      </c>
      <c r="V112" s="1" t="n">
        <v>1.44</v>
      </c>
      <c r="W112" s="1" t="n">
        <v>17.11</v>
      </c>
      <c r="X112" s="1" t="n">
        <f aca="false">S112/I112</f>
        <v>1.39814814814815</v>
      </c>
      <c r="Y112" s="0" t="n">
        <f aca="false">W112/F112</f>
        <v>0.13688</v>
      </c>
      <c r="Z112" s="0" t="n">
        <v>0.0357665931761512</v>
      </c>
      <c r="AA112" s="2" t="n">
        <f aca="false">1/6*3.14*(G112^3-I112^3)*F112*0.0008</f>
        <v>22769.459271</v>
      </c>
    </row>
    <row r="113" customFormat="false" ht="12.8" hidden="false" customHeight="false" outlineLevel="0" collapsed="false">
      <c r="B113" s="0" t="s">
        <v>130</v>
      </c>
      <c r="C113" s="0" t="n">
        <v>156</v>
      </c>
      <c r="D113" s="0" t="n">
        <v>0.11</v>
      </c>
      <c r="E113" s="0" t="n">
        <v>50</v>
      </c>
      <c r="F113" s="0" t="n">
        <v>125</v>
      </c>
      <c r="G113" s="0" t="n">
        <v>90.8</v>
      </c>
      <c r="I113" s="0" t="n">
        <v>42.6</v>
      </c>
      <c r="L113" s="0" t="s">
        <v>35</v>
      </c>
      <c r="M113" s="0" t="s">
        <v>55</v>
      </c>
      <c r="P113" s="0" t="n">
        <v>8</v>
      </c>
      <c r="Q113" s="0" t="n">
        <v>2.4</v>
      </c>
      <c r="R113" s="1" t="n">
        <f aca="false">(G113-I113)/I113/I113</f>
        <v>0.0265599858934515</v>
      </c>
      <c r="S113" s="1" t="n">
        <f aca="false">G113-I113</f>
        <v>48.2</v>
      </c>
      <c r="T113" s="1" t="n">
        <f aca="false">I113^3/S113</f>
        <v>1603.91651452282</v>
      </c>
      <c r="U113" s="1" t="n">
        <v>0.5</v>
      </c>
      <c r="V113" s="1" t="n">
        <v>0.99</v>
      </c>
      <c r="W113" s="1" t="n">
        <v>6.3</v>
      </c>
      <c r="X113" s="1" t="n">
        <f aca="false">S113/I113</f>
        <v>1.13145539906103</v>
      </c>
      <c r="Y113" s="0" t="n">
        <f aca="false">W113/F113</f>
        <v>0.0504</v>
      </c>
      <c r="Z113" s="0" t="n">
        <v>0.0658548848597982</v>
      </c>
      <c r="AA113" s="2" t="n">
        <f aca="false">1/6*3.14*(G113^3-I113^3)*F113*0.0008</f>
        <v>35131.6040506667</v>
      </c>
    </row>
    <row r="114" customFormat="false" ht="12.8" hidden="false" customHeight="false" outlineLevel="0" collapsed="false">
      <c r="B114" s="0" t="s">
        <v>131</v>
      </c>
      <c r="C114" s="0" t="n">
        <v>157</v>
      </c>
      <c r="D114" s="0" t="n">
        <v>0.11</v>
      </c>
      <c r="E114" s="0" t="n">
        <v>70</v>
      </c>
      <c r="F114" s="0" t="n">
        <v>17</v>
      </c>
      <c r="G114" s="0" t="n">
        <v>40.4</v>
      </c>
      <c r="I114" s="0" t="n">
        <v>13.4</v>
      </c>
      <c r="L114" s="0" t="s">
        <v>35</v>
      </c>
      <c r="M114" s="0" t="s">
        <v>55</v>
      </c>
      <c r="P114" s="0" t="n">
        <v>9</v>
      </c>
      <c r="Q114" s="0" t="n">
        <v>4.8</v>
      </c>
      <c r="R114" s="1" t="n">
        <f aca="false">(G114-I114)/I114/I114</f>
        <v>0.150367565159278</v>
      </c>
      <c r="S114" s="1" t="n">
        <f aca="false">G114-I114</f>
        <v>27</v>
      </c>
      <c r="T114" s="1" t="n">
        <f aca="false">I114^3/S114</f>
        <v>89.114962962963</v>
      </c>
      <c r="U114" s="1" t="n">
        <v>0.49</v>
      </c>
      <c r="V114" s="1" t="n">
        <v>2.5</v>
      </c>
      <c r="W114" s="1" t="n">
        <v>1.99</v>
      </c>
      <c r="X114" s="1" t="n">
        <f aca="false">S114/I114</f>
        <v>2.01492537313433</v>
      </c>
      <c r="Y114" s="0" t="n">
        <f aca="false">W114/F114</f>
        <v>0.117058823529412</v>
      </c>
      <c r="Z114" s="0" t="n">
        <v>0.0276662157258594</v>
      </c>
      <c r="AA114" s="2" t="n">
        <f aca="false">1/6*3.14*(G114^3-I114^3)*F114*0.0008</f>
        <v>452.18667744</v>
      </c>
    </row>
    <row r="115" customFormat="false" ht="12.8" hidden="false" customHeight="false" outlineLevel="0" collapsed="false">
      <c r="B115" s="0" t="s">
        <v>132</v>
      </c>
      <c r="C115" s="0" t="n">
        <v>158</v>
      </c>
      <c r="D115" s="0" t="n">
        <v>0.11</v>
      </c>
      <c r="E115" s="0" t="n">
        <v>70</v>
      </c>
      <c r="F115" s="0" t="n">
        <v>61</v>
      </c>
      <c r="G115" s="0" t="n">
        <v>38.3</v>
      </c>
      <c r="I115" s="0" t="n">
        <v>12.1</v>
      </c>
      <c r="L115" s="0" t="s">
        <v>35</v>
      </c>
      <c r="M115" s="0" t="s">
        <v>55</v>
      </c>
      <c r="P115" s="0" t="n">
        <v>20</v>
      </c>
      <c r="Q115" s="0" t="n">
        <v>13</v>
      </c>
      <c r="R115" s="1" t="n">
        <f aca="false">(G115-I115)/I115/I115</f>
        <v>0.178949525305649</v>
      </c>
      <c r="S115" s="1" t="n">
        <f aca="false">G115-I115</f>
        <v>26.2</v>
      </c>
      <c r="T115" s="1" t="n">
        <f aca="false">I115^3/S115</f>
        <v>67.6168320610687</v>
      </c>
      <c r="U115" s="1" t="n">
        <v>0.46</v>
      </c>
      <c r="V115" s="1" t="n">
        <v>11</v>
      </c>
      <c r="W115" s="1" t="n">
        <v>1.11</v>
      </c>
      <c r="X115" s="1" t="n">
        <f aca="false">S115/I115</f>
        <v>2.16528925619835</v>
      </c>
      <c r="Y115" s="0" t="n">
        <f aca="false">W115/F115</f>
        <v>0.0181967213114754</v>
      </c>
      <c r="Z115" s="0" t="n">
        <v>0.0507796243138472</v>
      </c>
      <c r="AA115" s="2" t="n">
        <f aca="false">1/6*3.14*(G115^3-I115^3)*F115*0.0008</f>
        <v>1389.56717893867</v>
      </c>
    </row>
    <row r="116" customFormat="false" ht="12.8" hidden="false" customHeight="false" outlineLevel="0" collapsed="false">
      <c r="B116" s="0" t="s">
        <v>133</v>
      </c>
      <c r="C116" s="0" t="n">
        <v>159</v>
      </c>
      <c r="D116" s="0" t="n">
        <v>0.11</v>
      </c>
      <c r="E116" s="0" t="n">
        <v>70</v>
      </c>
      <c r="F116" s="0" t="n">
        <v>83</v>
      </c>
      <c r="G116" s="0" t="n">
        <v>55.7</v>
      </c>
      <c r="I116" s="0" t="n">
        <v>5.5</v>
      </c>
      <c r="L116" s="0" t="s">
        <v>35</v>
      </c>
      <c r="M116" s="0" t="s">
        <v>55</v>
      </c>
      <c r="P116" s="0" t="n">
        <v>100</v>
      </c>
      <c r="Q116" s="0" t="n">
        <v>11</v>
      </c>
      <c r="R116" s="1" t="n">
        <f aca="false">(G116-I116)/I116/I116</f>
        <v>1.6595041322314</v>
      </c>
      <c r="S116" s="1" t="n">
        <f aca="false">G116-I116</f>
        <v>50.2</v>
      </c>
      <c r="T116" s="1" t="n">
        <f aca="false">I116^3/S116</f>
        <v>3.31424302788845</v>
      </c>
      <c r="U116" s="1" t="n">
        <v>0.3</v>
      </c>
      <c r="V116" s="1" t="n">
        <v>12.23</v>
      </c>
      <c r="W116" s="1" t="n">
        <v>5.66</v>
      </c>
      <c r="X116" s="1" t="n">
        <f aca="false">S116/I116</f>
        <v>9.12727272727273</v>
      </c>
      <c r="Y116" s="0" t="n">
        <f aca="false">W116/F116</f>
        <v>0.0681927710843374</v>
      </c>
      <c r="Z116" s="0" t="n">
        <v>0.0766376615314146</v>
      </c>
      <c r="AA116" s="2" t="n">
        <f aca="false">1/6*3.14*(G116^3-I116^3)*F116*0.0008</f>
        <v>5999.20545562133</v>
      </c>
    </row>
    <row r="117" customFormat="false" ht="12.8" hidden="false" customHeight="false" outlineLevel="0" collapsed="false">
      <c r="B117" s="0" t="s">
        <v>134</v>
      </c>
      <c r="C117" s="0" t="n">
        <v>160</v>
      </c>
      <c r="D117" s="0" t="n">
        <v>0.11</v>
      </c>
      <c r="E117" s="0" t="n">
        <v>70</v>
      </c>
      <c r="F117" s="0" t="n">
        <v>83</v>
      </c>
      <c r="G117" s="0" t="n">
        <v>46.3</v>
      </c>
      <c r="I117" s="0" t="n">
        <v>7.9</v>
      </c>
      <c r="L117" s="0" t="s">
        <v>35</v>
      </c>
      <c r="M117" s="0" t="s">
        <v>55</v>
      </c>
      <c r="P117" s="0" t="n">
        <v>61</v>
      </c>
      <c r="Q117" s="0" t="n">
        <v>6.5</v>
      </c>
      <c r="R117" s="1" t="n">
        <f aca="false">(G117-I117)/I117/I117</f>
        <v>0.615286011857074</v>
      </c>
      <c r="S117" s="1" t="n">
        <f aca="false">G117-I117</f>
        <v>38.4</v>
      </c>
      <c r="T117" s="1" t="n">
        <f aca="false">I117^3/S117</f>
        <v>12.8395572916667</v>
      </c>
      <c r="U117" s="1" t="n">
        <v>0.41</v>
      </c>
      <c r="V117" s="1" t="n">
        <v>4.04</v>
      </c>
      <c r="W117" s="1" t="n">
        <v>8.79</v>
      </c>
      <c r="X117" s="1" t="n">
        <f aca="false">S117/I117</f>
        <v>4.86075949367089</v>
      </c>
      <c r="Y117" s="0" t="n">
        <f aca="false">W117/F117</f>
        <v>0.105903614457831</v>
      </c>
      <c r="Z117" s="0" t="n">
        <v>0.0905763015135982</v>
      </c>
      <c r="AA117" s="2" t="n">
        <f aca="false">1/6*3.14*(G117^3-I117^3)*F117*0.0008</f>
        <v>3431.837488128</v>
      </c>
    </row>
    <row r="118" customFormat="false" ht="12.8" hidden="false" customHeight="false" outlineLevel="0" collapsed="false">
      <c r="A118" s="4" t="n">
        <v>44712</v>
      </c>
      <c r="B118" s="5" t="n">
        <v>0</v>
      </c>
      <c r="C118" s="5" t="n">
        <v>161</v>
      </c>
      <c r="D118" s="5" t="n">
        <v>0.33</v>
      </c>
      <c r="E118" s="5" t="n">
        <v>50</v>
      </c>
      <c r="F118" s="5" t="n">
        <v>38</v>
      </c>
      <c r="G118" s="5" t="n">
        <v>129.87</v>
      </c>
      <c r="H118" s="5" t="n">
        <v>1.14</v>
      </c>
      <c r="I118" s="5" t="n">
        <v>82.59</v>
      </c>
      <c r="J118" s="5" t="n">
        <v>1.1</v>
      </c>
      <c r="K118" s="5"/>
      <c r="L118" s="5" t="s">
        <v>32</v>
      </c>
      <c r="M118" s="5"/>
      <c r="N118" s="5" t="n">
        <v>280</v>
      </c>
      <c r="O118" s="5" t="n">
        <v>266</v>
      </c>
      <c r="P118" s="5"/>
      <c r="Q118" s="5"/>
      <c r="R118" s="6" t="n">
        <f aca="false">(G118-I118)/I118/I118</f>
        <v>0.00693142511551752</v>
      </c>
      <c r="S118" s="6" t="n">
        <f aca="false">G118-I118</f>
        <v>47.28</v>
      </c>
      <c r="T118" s="6" t="n">
        <f aca="false">I118^3/S118</f>
        <v>11915.2986036168</v>
      </c>
      <c r="U118" s="6"/>
      <c r="V118" s="5" t="n">
        <v>0.14</v>
      </c>
      <c r="W118" s="5" t="n">
        <v>0.86</v>
      </c>
      <c r="X118" s="6" t="n">
        <f aca="false">S118/I118</f>
        <v>0.572466400290592</v>
      </c>
      <c r="Y118" s="5" t="n">
        <f aca="false">W118/F118</f>
        <v>0.0226315789473684</v>
      </c>
      <c r="Z118" s="5" t="n">
        <v>0.0953121312079605</v>
      </c>
      <c r="AA118" s="2" t="n">
        <f aca="false">1/6*3.14*(G118^3-I118^3)*F118*0.0008</f>
        <v>25885.4442019626</v>
      </c>
      <c r="AB118" s="5" t="n">
        <v>5.25</v>
      </c>
      <c r="AD118" s="5"/>
      <c r="AE118" s="5"/>
      <c r="AF118" s="5" t="s">
        <v>38</v>
      </c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</row>
    <row r="119" customFormat="false" ht="12.8" hidden="false" customHeight="false" outlineLevel="0" collapsed="false">
      <c r="A119" s="11" t="n">
        <v>44712</v>
      </c>
      <c r="B119" s="10" t="n">
        <v>1</v>
      </c>
      <c r="C119" s="10" t="n">
        <v>162</v>
      </c>
      <c r="D119" s="10" t="n">
        <v>0.33</v>
      </c>
      <c r="E119" s="10" t="n">
        <v>50</v>
      </c>
      <c r="F119" s="10" t="n">
        <v>38</v>
      </c>
      <c r="G119" s="10" t="n">
        <v>60.08</v>
      </c>
      <c r="H119" s="10" t="n">
        <v>0.64</v>
      </c>
      <c r="I119" s="10" t="n">
        <v>15.26</v>
      </c>
      <c r="J119" s="10" t="n">
        <v>0.38</v>
      </c>
      <c r="K119" s="10"/>
      <c r="L119" s="10" t="s">
        <v>32</v>
      </c>
      <c r="M119" s="10"/>
      <c r="N119" s="0" t="n">
        <v>120.5</v>
      </c>
      <c r="O119" s="0" t="n">
        <v>138.5</v>
      </c>
      <c r="R119" s="1" t="n">
        <f aca="false">(G119-I119)/I119/I119</f>
        <v>0.192469884174527</v>
      </c>
      <c r="S119" s="1" t="n">
        <f aca="false">G119-I119</f>
        <v>44.82</v>
      </c>
      <c r="T119" s="1" t="n">
        <f aca="false">I119^3/S119</f>
        <v>79.2851311021865</v>
      </c>
      <c r="U119" s="1" t="n">
        <v>0.15</v>
      </c>
      <c r="V119" s="0" t="n">
        <v>3.47</v>
      </c>
      <c r="W119" s="0" t="n">
        <v>2.88</v>
      </c>
      <c r="X119" s="1" t="n">
        <f aca="false">S119/I119</f>
        <v>2.93709043250328</v>
      </c>
      <c r="Y119" s="0" t="n">
        <f aca="false">W119/F119</f>
        <v>0.0757894736842105</v>
      </c>
      <c r="Z119" s="0" t="n">
        <v>0.0502570104078004</v>
      </c>
      <c r="AA119" s="2" t="n">
        <f aca="false">1/6*3.14*(G119^3-I119^3)*F119*0.0008</f>
        <v>3393.64523588314</v>
      </c>
      <c r="AB119" s="0" t="n">
        <v>2.76</v>
      </c>
    </row>
    <row r="120" customFormat="false" ht="12.8" hidden="false" customHeight="false" outlineLevel="0" collapsed="false">
      <c r="A120" s="11" t="n">
        <v>44712</v>
      </c>
      <c r="B120" s="10" t="n">
        <v>5</v>
      </c>
      <c r="C120" s="10" t="n">
        <v>166</v>
      </c>
      <c r="D120" s="10" t="n">
        <v>0.33</v>
      </c>
      <c r="E120" s="10" t="n">
        <v>50</v>
      </c>
      <c r="F120" s="10" t="n">
        <v>40</v>
      </c>
      <c r="G120" s="10" t="n">
        <v>66.32</v>
      </c>
      <c r="H120" s="10" t="n">
        <v>0.49</v>
      </c>
      <c r="I120" s="10" t="n">
        <v>11.99</v>
      </c>
      <c r="J120" s="10" t="n">
        <v>0.38</v>
      </c>
      <c r="K120" s="10"/>
      <c r="L120" s="10" t="s">
        <v>32</v>
      </c>
      <c r="M120" s="10"/>
      <c r="N120" s="0" t="n">
        <v>148.5</v>
      </c>
      <c r="O120" s="0" t="n">
        <v>185.5</v>
      </c>
      <c r="R120" s="1" t="n">
        <f aca="false">(G120-I120)/I120/I120</f>
        <v>0.377921273009688</v>
      </c>
      <c r="S120" s="1" t="n">
        <f aca="false">G120-I120</f>
        <v>54.33</v>
      </c>
      <c r="T120" s="1" t="n">
        <f aca="false">I120^3/S120</f>
        <v>31.7261844100865</v>
      </c>
      <c r="U120" s="1" t="n">
        <v>0.25</v>
      </c>
      <c r="V120" s="0" t="n">
        <v>4.41</v>
      </c>
      <c r="W120" s="0" t="n">
        <v>1.95</v>
      </c>
      <c r="X120" s="1" t="n">
        <f aca="false">S120/I120</f>
        <v>4.53127606338615</v>
      </c>
      <c r="Y120" s="0" t="n">
        <f aca="false">W120/F120</f>
        <v>0.04875</v>
      </c>
      <c r="Z120" s="0" t="n">
        <v>0.474625396169553</v>
      </c>
      <c r="AA120" s="2" t="n">
        <f aca="false">1/6*3.14*(G120^3-I120^3)*F120*0.0008</f>
        <v>4856.10435689952</v>
      </c>
      <c r="AB120" s="0" t="n">
        <v>3.83</v>
      </c>
    </row>
    <row r="121" customFormat="false" ht="12.8" hidden="false" customHeight="false" outlineLevel="0" collapsed="false">
      <c r="A121" s="11" t="n">
        <v>44712</v>
      </c>
      <c r="B121" s="10" t="n">
        <v>7</v>
      </c>
      <c r="C121" s="10" t="n">
        <v>168</v>
      </c>
      <c r="D121" s="10" t="n">
        <v>0.33</v>
      </c>
      <c r="E121" s="0" t="n">
        <v>50</v>
      </c>
      <c r="F121" s="10" t="n">
        <v>40</v>
      </c>
      <c r="G121" s="0" t="n">
        <v>77.15</v>
      </c>
      <c r="H121" s="0" t="n">
        <v>0.59</v>
      </c>
      <c r="I121" s="0" t="n">
        <v>28.99</v>
      </c>
      <c r="J121" s="0" t="n">
        <v>0.41</v>
      </c>
      <c r="L121" s="10" t="s">
        <v>32</v>
      </c>
      <c r="N121" s="0" t="n">
        <v>159</v>
      </c>
      <c r="O121" s="0" t="n">
        <v>141</v>
      </c>
      <c r="R121" s="1" t="n">
        <f aca="false">(G121-I121)/I121/I121</f>
        <v>0.0573046741742612</v>
      </c>
      <c r="S121" s="1" t="n">
        <f aca="false">G121-I121</f>
        <v>48.16</v>
      </c>
      <c r="T121" s="1" t="n">
        <f aca="false">I121^3/S121</f>
        <v>505.892414846345</v>
      </c>
      <c r="U121" s="1" t="n">
        <v>0.27</v>
      </c>
      <c r="V121" s="0" t="n">
        <v>1.33</v>
      </c>
      <c r="W121" s="0" t="n">
        <v>1.64</v>
      </c>
      <c r="X121" s="1" t="n">
        <f aca="false">S121/I121</f>
        <v>1.66126250431183</v>
      </c>
      <c r="Y121" s="0" t="n">
        <f aca="false">W121/F121</f>
        <v>0.041</v>
      </c>
      <c r="Z121" s="0" t="n">
        <v>0.498871828720476</v>
      </c>
      <c r="AA121" s="2" t="n">
        <f aca="false">1/6*3.14*(G121^3-I121^3)*F121*0.0008</f>
        <v>7282.16193404075</v>
      </c>
      <c r="AB121" s="0" t="n">
        <v>4.9</v>
      </c>
    </row>
    <row r="122" customFormat="false" ht="12.8" hidden="false" customHeight="false" outlineLevel="0" collapsed="false">
      <c r="A122" s="4" t="n">
        <v>44712</v>
      </c>
      <c r="B122" s="5" t="n">
        <v>10</v>
      </c>
      <c r="C122" s="5" t="n">
        <v>171</v>
      </c>
      <c r="D122" s="5" t="n">
        <v>0.33</v>
      </c>
      <c r="E122" s="5" t="n">
        <v>50</v>
      </c>
      <c r="F122" s="5" t="n">
        <v>40</v>
      </c>
      <c r="G122" s="5" t="n">
        <v>184.76</v>
      </c>
      <c r="H122" s="5" t="n">
        <v>0.79</v>
      </c>
      <c r="I122" s="5" t="n">
        <v>37.01</v>
      </c>
      <c r="J122" s="5" t="n">
        <v>0.82</v>
      </c>
      <c r="K122" s="5"/>
      <c r="L122" s="5" t="s">
        <v>32</v>
      </c>
      <c r="M122" s="5"/>
      <c r="N122" s="5" t="n">
        <v>385</v>
      </c>
      <c r="O122" s="5" t="n">
        <v>329</v>
      </c>
      <c r="P122" s="5"/>
      <c r="Q122" s="5"/>
      <c r="R122" s="6" t="n">
        <f aca="false">(G122-I122)/I122/I122</f>
        <v>0.107867178598334</v>
      </c>
      <c r="S122" s="6" t="n">
        <f aca="false">G122-I122</f>
        <v>147.75</v>
      </c>
      <c r="T122" s="6" t="n">
        <f aca="false">I122^3/S122</f>
        <v>343.107147891709</v>
      </c>
      <c r="U122" s="6" t="n">
        <v>0.57</v>
      </c>
      <c r="V122" s="5" t="n">
        <v>0.57</v>
      </c>
      <c r="W122" s="5" t="n">
        <v>18.32</v>
      </c>
      <c r="X122" s="6" t="n">
        <f aca="false">S122/I122</f>
        <v>3.99216427992434</v>
      </c>
      <c r="Y122" s="5" t="n">
        <f aca="false">W122/F122</f>
        <v>0.458</v>
      </c>
      <c r="Z122" s="5" t="n">
        <v>0.113972636785959</v>
      </c>
      <c r="AA122" s="7" t="n">
        <f aca="false">1/6*3.14*(G122^3-I122^3)*F122*0.0008</f>
        <v>104772.520221096</v>
      </c>
      <c r="AB122" s="5" t="n">
        <v>7.73</v>
      </c>
      <c r="AC122" s="5"/>
      <c r="AD122" s="5"/>
      <c r="AE122" s="5"/>
      <c r="AF122" s="5" t="s">
        <v>38</v>
      </c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  <c r="IY122" s="5"/>
      <c r="IZ122" s="5"/>
      <c r="JA122" s="5"/>
      <c r="JB122" s="5"/>
      <c r="JC122" s="5"/>
      <c r="JD122" s="5"/>
      <c r="JE122" s="5"/>
      <c r="JF122" s="5"/>
      <c r="JG122" s="5"/>
      <c r="JH122" s="5"/>
      <c r="JI122" s="5"/>
      <c r="JJ122" s="5"/>
      <c r="JK122" s="5"/>
      <c r="JL122" s="5"/>
      <c r="JM122" s="5"/>
      <c r="JN122" s="5"/>
      <c r="JO122" s="5"/>
      <c r="JP122" s="5"/>
      <c r="JQ122" s="5"/>
      <c r="JR122" s="5"/>
      <c r="JS122" s="5"/>
      <c r="JT122" s="5"/>
      <c r="JU122" s="5"/>
      <c r="JV122" s="5"/>
      <c r="JW122" s="5"/>
      <c r="JX122" s="5"/>
      <c r="JY122" s="5"/>
      <c r="JZ122" s="5"/>
      <c r="KA122" s="5"/>
      <c r="KB122" s="5"/>
      <c r="KC122" s="5"/>
      <c r="KD122" s="5"/>
      <c r="KE122" s="5"/>
      <c r="KF122" s="5"/>
      <c r="KG122" s="5"/>
      <c r="KH122" s="5"/>
      <c r="KI122" s="5"/>
      <c r="KJ122" s="5"/>
      <c r="KK122" s="5"/>
      <c r="KL122" s="5"/>
      <c r="KM122" s="5"/>
      <c r="KN122" s="5"/>
      <c r="KO122" s="5"/>
      <c r="KP122" s="5"/>
      <c r="KQ122" s="5"/>
      <c r="KR122" s="5"/>
      <c r="KS122" s="5"/>
      <c r="KT122" s="5"/>
      <c r="KU122" s="5"/>
      <c r="KV122" s="5"/>
      <c r="KW122" s="5"/>
      <c r="KX122" s="5"/>
      <c r="KY122" s="5"/>
      <c r="KZ122" s="5"/>
      <c r="LA122" s="5"/>
      <c r="LB122" s="5"/>
      <c r="LC122" s="5"/>
      <c r="LD122" s="5"/>
      <c r="LE122" s="5"/>
      <c r="LF122" s="5"/>
      <c r="LG122" s="5"/>
      <c r="LH122" s="5"/>
      <c r="LI122" s="5"/>
      <c r="LJ122" s="5"/>
      <c r="LK122" s="5"/>
      <c r="LL122" s="5"/>
      <c r="LM122" s="5"/>
      <c r="LN122" s="5"/>
      <c r="LO122" s="5"/>
      <c r="LP122" s="5"/>
      <c r="LQ122" s="5"/>
      <c r="LR122" s="5"/>
      <c r="LS122" s="5"/>
      <c r="LT122" s="5"/>
      <c r="LU122" s="5"/>
      <c r="LV122" s="5"/>
      <c r="LW122" s="5"/>
      <c r="LX122" s="5"/>
      <c r="LY122" s="5"/>
      <c r="LZ122" s="5"/>
      <c r="MA122" s="5"/>
      <c r="MB122" s="5"/>
      <c r="MC122" s="5"/>
      <c r="MD122" s="5"/>
      <c r="ME122" s="5"/>
      <c r="MF122" s="5"/>
      <c r="MG122" s="5"/>
      <c r="MH122" s="5"/>
      <c r="MI122" s="5"/>
      <c r="MJ122" s="5"/>
      <c r="MK122" s="5"/>
      <c r="ML122" s="5"/>
      <c r="MM122" s="5"/>
      <c r="MN122" s="5"/>
      <c r="MO122" s="5"/>
      <c r="MP122" s="5"/>
      <c r="MQ122" s="5"/>
      <c r="MR122" s="5"/>
      <c r="MS122" s="5"/>
      <c r="MT122" s="5"/>
      <c r="MU122" s="5"/>
      <c r="MV122" s="5"/>
      <c r="MW122" s="5"/>
      <c r="MX122" s="5"/>
      <c r="MY122" s="5"/>
      <c r="MZ122" s="5"/>
      <c r="NA122" s="5"/>
      <c r="NB122" s="5"/>
      <c r="NC122" s="5"/>
      <c r="ND122" s="5"/>
      <c r="NE122" s="5"/>
      <c r="NF122" s="5"/>
      <c r="NG122" s="5"/>
      <c r="NH122" s="5"/>
      <c r="NI122" s="5"/>
      <c r="NJ122" s="5"/>
      <c r="NK122" s="5"/>
      <c r="NL122" s="5"/>
      <c r="NM122" s="5"/>
      <c r="NN122" s="5"/>
      <c r="NO122" s="5"/>
      <c r="NP122" s="5"/>
      <c r="NQ122" s="5"/>
      <c r="NR122" s="5"/>
      <c r="NS122" s="5"/>
      <c r="NT122" s="5"/>
      <c r="NU122" s="5"/>
      <c r="NV122" s="5"/>
      <c r="NW122" s="5"/>
      <c r="NX122" s="5"/>
      <c r="NY122" s="5"/>
      <c r="NZ122" s="5"/>
      <c r="OA122" s="5"/>
      <c r="OB122" s="5"/>
      <c r="OC122" s="5"/>
      <c r="OD122" s="5"/>
      <c r="OE122" s="5"/>
      <c r="OF122" s="5"/>
      <c r="OG122" s="5"/>
      <c r="OH122" s="5"/>
      <c r="OI122" s="5"/>
      <c r="OJ122" s="5"/>
      <c r="OK122" s="5"/>
      <c r="OL122" s="5"/>
      <c r="OM122" s="5"/>
      <c r="ON122" s="5"/>
      <c r="OO122" s="5"/>
      <c r="OP122" s="5"/>
      <c r="OQ122" s="5"/>
      <c r="OR122" s="5"/>
      <c r="OS122" s="5"/>
      <c r="OT122" s="5"/>
      <c r="OU122" s="5"/>
      <c r="OV122" s="5"/>
      <c r="OW122" s="5"/>
      <c r="OX122" s="5"/>
      <c r="OY122" s="5"/>
      <c r="OZ122" s="5"/>
      <c r="PA122" s="5"/>
      <c r="PB122" s="5"/>
      <c r="PC122" s="5"/>
      <c r="PD122" s="5"/>
      <c r="PE122" s="5"/>
      <c r="PF122" s="5"/>
      <c r="PG122" s="5"/>
      <c r="PH122" s="5"/>
      <c r="PI122" s="5"/>
      <c r="PJ122" s="5"/>
      <c r="PK122" s="5"/>
      <c r="PL122" s="5"/>
      <c r="PM122" s="5"/>
      <c r="PN122" s="5"/>
      <c r="PO122" s="5"/>
      <c r="PP122" s="5"/>
      <c r="PQ122" s="5"/>
      <c r="PR122" s="5"/>
      <c r="PS122" s="5"/>
      <c r="PT122" s="5"/>
      <c r="PU122" s="5"/>
      <c r="PV122" s="5"/>
      <c r="PW122" s="5"/>
      <c r="PX122" s="5"/>
      <c r="PY122" s="5"/>
      <c r="PZ122" s="5"/>
      <c r="QA122" s="5"/>
      <c r="QB122" s="5"/>
      <c r="QC122" s="5"/>
      <c r="QD122" s="5"/>
      <c r="QE122" s="5"/>
      <c r="QF122" s="5"/>
      <c r="QG122" s="5"/>
      <c r="QH122" s="5"/>
      <c r="QI122" s="5"/>
      <c r="QJ122" s="5"/>
      <c r="QK122" s="5"/>
      <c r="QL122" s="5"/>
      <c r="QM122" s="5"/>
      <c r="QN122" s="5"/>
      <c r="QO122" s="5"/>
      <c r="QP122" s="5"/>
      <c r="QQ122" s="5"/>
      <c r="QR122" s="5"/>
      <c r="QS122" s="5"/>
      <c r="QT122" s="5"/>
      <c r="QU122" s="5"/>
      <c r="QV122" s="5"/>
      <c r="QW122" s="5"/>
      <c r="QX122" s="5"/>
      <c r="QY122" s="5"/>
      <c r="QZ122" s="5"/>
      <c r="RA122" s="5"/>
      <c r="RB122" s="5"/>
      <c r="RC122" s="5"/>
      <c r="RD122" s="5"/>
      <c r="RE122" s="5"/>
      <c r="RF122" s="5"/>
      <c r="RG122" s="5"/>
      <c r="RH122" s="5"/>
      <c r="RI122" s="5"/>
      <c r="RJ122" s="5"/>
      <c r="RK122" s="5"/>
      <c r="RL122" s="5"/>
      <c r="RM122" s="5"/>
      <c r="RN122" s="5"/>
      <c r="RO122" s="5"/>
      <c r="RP122" s="5"/>
      <c r="RQ122" s="5"/>
      <c r="RR122" s="5"/>
      <c r="RS122" s="5"/>
      <c r="RT122" s="5"/>
      <c r="RU122" s="5"/>
      <c r="RV122" s="5"/>
      <c r="RW122" s="5"/>
      <c r="RX122" s="5"/>
      <c r="RY122" s="5"/>
      <c r="RZ122" s="5"/>
      <c r="SA122" s="5"/>
      <c r="SB122" s="5"/>
      <c r="SC122" s="5"/>
      <c r="SD122" s="5"/>
      <c r="SE122" s="5"/>
      <c r="SF122" s="5"/>
      <c r="SG122" s="5"/>
      <c r="SH122" s="5"/>
      <c r="SI122" s="5"/>
      <c r="SJ122" s="5"/>
      <c r="SK122" s="5"/>
      <c r="SL122" s="5"/>
      <c r="SM122" s="5"/>
      <c r="SN122" s="5"/>
      <c r="SO122" s="5"/>
      <c r="SP122" s="5"/>
      <c r="SQ122" s="5"/>
      <c r="SR122" s="5"/>
      <c r="SS122" s="5"/>
      <c r="ST122" s="5"/>
      <c r="SU122" s="5"/>
      <c r="SV122" s="5"/>
      <c r="SW122" s="5"/>
      <c r="SX122" s="5"/>
      <c r="SY122" s="5"/>
      <c r="SZ122" s="5"/>
      <c r="TA122" s="5"/>
      <c r="TB122" s="5"/>
      <c r="TC122" s="5"/>
      <c r="TD122" s="5"/>
      <c r="TE122" s="5"/>
      <c r="TF122" s="5"/>
      <c r="TG122" s="5"/>
      <c r="TH122" s="5"/>
      <c r="TI122" s="5"/>
      <c r="TJ122" s="5"/>
      <c r="TK122" s="5"/>
      <c r="TL122" s="5"/>
      <c r="TM122" s="5"/>
      <c r="TN122" s="5"/>
      <c r="TO122" s="5"/>
      <c r="TP122" s="5"/>
      <c r="TQ122" s="5"/>
      <c r="TR122" s="5"/>
      <c r="TS122" s="5"/>
      <c r="TT122" s="5"/>
      <c r="TU122" s="5"/>
      <c r="TV122" s="5"/>
      <c r="TW122" s="5"/>
      <c r="TX122" s="5"/>
      <c r="TY122" s="5"/>
      <c r="TZ122" s="5"/>
      <c r="UA122" s="5"/>
      <c r="UB122" s="5"/>
      <c r="UC122" s="5"/>
      <c r="UD122" s="5"/>
      <c r="UE122" s="5"/>
      <c r="UF122" s="5"/>
      <c r="UG122" s="5"/>
      <c r="UH122" s="5"/>
      <c r="UI122" s="5"/>
      <c r="UJ122" s="5"/>
      <c r="UK122" s="5"/>
      <c r="UL122" s="5"/>
      <c r="UM122" s="5"/>
      <c r="UN122" s="5"/>
      <c r="UO122" s="5"/>
      <c r="UP122" s="5"/>
      <c r="UQ122" s="5"/>
      <c r="UR122" s="5"/>
      <c r="US122" s="5"/>
      <c r="UT122" s="5"/>
      <c r="UU122" s="5"/>
      <c r="UV122" s="5"/>
      <c r="UW122" s="5"/>
      <c r="UX122" s="5"/>
      <c r="UY122" s="5"/>
      <c r="UZ122" s="5"/>
      <c r="VA122" s="5"/>
      <c r="VB122" s="5"/>
      <c r="VC122" s="5"/>
      <c r="VD122" s="5"/>
      <c r="VE122" s="5"/>
      <c r="VF122" s="5"/>
      <c r="VG122" s="5"/>
      <c r="VH122" s="5"/>
      <c r="VI122" s="5"/>
      <c r="VJ122" s="5"/>
      <c r="VK122" s="5"/>
      <c r="VL122" s="5"/>
      <c r="VM122" s="5"/>
      <c r="VN122" s="5"/>
      <c r="VO122" s="5"/>
      <c r="VP122" s="5"/>
      <c r="VQ122" s="5"/>
      <c r="VR122" s="5"/>
      <c r="VS122" s="5"/>
      <c r="VT122" s="5"/>
      <c r="VU122" s="5"/>
      <c r="VV122" s="5"/>
      <c r="VW122" s="5"/>
      <c r="VX122" s="5"/>
      <c r="VY122" s="5"/>
      <c r="VZ122" s="5"/>
      <c r="WA122" s="5"/>
      <c r="WB122" s="5"/>
      <c r="WC122" s="5"/>
      <c r="WD122" s="5"/>
      <c r="WE122" s="5"/>
      <c r="WF122" s="5"/>
      <c r="WG122" s="5"/>
      <c r="WH122" s="5"/>
      <c r="WI122" s="5"/>
      <c r="WJ122" s="5"/>
      <c r="WK122" s="5"/>
      <c r="WL122" s="5"/>
      <c r="WM122" s="5"/>
      <c r="WN122" s="5"/>
      <c r="WO122" s="5"/>
      <c r="WP122" s="5"/>
      <c r="WQ122" s="5"/>
      <c r="WR122" s="5"/>
      <c r="WS122" s="5"/>
      <c r="WT122" s="5"/>
      <c r="WU122" s="5"/>
      <c r="WV122" s="5"/>
      <c r="WW122" s="5"/>
      <c r="WX122" s="5"/>
      <c r="WY122" s="5"/>
      <c r="WZ122" s="5"/>
      <c r="XA122" s="5"/>
      <c r="XB122" s="5"/>
      <c r="XC122" s="5"/>
      <c r="XD122" s="5"/>
      <c r="XE122" s="5"/>
      <c r="XF122" s="5"/>
      <c r="XG122" s="5"/>
      <c r="XH122" s="5"/>
      <c r="XI122" s="5"/>
      <c r="XJ122" s="5"/>
      <c r="XK122" s="5"/>
      <c r="XL122" s="5"/>
      <c r="XM122" s="5"/>
      <c r="XN122" s="5"/>
      <c r="XO122" s="5"/>
      <c r="XP122" s="5"/>
      <c r="XQ122" s="5"/>
      <c r="XR122" s="5"/>
      <c r="XS122" s="5"/>
      <c r="XT122" s="5"/>
      <c r="XU122" s="5"/>
      <c r="XV122" s="5"/>
      <c r="XW122" s="5"/>
      <c r="XX122" s="5"/>
      <c r="XY122" s="5"/>
      <c r="XZ122" s="5"/>
      <c r="YA122" s="5"/>
      <c r="YB122" s="5"/>
      <c r="YC122" s="5"/>
      <c r="YD122" s="5"/>
      <c r="YE122" s="5"/>
      <c r="YF122" s="5"/>
      <c r="YG122" s="5"/>
      <c r="YH122" s="5"/>
      <c r="YI122" s="5"/>
      <c r="YJ122" s="5"/>
      <c r="YK122" s="5"/>
      <c r="YL122" s="5"/>
      <c r="YM122" s="5"/>
      <c r="YN122" s="5"/>
      <c r="YO122" s="5"/>
      <c r="YP122" s="5"/>
      <c r="YQ122" s="5"/>
      <c r="YR122" s="5"/>
      <c r="YS122" s="5"/>
      <c r="YT122" s="5"/>
      <c r="YU122" s="5"/>
      <c r="YV122" s="5"/>
      <c r="YW122" s="5"/>
      <c r="YX122" s="5"/>
      <c r="YY122" s="5"/>
      <c r="YZ122" s="5"/>
      <c r="ZA122" s="5"/>
      <c r="ZB122" s="5"/>
      <c r="ZC122" s="5"/>
      <c r="ZD122" s="5"/>
      <c r="ZE122" s="5"/>
      <c r="ZF122" s="5"/>
      <c r="ZG122" s="5"/>
      <c r="ZH122" s="5"/>
      <c r="ZI122" s="5"/>
      <c r="ZJ122" s="5"/>
      <c r="ZK122" s="5"/>
      <c r="ZL122" s="5"/>
      <c r="ZM122" s="5"/>
      <c r="ZN122" s="5"/>
      <c r="ZO122" s="5"/>
      <c r="ZP122" s="5"/>
      <c r="ZQ122" s="5"/>
      <c r="ZR122" s="5"/>
      <c r="ZS122" s="5"/>
      <c r="ZT122" s="5"/>
      <c r="ZU122" s="5"/>
      <c r="ZV122" s="5"/>
      <c r="ZW122" s="5"/>
      <c r="ZX122" s="5"/>
      <c r="ZY122" s="5"/>
      <c r="ZZ122" s="5"/>
      <c r="AAA122" s="5"/>
      <c r="AAB122" s="5"/>
      <c r="AAC122" s="5"/>
      <c r="AAD122" s="5"/>
      <c r="AAE122" s="5"/>
      <c r="AAF122" s="5"/>
      <c r="AAG122" s="5"/>
      <c r="AAH122" s="5"/>
      <c r="AAI122" s="5"/>
      <c r="AAJ122" s="5"/>
      <c r="AAK122" s="5"/>
      <c r="AAL122" s="5"/>
      <c r="AAM122" s="5"/>
      <c r="AAN122" s="5"/>
      <c r="AAO122" s="5"/>
      <c r="AAP122" s="5"/>
      <c r="AAQ122" s="5"/>
      <c r="AAR122" s="5"/>
      <c r="AAS122" s="5"/>
      <c r="AAT122" s="5"/>
      <c r="AAU122" s="5"/>
      <c r="AAV122" s="5"/>
      <c r="AAW122" s="5"/>
      <c r="AAX122" s="5"/>
      <c r="AAY122" s="5"/>
      <c r="AAZ122" s="5"/>
      <c r="ABA122" s="5"/>
      <c r="ABB122" s="5"/>
      <c r="ABC122" s="5"/>
      <c r="ABD122" s="5"/>
      <c r="ABE122" s="5"/>
      <c r="ABF122" s="5"/>
      <c r="ABG122" s="5"/>
      <c r="ABH122" s="5"/>
      <c r="ABI122" s="5"/>
      <c r="ABJ122" s="5"/>
      <c r="ABK122" s="5"/>
      <c r="ABL122" s="5"/>
      <c r="ABM122" s="5"/>
      <c r="ABN122" s="5"/>
      <c r="ABO122" s="5"/>
      <c r="ABP122" s="5"/>
      <c r="ABQ122" s="5"/>
      <c r="ABR122" s="5"/>
      <c r="ABS122" s="5"/>
      <c r="ABT122" s="5"/>
      <c r="ABU122" s="5"/>
      <c r="ABV122" s="5"/>
      <c r="ABW122" s="5"/>
      <c r="ABX122" s="5"/>
      <c r="ABY122" s="5"/>
      <c r="ABZ122" s="5"/>
      <c r="ACA122" s="5"/>
      <c r="ACB122" s="5"/>
      <c r="ACC122" s="5"/>
      <c r="ACD122" s="5"/>
      <c r="ACE122" s="5"/>
      <c r="ACF122" s="5"/>
      <c r="ACG122" s="5"/>
      <c r="ACH122" s="5"/>
      <c r="ACI122" s="5"/>
      <c r="ACJ122" s="5"/>
      <c r="ACK122" s="5"/>
      <c r="ACL122" s="5"/>
      <c r="ACM122" s="5"/>
      <c r="ACN122" s="5"/>
      <c r="ACO122" s="5"/>
      <c r="ACP122" s="5"/>
      <c r="ACQ122" s="5"/>
      <c r="ACR122" s="5"/>
      <c r="ACS122" s="5"/>
      <c r="ACT122" s="5"/>
      <c r="ACU122" s="5"/>
      <c r="ACV122" s="5"/>
      <c r="ACW122" s="5"/>
      <c r="ACX122" s="5"/>
      <c r="ACY122" s="5"/>
      <c r="ACZ122" s="5"/>
      <c r="ADA122" s="5"/>
      <c r="ADB122" s="5"/>
      <c r="ADC122" s="5"/>
      <c r="ADD122" s="5"/>
      <c r="ADE122" s="5"/>
      <c r="ADF122" s="5"/>
      <c r="ADG122" s="5"/>
      <c r="ADH122" s="5"/>
      <c r="ADI122" s="5"/>
      <c r="ADJ122" s="5"/>
      <c r="ADK122" s="5"/>
      <c r="ADL122" s="5"/>
      <c r="ADM122" s="5"/>
      <c r="ADN122" s="5"/>
      <c r="ADO122" s="5"/>
      <c r="ADP122" s="5"/>
      <c r="ADQ122" s="5"/>
      <c r="ADR122" s="5"/>
      <c r="ADS122" s="5"/>
      <c r="ADT122" s="5"/>
      <c r="ADU122" s="5"/>
      <c r="ADV122" s="5"/>
      <c r="ADW122" s="5"/>
      <c r="ADX122" s="5"/>
      <c r="ADY122" s="5"/>
      <c r="ADZ122" s="5"/>
      <c r="AEA122" s="5"/>
      <c r="AEB122" s="5"/>
      <c r="AEC122" s="5"/>
      <c r="AED122" s="5"/>
      <c r="AEE122" s="5"/>
      <c r="AEF122" s="5"/>
      <c r="AEG122" s="5"/>
      <c r="AEH122" s="5"/>
      <c r="AEI122" s="5"/>
      <c r="AEJ122" s="5"/>
      <c r="AEK122" s="5"/>
      <c r="AEL122" s="5"/>
      <c r="AEM122" s="5"/>
      <c r="AEN122" s="5"/>
      <c r="AEO122" s="5"/>
      <c r="AEP122" s="5"/>
      <c r="AEQ122" s="5"/>
      <c r="AER122" s="5"/>
      <c r="AES122" s="5"/>
      <c r="AET122" s="5"/>
      <c r="AEU122" s="5"/>
      <c r="AEV122" s="5"/>
      <c r="AEW122" s="5"/>
      <c r="AEX122" s="5"/>
      <c r="AEY122" s="5"/>
      <c r="AEZ122" s="5"/>
      <c r="AFA122" s="5"/>
      <c r="AFB122" s="5"/>
      <c r="AFC122" s="5"/>
      <c r="AFD122" s="5"/>
      <c r="AFE122" s="5"/>
      <c r="AFF122" s="5"/>
      <c r="AFG122" s="5"/>
      <c r="AFH122" s="5"/>
      <c r="AFI122" s="5"/>
      <c r="AFJ122" s="5"/>
      <c r="AFK122" s="5"/>
      <c r="AFL122" s="5"/>
      <c r="AFM122" s="5"/>
      <c r="AFN122" s="5"/>
      <c r="AFO122" s="5"/>
      <c r="AFP122" s="5"/>
      <c r="AFQ122" s="5"/>
      <c r="AFR122" s="5"/>
      <c r="AFS122" s="5"/>
      <c r="AFT122" s="5"/>
      <c r="AFU122" s="5"/>
      <c r="AFV122" s="5"/>
      <c r="AFW122" s="5"/>
      <c r="AFX122" s="5"/>
      <c r="AFY122" s="5"/>
      <c r="AFZ122" s="5"/>
      <c r="AGA122" s="5"/>
      <c r="AGB122" s="5"/>
      <c r="AGC122" s="5"/>
      <c r="AGD122" s="5"/>
      <c r="AGE122" s="5"/>
      <c r="AGF122" s="5"/>
      <c r="AGG122" s="5"/>
      <c r="AGH122" s="5"/>
      <c r="AGI122" s="5"/>
      <c r="AGJ122" s="5"/>
      <c r="AGK122" s="5"/>
      <c r="AGL122" s="5"/>
      <c r="AGM122" s="5"/>
      <c r="AGN122" s="5"/>
      <c r="AGO122" s="5"/>
      <c r="AGP122" s="5"/>
      <c r="AGQ122" s="5"/>
      <c r="AGR122" s="5"/>
      <c r="AGS122" s="5"/>
      <c r="AGT122" s="5"/>
      <c r="AGU122" s="5"/>
      <c r="AGV122" s="5"/>
      <c r="AGW122" s="5"/>
      <c r="AGX122" s="5"/>
      <c r="AGY122" s="5"/>
      <c r="AGZ122" s="5"/>
      <c r="AHA122" s="5"/>
      <c r="AHB122" s="5"/>
      <c r="AHC122" s="5"/>
      <c r="AHD122" s="5"/>
      <c r="AHE122" s="5"/>
      <c r="AHF122" s="5"/>
      <c r="AHG122" s="5"/>
      <c r="AHH122" s="5"/>
      <c r="AHI122" s="5"/>
      <c r="AHJ122" s="5"/>
      <c r="AHK122" s="5"/>
      <c r="AHL122" s="5"/>
      <c r="AHM122" s="5"/>
      <c r="AHN122" s="5"/>
      <c r="AHO122" s="5"/>
      <c r="AHP122" s="5"/>
      <c r="AHQ122" s="5"/>
      <c r="AHR122" s="5"/>
      <c r="AHS122" s="5"/>
      <c r="AHT122" s="5"/>
      <c r="AHU122" s="5"/>
      <c r="AHV122" s="5"/>
      <c r="AHW122" s="5"/>
      <c r="AHX122" s="5"/>
      <c r="AHY122" s="5"/>
      <c r="AHZ122" s="5"/>
      <c r="AIA122" s="5"/>
      <c r="AIB122" s="5"/>
      <c r="AIC122" s="5"/>
      <c r="AID122" s="5"/>
      <c r="AIE122" s="5"/>
      <c r="AIF122" s="5"/>
      <c r="AIG122" s="5"/>
      <c r="AIH122" s="5"/>
      <c r="AII122" s="5"/>
      <c r="AIJ122" s="5"/>
      <c r="AIK122" s="5"/>
      <c r="AIL122" s="5"/>
      <c r="AIM122" s="5"/>
      <c r="AIN122" s="5"/>
      <c r="AIO122" s="5"/>
      <c r="AIP122" s="5"/>
      <c r="AIQ122" s="5"/>
      <c r="AIR122" s="5"/>
      <c r="AIS122" s="5"/>
      <c r="AIT122" s="5"/>
      <c r="AIU122" s="5"/>
      <c r="AIV122" s="5"/>
      <c r="AIW122" s="5"/>
      <c r="AIX122" s="5"/>
      <c r="AIY122" s="5"/>
      <c r="AIZ122" s="5"/>
      <c r="AJA122" s="5"/>
      <c r="AJB122" s="5"/>
      <c r="AJC122" s="5"/>
      <c r="AJD122" s="5"/>
      <c r="AJE122" s="5"/>
      <c r="AJF122" s="5"/>
      <c r="AJG122" s="5"/>
      <c r="AJH122" s="5"/>
      <c r="AJI122" s="5"/>
      <c r="AJJ122" s="5"/>
      <c r="AJK122" s="5"/>
      <c r="AJL122" s="5"/>
      <c r="AJM122" s="5"/>
      <c r="AJN122" s="5"/>
      <c r="AJO122" s="5"/>
      <c r="AJP122" s="5"/>
      <c r="AJQ122" s="5"/>
      <c r="AJR122" s="5"/>
      <c r="AJS122" s="5"/>
      <c r="AJT122" s="5"/>
      <c r="AJU122" s="5"/>
      <c r="AJV122" s="5"/>
      <c r="AJW122" s="5"/>
      <c r="AJX122" s="5"/>
      <c r="AJY122" s="5"/>
      <c r="AJZ122" s="5"/>
      <c r="AKA122" s="5"/>
      <c r="AKB122" s="5"/>
      <c r="AKC122" s="5"/>
      <c r="AKD122" s="5"/>
      <c r="AKE122" s="5"/>
      <c r="AKF122" s="5"/>
      <c r="AKG122" s="5"/>
      <c r="AKH122" s="5"/>
      <c r="AKI122" s="5"/>
      <c r="AKJ122" s="5"/>
      <c r="AKK122" s="5"/>
      <c r="AKL122" s="5"/>
      <c r="AKM122" s="5"/>
      <c r="AKN122" s="5"/>
      <c r="AKO122" s="5"/>
      <c r="AKP122" s="5"/>
      <c r="AKQ122" s="5"/>
      <c r="AKR122" s="5"/>
      <c r="AKS122" s="5"/>
      <c r="AKT122" s="5"/>
      <c r="AKU122" s="5"/>
      <c r="AKV122" s="5"/>
      <c r="AKW122" s="5"/>
      <c r="AKX122" s="5"/>
      <c r="AKY122" s="5"/>
      <c r="AKZ122" s="5"/>
      <c r="ALA122" s="5"/>
      <c r="ALB122" s="5"/>
      <c r="ALC122" s="5"/>
      <c r="ALD122" s="5"/>
      <c r="ALE122" s="5"/>
      <c r="ALF122" s="5"/>
      <c r="ALG122" s="5"/>
      <c r="ALH122" s="5"/>
      <c r="ALI122" s="5"/>
      <c r="ALJ122" s="5"/>
      <c r="ALK122" s="5"/>
      <c r="ALL122" s="5"/>
      <c r="ALM122" s="5"/>
      <c r="ALN122" s="5"/>
      <c r="ALO122" s="5"/>
      <c r="ALP122" s="5"/>
      <c r="ALQ122" s="5"/>
      <c r="ALR122" s="5"/>
      <c r="ALS122" s="5"/>
      <c r="ALT122" s="5"/>
      <c r="ALU122" s="5"/>
      <c r="ALV122" s="5"/>
      <c r="ALW122" s="5"/>
      <c r="ALX122" s="5"/>
      <c r="ALY122" s="5"/>
      <c r="ALZ122" s="5"/>
      <c r="AMA122" s="5"/>
      <c r="AMB122" s="5"/>
      <c r="AMC122" s="5"/>
      <c r="AMD122" s="5"/>
      <c r="AME122" s="5"/>
      <c r="AMF122" s="5"/>
      <c r="AMG122" s="5"/>
      <c r="AMH122" s="5"/>
      <c r="AMI122" s="5"/>
      <c r="AMJ122" s="5"/>
    </row>
    <row r="123" customFormat="false" ht="12.8" hidden="false" customHeight="false" outlineLevel="0" collapsed="false">
      <c r="A123" s="11" t="n">
        <v>44713</v>
      </c>
      <c r="B123" s="10" t="n">
        <v>0</v>
      </c>
      <c r="C123" s="10" t="n">
        <v>172</v>
      </c>
      <c r="D123" s="10" t="n">
        <v>0.33</v>
      </c>
      <c r="E123" s="10" t="n">
        <v>50</v>
      </c>
      <c r="F123" s="10" t="n">
        <v>36</v>
      </c>
      <c r="G123" s="10" t="n">
        <v>72.61023</v>
      </c>
      <c r="H123" s="10"/>
      <c r="I123" s="10" t="n">
        <v>36.29373</v>
      </c>
      <c r="J123" s="10"/>
      <c r="K123" s="10"/>
      <c r="L123" s="10" t="s">
        <v>32</v>
      </c>
      <c r="M123" s="10"/>
      <c r="N123" s="10" t="n">
        <v>163</v>
      </c>
      <c r="O123" s="10" t="n">
        <v>170</v>
      </c>
      <c r="P123" s="10"/>
      <c r="Q123" s="10"/>
      <c r="R123" s="12" t="n">
        <f aca="false">(G123-I123)/I123/I123</f>
        <v>0.0275702547270038</v>
      </c>
      <c r="S123" s="12" t="n">
        <f aca="false">G123-I123</f>
        <v>36.3165</v>
      </c>
      <c r="T123" s="12" t="n">
        <f aca="false">I123^3/S123</f>
        <v>1316.40894722862</v>
      </c>
      <c r="U123" s="12" t="n">
        <v>0</v>
      </c>
      <c r="V123" s="10" t="n">
        <v>1.76</v>
      </c>
      <c r="W123" s="10" t="n">
        <v>0.02</v>
      </c>
      <c r="X123" s="12" t="n">
        <f aca="false">S123/I123</f>
        <v>1.0006273810931</v>
      </c>
      <c r="Y123" s="10" t="n">
        <f aca="false">W123/F123</f>
        <v>0.000555555555555556</v>
      </c>
      <c r="Z123" s="10" t="n">
        <v>0.0920478875882561</v>
      </c>
      <c r="AA123" s="13" t="n">
        <f aca="false">1/6*3.14*(G123^3-I123^3)*F123*0.0008</f>
        <v>5049.29472799051</v>
      </c>
      <c r="AB123" s="10" t="n">
        <v>1.92</v>
      </c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  <c r="IS123" s="10"/>
      <c r="IT123" s="10"/>
      <c r="IU123" s="10"/>
      <c r="IV123" s="10"/>
      <c r="IW123" s="10"/>
      <c r="IX123" s="10"/>
      <c r="IY123" s="10"/>
      <c r="IZ123" s="10"/>
      <c r="JA123" s="10"/>
      <c r="JB123" s="10"/>
      <c r="JC123" s="10"/>
      <c r="JD123" s="10"/>
      <c r="JE123" s="10"/>
      <c r="JF123" s="10"/>
      <c r="JG123" s="10"/>
      <c r="JH123" s="10"/>
      <c r="JI123" s="10"/>
      <c r="JJ123" s="10"/>
      <c r="JK123" s="10"/>
      <c r="JL123" s="10"/>
      <c r="JM123" s="10"/>
      <c r="JN123" s="10"/>
      <c r="JO123" s="10"/>
      <c r="JP123" s="10"/>
      <c r="JQ123" s="10"/>
      <c r="JR123" s="10"/>
      <c r="JS123" s="10"/>
      <c r="JT123" s="10"/>
      <c r="JU123" s="10"/>
      <c r="JV123" s="10"/>
      <c r="JW123" s="10"/>
      <c r="JX123" s="10"/>
      <c r="JY123" s="10"/>
      <c r="JZ123" s="10"/>
      <c r="KA123" s="10"/>
      <c r="KB123" s="10"/>
      <c r="KC123" s="10"/>
      <c r="KD123" s="10"/>
      <c r="KE123" s="10"/>
      <c r="KF123" s="10"/>
      <c r="KG123" s="10"/>
      <c r="KH123" s="10"/>
      <c r="KI123" s="10"/>
      <c r="KJ123" s="10"/>
      <c r="KK123" s="10"/>
      <c r="KL123" s="10"/>
      <c r="KM123" s="10"/>
      <c r="KN123" s="10"/>
      <c r="KO123" s="10"/>
      <c r="KP123" s="10"/>
      <c r="KQ123" s="10"/>
      <c r="KR123" s="10"/>
      <c r="KS123" s="10"/>
      <c r="KT123" s="10"/>
      <c r="KU123" s="10"/>
      <c r="KV123" s="10"/>
      <c r="KW123" s="10"/>
      <c r="KX123" s="10"/>
      <c r="KY123" s="10"/>
      <c r="KZ123" s="10"/>
      <c r="LA123" s="10"/>
      <c r="LB123" s="10"/>
      <c r="LC123" s="10"/>
      <c r="LD123" s="10"/>
      <c r="LE123" s="10"/>
      <c r="LF123" s="10"/>
      <c r="LG123" s="10"/>
      <c r="LH123" s="10"/>
      <c r="LI123" s="10"/>
      <c r="LJ123" s="10"/>
      <c r="LK123" s="10"/>
      <c r="LL123" s="10"/>
      <c r="LM123" s="10"/>
      <c r="LN123" s="10"/>
      <c r="LO123" s="10"/>
      <c r="LP123" s="10"/>
      <c r="LQ123" s="10"/>
      <c r="LR123" s="10"/>
      <c r="LS123" s="10"/>
      <c r="LT123" s="10"/>
      <c r="LU123" s="10"/>
      <c r="LV123" s="10"/>
      <c r="LW123" s="10"/>
      <c r="LX123" s="10"/>
      <c r="LY123" s="10"/>
      <c r="LZ123" s="10"/>
      <c r="MA123" s="10"/>
      <c r="MB123" s="10"/>
      <c r="MC123" s="10"/>
      <c r="MD123" s="10"/>
      <c r="ME123" s="10"/>
      <c r="MF123" s="10"/>
      <c r="MG123" s="10"/>
      <c r="MH123" s="10"/>
      <c r="MI123" s="10"/>
      <c r="MJ123" s="10"/>
      <c r="MK123" s="10"/>
      <c r="ML123" s="10"/>
      <c r="MM123" s="10"/>
      <c r="MN123" s="10"/>
      <c r="MO123" s="10"/>
      <c r="MP123" s="10"/>
      <c r="MQ123" s="10"/>
      <c r="MR123" s="10"/>
      <c r="MS123" s="10"/>
      <c r="MT123" s="10"/>
      <c r="MU123" s="10"/>
      <c r="MV123" s="10"/>
      <c r="MW123" s="10"/>
      <c r="MX123" s="10"/>
      <c r="MY123" s="10"/>
      <c r="MZ123" s="10"/>
      <c r="NA123" s="10"/>
      <c r="NB123" s="10"/>
      <c r="NC123" s="10"/>
      <c r="ND123" s="10"/>
      <c r="NE123" s="10"/>
      <c r="NF123" s="10"/>
      <c r="NG123" s="10"/>
      <c r="NH123" s="10"/>
      <c r="NI123" s="10"/>
      <c r="NJ123" s="10"/>
      <c r="NK123" s="10"/>
      <c r="NL123" s="10"/>
      <c r="NM123" s="10"/>
      <c r="NN123" s="10"/>
      <c r="NO123" s="10"/>
      <c r="NP123" s="10"/>
      <c r="NQ123" s="10"/>
      <c r="NR123" s="10"/>
      <c r="NS123" s="10"/>
      <c r="NT123" s="10"/>
      <c r="NU123" s="10"/>
      <c r="NV123" s="10"/>
      <c r="NW123" s="10"/>
      <c r="NX123" s="10"/>
      <c r="NY123" s="10"/>
      <c r="NZ123" s="10"/>
      <c r="OA123" s="10"/>
      <c r="OB123" s="10"/>
      <c r="OC123" s="10"/>
      <c r="OD123" s="10"/>
      <c r="OE123" s="10"/>
      <c r="OF123" s="10"/>
      <c r="OG123" s="10"/>
      <c r="OH123" s="10"/>
      <c r="OI123" s="10"/>
      <c r="OJ123" s="10"/>
      <c r="OK123" s="10"/>
      <c r="OL123" s="10"/>
      <c r="OM123" s="10"/>
      <c r="ON123" s="10"/>
      <c r="OO123" s="10"/>
      <c r="OP123" s="10"/>
      <c r="OQ123" s="10"/>
      <c r="OR123" s="10"/>
      <c r="OS123" s="10"/>
      <c r="OT123" s="10"/>
      <c r="OU123" s="10"/>
      <c r="OV123" s="10"/>
      <c r="OW123" s="10"/>
      <c r="OX123" s="10"/>
      <c r="OY123" s="10"/>
      <c r="OZ123" s="10"/>
      <c r="PA123" s="10"/>
      <c r="PB123" s="10"/>
      <c r="PC123" s="10"/>
      <c r="PD123" s="10"/>
      <c r="PE123" s="10"/>
      <c r="PF123" s="10"/>
      <c r="PG123" s="10"/>
      <c r="PH123" s="10"/>
      <c r="PI123" s="10"/>
      <c r="PJ123" s="10"/>
      <c r="PK123" s="10"/>
      <c r="PL123" s="10"/>
      <c r="PM123" s="10"/>
      <c r="PN123" s="10"/>
      <c r="PO123" s="10"/>
      <c r="PP123" s="10"/>
      <c r="PQ123" s="10"/>
      <c r="PR123" s="10"/>
      <c r="PS123" s="10"/>
      <c r="PT123" s="10"/>
      <c r="PU123" s="10"/>
      <c r="PV123" s="10"/>
      <c r="PW123" s="10"/>
      <c r="PX123" s="10"/>
      <c r="PY123" s="10"/>
      <c r="PZ123" s="10"/>
      <c r="QA123" s="10"/>
      <c r="QB123" s="10"/>
      <c r="QC123" s="10"/>
      <c r="QD123" s="10"/>
      <c r="QE123" s="10"/>
      <c r="QF123" s="10"/>
      <c r="QG123" s="10"/>
      <c r="QH123" s="10"/>
      <c r="QI123" s="10"/>
      <c r="QJ123" s="10"/>
      <c r="QK123" s="10"/>
      <c r="QL123" s="10"/>
      <c r="QM123" s="10"/>
      <c r="QN123" s="10"/>
      <c r="QO123" s="10"/>
      <c r="QP123" s="10"/>
      <c r="QQ123" s="10"/>
      <c r="QR123" s="10"/>
      <c r="QS123" s="10"/>
      <c r="QT123" s="10"/>
      <c r="QU123" s="10"/>
      <c r="QV123" s="10"/>
      <c r="QW123" s="10"/>
      <c r="QX123" s="10"/>
      <c r="QY123" s="10"/>
      <c r="QZ123" s="10"/>
      <c r="RA123" s="10"/>
      <c r="RB123" s="10"/>
      <c r="RC123" s="10"/>
      <c r="RD123" s="10"/>
      <c r="RE123" s="10"/>
      <c r="RF123" s="10"/>
      <c r="RG123" s="10"/>
      <c r="RH123" s="10"/>
      <c r="RI123" s="10"/>
      <c r="RJ123" s="10"/>
      <c r="RK123" s="10"/>
      <c r="RL123" s="10"/>
      <c r="RM123" s="10"/>
      <c r="RN123" s="10"/>
      <c r="RO123" s="10"/>
      <c r="RP123" s="10"/>
      <c r="RQ123" s="10"/>
      <c r="RR123" s="10"/>
      <c r="RS123" s="10"/>
      <c r="RT123" s="10"/>
      <c r="RU123" s="10"/>
      <c r="RV123" s="10"/>
      <c r="RW123" s="10"/>
      <c r="RX123" s="10"/>
      <c r="RY123" s="10"/>
      <c r="RZ123" s="10"/>
      <c r="SA123" s="10"/>
      <c r="SB123" s="10"/>
      <c r="SC123" s="10"/>
      <c r="SD123" s="10"/>
      <c r="SE123" s="10"/>
      <c r="SF123" s="10"/>
      <c r="SG123" s="10"/>
      <c r="SH123" s="10"/>
      <c r="SI123" s="10"/>
      <c r="SJ123" s="10"/>
      <c r="SK123" s="10"/>
      <c r="SL123" s="10"/>
      <c r="SM123" s="10"/>
      <c r="SN123" s="10"/>
      <c r="SO123" s="10"/>
      <c r="SP123" s="10"/>
      <c r="SQ123" s="10"/>
      <c r="SR123" s="10"/>
      <c r="SS123" s="10"/>
      <c r="ST123" s="10"/>
      <c r="SU123" s="10"/>
      <c r="SV123" s="10"/>
      <c r="SW123" s="10"/>
      <c r="SX123" s="10"/>
      <c r="SY123" s="10"/>
      <c r="SZ123" s="10"/>
      <c r="TA123" s="10"/>
      <c r="TB123" s="10"/>
      <c r="TC123" s="10"/>
      <c r="TD123" s="10"/>
      <c r="TE123" s="10"/>
      <c r="TF123" s="10"/>
      <c r="TG123" s="10"/>
      <c r="TH123" s="10"/>
      <c r="TI123" s="10"/>
      <c r="TJ123" s="10"/>
      <c r="TK123" s="10"/>
      <c r="TL123" s="10"/>
      <c r="TM123" s="10"/>
      <c r="TN123" s="10"/>
      <c r="TO123" s="10"/>
      <c r="TP123" s="10"/>
      <c r="TQ123" s="10"/>
      <c r="TR123" s="10"/>
      <c r="TS123" s="10"/>
      <c r="TT123" s="10"/>
      <c r="TU123" s="10"/>
      <c r="TV123" s="10"/>
      <c r="TW123" s="10"/>
      <c r="TX123" s="10"/>
      <c r="TY123" s="10"/>
      <c r="TZ123" s="10"/>
      <c r="UA123" s="10"/>
      <c r="UB123" s="10"/>
      <c r="UC123" s="10"/>
      <c r="UD123" s="10"/>
      <c r="UE123" s="10"/>
      <c r="UF123" s="10"/>
      <c r="UG123" s="10"/>
      <c r="UH123" s="10"/>
      <c r="UI123" s="10"/>
      <c r="UJ123" s="10"/>
      <c r="UK123" s="10"/>
      <c r="UL123" s="10"/>
      <c r="UM123" s="10"/>
      <c r="UN123" s="10"/>
      <c r="UO123" s="10"/>
      <c r="UP123" s="10"/>
      <c r="UQ123" s="10"/>
      <c r="UR123" s="10"/>
      <c r="US123" s="10"/>
      <c r="UT123" s="10"/>
      <c r="UU123" s="10"/>
      <c r="UV123" s="10"/>
      <c r="UW123" s="10"/>
      <c r="UX123" s="10"/>
      <c r="UY123" s="10"/>
      <c r="UZ123" s="10"/>
      <c r="VA123" s="10"/>
      <c r="VB123" s="10"/>
      <c r="VC123" s="10"/>
      <c r="VD123" s="10"/>
      <c r="VE123" s="10"/>
      <c r="VF123" s="10"/>
      <c r="VG123" s="10"/>
      <c r="VH123" s="10"/>
      <c r="VI123" s="10"/>
      <c r="VJ123" s="10"/>
      <c r="VK123" s="10"/>
      <c r="VL123" s="10"/>
      <c r="VM123" s="10"/>
      <c r="VN123" s="10"/>
      <c r="VO123" s="10"/>
      <c r="VP123" s="10"/>
      <c r="VQ123" s="10"/>
      <c r="VR123" s="10"/>
      <c r="VS123" s="10"/>
      <c r="VT123" s="10"/>
      <c r="VU123" s="10"/>
      <c r="VV123" s="10"/>
      <c r="VW123" s="10"/>
      <c r="VX123" s="10"/>
      <c r="VY123" s="10"/>
      <c r="VZ123" s="10"/>
      <c r="WA123" s="10"/>
      <c r="WB123" s="10"/>
      <c r="WC123" s="10"/>
      <c r="WD123" s="10"/>
      <c r="WE123" s="10"/>
      <c r="WF123" s="10"/>
      <c r="WG123" s="10"/>
      <c r="WH123" s="10"/>
      <c r="WI123" s="10"/>
      <c r="WJ123" s="10"/>
      <c r="WK123" s="10"/>
      <c r="WL123" s="10"/>
      <c r="WM123" s="10"/>
      <c r="WN123" s="10"/>
      <c r="WO123" s="10"/>
      <c r="WP123" s="10"/>
      <c r="WQ123" s="10"/>
      <c r="WR123" s="10"/>
      <c r="WS123" s="10"/>
      <c r="WT123" s="10"/>
      <c r="WU123" s="10"/>
      <c r="WV123" s="10"/>
      <c r="WW123" s="10"/>
      <c r="WX123" s="10"/>
      <c r="WY123" s="10"/>
      <c r="WZ123" s="10"/>
      <c r="XA123" s="10"/>
      <c r="XB123" s="10"/>
      <c r="XC123" s="10"/>
      <c r="XD123" s="10"/>
      <c r="XE123" s="10"/>
      <c r="XF123" s="10"/>
      <c r="XG123" s="10"/>
      <c r="XH123" s="10"/>
      <c r="XI123" s="10"/>
      <c r="XJ123" s="10"/>
      <c r="XK123" s="10"/>
      <c r="XL123" s="10"/>
      <c r="XM123" s="10"/>
      <c r="XN123" s="10"/>
      <c r="XO123" s="10"/>
      <c r="XP123" s="10"/>
      <c r="XQ123" s="10"/>
      <c r="XR123" s="10"/>
      <c r="XS123" s="10"/>
      <c r="XT123" s="10"/>
      <c r="XU123" s="10"/>
      <c r="XV123" s="10"/>
      <c r="XW123" s="10"/>
      <c r="XX123" s="10"/>
      <c r="XY123" s="10"/>
      <c r="XZ123" s="10"/>
      <c r="YA123" s="10"/>
      <c r="YB123" s="10"/>
      <c r="YC123" s="10"/>
      <c r="YD123" s="10"/>
      <c r="YE123" s="10"/>
      <c r="YF123" s="10"/>
      <c r="YG123" s="10"/>
      <c r="YH123" s="10"/>
      <c r="YI123" s="10"/>
      <c r="YJ123" s="10"/>
      <c r="YK123" s="10"/>
      <c r="YL123" s="10"/>
      <c r="YM123" s="10"/>
      <c r="YN123" s="10"/>
      <c r="YO123" s="10"/>
      <c r="YP123" s="10"/>
      <c r="YQ123" s="10"/>
      <c r="YR123" s="10"/>
      <c r="YS123" s="10"/>
      <c r="YT123" s="10"/>
      <c r="YU123" s="10"/>
      <c r="YV123" s="10"/>
      <c r="YW123" s="10"/>
      <c r="YX123" s="10"/>
      <c r="YY123" s="10"/>
      <c r="YZ123" s="10"/>
      <c r="ZA123" s="10"/>
      <c r="ZB123" s="10"/>
      <c r="ZC123" s="10"/>
      <c r="ZD123" s="10"/>
      <c r="ZE123" s="10"/>
      <c r="ZF123" s="10"/>
      <c r="ZG123" s="10"/>
      <c r="ZH123" s="10"/>
      <c r="ZI123" s="10"/>
      <c r="ZJ123" s="10"/>
      <c r="ZK123" s="10"/>
      <c r="ZL123" s="10"/>
      <c r="ZM123" s="10"/>
      <c r="ZN123" s="10"/>
      <c r="ZO123" s="10"/>
      <c r="ZP123" s="10"/>
      <c r="ZQ123" s="10"/>
      <c r="ZR123" s="10"/>
      <c r="ZS123" s="10"/>
      <c r="ZT123" s="10"/>
      <c r="ZU123" s="10"/>
      <c r="ZV123" s="10"/>
      <c r="ZW123" s="10"/>
      <c r="ZX123" s="10"/>
      <c r="ZY123" s="10"/>
      <c r="ZZ123" s="10"/>
      <c r="AAA123" s="10"/>
      <c r="AAB123" s="10"/>
      <c r="AAC123" s="10"/>
      <c r="AAD123" s="10"/>
      <c r="AAE123" s="10"/>
      <c r="AAF123" s="10"/>
      <c r="AAG123" s="10"/>
      <c r="AAH123" s="10"/>
      <c r="AAI123" s="10"/>
      <c r="AAJ123" s="10"/>
      <c r="AAK123" s="10"/>
      <c r="AAL123" s="10"/>
      <c r="AAM123" s="10"/>
      <c r="AAN123" s="10"/>
      <c r="AAO123" s="10"/>
      <c r="AAP123" s="10"/>
      <c r="AAQ123" s="10"/>
      <c r="AAR123" s="10"/>
      <c r="AAS123" s="10"/>
      <c r="AAT123" s="10"/>
      <c r="AAU123" s="10"/>
      <c r="AAV123" s="10"/>
      <c r="AAW123" s="10"/>
      <c r="AAX123" s="10"/>
      <c r="AAY123" s="10"/>
      <c r="AAZ123" s="10"/>
      <c r="ABA123" s="10"/>
      <c r="ABB123" s="10"/>
      <c r="ABC123" s="10"/>
      <c r="ABD123" s="10"/>
      <c r="ABE123" s="10"/>
      <c r="ABF123" s="10"/>
      <c r="ABG123" s="10"/>
      <c r="ABH123" s="10"/>
      <c r="ABI123" s="10"/>
      <c r="ABJ123" s="10"/>
      <c r="ABK123" s="10"/>
      <c r="ABL123" s="10"/>
      <c r="ABM123" s="10"/>
      <c r="ABN123" s="10"/>
      <c r="ABO123" s="10"/>
      <c r="ABP123" s="10"/>
      <c r="ABQ123" s="10"/>
      <c r="ABR123" s="10"/>
      <c r="ABS123" s="10"/>
      <c r="ABT123" s="10"/>
      <c r="ABU123" s="10"/>
      <c r="ABV123" s="10"/>
      <c r="ABW123" s="10"/>
      <c r="ABX123" s="10"/>
      <c r="ABY123" s="10"/>
      <c r="ABZ123" s="10"/>
      <c r="ACA123" s="10"/>
      <c r="ACB123" s="10"/>
      <c r="ACC123" s="10"/>
      <c r="ACD123" s="10"/>
      <c r="ACE123" s="10"/>
      <c r="ACF123" s="10"/>
      <c r="ACG123" s="10"/>
      <c r="ACH123" s="10"/>
      <c r="ACI123" s="10"/>
      <c r="ACJ123" s="10"/>
      <c r="ACK123" s="10"/>
      <c r="ACL123" s="10"/>
      <c r="ACM123" s="10"/>
      <c r="ACN123" s="10"/>
      <c r="ACO123" s="10"/>
      <c r="ACP123" s="10"/>
      <c r="ACQ123" s="10"/>
      <c r="ACR123" s="10"/>
      <c r="ACS123" s="10"/>
      <c r="ACT123" s="10"/>
      <c r="ACU123" s="10"/>
      <c r="ACV123" s="10"/>
      <c r="ACW123" s="10"/>
      <c r="ACX123" s="10"/>
      <c r="ACY123" s="10"/>
      <c r="ACZ123" s="10"/>
      <c r="ADA123" s="10"/>
      <c r="ADB123" s="10"/>
      <c r="ADC123" s="10"/>
      <c r="ADD123" s="10"/>
      <c r="ADE123" s="10"/>
      <c r="ADF123" s="10"/>
      <c r="ADG123" s="10"/>
      <c r="ADH123" s="10"/>
      <c r="ADI123" s="10"/>
      <c r="ADJ123" s="10"/>
      <c r="ADK123" s="10"/>
      <c r="ADL123" s="10"/>
      <c r="ADM123" s="10"/>
      <c r="ADN123" s="10"/>
      <c r="ADO123" s="10"/>
      <c r="ADP123" s="10"/>
      <c r="ADQ123" s="10"/>
      <c r="ADR123" s="10"/>
      <c r="ADS123" s="10"/>
      <c r="ADT123" s="10"/>
      <c r="ADU123" s="10"/>
      <c r="ADV123" s="10"/>
      <c r="ADW123" s="10"/>
      <c r="ADX123" s="10"/>
      <c r="ADY123" s="10"/>
      <c r="ADZ123" s="10"/>
      <c r="AEA123" s="10"/>
      <c r="AEB123" s="10"/>
      <c r="AEC123" s="10"/>
      <c r="AED123" s="10"/>
      <c r="AEE123" s="10"/>
      <c r="AEF123" s="10"/>
      <c r="AEG123" s="10"/>
      <c r="AEH123" s="10"/>
      <c r="AEI123" s="10"/>
      <c r="AEJ123" s="10"/>
      <c r="AEK123" s="10"/>
      <c r="AEL123" s="10"/>
      <c r="AEM123" s="10"/>
      <c r="AEN123" s="10"/>
      <c r="AEO123" s="10"/>
      <c r="AEP123" s="10"/>
      <c r="AEQ123" s="10"/>
      <c r="AER123" s="10"/>
      <c r="AES123" s="10"/>
      <c r="AET123" s="10"/>
      <c r="AEU123" s="10"/>
      <c r="AEV123" s="10"/>
      <c r="AEW123" s="10"/>
      <c r="AEX123" s="10"/>
      <c r="AEY123" s="10"/>
      <c r="AEZ123" s="10"/>
      <c r="AFA123" s="10"/>
      <c r="AFB123" s="10"/>
      <c r="AFC123" s="10"/>
      <c r="AFD123" s="10"/>
      <c r="AFE123" s="10"/>
      <c r="AFF123" s="10"/>
      <c r="AFG123" s="10"/>
      <c r="AFH123" s="10"/>
      <c r="AFI123" s="10"/>
      <c r="AFJ123" s="10"/>
      <c r="AFK123" s="10"/>
      <c r="AFL123" s="10"/>
      <c r="AFM123" s="10"/>
      <c r="AFN123" s="10"/>
      <c r="AFO123" s="10"/>
      <c r="AFP123" s="10"/>
      <c r="AFQ123" s="10"/>
      <c r="AFR123" s="10"/>
      <c r="AFS123" s="10"/>
      <c r="AFT123" s="10"/>
      <c r="AFU123" s="10"/>
      <c r="AFV123" s="10"/>
      <c r="AFW123" s="10"/>
      <c r="AFX123" s="10"/>
      <c r="AFY123" s="10"/>
      <c r="AFZ123" s="10"/>
      <c r="AGA123" s="10"/>
      <c r="AGB123" s="10"/>
      <c r="AGC123" s="10"/>
      <c r="AGD123" s="10"/>
      <c r="AGE123" s="10"/>
      <c r="AGF123" s="10"/>
      <c r="AGG123" s="10"/>
      <c r="AGH123" s="10"/>
      <c r="AGI123" s="10"/>
      <c r="AGJ123" s="10"/>
      <c r="AGK123" s="10"/>
      <c r="AGL123" s="10"/>
      <c r="AGM123" s="10"/>
      <c r="AGN123" s="10"/>
      <c r="AGO123" s="10"/>
      <c r="AGP123" s="10"/>
      <c r="AGQ123" s="10"/>
      <c r="AGR123" s="10"/>
      <c r="AGS123" s="10"/>
      <c r="AGT123" s="10"/>
      <c r="AGU123" s="10"/>
      <c r="AGV123" s="10"/>
      <c r="AGW123" s="10"/>
      <c r="AGX123" s="10"/>
      <c r="AGY123" s="10"/>
      <c r="AGZ123" s="10"/>
      <c r="AHA123" s="10"/>
      <c r="AHB123" s="10"/>
      <c r="AHC123" s="10"/>
      <c r="AHD123" s="10"/>
      <c r="AHE123" s="10"/>
      <c r="AHF123" s="10"/>
      <c r="AHG123" s="10"/>
      <c r="AHH123" s="10"/>
      <c r="AHI123" s="10"/>
      <c r="AHJ123" s="10"/>
      <c r="AHK123" s="10"/>
      <c r="AHL123" s="10"/>
      <c r="AHM123" s="10"/>
      <c r="AHN123" s="10"/>
      <c r="AHO123" s="10"/>
      <c r="AHP123" s="10"/>
      <c r="AHQ123" s="10"/>
      <c r="AHR123" s="10"/>
      <c r="AHS123" s="10"/>
      <c r="AHT123" s="10"/>
      <c r="AHU123" s="10"/>
      <c r="AHV123" s="10"/>
      <c r="AHW123" s="10"/>
      <c r="AHX123" s="10"/>
      <c r="AHY123" s="10"/>
      <c r="AHZ123" s="10"/>
      <c r="AIA123" s="10"/>
      <c r="AIB123" s="10"/>
      <c r="AIC123" s="10"/>
      <c r="AID123" s="10"/>
      <c r="AIE123" s="10"/>
      <c r="AIF123" s="10"/>
      <c r="AIG123" s="10"/>
      <c r="AIH123" s="10"/>
      <c r="AII123" s="10"/>
      <c r="AIJ123" s="10"/>
      <c r="AIK123" s="10"/>
      <c r="AIL123" s="10"/>
      <c r="AIM123" s="10"/>
      <c r="AIN123" s="10"/>
      <c r="AIO123" s="10"/>
      <c r="AIP123" s="10"/>
      <c r="AIQ123" s="10"/>
      <c r="AIR123" s="10"/>
      <c r="AIS123" s="10"/>
      <c r="AIT123" s="10"/>
      <c r="AIU123" s="10"/>
      <c r="AIV123" s="10"/>
      <c r="AIW123" s="10"/>
      <c r="AIX123" s="10"/>
      <c r="AIY123" s="10"/>
      <c r="AIZ123" s="10"/>
      <c r="AJA123" s="10"/>
      <c r="AJB123" s="10"/>
      <c r="AJC123" s="10"/>
      <c r="AJD123" s="10"/>
      <c r="AJE123" s="10"/>
      <c r="AJF123" s="10"/>
      <c r="AJG123" s="10"/>
      <c r="AJH123" s="10"/>
      <c r="AJI123" s="10"/>
      <c r="AJJ123" s="10"/>
      <c r="AJK123" s="10"/>
      <c r="AJL123" s="10"/>
      <c r="AJM123" s="10"/>
      <c r="AJN123" s="10"/>
      <c r="AJO123" s="10"/>
      <c r="AJP123" s="10"/>
      <c r="AJQ123" s="10"/>
      <c r="AJR123" s="10"/>
      <c r="AJS123" s="10"/>
      <c r="AJT123" s="10"/>
      <c r="AJU123" s="10"/>
      <c r="AJV123" s="10"/>
      <c r="AJW123" s="10"/>
      <c r="AJX123" s="10"/>
      <c r="AJY123" s="10"/>
      <c r="AJZ123" s="10"/>
      <c r="AKA123" s="10"/>
      <c r="AKB123" s="10"/>
      <c r="AKC123" s="10"/>
      <c r="AKD123" s="10"/>
      <c r="AKE123" s="10"/>
      <c r="AKF123" s="10"/>
      <c r="AKG123" s="10"/>
      <c r="AKH123" s="10"/>
      <c r="AKI123" s="10"/>
      <c r="AKJ123" s="10"/>
      <c r="AKK123" s="10"/>
      <c r="AKL123" s="10"/>
      <c r="AKM123" s="10"/>
      <c r="AKN123" s="10"/>
      <c r="AKO123" s="10"/>
      <c r="AKP123" s="10"/>
      <c r="AKQ123" s="10"/>
      <c r="AKR123" s="10"/>
      <c r="AKS123" s="10"/>
      <c r="AKT123" s="10"/>
      <c r="AKU123" s="10"/>
      <c r="AKV123" s="10"/>
      <c r="AKW123" s="10"/>
      <c r="AKX123" s="10"/>
      <c r="AKY123" s="10"/>
      <c r="AKZ123" s="10"/>
      <c r="ALA123" s="10"/>
      <c r="ALB123" s="10"/>
      <c r="ALC123" s="10"/>
      <c r="ALD123" s="10"/>
      <c r="ALE123" s="10"/>
      <c r="ALF123" s="10"/>
      <c r="ALG123" s="10"/>
      <c r="ALH123" s="10"/>
      <c r="ALI123" s="10"/>
      <c r="ALJ123" s="10"/>
      <c r="ALK123" s="10"/>
      <c r="ALL123" s="10"/>
      <c r="ALM123" s="10"/>
      <c r="ALN123" s="10"/>
      <c r="ALO123" s="10"/>
      <c r="ALP123" s="10"/>
      <c r="ALQ123" s="10"/>
      <c r="ALR123" s="10"/>
      <c r="ALS123" s="10"/>
      <c r="ALT123" s="10"/>
      <c r="ALU123" s="10"/>
      <c r="ALV123" s="10"/>
      <c r="ALW123" s="10"/>
      <c r="ALX123" s="10"/>
      <c r="ALY123" s="10"/>
      <c r="ALZ123" s="10"/>
      <c r="AMA123" s="10"/>
      <c r="AMB123" s="10"/>
      <c r="AMC123" s="10"/>
      <c r="AMD123" s="10"/>
      <c r="AME123" s="10"/>
      <c r="AMF123" s="10"/>
      <c r="AMG123" s="10"/>
      <c r="AMH123" s="10"/>
      <c r="AMI123" s="10"/>
      <c r="AMJ123" s="10"/>
    </row>
    <row r="124" customFormat="false" ht="12.8" hidden="false" customHeight="false" outlineLevel="0" collapsed="false">
      <c r="A124" s="11" t="n">
        <v>44713</v>
      </c>
      <c r="B124" s="0" t="n">
        <v>1</v>
      </c>
      <c r="C124" s="10" t="n">
        <v>173</v>
      </c>
      <c r="D124" s="10" t="n">
        <v>0.33</v>
      </c>
      <c r="E124" s="0" t="n">
        <v>50</v>
      </c>
      <c r="F124" s="0" t="n">
        <v>36</v>
      </c>
      <c r="G124" s="0" t="n">
        <v>63.68307</v>
      </c>
      <c r="I124" s="0" t="n">
        <v>13.9128</v>
      </c>
      <c r="L124" s="10" t="s">
        <v>32</v>
      </c>
      <c r="N124" s="0" t="n">
        <v>160.5</v>
      </c>
      <c r="O124" s="0" t="n">
        <v>159.5</v>
      </c>
      <c r="R124" s="1" t="n">
        <f aca="false">(G124-I124)/I124/I124</f>
        <v>0.257122991706434</v>
      </c>
      <c r="S124" s="1" t="n">
        <f aca="false">G124-I124</f>
        <v>49.77027</v>
      </c>
      <c r="T124" s="1" t="n">
        <f aca="false">I124^3/S124</f>
        <v>54.1095135353928</v>
      </c>
      <c r="U124" s="1" t="n">
        <v>0</v>
      </c>
      <c r="V124" s="0" t="n">
        <v>7.9</v>
      </c>
      <c r="W124" s="0" t="n">
        <v>0.3</v>
      </c>
      <c r="X124" s="1" t="n">
        <f aca="false">S124/I124</f>
        <v>3.57730075901328</v>
      </c>
      <c r="Y124" s="0" t="n">
        <f aca="false">W124/F124</f>
        <v>0.00833333333333333</v>
      </c>
      <c r="Z124" s="0" t="n">
        <v>0.0377683003812421</v>
      </c>
      <c r="AA124" s="2" t="n">
        <f aca="false">1/6*3.14*(G124^3-I124^3)*F124*0.0008</f>
        <v>3852.03804456451</v>
      </c>
      <c r="AB124" s="0" t="n">
        <v>2.55</v>
      </c>
    </row>
    <row r="125" customFormat="false" ht="12.8" hidden="false" customHeight="false" outlineLevel="0" collapsed="false">
      <c r="A125" s="11" t="n">
        <v>44713</v>
      </c>
      <c r="B125" s="0" t="n">
        <v>2</v>
      </c>
      <c r="C125" s="10" t="n">
        <v>174</v>
      </c>
      <c r="D125" s="10" t="n">
        <v>0.33</v>
      </c>
      <c r="E125" s="0" t="n">
        <v>50</v>
      </c>
      <c r="F125" s="0" t="n">
        <v>33</v>
      </c>
      <c r="G125" s="0" t="n">
        <v>43.24089</v>
      </c>
      <c r="I125" s="0" t="n">
        <v>12.4839</v>
      </c>
      <c r="L125" s="10" t="s">
        <v>32</v>
      </c>
      <c r="N125" s="0" t="n">
        <v>106.5</v>
      </c>
      <c r="O125" s="0" t="n">
        <v>111.5</v>
      </c>
      <c r="R125" s="1" t="n">
        <f aca="false">(G125-I125)/I125/I125</f>
        <v>0.197352789388238</v>
      </c>
      <c r="S125" s="1" t="n">
        <f aca="false">G125-I125</f>
        <v>30.75699</v>
      </c>
      <c r="T125" s="1" t="n">
        <f aca="false">I125^3/S125</f>
        <v>63.2567699635666</v>
      </c>
      <c r="U125" s="1" t="n">
        <v>0.33</v>
      </c>
      <c r="V125" s="1" t="n">
        <v>3.03</v>
      </c>
      <c r="W125" s="1" t="n">
        <v>0.69</v>
      </c>
      <c r="X125" s="1" t="n">
        <f aca="false">S125/I125</f>
        <v>2.46373248744383</v>
      </c>
      <c r="Y125" s="0" t="n">
        <f aca="false">W125/F125</f>
        <v>0.0209090909090909</v>
      </c>
      <c r="Z125" s="0" t="n">
        <v>0.227431940211419</v>
      </c>
      <c r="AA125" s="2" t="n">
        <f aca="false">1/6*3.14*(G125^3-I125^3)*F125*0.0008</f>
        <v>1090.15325643561</v>
      </c>
      <c r="AB125" s="0" t="n">
        <v>2.49</v>
      </c>
    </row>
    <row r="126" customFormat="false" ht="12.8" hidden="false" customHeight="false" outlineLevel="0" collapsed="false">
      <c r="A126" s="11" t="n">
        <v>44713</v>
      </c>
      <c r="B126" s="0" t="n">
        <v>3</v>
      </c>
      <c r="C126" s="10" t="n">
        <v>175</v>
      </c>
      <c r="D126" s="10" t="n">
        <v>0.33</v>
      </c>
      <c r="E126" s="0" t="n">
        <v>50</v>
      </c>
      <c r="F126" s="0" t="n">
        <v>33</v>
      </c>
      <c r="G126" s="0" t="n">
        <v>43.57155</v>
      </c>
      <c r="I126" s="0" t="n">
        <v>12.26544</v>
      </c>
      <c r="L126" s="10" t="s">
        <v>32</v>
      </c>
      <c r="N126" s="0" t="n">
        <v>146</v>
      </c>
      <c r="O126" s="0" t="n">
        <v>127</v>
      </c>
      <c r="R126" s="1" t="n">
        <f aca="false">(G126-I126)/I126/I126</f>
        <v>0.208095573496409</v>
      </c>
      <c r="S126" s="1" t="n">
        <f aca="false">G126-I126</f>
        <v>31.30611</v>
      </c>
      <c r="T126" s="1" t="n">
        <f aca="false">I126^3/S126</f>
        <v>58.9413786844037</v>
      </c>
      <c r="U126" s="1" t="n">
        <v>0.5</v>
      </c>
      <c r="V126" s="0" t="n">
        <v>3.88</v>
      </c>
      <c r="W126" s="0" t="n">
        <v>0.54</v>
      </c>
      <c r="X126" s="1" t="n">
        <f aca="false">S126/I126</f>
        <v>2.55238377098579</v>
      </c>
      <c r="Y126" s="0" t="n">
        <f aca="false">W126/F126</f>
        <v>0.0163636363636364</v>
      </c>
      <c r="Z126" s="0" t="n">
        <v>0.402059275879014</v>
      </c>
      <c r="AA126" s="2" t="n">
        <f aca="false">1/6*3.14*(G126^3-I126^3)*F126*0.0008</f>
        <v>1117.36194867522</v>
      </c>
      <c r="AB126" s="0" t="n">
        <v>1.05</v>
      </c>
    </row>
    <row r="127" customFormat="false" ht="12.8" hidden="false" customHeight="false" outlineLevel="0" collapsed="false">
      <c r="A127" s="4" t="n">
        <v>44713</v>
      </c>
      <c r="B127" s="5" t="n">
        <v>4</v>
      </c>
      <c r="C127" s="5" t="n">
        <v>176</v>
      </c>
      <c r="D127" s="5" t="n">
        <v>0.33</v>
      </c>
      <c r="E127" s="5" t="n">
        <v>50</v>
      </c>
      <c r="F127" s="5" t="n">
        <v>33</v>
      </c>
      <c r="G127" s="5" t="n">
        <v>160.70868</v>
      </c>
      <c r="H127" s="5"/>
      <c r="I127" s="5" t="n">
        <v>22.46574</v>
      </c>
      <c r="J127" s="5"/>
      <c r="K127" s="5"/>
      <c r="L127" s="5" t="s">
        <v>32</v>
      </c>
      <c r="M127" s="5"/>
      <c r="N127" s="5" t="n">
        <v>292.5</v>
      </c>
      <c r="O127" s="5" t="n">
        <v>313.5</v>
      </c>
      <c r="P127" s="5"/>
      <c r="Q127" s="5"/>
      <c r="R127" s="6" t="n">
        <f aca="false">(G127-I127)/I127/I127</f>
        <v>0.273905974012158</v>
      </c>
      <c r="S127" s="6" t="n">
        <f aca="false">G127-I127</f>
        <v>138.24294</v>
      </c>
      <c r="T127" s="6" t="n">
        <f aca="false">I127^3/S127</f>
        <v>82.0198978172079</v>
      </c>
      <c r="U127" s="6" t="n">
        <v>0.21</v>
      </c>
      <c r="V127" s="6" t="n">
        <v>1.71</v>
      </c>
      <c r="W127" s="6" t="n">
        <v>4.85</v>
      </c>
      <c r="X127" s="6" t="n">
        <f aca="false">S127/I127</f>
        <v>6.1535003966039</v>
      </c>
      <c r="Y127" s="5" t="n">
        <f aca="false">W127/F127</f>
        <v>0.146969696969697</v>
      </c>
      <c r="Z127" s="5" t="n">
        <v>0.258954735622816</v>
      </c>
      <c r="AA127" s="7" t="n">
        <f aca="false">1/6*3.14*(G127^3-I127^3)*F127*0.0008</f>
        <v>57188.9746758107</v>
      </c>
      <c r="AB127" s="5" t="n">
        <v>3.14</v>
      </c>
      <c r="AC127" s="5"/>
      <c r="AD127" s="5"/>
      <c r="AE127" s="5"/>
      <c r="AF127" s="5" t="s">
        <v>38</v>
      </c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  <c r="IY127" s="5"/>
      <c r="IZ127" s="5"/>
      <c r="JA127" s="5"/>
      <c r="JB127" s="5"/>
      <c r="JC127" s="5"/>
      <c r="JD127" s="5"/>
      <c r="JE127" s="5"/>
      <c r="JF127" s="5"/>
      <c r="JG127" s="5"/>
      <c r="JH127" s="5"/>
      <c r="JI127" s="5"/>
      <c r="JJ127" s="5"/>
      <c r="JK127" s="5"/>
      <c r="JL127" s="5"/>
      <c r="JM127" s="5"/>
      <c r="JN127" s="5"/>
      <c r="JO127" s="5"/>
      <c r="JP127" s="5"/>
      <c r="JQ127" s="5"/>
      <c r="JR127" s="5"/>
      <c r="JS127" s="5"/>
      <c r="JT127" s="5"/>
      <c r="JU127" s="5"/>
      <c r="JV127" s="5"/>
      <c r="JW127" s="5"/>
      <c r="JX127" s="5"/>
      <c r="JY127" s="5"/>
      <c r="JZ127" s="5"/>
      <c r="KA127" s="5"/>
      <c r="KB127" s="5"/>
      <c r="KC127" s="5"/>
      <c r="KD127" s="5"/>
      <c r="KE127" s="5"/>
      <c r="KF127" s="5"/>
      <c r="KG127" s="5"/>
      <c r="KH127" s="5"/>
      <c r="KI127" s="5"/>
      <c r="KJ127" s="5"/>
      <c r="KK127" s="5"/>
      <c r="KL127" s="5"/>
      <c r="KM127" s="5"/>
      <c r="KN127" s="5"/>
      <c r="KO127" s="5"/>
      <c r="KP127" s="5"/>
      <c r="KQ127" s="5"/>
      <c r="KR127" s="5"/>
      <c r="KS127" s="5"/>
      <c r="KT127" s="5"/>
      <c r="KU127" s="5"/>
      <c r="KV127" s="5"/>
      <c r="KW127" s="5"/>
      <c r="KX127" s="5"/>
      <c r="KY127" s="5"/>
      <c r="KZ127" s="5"/>
      <c r="LA127" s="5"/>
      <c r="LB127" s="5"/>
      <c r="LC127" s="5"/>
      <c r="LD127" s="5"/>
      <c r="LE127" s="5"/>
      <c r="LF127" s="5"/>
      <c r="LG127" s="5"/>
      <c r="LH127" s="5"/>
      <c r="LI127" s="5"/>
      <c r="LJ127" s="5"/>
      <c r="LK127" s="5"/>
      <c r="LL127" s="5"/>
      <c r="LM127" s="5"/>
      <c r="LN127" s="5"/>
      <c r="LO127" s="5"/>
      <c r="LP127" s="5"/>
      <c r="LQ127" s="5"/>
      <c r="LR127" s="5"/>
      <c r="LS127" s="5"/>
      <c r="LT127" s="5"/>
      <c r="LU127" s="5"/>
      <c r="LV127" s="5"/>
      <c r="LW127" s="5"/>
      <c r="LX127" s="5"/>
      <c r="LY127" s="5"/>
      <c r="LZ127" s="5"/>
      <c r="MA127" s="5"/>
      <c r="MB127" s="5"/>
      <c r="MC127" s="5"/>
      <c r="MD127" s="5"/>
      <c r="ME127" s="5"/>
      <c r="MF127" s="5"/>
      <c r="MG127" s="5"/>
      <c r="MH127" s="5"/>
      <c r="MI127" s="5"/>
      <c r="MJ127" s="5"/>
      <c r="MK127" s="5"/>
      <c r="ML127" s="5"/>
      <c r="MM127" s="5"/>
      <c r="MN127" s="5"/>
      <c r="MO127" s="5"/>
      <c r="MP127" s="5"/>
      <c r="MQ127" s="5"/>
      <c r="MR127" s="5"/>
      <c r="MS127" s="5"/>
      <c r="MT127" s="5"/>
      <c r="MU127" s="5"/>
      <c r="MV127" s="5"/>
      <c r="MW127" s="5"/>
      <c r="MX127" s="5"/>
      <c r="MY127" s="5"/>
      <c r="MZ127" s="5"/>
      <c r="NA127" s="5"/>
      <c r="NB127" s="5"/>
      <c r="NC127" s="5"/>
      <c r="ND127" s="5"/>
      <c r="NE127" s="5"/>
      <c r="NF127" s="5"/>
      <c r="NG127" s="5"/>
      <c r="NH127" s="5"/>
      <c r="NI127" s="5"/>
      <c r="NJ127" s="5"/>
      <c r="NK127" s="5"/>
      <c r="NL127" s="5"/>
      <c r="NM127" s="5"/>
      <c r="NN127" s="5"/>
      <c r="NO127" s="5"/>
      <c r="NP127" s="5"/>
      <c r="NQ127" s="5"/>
      <c r="NR127" s="5"/>
      <c r="NS127" s="5"/>
      <c r="NT127" s="5"/>
      <c r="NU127" s="5"/>
      <c r="NV127" s="5"/>
      <c r="NW127" s="5"/>
      <c r="NX127" s="5"/>
      <c r="NY127" s="5"/>
      <c r="NZ127" s="5"/>
      <c r="OA127" s="5"/>
      <c r="OB127" s="5"/>
      <c r="OC127" s="5"/>
      <c r="OD127" s="5"/>
      <c r="OE127" s="5"/>
      <c r="OF127" s="5"/>
      <c r="OG127" s="5"/>
      <c r="OH127" s="5"/>
      <c r="OI127" s="5"/>
      <c r="OJ127" s="5"/>
      <c r="OK127" s="5"/>
      <c r="OL127" s="5"/>
      <c r="OM127" s="5"/>
      <c r="ON127" s="5"/>
      <c r="OO127" s="5"/>
      <c r="OP127" s="5"/>
      <c r="OQ127" s="5"/>
      <c r="OR127" s="5"/>
      <c r="OS127" s="5"/>
      <c r="OT127" s="5"/>
      <c r="OU127" s="5"/>
      <c r="OV127" s="5"/>
      <c r="OW127" s="5"/>
      <c r="OX127" s="5"/>
      <c r="OY127" s="5"/>
      <c r="OZ127" s="5"/>
      <c r="PA127" s="5"/>
      <c r="PB127" s="5"/>
      <c r="PC127" s="5"/>
      <c r="PD127" s="5"/>
      <c r="PE127" s="5"/>
      <c r="PF127" s="5"/>
      <c r="PG127" s="5"/>
      <c r="PH127" s="5"/>
      <c r="PI127" s="5"/>
      <c r="PJ127" s="5"/>
      <c r="PK127" s="5"/>
      <c r="PL127" s="5"/>
      <c r="PM127" s="5"/>
      <c r="PN127" s="5"/>
      <c r="PO127" s="5"/>
      <c r="PP127" s="5"/>
      <c r="PQ127" s="5"/>
      <c r="PR127" s="5"/>
      <c r="PS127" s="5"/>
      <c r="PT127" s="5"/>
      <c r="PU127" s="5"/>
      <c r="PV127" s="5"/>
      <c r="PW127" s="5"/>
      <c r="PX127" s="5"/>
      <c r="PY127" s="5"/>
      <c r="PZ127" s="5"/>
      <c r="QA127" s="5"/>
      <c r="QB127" s="5"/>
      <c r="QC127" s="5"/>
      <c r="QD127" s="5"/>
      <c r="QE127" s="5"/>
      <c r="QF127" s="5"/>
      <c r="QG127" s="5"/>
      <c r="QH127" s="5"/>
      <c r="QI127" s="5"/>
      <c r="QJ127" s="5"/>
      <c r="QK127" s="5"/>
      <c r="QL127" s="5"/>
      <c r="QM127" s="5"/>
      <c r="QN127" s="5"/>
      <c r="QO127" s="5"/>
      <c r="QP127" s="5"/>
      <c r="QQ127" s="5"/>
      <c r="QR127" s="5"/>
      <c r="QS127" s="5"/>
      <c r="QT127" s="5"/>
      <c r="QU127" s="5"/>
      <c r="QV127" s="5"/>
      <c r="QW127" s="5"/>
      <c r="QX127" s="5"/>
      <c r="QY127" s="5"/>
      <c r="QZ127" s="5"/>
      <c r="RA127" s="5"/>
      <c r="RB127" s="5"/>
      <c r="RC127" s="5"/>
      <c r="RD127" s="5"/>
      <c r="RE127" s="5"/>
      <c r="RF127" s="5"/>
      <c r="RG127" s="5"/>
      <c r="RH127" s="5"/>
      <c r="RI127" s="5"/>
      <c r="RJ127" s="5"/>
      <c r="RK127" s="5"/>
      <c r="RL127" s="5"/>
      <c r="RM127" s="5"/>
      <c r="RN127" s="5"/>
      <c r="RO127" s="5"/>
      <c r="RP127" s="5"/>
      <c r="RQ127" s="5"/>
      <c r="RR127" s="5"/>
      <c r="RS127" s="5"/>
      <c r="RT127" s="5"/>
      <c r="RU127" s="5"/>
      <c r="RV127" s="5"/>
      <c r="RW127" s="5"/>
      <c r="RX127" s="5"/>
      <c r="RY127" s="5"/>
      <c r="RZ127" s="5"/>
      <c r="SA127" s="5"/>
      <c r="SB127" s="5"/>
      <c r="SC127" s="5"/>
      <c r="SD127" s="5"/>
      <c r="SE127" s="5"/>
      <c r="SF127" s="5"/>
      <c r="SG127" s="5"/>
      <c r="SH127" s="5"/>
      <c r="SI127" s="5"/>
      <c r="SJ127" s="5"/>
      <c r="SK127" s="5"/>
      <c r="SL127" s="5"/>
      <c r="SM127" s="5"/>
      <c r="SN127" s="5"/>
      <c r="SO127" s="5"/>
      <c r="SP127" s="5"/>
      <c r="SQ127" s="5"/>
      <c r="SR127" s="5"/>
      <c r="SS127" s="5"/>
      <c r="ST127" s="5"/>
      <c r="SU127" s="5"/>
      <c r="SV127" s="5"/>
      <c r="SW127" s="5"/>
      <c r="SX127" s="5"/>
      <c r="SY127" s="5"/>
      <c r="SZ127" s="5"/>
      <c r="TA127" s="5"/>
      <c r="TB127" s="5"/>
      <c r="TC127" s="5"/>
      <c r="TD127" s="5"/>
      <c r="TE127" s="5"/>
      <c r="TF127" s="5"/>
      <c r="TG127" s="5"/>
      <c r="TH127" s="5"/>
      <c r="TI127" s="5"/>
      <c r="TJ127" s="5"/>
      <c r="TK127" s="5"/>
      <c r="TL127" s="5"/>
      <c r="TM127" s="5"/>
      <c r="TN127" s="5"/>
      <c r="TO127" s="5"/>
      <c r="TP127" s="5"/>
      <c r="TQ127" s="5"/>
      <c r="TR127" s="5"/>
      <c r="TS127" s="5"/>
      <c r="TT127" s="5"/>
      <c r="TU127" s="5"/>
      <c r="TV127" s="5"/>
      <c r="TW127" s="5"/>
      <c r="TX127" s="5"/>
      <c r="TY127" s="5"/>
      <c r="TZ127" s="5"/>
      <c r="UA127" s="5"/>
      <c r="UB127" s="5"/>
      <c r="UC127" s="5"/>
      <c r="UD127" s="5"/>
      <c r="UE127" s="5"/>
      <c r="UF127" s="5"/>
      <c r="UG127" s="5"/>
      <c r="UH127" s="5"/>
      <c r="UI127" s="5"/>
      <c r="UJ127" s="5"/>
      <c r="UK127" s="5"/>
      <c r="UL127" s="5"/>
      <c r="UM127" s="5"/>
      <c r="UN127" s="5"/>
      <c r="UO127" s="5"/>
      <c r="UP127" s="5"/>
      <c r="UQ127" s="5"/>
      <c r="UR127" s="5"/>
      <c r="US127" s="5"/>
      <c r="UT127" s="5"/>
      <c r="UU127" s="5"/>
      <c r="UV127" s="5"/>
      <c r="UW127" s="5"/>
      <c r="UX127" s="5"/>
      <c r="UY127" s="5"/>
      <c r="UZ127" s="5"/>
      <c r="VA127" s="5"/>
      <c r="VB127" s="5"/>
      <c r="VC127" s="5"/>
      <c r="VD127" s="5"/>
      <c r="VE127" s="5"/>
      <c r="VF127" s="5"/>
      <c r="VG127" s="5"/>
      <c r="VH127" s="5"/>
      <c r="VI127" s="5"/>
      <c r="VJ127" s="5"/>
      <c r="VK127" s="5"/>
      <c r="VL127" s="5"/>
      <c r="VM127" s="5"/>
      <c r="VN127" s="5"/>
      <c r="VO127" s="5"/>
      <c r="VP127" s="5"/>
      <c r="VQ127" s="5"/>
      <c r="VR127" s="5"/>
      <c r="VS127" s="5"/>
      <c r="VT127" s="5"/>
      <c r="VU127" s="5"/>
      <c r="VV127" s="5"/>
      <c r="VW127" s="5"/>
      <c r="VX127" s="5"/>
      <c r="VY127" s="5"/>
      <c r="VZ127" s="5"/>
      <c r="WA127" s="5"/>
      <c r="WB127" s="5"/>
      <c r="WC127" s="5"/>
      <c r="WD127" s="5"/>
      <c r="WE127" s="5"/>
      <c r="WF127" s="5"/>
      <c r="WG127" s="5"/>
      <c r="WH127" s="5"/>
      <c r="WI127" s="5"/>
      <c r="WJ127" s="5"/>
      <c r="WK127" s="5"/>
      <c r="WL127" s="5"/>
      <c r="WM127" s="5"/>
      <c r="WN127" s="5"/>
      <c r="WO127" s="5"/>
      <c r="WP127" s="5"/>
      <c r="WQ127" s="5"/>
      <c r="WR127" s="5"/>
      <c r="WS127" s="5"/>
      <c r="WT127" s="5"/>
      <c r="WU127" s="5"/>
      <c r="WV127" s="5"/>
      <c r="WW127" s="5"/>
      <c r="WX127" s="5"/>
      <c r="WY127" s="5"/>
      <c r="WZ127" s="5"/>
      <c r="XA127" s="5"/>
      <c r="XB127" s="5"/>
      <c r="XC127" s="5"/>
      <c r="XD127" s="5"/>
      <c r="XE127" s="5"/>
      <c r="XF127" s="5"/>
      <c r="XG127" s="5"/>
      <c r="XH127" s="5"/>
      <c r="XI127" s="5"/>
      <c r="XJ127" s="5"/>
      <c r="XK127" s="5"/>
      <c r="XL127" s="5"/>
      <c r="XM127" s="5"/>
      <c r="XN127" s="5"/>
      <c r="XO127" s="5"/>
      <c r="XP127" s="5"/>
      <c r="XQ127" s="5"/>
      <c r="XR127" s="5"/>
      <c r="XS127" s="5"/>
      <c r="XT127" s="5"/>
      <c r="XU127" s="5"/>
      <c r="XV127" s="5"/>
      <c r="XW127" s="5"/>
      <c r="XX127" s="5"/>
      <c r="XY127" s="5"/>
      <c r="XZ127" s="5"/>
      <c r="YA127" s="5"/>
      <c r="YB127" s="5"/>
      <c r="YC127" s="5"/>
      <c r="YD127" s="5"/>
      <c r="YE127" s="5"/>
      <c r="YF127" s="5"/>
      <c r="YG127" s="5"/>
      <c r="YH127" s="5"/>
      <c r="YI127" s="5"/>
      <c r="YJ127" s="5"/>
      <c r="YK127" s="5"/>
      <c r="YL127" s="5"/>
      <c r="YM127" s="5"/>
      <c r="YN127" s="5"/>
      <c r="YO127" s="5"/>
      <c r="YP127" s="5"/>
      <c r="YQ127" s="5"/>
      <c r="YR127" s="5"/>
      <c r="YS127" s="5"/>
      <c r="YT127" s="5"/>
      <c r="YU127" s="5"/>
      <c r="YV127" s="5"/>
      <c r="YW127" s="5"/>
      <c r="YX127" s="5"/>
      <c r="YY127" s="5"/>
      <c r="YZ127" s="5"/>
      <c r="ZA127" s="5"/>
      <c r="ZB127" s="5"/>
      <c r="ZC127" s="5"/>
      <c r="ZD127" s="5"/>
      <c r="ZE127" s="5"/>
      <c r="ZF127" s="5"/>
      <c r="ZG127" s="5"/>
      <c r="ZH127" s="5"/>
      <c r="ZI127" s="5"/>
      <c r="ZJ127" s="5"/>
      <c r="ZK127" s="5"/>
      <c r="ZL127" s="5"/>
      <c r="ZM127" s="5"/>
      <c r="ZN127" s="5"/>
      <c r="ZO127" s="5"/>
      <c r="ZP127" s="5"/>
      <c r="ZQ127" s="5"/>
      <c r="ZR127" s="5"/>
      <c r="ZS127" s="5"/>
      <c r="ZT127" s="5"/>
      <c r="ZU127" s="5"/>
      <c r="ZV127" s="5"/>
      <c r="ZW127" s="5"/>
      <c r="ZX127" s="5"/>
      <c r="ZY127" s="5"/>
      <c r="ZZ127" s="5"/>
      <c r="AAA127" s="5"/>
      <c r="AAB127" s="5"/>
      <c r="AAC127" s="5"/>
      <c r="AAD127" s="5"/>
      <c r="AAE127" s="5"/>
      <c r="AAF127" s="5"/>
      <c r="AAG127" s="5"/>
      <c r="AAH127" s="5"/>
      <c r="AAI127" s="5"/>
      <c r="AAJ127" s="5"/>
      <c r="AAK127" s="5"/>
      <c r="AAL127" s="5"/>
      <c r="AAM127" s="5"/>
      <c r="AAN127" s="5"/>
      <c r="AAO127" s="5"/>
      <c r="AAP127" s="5"/>
      <c r="AAQ127" s="5"/>
      <c r="AAR127" s="5"/>
      <c r="AAS127" s="5"/>
      <c r="AAT127" s="5"/>
      <c r="AAU127" s="5"/>
      <c r="AAV127" s="5"/>
      <c r="AAW127" s="5"/>
      <c r="AAX127" s="5"/>
      <c r="AAY127" s="5"/>
      <c r="AAZ127" s="5"/>
      <c r="ABA127" s="5"/>
      <c r="ABB127" s="5"/>
      <c r="ABC127" s="5"/>
      <c r="ABD127" s="5"/>
      <c r="ABE127" s="5"/>
      <c r="ABF127" s="5"/>
      <c r="ABG127" s="5"/>
      <c r="ABH127" s="5"/>
      <c r="ABI127" s="5"/>
      <c r="ABJ127" s="5"/>
      <c r="ABK127" s="5"/>
      <c r="ABL127" s="5"/>
      <c r="ABM127" s="5"/>
      <c r="ABN127" s="5"/>
      <c r="ABO127" s="5"/>
      <c r="ABP127" s="5"/>
      <c r="ABQ127" s="5"/>
      <c r="ABR127" s="5"/>
      <c r="ABS127" s="5"/>
      <c r="ABT127" s="5"/>
      <c r="ABU127" s="5"/>
      <c r="ABV127" s="5"/>
      <c r="ABW127" s="5"/>
      <c r="ABX127" s="5"/>
      <c r="ABY127" s="5"/>
      <c r="ABZ127" s="5"/>
      <c r="ACA127" s="5"/>
      <c r="ACB127" s="5"/>
      <c r="ACC127" s="5"/>
      <c r="ACD127" s="5"/>
      <c r="ACE127" s="5"/>
      <c r="ACF127" s="5"/>
      <c r="ACG127" s="5"/>
      <c r="ACH127" s="5"/>
      <c r="ACI127" s="5"/>
      <c r="ACJ127" s="5"/>
      <c r="ACK127" s="5"/>
      <c r="ACL127" s="5"/>
      <c r="ACM127" s="5"/>
      <c r="ACN127" s="5"/>
      <c r="ACO127" s="5"/>
      <c r="ACP127" s="5"/>
      <c r="ACQ127" s="5"/>
      <c r="ACR127" s="5"/>
      <c r="ACS127" s="5"/>
      <c r="ACT127" s="5"/>
      <c r="ACU127" s="5"/>
      <c r="ACV127" s="5"/>
      <c r="ACW127" s="5"/>
      <c r="ACX127" s="5"/>
      <c r="ACY127" s="5"/>
      <c r="ACZ127" s="5"/>
      <c r="ADA127" s="5"/>
      <c r="ADB127" s="5"/>
      <c r="ADC127" s="5"/>
      <c r="ADD127" s="5"/>
      <c r="ADE127" s="5"/>
      <c r="ADF127" s="5"/>
      <c r="ADG127" s="5"/>
      <c r="ADH127" s="5"/>
      <c r="ADI127" s="5"/>
      <c r="ADJ127" s="5"/>
      <c r="ADK127" s="5"/>
      <c r="ADL127" s="5"/>
      <c r="ADM127" s="5"/>
      <c r="ADN127" s="5"/>
      <c r="ADO127" s="5"/>
      <c r="ADP127" s="5"/>
      <c r="ADQ127" s="5"/>
      <c r="ADR127" s="5"/>
      <c r="ADS127" s="5"/>
      <c r="ADT127" s="5"/>
      <c r="ADU127" s="5"/>
      <c r="ADV127" s="5"/>
      <c r="ADW127" s="5"/>
      <c r="ADX127" s="5"/>
      <c r="ADY127" s="5"/>
      <c r="ADZ127" s="5"/>
      <c r="AEA127" s="5"/>
      <c r="AEB127" s="5"/>
      <c r="AEC127" s="5"/>
      <c r="AED127" s="5"/>
      <c r="AEE127" s="5"/>
      <c r="AEF127" s="5"/>
      <c r="AEG127" s="5"/>
      <c r="AEH127" s="5"/>
      <c r="AEI127" s="5"/>
      <c r="AEJ127" s="5"/>
      <c r="AEK127" s="5"/>
      <c r="AEL127" s="5"/>
      <c r="AEM127" s="5"/>
      <c r="AEN127" s="5"/>
      <c r="AEO127" s="5"/>
      <c r="AEP127" s="5"/>
      <c r="AEQ127" s="5"/>
      <c r="AER127" s="5"/>
      <c r="AES127" s="5"/>
      <c r="AET127" s="5"/>
      <c r="AEU127" s="5"/>
      <c r="AEV127" s="5"/>
      <c r="AEW127" s="5"/>
      <c r="AEX127" s="5"/>
      <c r="AEY127" s="5"/>
      <c r="AEZ127" s="5"/>
      <c r="AFA127" s="5"/>
      <c r="AFB127" s="5"/>
      <c r="AFC127" s="5"/>
      <c r="AFD127" s="5"/>
      <c r="AFE127" s="5"/>
      <c r="AFF127" s="5"/>
      <c r="AFG127" s="5"/>
      <c r="AFH127" s="5"/>
      <c r="AFI127" s="5"/>
      <c r="AFJ127" s="5"/>
      <c r="AFK127" s="5"/>
      <c r="AFL127" s="5"/>
      <c r="AFM127" s="5"/>
      <c r="AFN127" s="5"/>
      <c r="AFO127" s="5"/>
      <c r="AFP127" s="5"/>
      <c r="AFQ127" s="5"/>
      <c r="AFR127" s="5"/>
      <c r="AFS127" s="5"/>
      <c r="AFT127" s="5"/>
      <c r="AFU127" s="5"/>
      <c r="AFV127" s="5"/>
      <c r="AFW127" s="5"/>
      <c r="AFX127" s="5"/>
      <c r="AFY127" s="5"/>
      <c r="AFZ127" s="5"/>
      <c r="AGA127" s="5"/>
      <c r="AGB127" s="5"/>
      <c r="AGC127" s="5"/>
      <c r="AGD127" s="5"/>
      <c r="AGE127" s="5"/>
      <c r="AGF127" s="5"/>
      <c r="AGG127" s="5"/>
      <c r="AGH127" s="5"/>
      <c r="AGI127" s="5"/>
      <c r="AGJ127" s="5"/>
      <c r="AGK127" s="5"/>
      <c r="AGL127" s="5"/>
      <c r="AGM127" s="5"/>
      <c r="AGN127" s="5"/>
      <c r="AGO127" s="5"/>
      <c r="AGP127" s="5"/>
      <c r="AGQ127" s="5"/>
      <c r="AGR127" s="5"/>
      <c r="AGS127" s="5"/>
      <c r="AGT127" s="5"/>
      <c r="AGU127" s="5"/>
      <c r="AGV127" s="5"/>
      <c r="AGW127" s="5"/>
      <c r="AGX127" s="5"/>
      <c r="AGY127" s="5"/>
      <c r="AGZ127" s="5"/>
      <c r="AHA127" s="5"/>
      <c r="AHB127" s="5"/>
      <c r="AHC127" s="5"/>
      <c r="AHD127" s="5"/>
      <c r="AHE127" s="5"/>
      <c r="AHF127" s="5"/>
      <c r="AHG127" s="5"/>
      <c r="AHH127" s="5"/>
      <c r="AHI127" s="5"/>
      <c r="AHJ127" s="5"/>
      <c r="AHK127" s="5"/>
      <c r="AHL127" s="5"/>
      <c r="AHM127" s="5"/>
      <c r="AHN127" s="5"/>
      <c r="AHO127" s="5"/>
      <c r="AHP127" s="5"/>
      <c r="AHQ127" s="5"/>
      <c r="AHR127" s="5"/>
      <c r="AHS127" s="5"/>
      <c r="AHT127" s="5"/>
      <c r="AHU127" s="5"/>
      <c r="AHV127" s="5"/>
      <c r="AHW127" s="5"/>
      <c r="AHX127" s="5"/>
      <c r="AHY127" s="5"/>
      <c r="AHZ127" s="5"/>
      <c r="AIA127" s="5"/>
      <c r="AIB127" s="5"/>
      <c r="AIC127" s="5"/>
      <c r="AID127" s="5"/>
      <c r="AIE127" s="5"/>
      <c r="AIF127" s="5"/>
      <c r="AIG127" s="5"/>
      <c r="AIH127" s="5"/>
      <c r="AII127" s="5"/>
      <c r="AIJ127" s="5"/>
      <c r="AIK127" s="5"/>
      <c r="AIL127" s="5"/>
      <c r="AIM127" s="5"/>
      <c r="AIN127" s="5"/>
      <c r="AIO127" s="5"/>
      <c r="AIP127" s="5"/>
      <c r="AIQ127" s="5"/>
      <c r="AIR127" s="5"/>
      <c r="AIS127" s="5"/>
      <c r="AIT127" s="5"/>
      <c r="AIU127" s="5"/>
      <c r="AIV127" s="5"/>
      <c r="AIW127" s="5"/>
      <c r="AIX127" s="5"/>
      <c r="AIY127" s="5"/>
      <c r="AIZ127" s="5"/>
      <c r="AJA127" s="5"/>
      <c r="AJB127" s="5"/>
      <c r="AJC127" s="5"/>
      <c r="AJD127" s="5"/>
      <c r="AJE127" s="5"/>
      <c r="AJF127" s="5"/>
      <c r="AJG127" s="5"/>
      <c r="AJH127" s="5"/>
      <c r="AJI127" s="5"/>
      <c r="AJJ127" s="5"/>
      <c r="AJK127" s="5"/>
      <c r="AJL127" s="5"/>
      <c r="AJM127" s="5"/>
      <c r="AJN127" s="5"/>
      <c r="AJO127" s="5"/>
      <c r="AJP127" s="5"/>
      <c r="AJQ127" s="5"/>
      <c r="AJR127" s="5"/>
      <c r="AJS127" s="5"/>
      <c r="AJT127" s="5"/>
      <c r="AJU127" s="5"/>
      <c r="AJV127" s="5"/>
      <c r="AJW127" s="5"/>
      <c r="AJX127" s="5"/>
      <c r="AJY127" s="5"/>
      <c r="AJZ127" s="5"/>
      <c r="AKA127" s="5"/>
      <c r="AKB127" s="5"/>
      <c r="AKC127" s="5"/>
      <c r="AKD127" s="5"/>
      <c r="AKE127" s="5"/>
      <c r="AKF127" s="5"/>
      <c r="AKG127" s="5"/>
      <c r="AKH127" s="5"/>
      <c r="AKI127" s="5"/>
      <c r="AKJ127" s="5"/>
      <c r="AKK127" s="5"/>
      <c r="AKL127" s="5"/>
      <c r="AKM127" s="5"/>
      <c r="AKN127" s="5"/>
      <c r="AKO127" s="5"/>
      <c r="AKP127" s="5"/>
      <c r="AKQ127" s="5"/>
      <c r="AKR127" s="5"/>
      <c r="AKS127" s="5"/>
      <c r="AKT127" s="5"/>
      <c r="AKU127" s="5"/>
      <c r="AKV127" s="5"/>
      <c r="AKW127" s="5"/>
      <c r="AKX127" s="5"/>
      <c r="AKY127" s="5"/>
      <c r="AKZ127" s="5"/>
      <c r="ALA127" s="5"/>
      <c r="ALB127" s="5"/>
      <c r="ALC127" s="5"/>
      <c r="ALD127" s="5"/>
      <c r="ALE127" s="5"/>
      <c r="ALF127" s="5"/>
      <c r="ALG127" s="5"/>
      <c r="ALH127" s="5"/>
      <c r="ALI127" s="5"/>
      <c r="ALJ127" s="5"/>
      <c r="ALK127" s="5"/>
      <c r="ALL127" s="5"/>
      <c r="ALM127" s="5"/>
      <c r="ALN127" s="5"/>
      <c r="ALO127" s="5"/>
      <c r="ALP127" s="5"/>
      <c r="ALQ127" s="5"/>
      <c r="ALR127" s="5"/>
      <c r="ALS127" s="5"/>
      <c r="ALT127" s="5"/>
      <c r="ALU127" s="5"/>
      <c r="ALV127" s="5"/>
      <c r="ALW127" s="5"/>
      <c r="ALX127" s="5"/>
      <c r="ALY127" s="5"/>
      <c r="ALZ127" s="5"/>
      <c r="AMA127" s="5"/>
      <c r="AMB127" s="5"/>
      <c r="AMC127" s="5"/>
      <c r="AMD127" s="5"/>
      <c r="AME127" s="5"/>
      <c r="AMF127" s="5"/>
      <c r="AMG127" s="5"/>
      <c r="AMH127" s="5"/>
      <c r="AMI127" s="5"/>
      <c r="AMJ127" s="5"/>
    </row>
    <row r="128" customFormat="false" ht="12.8" hidden="false" customHeight="false" outlineLevel="0" collapsed="false">
      <c r="A128" s="11" t="n">
        <v>44713</v>
      </c>
      <c r="B128" s="0" t="n">
        <v>5</v>
      </c>
      <c r="C128" s="10" t="n">
        <v>177</v>
      </c>
      <c r="D128" s="10" t="n">
        <v>0.33</v>
      </c>
      <c r="E128" s="0" t="n">
        <v>50</v>
      </c>
      <c r="F128" s="0" t="n">
        <v>33</v>
      </c>
      <c r="G128" s="0" t="n">
        <v>139.28442</v>
      </c>
      <c r="I128" s="0" t="n">
        <v>16.55247</v>
      </c>
      <c r="L128" s="10" t="s">
        <v>32</v>
      </c>
      <c r="N128" s="0" t="n">
        <v>304</v>
      </c>
      <c r="O128" s="0" t="n">
        <v>296</v>
      </c>
      <c r="R128" s="1" t="n">
        <f aca="false">(G128-I128)/I128/I128</f>
        <v>0.447952552496789</v>
      </c>
      <c r="S128" s="1" t="n">
        <f aca="false">G128-I128</f>
        <v>122.73195</v>
      </c>
      <c r="T128" s="1" t="n">
        <f aca="false">I128^3/S128</f>
        <v>36.9513911858302</v>
      </c>
      <c r="U128" s="1" t="n">
        <v>0.11</v>
      </c>
      <c r="V128" s="0" t="n">
        <v>4.53</v>
      </c>
      <c r="W128" s="0" t="n">
        <v>3.94</v>
      </c>
      <c r="X128" s="1" t="n">
        <f aca="false">S128/I128</f>
        <v>7.41472118662653</v>
      </c>
      <c r="Y128" s="0" t="n">
        <f aca="false">W128/F128</f>
        <v>0.119393939393939</v>
      </c>
      <c r="Z128" s="0" t="n">
        <v>0.130742855757985</v>
      </c>
      <c r="AA128" s="2" t="n">
        <f aca="false">1/6*3.14*(G128^3-I128^3)*F128*0.0008</f>
        <v>37270.0896282528</v>
      </c>
      <c r="AB128" s="0" t="n">
        <v>4.78</v>
      </c>
    </row>
    <row r="129" customFormat="false" ht="12.8" hidden="false" customHeight="false" outlineLevel="0" collapsed="false">
      <c r="A129" s="11" t="n">
        <v>44713</v>
      </c>
      <c r="B129" s="0" t="n">
        <v>6</v>
      </c>
      <c r="C129" s="10" t="n">
        <v>178</v>
      </c>
      <c r="D129" s="10" t="n">
        <v>0.33</v>
      </c>
      <c r="E129" s="0" t="n">
        <v>50</v>
      </c>
      <c r="F129" s="0" t="n">
        <v>33</v>
      </c>
      <c r="G129" s="0" t="n">
        <v>55.7667</v>
      </c>
      <c r="I129" s="0" t="n">
        <v>13.49271</v>
      </c>
      <c r="L129" s="10" t="s">
        <v>32</v>
      </c>
      <c r="N129" s="0" t="n">
        <v>146.5</v>
      </c>
      <c r="O129" s="0" t="n">
        <v>132.5</v>
      </c>
      <c r="R129" s="1" t="n">
        <f aca="false">(G129-I129)/I129/I129</f>
        <v>0.232206764977399</v>
      </c>
      <c r="S129" s="1" t="n">
        <f aca="false">G129-I129</f>
        <v>42.27399</v>
      </c>
      <c r="T129" s="1" t="n">
        <f aca="false">I129^3/S129</f>
        <v>58.1064466460022</v>
      </c>
      <c r="U129" s="1" t="n">
        <v>0.22</v>
      </c>
      <c r="V129" s="0" t="n">
        <v>6.78</v>
      </c>
      <c r="W129" s="0" t="n">
        <v>0.44</v>
      </c>
      <c r="X129" s="1" t="n">
        <f aca="false">S129/I129</f>
        <v>3.1330985398782</v>
      </c>
      <c r="Y129" s="0" t="n">
        <f aca="false">W129/F129</f>
        <v>0.0133333333333333</v>
      </c>
      <c r="Z129" s="0" t="n">
        <v>0.209472363285647</v>
      </c>
      <c r="AA129" s="2" t="n">
        <f aca="false">1/6*3.14*(G129^3-I129^3)*F129*0.0008</f>
        <v>2362.17476148697</v>
      </c>
      <c r="AB129" s="0" t="n">
        <v>2.95</v>
      </c>
    </row>
    <row r="130" customFormat="false" ht="12.8" hidden="false" customHeight="false" outlineLevel="0" collapsed="false">
      <c r="A130" s="4" t="n">
        <v>44713</v>
      </c>
      <c r="B130" s="5" t="n">
        <v>7</v>
      </c>
      <c r="C130" s="5" t="n">
        <v>179</v>
      </c>
      <c r="D130" s="5" t="n">
        <v>0.33</v>
      </c>
      <c r="E130" s="5" t="n">
        <v>50</v>
      </c>
      <c r="F130" s="5" t="n">
        <v>33</v>
      </c>
      <c r="G130" s="5" t="n">
        <v>117.14373</v>
      </c>
      <c r="H130" s="5"/>
      <c r="I130" s="5" t="n">
        <v>8.23416</v>
      </c>
      <c r="J130" s="5"/>
      <c r="K130" s="5"/>
      <c r="L130" s="5" t="s">
        <v>32</v>
      </c>
      <c r="M130" s="5"/>
      <c r="N130" s="5" t="n">
        <v>299.5</v>
      </c>
      <c r="O130" s="5" t="n">
        <v>236.5</v>
      </c>
      <c r="P130" s="5"/>
      <c r="Q130" s="5"/>
      <c r="R130" s="6" t="n">
        <f aca="false">(G130-I130)/I130/I130</f>
        <v>1.60630288767431</v>
      </c>
      <c r="S130" s="6" t="n">
        <f aca="false">G130-I130</f>
        <v>108.90957</v>
      </c>
      <c r="T130" s="6" t="n">
        <f aca="false">I130^3/S130</f>
        <v>5.12615650708432</v>
      </c>
      <c r="U130" s="6" t="n">
        <v>0.05</v>
      </c>
      <c r="V130" s="6" t="n">
        <v>12.36</v>
      </c>
      <c r="W130" s="6" t="n">
        <v>1.05</v>
      </c>
      <c r="X130" s="6" t="n">
        <f aca="false">S130/I130</f>
        <v>13.2265549855723</v>
      </c>
      <c r="Y130" s="5"/>
      <c r="Z130" s="5" t="n">
        <v>0.288401993904733</v>
      </c>
      <c r="AA130" s="2" t="n">
        <f aca="false">1/6*3.14*(G130^3-I130^3)*F130*0.0008</f>
        <v>22201.8218973794</v>
      </c>
      <c r="AB130" s="5" t="n">
        <v>5.14</v>
      </c>
      <c r="AD130" s="5"/>
      <c r="AE130" s="5"/>
      <c r="AF130" s="5" t="s">
        <v>38</v>
      </c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  <c r="IY130" s="5"/>
      <c r="IZ130" s="5"/>
      <c r="JA130" s="5"/>
      <c r="JB130" s="5"/>
      <c r="JC130" s="5"/>
      <c r="JD130" s="5"/>
      <c r="JE130" s="5"/>
      <c r="JF130" s="5"/>
      <c r="JG130" s="5"/>
      <c r="JH130" s="5"/>
      <c r="JI130" s="5"/>
      <c r="JJ130" s="5"/>
      <c r="JK130" s="5"/>
      <c r="JL130" s="5"/>
      <c r="JM130" s="5"/>
      <c r="JN130" s="5"/>
      <c r="JO130" s="5"/>
      <c r="JP130" s="5"/>
      <c r="JQ130" s="5"/>
      <c r="JR130" s="5"/>
      <c r="JS130" s="5"/>
      <c r="JT130" s="5"/>
      <c r="JU130" s="5"/>
      <c r="JV130" s="5"/>
      <c r="JW130" s="5"/>
      <c r="JX130" s="5"/>
      <c r="JY130" s="5"/>
      <c r="JZ130" s="5"/>
      <c r="KA130" s="5"/>
      <c r="KB130" s="5"/>
      <c r="KC130" s="5"/>
      <c r="KD130" s="5"/>
      <c r="KE130" s="5"/>
      <c r="KF130" s="5"/>
      <c r="KG130" s="5"/>
      <c r="KH130" s="5"/>
      <c r="KI130" s="5"/>
      <c r="KJ130" s="5"/>
      <c r="KK130" s="5"/>
      <c r="KL130" s="5"/>
      <c r="KM130" s="5"/>
      <c r="KN130" s="5"/>
      <c r="KO130" s="5"/>
      <c r="KP130" s="5"/>
      <c r="KQ130" s="5"/>
      <c r="KR130" s="5"/>
      <c r="KS130" s="5"/>
      <c r="KT130" s="5"/>
      <c r="KU130" s="5"/>
      <c r="KV130" s="5"/>
      <c r="KW130" s="5"/>
      <c r="KX130" s="5"/>
      <c r="KY130" s="5"/>
      <c r="KZ130" s="5"/>
      <c r="LA130" s="5"/>
      <c r="LB130" s="5"/>
      <c r="LC130" s="5"/>
      <c r="LD130" s="5"/>
      <c r="LE130" s="5"/>
      <c r="LF130" s="5"/>
      <c r="LG130" s="5"/>
      <c r="LH130" s="5"/>
      <c r="LI130" s="5"/>
      <c r="LJ130" s="5"/>
      <c r="LK130" s="5"/>
      <c r="LL130" s="5"/>
      <c r="LM130" s="5"/>
      <c r="LN130" s="5"/>
      <c r="LO130" s="5"/>
      <c r="LP130" s="5"/>
      <c r="LQ130" s="5"/>
      <c r="LR130" s="5"/>
      <c r="LS130" s="5"/>
      <c r="LT130" s="5"/>
      <c r="LU130" s="5"/>
      <c r="LV130" s="5"/>
      <c r="LW130" s="5"/>
      <c r="LX130" s="5"/>
      <c r="LY130" s="5"/>
      <c r="LZ130" s="5"/>
      <c r="MA130" s="5"/>
      <c r="MB130" s="5"/>
      <c r="MC130" s="5"/>
      <c r="MD130" s="5"/>
      <c r="ME130" s="5"/>
      <c r="MF130" s="5"/>
      <c r="MG130" s="5"/>
      <c r="MH130" s="5"/>
      <c r="MI130" s="5"/>
      <c r="MJ130" s="5"/>
      <c r="MK130" s="5"/>
      <c r="ML130" s="5"/>
      <c r="MM130" s="5"/>
      <c r="MN130" s="5"/>
      <c r="MO130" s="5"/>
      <c r="MP130" s="5"/>
      <c r="MQ130" s="5"/>
      <c r="MR130" s="5"/>
      <c r="MS130" s="5"/>
      <c r="MT130" s="5"/>
      <c r="MU130" s="5"/>
      <c r="MV130" s="5"/>
      <c r="MW130" s="5"/>
      <c r="MX130" s="5"/>
      <c r="MY130" s="5"/>
      <c r="MZ130" s="5"/>
      <c r="NA130" s="5"/>
      <c r="NB130" s="5"/>
      <c r="NC130" s="5"/>
      <c r="ND130" s="5"/>
      <c r="NE130" s="5"/>
      <c r="NF130" s="5"/>
      <c r="NG130" s="5"/>
      <c r="NH130" s="5"/>
      <c r="NI130" s="5"/>
      <c r="NJ130" s="5"/>
      <c r="NK130" s="5"/>
      <c r="NL130" s="5"/>
      <c r="NM130" s="5"/>
      <c r="NN130" s="5"/>
      <c r="NO130" s="5"/>
      <c r="NP130" s="5"/>
      <c r="NQ130" s="5"/>
      <c r="NR130" s="5"/>
      <c r="NS130" s="5"/>
      <c r="NT130" s="5"/>
      <c r="NU130" s="5"/>
      <c r="NV130" s="5"/>
      <c r="NW130" s="5"/>
      <c r="NX130" s="5"/>
      <c r="NY130" s="5"/>
      <c r="NZ130" s="5"/>
      <c r="OA130" s="5"/>
      <c r="OB130" s="5"/>
      <c r="OC130" s="5"/>
      <c r="OD130" s="5"/>
      <c r="OE130" s="5"/>
      <c r="OF130" s="5"/>
      <c r="OG130" s="5"/>
      <c r="OH130" s="5"/>
      <c r="OI130" s="5"/>
      <c r="OJ130" s="5"/>
      <c r="OK130" s="5"/>
      <c r="OL130" s="5"/>
      <c r="OM130" s="5"/>
      <c r="ON130" s="5"/>
      <c r="OO130" s="5"/>
      <c r="OP130" s="5"/>
      <c r="OQ130" s="5"/>
      <c r="OR130" s="5"/>
      <c r="OS130" s="5"/>
      <c r="OT130" s="5"/>
      <c r="OU130" s="5"/>
      <c r="OV130" s="5"/>
      <c r="OW130" s="5"/>
      <c r="OX130" s="5"/>
      <c r="OY130" s="5"/>
      <c r="OZ130" s="5"/>
      <c r="PA130" s="5"/>
      <c r="PB130" s="5"/>
      <c r="PC130" s="5"/>
      <c r="PD130" s="5"/>
      <c r="PE130" s="5"/>
      <c r="PF130" s="5"/>
      <c r="PG130" s="5"/>
      <c r="PH130" s="5"/>
      <c r="PI130" s="5"/>
      <c r="PJ130" s="5"/>
      <c r="PK130" s="5"/>
      <c r="PL130" s="5"/>
      <c r="PM130" s="5"/>
      <c r="PN130" s="5"/>
      <c r="PO130" s="5"/>
      <c r="PP130" s="5"/>
      <c r="PQ130" s="5"/>
      <c r="PR130" s="5"/>
      <c r="PS130" s="5"/>
      <c r="PT130" s="5"/>
      <c r="PU130" s="5"/>
      <c r="PV130" s="5"/>
      <c r="PW130" s="5"/>
      <c r="PX130" s="5"/>
      <c r="PY130" s="5"/>
      <c r="PZ130" s="5"/>
      <c r="QA130" s="5"/>
      <c r="QB130" s="5"/>
      <c r="QC130" s="5"/>
      <c r="QD130" s="5"/>
      <c r="QE130" s="5"/>
      <c r="QF130" s="5"/>
      <c r="QG130" s="5"/>
      <c r="QH130" s="5"/>
      <c r="QI130" s="5"/>
      <c r="QJ130" s="5"/>
      <c r="QK130" s="5"/>
      <c r="QL130" s="5"/>
      <c r="QM130" s="5"/>
      <c r="QN130" s="5"/>
      <c r="QO130" s="5"/>
      <c r="QP130" s="5"/>
      <c r="QQ130" s="5"/>
      <c r="QR130" s="5"/>
      <c r="QS130" s="5"/>
      <c r="QT130" s="5"/>
      <c r="QU130" s="5"/>
      <c r="QV130" s="5"/>
      <c r="QW130" s="5"/>
      <c r="QX130" s="5"/>
      <c r="QY130" s="5"/>
      <c r="QZ130" s="5"/>
      <c r="RA130" s="5"/>
      <c r="RB130" s="5"/>
      <c r="RC130" s="5"/>
      <c r="RD130" s="5"/>
      <c r="RE130" s="5"/>
      <c r="RF130" s="5"/>
      <c r="RG130" s="5"/>
      <c r="RH130" s="5"/>
      <c r="RI130" s="5"/>
      <c r="RJ130" s="5"/>
      <c r="RK130" s="5"/>
      <c r="RL130" s="5"/>
      <c r="RM130" s="5"/>
      <c r="RN130" s="5"/>
      <c r="RO130" s="5"/>
      <c r="RP130" s="5"/>
      <c r="RQ130" s="5"/>
      <c r="RR130" s="5"/>
      <c r="RS130" s="5"/>
      <c r="RT130" s="5"/>
      <c r="RU130" s="5"/>
      <c r="RV130" s="5"/>
      <c r="RW130" s="5"/>
      <c r="RX130" s="5"/>
      <c r="RY130" s="5"/>
      <c r="RZ130" s="5"/>
      <c r="SA130" s="5"/>
      <c r="SB130" s="5"/>
      <c r="SC130" s="5"/>
      <c r="SD130" s="5"/>
      <c r="SE130" s="5"/>
      <c r="SF130" s="5"/>
      <c r="SG130" s="5"/>
      <c r="SH130" s="5"/>
      <c r="SI130" s="5"/>
      <c r="SJ130" s="5"/>
      <c r="SK130" s="5"/>
      <c r="SL130" s="5"/>
      <c r="SM130" s="5"/>
      <c r="SN130" s="5"/>
      <c r="SO130" s="5"/>
      <c r="SP130" s="5"/>
      <c r="SQ130" s="5"/>
      <c r="SR130" s="5"/>
      <c r="SS130" s="5"/>
      <c r="ST130" s="5"/>
      <c r="SU130" s="5"/>
      <c r="SV130" s="5"/>
      <c r="SW130" s="5"/>
      <c r="SX130" s="5"/>
      <c r="SY130" s="5"/>
      <c r="SZ130" s="5"/>
      <c r="TA130" s="5"/>
      <c r="TB130" s="5"/>
      <c r="TC130" s="5"/>
      <c r="TD130" s="5"/>
      <c r="TE130" s="5"/>
      <c r="TF130" s="5"/>
      <c r="TG130" s="5"/>
      <c r="TH130" s="5"/>
      <c r="TI130" s="5"/>
      <c r="TJ130" s="5"/>
      <c r="TK130" s="5"/>
      <c r="TL130" s="5"/>
      <c r="TM130" s="5"/>
      <c r="TN130" s="5"/>
      <c r="TO130" s="5"/>
      <c r="TP130" s="5"/>
      <c r="TQ130" s="5"/>
      <c r="TR130" s="5"/>
      <c r="TS130" s="5"/>
      <c r="TT130" s="5"/>
      <c r="TU130" s="5"/>
      <c r="TV130" s="5"/>
      <c r="TW130" s="5"/>
      <c r="TX130" s="5"/>
      <c r="TY130" s="5"/>
      <c r="TZ130" s="5"/>
      <c r="UA130" s="5"/>
      <c r="UB130" s="5"/>
      <c r="UC130" s="5"/>
      <c r="UD130" s="5"/>
      <c r="UE130" s="5"/>
      <c r="UF130" s="5"/>
      <c r="UG130" s="5"/>
      <c r="UH130" s="5"/>
      <c r="UI130" s="5"/>
      <c r="UJ130" s="5"/>
      <c r="UK130" s="5"/>
      <c r="UL130" s="5"/>
      <c r="UM130" s="5"/>
      <c r="UN130" s="5"/>
      <c r="UO130" s="5"/>
      <c r="UP130" s="5"/>
      <c r="UQ130" s="5"/>
      <c r="UR130" s="5"/>
      <c r="US130" s="5"/>
      <c r="UT130" s="5"/>
      <c r="UU130" s="5"/>
      <c r="UV130" s="5"/>
      <c r="UW130" s="5"/>
      <c r="UX130" s="5"/>
      <c r="UY130" s="5"/>
      <c r="UZ130" s="5"/>
      <c r="VA130" s="5"/>
      <c r="VB130" s="5"/>
      <c r="VC130" s="5"/>
      <c r="VD130" s="5"/>
      <c r="VE130" s="5"/>
      <c r="VF130" s="5"/>
      <c r="VG130" s="5"/>
      <c r="VH130" s="5"/>
      <c r="VI130" s="5"/>
      <c r="VJ130" s="5"/>
      <c r="VK130" s="5"/>
      <c r="VL130" s="5"/>
      <c r="VM130" s="5"/>
      <c r="VN130" s="5"/>
      <c r="VO130" s="5"/>
      <c r="VP130" s="5"/>
      <c r="VQ130" s="5"/>
      <c r="VR130" s="5"/>
      <c r="VS130" s="5"/>
      <c r="VT130" s="5"/>
      <c r="VU130" s="5"/>
      <c r="VV130" s="5"/>
      <c r="VW130" s="5"/>
      <c r="VX130" s="5"/>
      <c r="VY130" s="5"/>
      <c r="VZ130" s="5"/>
      <c r="WA130" s="5"/>
      <c r="WB130" s="5"/>
      <c r="WC130" s="5"/>
      <c r="WD130" s="5"/>
      <c r="WE130" s="5"/>
      <c r="WF130" s="5"/>
      <c r="WG130" s="5"/>
      <c r="WH130" s="5"/>
      <c r="WI130" s="5"/>
      <c r="WJ130" s="5"/>
      <c r="WK130" s="5"/>
      <c r="WL130" s="5"/>
      <c r="WM130" s="5"/>
      <c r="WN130" s="5"/>
      <c r="WO130" s="5"/>
      <c r="WP130" s="5"/>
      <c r="WQ130" s="5"/>
      <c r="WR130" s="5"/>
      <c r="WS130" s="5"/>
      <c r="WT130" s="5"/>
      <c r="WU130" s="5"/>
      <c r="WV130" s="5"/>
      <c r="WW130" s="5"/>
      <c r="WX130" s="5"/>
      <c r="WY130" s="5"/>
      <c r="WZ130" s="5"/>
      <c r="XA130" s="5"/>
      <c r="XB130" s="5"/>
      <c r="XC130" s="5"/>
      <c r="XD130" s="5"/>
      <c r="XE130" s="5"/>
      <c r="XF130" s="5"/>
      <c r="XG130" s="5"/>
      <c r="XH130" s="5"/>
      <c r="XI130" s="5"/>
      <c r="XJ130" s="5"/>
      <c r="XK130" s="5"/>
      <c r="XL130" s="5"/>
      <c r="XM130" s="5"/>
      <c r="XN130" s="5"/>
      <c r="XO130" s="5"/>
      <c r="XP130" s="5"/>
      <c r="XQ130" s="5"/>
      <c r="XR130" s="5"/>
      <c r="XS130" s="5"/>
      <c r="XT130" s="5"/>
      <c r="XU130" s="5"/>
      <c r="XV130" s="5"/>
      <c r="XW130" s="5"/>
      <c r="XX130" s="5"/>
      <c r="XY130" s="5"/>
      <c r="XZ130" s="5"/>
      <c r="YA130" s="5"/>
      <c r="YB130" s="5"/>
      <c r="YC130" s="5"/>
      <c r="YD130" s="5"/>
      <c r="YE130" s="5"/>
      <c r="YF130" s="5"/>
      <c r="YG130" s="5"/>
      <c r="YH130" s="5"/>
      <c r="YI130" s="5"/>
      <c r="YJ130" s="5"/>
      <c r="YK130" s="5"/>
      <c r="YL130" s="5"/>
      <c r="YM130" s="5"/>
      <c r="YN130" s="5"/>
      <c r="YO130" s="5"/>
      <c r="YP130" s="5"/>
      <c r="YQ130" s="5"/>
      <c r="YR130" s="5"/>
      <c r="YS130" s="5"/>
      <c r="YT130" s="5"/>
      <c r="YU130" s="5"/>
      <c r="YV130" s="5"/>
      <c r="YW130" s="5"/>
      <c r="YX130" s="5"/>
      <c r="YY130" s="5"/>
      <c r="YZ130" s="5"/>
      <c r="ZA130" s="5"/>
      <c r="ZB130" s="5"/>
      <c r="ZC130" s="5"/>
      <c r="ZD130" s="5"/>
      <c r="ZE130" s="5"/>
      <c r="ZF130" s="5"/>
      <c r="ZG130" s="5"/>
      <c r="ZH130" s="5"/>
      <c r="ZI130" s="5"/>
      <c r="ZJ130" s="5"/>
      <c r="ZK130" s="5"/>
      <c r="ZL130" s="5"/>
      <c r="ZM130" s="5"/>
      <c r="ZN130" s="5"/>
      <c r="ZO130" s="5"/>
      <c r="ZP130" s="5"/>
      <c r="ZQ130" s="5"/>
      <c r="ZR130" s="5"/>
      <c r="ZS130" s="5"/>
      <c r="ZT130" s="5"/>
      <c r="ZU130" s="5"/>
      <c r="ZV130" s="5"/>
      <c r="ZW130" s="5"/>
      <c r="ZX130" s="5"/>
      <c r="ZY130" s="5"/>
      <c r="ZZ130" s="5"/>
      <c r="AAA130" s="5"/>
      <c r="AAB130" s="5"/>
      <c r="AAC130" s="5"/>
      <c r="AAD130" s="5"/>
      <c r="AAE130" s="5"/>
      <c r="AAF130" s="5"/>
      <c r="AAG130" s="5"/>
      <c r="AAH130" s="5"/>
      <c r="AAI130" s="5"/>
      <c r="AAJ130" s="5"/>
      <c r="AAK130" s="5"/>
      <c r="AAL130" s="5"/>
      <c r="AAM130" s="5"/>
      <c r="AAN130" s="5"/>
      <c r="AAO130" s="5"/>
      <c r="AAP130" s="5"/>
      <c r="AAQ130" s="5"/>
      <c r="AAR130" s="5"/>
      <c r="AAS130" s="5"/>
      <c r="AAT130" s="5"/>
      <c r="AAU130" s="5"/>
      <c r="AAV130" s="5"/>
      <c r="AAW130" s="5"/>
      <c r="AAX130" s="5"/>
      <c r="AAY130" s="5"/>
      <c r="AAZ130" s="5"/>
      <c r="ABA130" s="5"/>
      <c r="ABB130" s="5"/>
      <c r="ABC130" s="5"/>
      <c r="ABD130" s="5"/>
      <c r="ABE130" s="5"/>
      <c r="ABF130" s="5"/>
      <c r="ABG130" s="5"/>
      <c r="ABH130" s="5"/>
      <c r="ABI130" s="5"/>
      <c r="ABJ130" s="5"/>
      <c r="ABK130" s="5"/>
      <c r="ABL130" s="5"/>
      <c r="ABM130" s="5"/>
      <c r="ABN130" s="5"/>
      <c r="ABO130" s="5"/>
      <c r="ABP130" s="5"/>
      <c r="ABQ130" s="5"/>
      <c r="ABR130" s="5"/>
      <c r="ABS130" s="5"/>
      <c r="ABT130" s="5"/>
      <c r="ABU130" s="5"/>
      <c r="ABV130" s="5"/>
      <c r="ABW130" s="5"/>
      <c r="ABX130" s="5"/>
      <c r="ABY130" s="5"/>
      <c r="ABZ130" s="5"/>
      <c r="ACA130" s="5"/>
      <c r="ACB130" s="5"/>
      <c r="ACC130" s="5"/>
      <c r="ACD130" s="5"/>
      <c r="ACE130" s="5"/>
      <c r="ACF130" s="5"/>
      <c r="ACG130" s="5"/>
      <c r="ACH130" s="5"/>
      <c r="ACI130" s="5"/>
      <c r="ACJ130" s="5"/>
      <c r="ACK130" s="5"/>
      <c r="ACL130" s="5"/>
      <c r="ACM130" s="5"/>
      <c r="ACN130" s="5"/>
      <c r="ACO130" s="5"/>
      <c r="ACP130" s="5"/>
      <c r="ACQ130" s="5"/>
      <c r="ACR130" s="5"/>
      <c r="ACS130" s="5"/>
      <c r="ACT130" s="5"/>
      <c r="ACU130" s="5"/>
      <c r="ACV130" s="5"/>
      <c r="ACW130" s="5"/>
      <c r="ACX130" s="5"/>
      <c r="ACY130" s="5"/>
      <c r="ACZ130" s="5"/>
      <c r="ADA130" s="5"/>
      <c r="ADB130" s="5"/>
      <c r="ADC130" s="5"/>
      <c r="ADD130" s="5"/>
      <c r="ADE130" s="5"/>
      <c r="ADF130" s="5"/>
      <c r="ADG130" s="5"/>
      <c r="ADH130" s="5"/>
      <c r="ADI130" s="5"/>
      <c r="ADJ130" s="5"/>
      <c r="ADK130" s="5"/>
      <c r="ADL130" s="5"/>
      <c r="ADM130" s="5"/>
      <c r="ADN130" s="5"/>
      <c r="ADO130" s="5"/>
      <c r="ADP130" s="5"/>
      <c r="ADQ130" s="5"/>
      <c r="ADR130" s="5"/>
      <c r="ADS130" s="5"/>
      <c r="ADT130" s="5"/>
      <c r="ADU130" s="5"/>
      <c r="ADV130" s="5"/>
      <c r="ADW130" s="5"/>
      <c r="ADX130" s="5"/>
      <c r="ADY130" s="5"/>
      <c r="ADZ130" s="5"/>
      <c r="AEA130" s="5"/>
      <c r="AEB130" s="5"/>
      <c r="AEC130" s="5"/>
      <c r="AED130" s="5"/>
      <c r="AEE130" s="5"/>
      <c r="AEF130" s="5"/>
      <c r="AEG130" s="5"/>
      <c r="AEH130" s="5"/>
      <c r="AEI130" s="5"/>
      <c r="AEJ130" s="5"/>
      <c r="AEK130" s="5"/>
      <c r="AEL130" s="5"/>
      <c r="AEM130" s="5"/>
      <c r="AEN130" s="5"/>
      <c r="AEO130" s="5"/>
      <c r="AEP130" s="5"/>
      <c r="AEQ130" s="5"/>
      <c r="AER130" s="5"/>
      <c r="AES130" s="5"/>
      <c r="AET130" s="5"/>
      <c r="AEU130" s="5"/>
      <c r="AEV130" s="5"/>
      <c r="AEW130" s="5"/>
      <c r="AEX130" s="5"/>
      <c r="AEY130" s="5"/>
      <c r="AEZ130" s="5"/>
      <c r="AFA130" s="5"/>
      <c r="AFB130" s="5"/>
      <c r="AFC130" s="5"/>
      <c r="AFD130" s="5"/>
      <c r="AFE130" s="5"/>
      <c r="AFF130" s="5"/>
      <c r="AFG130" s="5"/>
      <c r="AFH130" s="5"/>
      <c r="AFI130" s="5"/>
      <c r="AFJ130" s="5"/>
      <c r="AFK130" s="5"/>
      <c r="AFL130" s="5"/>
      <c r="AFM130" s="5"/>
      <c r="AFN130" s="5"/>
      <c r="AFO130" s="5"/>
      <c r="AFP130" s="5"/>
      <c r="AFQ130" s="5"/>
      <c r="AFR130" s="5"/>
      <c r="AFS130" s="5"/>
      <c r="AFT130" s="5"/>
      <c r="AFU130" s="5"/>
      <c r="AFV130" s="5"/>
      <c r="AFW130" s="5"/>
      <c r="AFX130" s="5"/>
      <c r="AFY130" s="5"/>
      <c r="AFZ130" s="5"/>
      <c r="AGA130" s="5"/>
      <c r="AGB130" s="5"/>
      <c r="AGC130" s="5"/>
      <c r="AGD130" s="5"/>
      <c r="AGE130" s="5"/>
      <c r="AGF130" s="5"/>
      <c r="AGG130" s="5"/>
      <c r="AGH130" s="5"/>
      <c r="AGI130" s="5"/>
      <c r="AGJ130" s="5"/>
      <c r="AGK130" s="5"/>
      <c r="AGL130" s="5"/>
      <c r="AGM130" s="5"/>
      <c r="AGN130" s="5"/>
      <c r="AGO130" s="5"/>
      <c r="AGP130" s="5"/>
      <c r="AGQ130" s="5"/>
      <c r="AGR130" s="5"/>
      <c r="AGS130" s="5"/>
      <c r="AGT130" s="5"/>
      <c r="AGU130" s="5"/>
      <c r="AGV130" s="5"/>
      <c r="AGW130" s="5"/>
      <c r="AGX130" s="5"/>
      <c r="AGY130" s="5"/>
      <c r="AGZ130" s="5"/>
      <c r="AHA130" s="5"/>
      <c r="AHB130" s="5"/>
      <c r="AHC130" s="5"/>
      <c r="AHD130" s="5"/>
      <c r="AHE130" s="5"/>
      <c r="AHF130" s="5"/>
      <c r="AHG130" s="5"/>
      <c r="AHH130" s="5"/>
      <c r="AHI130" s="5"/>
      <c r="AHJ130" s="5"/>
      <c r="AHK130" s="5"/>
      <c r="AHL130" s="5"/>
      <c r="AHM130" s="5"/>
      <c r="AHN130" s="5"/>
      <c r="AHO130" s="5"/>
      <c r="AHP130" s="5"/>
      <c r="AHQ130" s="5"/>
      <c r="AHR130" s="5"/>
      <c r="AHS130" s="5"/>
      <c r="AHT130" s="5"/>
      <c r="AHU130" s="5"/>
      <c r="AHV130" s="5"/>
      <c r="AHW130" s="5"/>
      <c r="AHX130" s="5"/>
      <c r="AHY130" s="5"/>
      <c r="AHZ130" s="5"/>
      <c r="AIA130" s="5"/>
      <c r="AIB130" s="5"/>
      <c r="AIC130" s="5"/>
      <c r="AID130" s="5"/>
      <c r="AIE130" s="5"/>
      <c r="AIF130" s="5"/>
      <c r="AIG130" s="5"/>
      <c r="AIH130" s="5"/>
      <c r="AII130" s="5"/>
      <c r="AIJ130" s="5"/>
      <c r="AIK130" s="5"/>
      <c r="AIL130" s="5"/>
      <c r="AIM130" s="5"/>
      <c r="AIN130" s="5"/>
      <c r="AIO130" s="5"/>
      <c r="AIP130" s="5"/>
      <c r="AIQ130" s="5"/>
      <c r="AIR130" s="5"/>
      <c r="AIS130" s="5"/>
      <c r="AIT130" s="5"/>
      <c r="AIU130" s="5"/>
      <c r="AIV130" s="5"/>
      <c r="AIW130" s="5"/>
      <c r="AIX130" s="5"/>
      <c r="AIY130" s="5"/>
      <c r="AIZ130" s="5"/>
      <c r="AJA130" s="5"/>
      <c r="AJB130" s="5"/>
      <c r="AJC130" s="5"/>
      <c r="AJD130" s="5"/>
      <c r="AJE130" s="5"/>
      <c r="AJF130" s="5"/>
      <c r="AJG130" s="5"/>
      <c r="AJH130" s="5"/>
      <c r="AJI130" s="5"/>
      <c r="AJJ130" s="5"/>
      <c r="AJK130" s="5"/>
      <c r="AJL130" s="5"/>
      <c r="AJM130" s="5"/>
      <c r="AJN130" s="5"/>
      <c r="AJO130" s="5"/>
      <c r="AJP130" s="5"/>
      <c r="AJQ130" s="5"/>
      <c r="AJR130" s="5"/>
      <c r="AJS130" s="5"/>
      <c r="AJT130" s="5"/>
      <c r="AJU130" s="5"/>
      <c r="AJV130" s="5"/>
      <c r="AJW130" s="5"/>
      <c r="AJX130" s="5"/>
      <c r="AJY130" s="5"/>
      <c r="AJZ130" s="5"/>
      <c r="AKA130" s="5"/>
      <c r="AKB130" s="5"/>
      <c r="AKC130" s="5"/>
      <c r="AKD130" s="5"/>
      <c r="AKE130" s="5"/>
      <c r="AKF130" s="5"/>
      <c r="AKG130" s="5"/>
      <c r="AKH130" s="5"/>
      <c r="AKI130" s="5"/>
      <c r="AKJ130" s="5"/>
      <c r="AKK130" s="5"/>
      <c r="AKL130" s="5"/>
      <c r="AKM130" s="5"/>
      <c r="AKN130" s="5"/>
      <c r="AKO130" s="5"/>
      <c r="AKP130" s="5"/>
      <c r="AKQ130" s="5"/>
      <c r="AKR130" s="5"/>
      <c r="AKS130" s="5"/>
      <c r="AKT130" s="5"/>
      <c r="AKU130" s="5"/>
      <c r="AKV130" s="5"/>
      <c r="AKW130" s="5"/>
      <c r="AKX130" s="5"/>
      <c r="AKY130" s="5"/>
      <c r="AKZ130" s="5"/>
      <c r="ALA130" s="5"/>
      <c r="ALB130" s="5"/>
      <c r="ALC130" s="5"/>
      <c r="ALD130" s="5"/>
      <c r="ALE130" s="5"/>
      <c r="ALF130" s="5"/>
      <c r="ALG130" s="5"/>
      <c r="ALH130" s="5"/>
      <c r="ALI130" s="5"/>
      <c r="ALJ130" s="5"/>
      <c r="ALK130" s="5"/>
      <c r="ALL130" s="5"/>
      <c r="ALM130" s="5"/>
      <c r="ALN130" s="5"/>
      <c r="ALO130" s="5"/>
      <c r="ALP130" s="5"/>
      <c r="ALQ130" s="5"/>
      <c r="ALR130" s="5"/>
      <c r="ALS130" s="5"/>
      <c r="ALT130" s="5"/>
      <c r="ALU130" s="5"/>
      <c r="ALV130" s="5"/>
      <c r="ALW130" s="5"/>
      <c r="ALX130" s="5"/>
      <c r="ALY130" s="5"/>
      <c r="ALZ130" s="5"/>
      <c r="AMA130" s="5"/>
      <c r="AMB130" s="5"/>
      <c r="AMC130" s="5"/>
      <c r="AMD130" s="5"/>
      <c r="AME130" s="5"/>
      <c r="AMF130" s="5"/>
      <c r="AMG130" s="5"/>
      <c r="AMH130" s="5"/>
    </row>
    <row r="131" customFormat="false" ht="12.8" hidden="false" customHeight="false" outlineLevel="0" collapsed="false">
      <c r="A131" s="11" t="n">
        <v>44713</v>
      </c>
      <c r="B131" s="0" t="n">
        <v>9</v>
      </c>
      <c r="C131" s="10" t="n">
        <v>181</v>
      </c>
      <c r="D131" s="10" t="n">
        <v>0.33</v>
      </c>
      <c r="E131" s="0" t="n">
        <v>50</v>
      </c>
      <c r="F131" s="0" t="n">
        <v>33</v>
      </c>
      <c r="G131" s="0" t="n">
        <v>39.95442</v>
      </c>
      <c r="I131" s="0" t="n">
        <v>11.61501</v>
      </c>
      <c r="L131" s="0" t="s">
        <v>32</v>
      </c>
      <c r="N131" s="0" t="n">
        <v>103.5</v>
      </c>
      <c r="O131" s="0" t="n">
        <v>89.5</v>
      </c>
      <c r="R131" s="1" t="n">
        <f aca="false">(G131-I131)/I131/I131</f>
        <v>0.2100639987081</v>
      </c>
      <c r="S131" s="1" t="n">
        <f aca="false">G131-I131</f>
        <v>28.33941</v>
      </c>
      <c r="T131" s="1" t="n">
        <f aca="false">I131^3/S131</f>
        <v>55.292720653861</v>
      </c>
      <c r="U131" s="1" t="n">
        <v>0.07</v>
      </c>
      <c r="V131" s="0" t="n">
        <v>5.89</v>
      </c>
      <c r="W131" s="0" t="n">
        <v>0.26</v>
      </c>
      <c r="X131" s="1" t="n">
        <f aca="false">S131/I131</f>
        <v>2.43989544563457</v>
      </c>
      <c r="Y131" s="0" t="n">
        <f aca="false">W131/F131</f>
        <v>0.00787878787878788</v>
      </c>
      <c r="Z131" s="0" t="n">
        <v>0.705723310455789</v>
      </c>
      <c r="AA131" s="2" t="n">
        <f aca="false">1/6*3.14*(G131^3-I131^3)*F131*0.0008</f>
        <v>859.555561414936</v>
      </c>
      <c r="AB131" s="0" t="n">
        <v>1.95</v>
      </c>
    </row>
    <row r="132" customFormat="false" ht="12.8" hidden="false" customHeight="false" outlineLevel="0" collapsed="false">
      <c r="A132" s="11" t="n">
        <v>44714</v>
      </c>
      <c r="B132" s="0" t="n">
        <v>0</v>
      </c>
      <c r="C132" s="10" t="n">
        <v>182</v>
      </c>
      <c r="D132" s="10" t="n">
        <v>0.33</v>
      </c>
      <c r="E132" s="0" t="n">
        <v>50</v>
      </c>
      <c r="F132" s="0" t="n">
        <v>26</v>
      </c>
      <c r="G132" s="0" t="n">
        <v>151.48122</v>
      </c>
      <c r="I132" s="0" t="n">
        <v>34.97076</v>
      </c>
      <c r="L132" s="0" t="s">
        <v>32</v>
      </c>
      <c r="N132" s="0" t="n">
        <v>260.5</v>
      </c>
      <c r="O132" s="0" t="n">
        <v>263.5</v>
      </c>
      <c r="R132" s="1" t="n">
        <f aca="false">(G132-I132)/I132/I132</f>
        <v>0.0952696951498591</v>
      </c>
      <c r="S132" s="1" t="n">
        <f aca="false">G132-I132</f>
        <v>116.51046</v>
      </c>
      <c r="T132" s="1" t="n">
        <f aca="false">I132^3/S132</f>
        <v>367.071186120529</v>
      </c>
      <c r="U132" s="1" t="n">
        <v>0.52</v>
      </c>
      <c r="V132" s="1" t="n">
        <v>0.75</v>
      </c>
      <c r="W132" s="1" t="n">
        <v>5.87</v>
      </c>
      <c r="X132" s="1" t="n">
        <f aca="false">S132/I132</f>
        <v>3.33165364435889</v>
      </c>
      <c r="Y132" s="0" t="n">
        <f aca="false">W132/F132</f>
        <v>0.225769230769231</v>
      </c>
      <c r="Z132" s="0" t="n">
        <v>0.249287050703638</v>
      </c>
      <c r="AA132" s="2" t="n">
        <f aca="false">1/6*3.14*(G132^3-I132^3)*F132*0.0008</f>
        <v>37371.5837959418</v>
      </c>
      <c r="AB132" s="0" t="n">
        <v>6.17</v>
      </c>
    </row>
    <row r="133" customFormat="false" ht="12.8" hidden="false" customHeight="false" outlineLevel="0" collapsed="false">
      <c r="A133" s="11" t="n">
        <v>44714</v>
      </c>
      <c r="B133" s="0" t="n">
        <v>1</v>
      </c>
      <c r="C133" s="10" t="n">
        <v>183</v>
      </c>
      <c r="D133" s="10" t="n">
        <v>0.33</v>
      </c>
      <c r="E133" s="0" t="n">
        <v>50</v>
      </c>
      <c r="F133" s="0" t="n">
        <v>26</v>
      </c>
      <c r="G133" s="0" t="n">
        <v>55.44627</v>
      </c>
      <c r="I133" s="0" t="n">
        <v>13.9128</v>
      </c>
      <c r="L133" s="0" t="s">
        <v>32</v>
      </c>
      <c r="N133" s="0" t="n">
        <v>142</v>
      </c>
      <c r="O133" s="0" t="n">
        <v>132</v>
      </c>
      <c r="R133" s="1" t="n">
        <f aca="false">(G133-I133)/I133/I133</f>
        <v>0.214570064867027</v>
      </c>
      <c r="S133" s="1" t="n">
        <f aca="false">G133-I133</f>
        <v>41.53347</v>
      </c>
      <c r="T133" s="1" t="n">
        <f aca="false">I133^3/S133</f>
        <v>64.8403588292804</v>
      </c>
      <c r="U133" s="1" t="n">
        <v>0.23</v>
      </c>
      <c r="V133" s="1" t="n">
        <v>3.94</v>
      </c>
      <c r="W133" s="1" t="n">
        <v>1.29</v>
      </c>
      <c r="X133" s="1" t="n">
        <f aca="false">S133/I133</f>
        <v>2.98527039848197</v>
      </c>
      <c r="Y133" s="0" t="n">
        <f aca="false">W133/F133</f>
        <v>0.0496153846153846</v>
      </c>
      <c r="Z133" s="0" t="n">
        <v>0.0769191304639518</v>
      </c>
      <c r="AA133" s="2" t="n">
        <f aca="false">1/6*3.14*(G133^3-I133^3)*F133*0.0008</f>
        <v>1826.17582315757</v>
      </c>
      <c r="AB133" s="0" t="n">
        <v>2.59</v>
      </c>
    </row>
    <row r="134" customFormat="false" ht="12.8" hidden="false" customHeight="false" outlineLevel="0" collapsed="false">
      <c r="A134" s="11" t="n">
        <v>44714</v>
      </c>
      <c r="B134" s="0" t="n">
        <v>2</v>
      </c>
      <c r="C134" s="10" t="n">
        <v>184</v>
      </c>
      <c r="D134" s="10" t="n">
        <v>0.33</v>
      </c>
      <c r="E134" s="0" t="n">
        <v>50</v>
      </c>
      <c r="F134" s="0" t="n">
        <v>26</v>
      </c>
      <c r="G134" s="0" t="n">
        <v>57.42627</v>
      </c>
      <c r="I134" s="0" t="n">
        <v>21.43284</v>
      </c>
      <c r="L134" s="0" t="s">
        <v>32</v>
      </c>
      <c r="N134" s="0" t="n">
        <v>142</v>
      </c>
      <c r="O134" s="0" t="n">
        <v>130</v>
      </c>
      <c r="R134" s="1" t="n">
        <f aca="false">(G134-I134)/I134/I134</f>
        <v>0.0783544724690127</v>
      </c>
      <c r="S134" s="1" t="n">
        <f aca="false">G134-I134</f>
        <v>35.99343</v>
      </c>
      <c r="T134" s="1" t="n">
        <f aca="false">I134^3/S134</f>
        <v>273.536906377312</v>
      </c>
      <c r="U134" s="1" t="n">
        <v>0.11</v>
      </c>
      <c r="V134" s="1" t="n">
        <v>1.64</v>
      </c>
      <c r="W134" s="1" t="n">
        <v>0.86</v>
      </c>
      <c r="X134" s="1" t="n">
        <f aca="false">S134/I134</f>
        <v>1.67935887171276</v>
      </c>
      <c r="Y134" s="0" t="n">
        <f aca="false">W134/F134</f>
        <v>0.0330769230769231</v>
      </c>
      <c r="Z134" s="0" t="n">
        <v>0.319037360347755</v>
      </c>
      <c r="AA134" s="2" t="n">
        <f aca="false">1/6*3.14*(G134^3-I134^3)*F134*0.0008</f>
        <v>1954.28168066926</v>
      </c>
      <c r="AB134" s="0" t="n">
        <v>3.51</v>
      </c>
    </row>
    <row r="135" customFormat="false" ht="12.8" hidden="false" customHeight="false" outlineLevel="0" collapsed="false">
      <c r="A135" s="4" t="n">
        <v>44714</v>
      </c>
      <c r="B135" s="5" t="n">
        <v>3</v>
      </c>
      <c r="C135" s="5" t="n">
        <v>185</v>
      </c>
      <c r="D135" s="5" t="n">
        <v>0.33</v>
      </c>
      <c r="E135" s="5" t="n">
        <v>50</v>
      </c>
      <c r="F135" s="5" t="n">
        <v>26</v>
      </c>
      <c r="G135" s="5" t="n">
        <v>78.85449</v>
      </c>
      <c r="H135" s="5"/>
      <c r="I135" s="5" t="n">
        <v>66.66495</v>
      </c>
      <c r="J135" s="5"/>
      <c r="K135" s="5"/>
      <c r="L135" s="5" t="s">
        <v>32</v>
      </c>
      <c r="M135" s="5"/>
      <c r="N135" s="5" t="n">
        <v>176.5</v>
      </c>
      <c r="O135" s="5" t="n">
        <v>149.5</v>
      </c>
      <c r="P135" s="5"/>
      <c r="Q135" s="5"/>
      <c r="R135" s="6" t="n">
        <f aca="false">(G135-I135)/I135/I135</f>
        <v>0.00274278775175057</v>
      </c>
      <c r="S135" s="6" t="n">
        <f aca="false">G135-I135</f>
        <v>12.18954</v>
      </c>
      <c r="T135" s="6" t="n">
        <f aca="false">I135^3/S135</f>
        <v>24305.5445896065</v>
      </c>
      <c r="U135" s="6" t="n">
        <v>0</v>
      </c>
      <c r="V135" s="6" t="n">
        <v>0.91</v>
      </c>
      <c r="W135" s="6" t="n">
        <v>0.14</v>
      </c>
      <c r="X135" s="6" t="n">
        <f aca="false">S135/I135</f>
        <v>0.182847808331064</v>
      </c>
      <c r="Y135" s="5" t="n">
        <f aca="false">W135/F135</f>
        <v>0.00538461538461539</v>
      </c>
      <c r="Z135" s="5" t="n">
        <v>0.233609073092289</v>
      </c>
      <c r="AA135" s="2" t="n">
        <f aca="false">1/6*3.14*(G135^3-I135^3)*F135*0.0008</f>
        <v>2112.25782194652</v>
      </c>
      <c r="AB135" s="5" t="n">
        <v>6.08</v>
      </c>
      <c r="AD135" s="5"/>
      <c r="AE135" s="5"/>
      <c r="AF135" s="5" t="s">
        <v>38</v>
      </c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  <c r="IY135" s="5"/>
      <c r="IZ135" s="5"/>
      <c r="JA135" s="5"/>
      <c r="JB135" s="5"/>
      <c r="JC135" s="5"/>
      <c r="JD135" s="5"/>
      <c r="JE135" s="5"/>
      <c r="JF135" s="5"/>
      <c r="JG135" s="5"/>
      <c r="JH135" s="5"/>
      <c r="JI135" s="5"/>
      <c r="JJ135" s="5"/>
      <c r="JK135" s="5"/>
      <c r="JL135" s="5"/>
      <c r="JM135" s="5"/>
      <c r="JN135" s="5"/>
      <c r="JO135" s="5"/>
      <c r="JP135" s="5"/>
      <c r="JQ135" s="5"/>
      <c r="JR135" s="5"/>
      <c r="JS135" s="5"/>
      <c r="JT135" s="5"/>
      <c r="JU135" s="5"/>
      <c r="JV135" s="5"/>
      <c r="JW135" s="5"/>
      <c r="JX135" s="5"/>
      <c r="JY135" s="5"/>
      <c r="JZ135" s="5"/>
      <c r="KA135" s="5"/>
      <c r="KB135" s="5"/>
      <c r="KC135" s="5"/>
      <c r="KD135" s="5"/>
      <c r="KE135" s="5"/>
      <c r="KF135" s="5"/>
      <c r="KG135" s="5"/>
      <c r="KH135" s="5"/>
      <c r="KI135" s="5"/>
      <c r="KJ135" s="5"/>
      <c r="KK135" s="5"/>
      <c r="KL135" s="5"/>
      <c r="KM135" s="5"/>
      <c r="KN135" s="5"/>
      <c r="KO135" s="5"/>
      <c r="KP135" s="5"/>
      <c r="KQ135" s="5"/>
      <c r="KR135" s="5"/>
      <c r="KS135" s="5"/>
      <c r="KT135" s="5"/>
      <c r="KU135" s="5"/>
      <c r="KV135" s="5"/>
      <c r="KW135" s="5"/>
      <c r="KX135" s="5"/>
      <c r="KY135" s="5"/>
      <c r="KZ135" s="5"/>
      <c r="LA135" s="5"/>
      <c r="LB135" s="5"/>
      <c r="LC135" s="5"/>
      <c r="LD135" s="5"/>
      <c r="LE135" s="5"/>
      <c r="LF135" s="5"/>
      <c r="LG135" s="5"/>
      <c r="LH135" s="5"/>
      <c r="LI135" s="5"/>
      <c r="LJ135" s="5"/>
      <c r="LK135" s="5"/>
      <c r="LL135" s="5"/>
      <c r="LM135" s="5"/>
      <c r="LN135" s="5"/>
      <c r="LO135" s="5"/>
      <c r="LP135" s="5"/>
      <c r="LQ135" s="5"/>
      <c r="LR135" s="5"/>
      <c r="LS135" s="5"/>
      <c r="LT135" s="5"/>
      <c r="LU135" s="5"/>
      <c r="LV135" s="5"/>
      <c r="LW135" s="5"/>
      <c r="LX135" s="5"/>
      <c r="LY135" s="5"/>
      <c r="LZ135" s="5"/>
      <c r="MA135" s="5"/>
      <c r="MB135" s="5"/>
      <c r="MC135" s="5"/>
      <c r="MD135" s="5"/>
      <c r="ME135" s="5"/>
      <c r="MF135" s="5"/>
      <c r="MG135" s="5"/>
      <c r="MH135" s="5"/>
      <c r="MI135" s="5"/>
      <c r="MJ135" s="5"/>
      <c r="MK135" s="5"/>
      <c r="ML135" s="5"/>
      <c r="MM135" s="5"/>
      <c r="MN135" s="5"/>
      <c r="MO135" s="5"/>
      <c r="MP135" s="5"/>
      <c r="MQ135" s="5"/>
      <c r="MR135" s="5"/>
      <c r="MS135" s="5"/>
      <c r="MT135" s="5"/>
      <c r="MU135" s="5"/>
      <c r="MV135" s="5"/>
      <c r="MW135" s="5"/>
      <c r="MX135" s="5"/>
      <c r="MY135" s="5"/>
      <c r="MZ135" s="5"/>
      <c r="NA135" s="5"/>
      <c r="NB135" s="5"/>
      <c r="NC135" s="5"/>
      <c r="ND135" s="5"/>
      <c r="NE135" s="5"/>
      <c r="NF135" s="5"/>
      <c r="NG135" s="5"/>
      <c r="NH135" s="5"/>
      <c r="NI135" s="5"/>
      <c r="NJ135" s="5"/>
      <c r="NK135" s="5"/>
      <c r="NL135" s="5"/>
      <c r="NM135" s="5"/>
      <c r="NN135" s="5"/>
      <c r="NO135" s="5"/>
      <c r="NP135" s="5"/>
      <c r="NQ135" s="5"/>
      <c r="NR135" s="5"/>
      <c r="NS135" s="5"/>
      <c r="NT135" s="5"/>
      <c r="NU135" s="5"/>
      <c r="NV135" s="5"/>
      <c r="NW135" s="5"/>
      <c r="NX135" s="5"/>
      <c r="NY135" s="5"/>
      <c r="NZ135" s="5"/>
      <c r="OA135" s="5"/>
      <c r="OB135" s="5"/>
      <c r="OC135" s="5"/>
      <c r="OD135" s="5"/>
      <c r="OE135" s="5"/>
      <c r="OF135" s="5"/>
      <c r="OG135" s="5"/>
      <c r="OH135" s="5"/>
      <c r="OI135" s="5"/>
      <c r="OJ135" s="5"/>
      <c r="OK135" s="5"/>
      <c r="OL135" s="5"/>
      <c r="OM135" s="5"/>
      <c r="ON135" s="5"/>
      <c r="OO135" s="5"/>
      <c r="OP135" s="5"/>
      <c r="OQ135" s="5"/>
      <c r="OR135" s="5"/>
      <c r="OS135" s="5"/>
      <c r="OT135" s="5"/>
      <c r="OU135" s="5"/>
      <c r="OV135" s="5"/>
      <c r="OW135" s="5"/>
      <c r="OX135" s="5"/>
      <c r="OY135" s="5"/>
      <c r="OZ135" s="5"/>
      <c r="PA135" s="5"/>
      <c r="PB135" s="5"/>
      <c r="PC135" s="5"/>
      <c r="PD135" s="5"/>
      <c r="PE135" s="5"/>
      <c r="PF135" s="5"/>
      <c r="PG135" s="5"/>
      <c r="PH135" s="5"/>
      <c r="PI135" s="5"/>
      <c r="PJ135" s="5"/>
      <c r="PK135" s="5"/>
      <c r="PL135" s="5"/>
      <c r="PM135" s="5"/>
      <c r="PN135" s="5"/>
      <c r="PO135" s="5"/>
      <c r="PP135" s="5"/>
      <c r="PQ135" s="5"/>
      <c r="PR135" s="5"/>
      <c r="PS135" s="5"/>
      <c r="PT135" s="5"/>
      <c r="PU135" s="5"/>
      <c r="PV135" s="5"/>
      <c r="PW135" s="5"/>
      <c r="PX135" s="5"/>
      <c r="PY135" s="5"/>
      <c r="PZ135" s="5"/>
      <c r="QA135" s="5"/>
      <c r="QB135" s="5"/>
      <c r="QC135" s="5"/>
      <c r="QD135" s="5"/>
      <c r="QE135" s="5"/>
      <c r="QF135" s="5"/>
      <c r="QG135" s="5"/>
      <c r="QH135" s="5"/>
      <c r="QI135" s="5"/>
      <c r="QJ135" s="5"/>
      <c r="QK135" s="5"/>
      <c r="QL135" s="5"/>
      <c r="QM135" s="5"/>
      <c r="QN135" s="5"/>
      <c r="QO135" s="5"/>
      <c r="QP135" s="5"/>
      <c r="QQ135" s="5"/>
      <c r="QR135" s="5"/>
      <c r="QS135" s="5"/>
      <c r="QT135" s="5"/>
      <c r="QU135" s="5"/>
      <c r="QV135" s="5"/>
      <c r="QW135" s="5"/>
      <c r="QX135" s="5"/>
      <c r="QY135" s="5"/>
      <c r="QZ135" s="5"/>
      <c r="RA135" s="5"/>
      <c r="RB135" s="5"/>
      <c r="RC135" s="5"/>
      <c r="RD135" s="5"/>
      <c r="RE135" s="5"/>
      <c r="RF135" s="5"/>
      <c r="RG135" s="5"/>
      <c r="RH135" s="5"/>
      <c r="RI135" s="5"/>
      <c r="RJ135" s="5"/>
      <c r="RK135" s="5"/>
      <c r="RL135" s="5"/>
      <c r="RM135" s="5"/>
      <c r="RN135" s="5"/>
      <c r="RO135" s="5"/>
      <c r="RP135" s="5"/>
      <c r="RQ135" s="5"/>
      <c r="RR135" s="5"/>
      <c r="RS135" s="5"/>
      <c r="RT135" s="5"/>
      <c r="RU135" s="5"/>
      <c r="RV135" s="5"/>
      <c r="RW135" s="5"/>
      <c r="RX135" s="5"/>
      <c r="RY135" s="5"/>
      <c r="RZ135" s="5"/>
      <c r="SA135" s="5"/>
      <c r="SB135" s="5"/>
      <c r="SC135" s="5"/>
      <c r="SD135" s="5"/>
      <c r="SE135" s="5"/>
      <c r="SF135" s="5"/>
      <c r="SG135" s="5"/>
      <c r="SH135" s="5"/>
      <c r="SI135" s="5"/>
      <c r="SJ135" s="5"/>
      <c r="SK135" s="5"/>
      <c r="SL135" s="5"/>
      <c r="SM135" s="5"/>
      <c r="SN135" s="5"/>
      <c r="SO135" s="5"/>
      <c r="SP135" s="5"/>
      <c r="SQ135" s="5"/>
      <c r="SR135" s="5"/>
      <c r="SS135" s="5"/>
      <c r="ST135" s="5"/>
      <c r="SU135" s="5"/>
      <c r="SV135" s="5"/>
      <c r="SW135" s="5"/>
      <c r="SX135" s="5"/>
      <c r="SY135" s="5"/>
      <c r="SZ135" s="5"/>
      <c r="TA135" s="5"/>
      <c r="TB135" s="5"/>
      <c r="TC135" s="5"/>
      <c r="TD135" s="5"/>
      <c r="TE135" s="5"/>
      <c r="TF135" s="5"/>
      <c r="TG135" s="5"/>
      <c r="TH135" s="5"/>
      <c r="TI135" s="5"/>
      <c r="TJ135" s="5"/>
      <c r="TK135" s="5"/>
      <c r="TL135" s="5"/>
      <c r="TM135" s="5"/>
      <c r="TN135" s="5"/>
      <c r="TO135" s="5"/>
      <c r="TP135" s="5"/>
      <c r="TQ135" s="5"/>
      <c r="TR135" s="5"/>
      <c r="TS135" s="5"/>
      <c r="TT135" s="5"/>
      <c r="TU135" s="5"/>
      <c r="TV135" s="5"/>
      <c r="TW135" s="5"/>
      <c r="TX135" s="5"/>
      <c r="TY135" s="5"/>
      <c r="TZ135" s="5"/>
      <c r="UA135" s="5"/>
      <c r="UB135" s="5"/>
      <c r="UC135" s="5"/>
      <c r="UD135" s="5"/>
      <c r="UE135" s="5"/>
      <c r="UF135" s="5"/>
      <c r="UG135" s="5"/>
      <c r="UH135" s="5"/>
      <c r="UI135" s="5"/>
      <c r="UJ135" s="5"/>
      <c r="UK135" s="5"/>
      <c r="UL135" s="5"/>
      <c r="UM135" s="5"/>
      <c r="UN135" s="5"/>
      <c r="UO135" s="5"/>
      <c r="UP135" s="5"/>
      <c r="UQ135" s="5"/>
      <c r="UR135" s="5"/>
      <c r="US135" s="5"/>
      <c r="UT135" s="5"/>
      <c r="UU135" s="5"/>
      <c r="UV135" s="5"/>
      <c r="UW135" s="5"/>
      <c r="UX135" s="5"/>
      <c r="UY135" s="5"/>
      <c r="UZ135" s="5"/>
      <c r="VA135" s="5"/>
      <c r="VB135" s="5"/>
      <c r="VC135" s="5"/>
      <c r="VD135" s="5"/>
      <c r="VE135" s="5"/>
      <c r="VF135" s="5"/>
      <c r="VG135" s="5"/>
      <c r="VH135" s="5"/>
      <c r="VI135" s="5"/>
      <c r="VJ135" s="5"/>
      <c r="VK135" s="5"/>
      <c r="VL135" s="5"/>
      <c r="VM135" s="5"/>
      <c r="VN135" s="5"/>
      <c r="VO135" s="5"/>
      <c r="VP135" s="5"/>
      <c r="VQ135" s="5"/>
      <c r="VR135" s="5"/>
      <c r="VS135" s="5"/>
      <c r="VT135" s="5"/>
      <c r="VU135" s="5"/>
      <c r="VV135" s="5"/>
      <c r="VW135" s="5"/>
      <c r="VX135" s="5"/>
      <c r="VY135" s="5"/>
      <c r="VZ135" s="5"/>
      <c r="WA135" s="5"/>
      <c r="WB135" s="5"/>
      <c r="WC135" s="5"/>
      <c r="WD135" s="5"/>
      <c r="WE135" s="5"/>
      <c r="WF135" s="5"/>
      <c r="WG135" s="5"/>
      <c r="WH135" s="5"/>
      <c r="WI135" s="5"/>
      <c r="WJ135" s="5"/>
      <c r="WK135" s="5"/>
      <c r="WL135" s="5"/>
      <c r="WM135" s="5"/>
      <c r="WN135" s="5"/>
      <c r="WO135" s="5"/>
      <c r="WP135" s="5"/>
      <c r="WQ135" s="5"/>
      <c r="WR135" s="5"/>
      <c r="WS135" s="5"/>
      <c r="WT135" s="5"/>
      <c r="WU135" s="5"/>
      <c r="WV135" s="5"/>
      <c r="WW135" s="5"/>
      <c r="WX135" s="5"/>
      <c r="WY135" s="5"/>
      <c r="WZ135" s="5"/>
      <c r="XA135" s="5"/>
      <c r="XB135" s="5"/>
      <c r="XC135" s="5"/>
      <c r="XD135" s="5"/>
      <c r="XE135" s="5"/>
      <c r="XF135" s="5"/>
      <c r="XG135" s="5"/>
      <c r="XH135" s="5"/>
      <c r="XI135" s="5"/>
      <c r="XJ135" s="5"/>
      <c r="XK135" s="5"/>
      <c r="XL135" s="5"/>
      <c r="XM135" s="5"/>
      <c r="XN135" s="5"/>
      <c r="XO135" s="5"/>
      <c r="XP135" s="5"/>
      <c r="XQ135" s="5"/>
      <c r="XR135" s="5"/>
      <c r="XS135" s="5"/>
      <c r="XT135" s="5"/>
      <c r="XU135" s="5"/>
      <c r="XV135" s="5"/>
      <c r="XW135" s="5"/>
      <c r="XX135" s="5"/>
      <c r="XY135" s="5"/>
      <c r="XZ135" s="5"/>
      <c r="YA135" s="5"/>
      <c r="YB135" s="5"/>
      <c r="YC135" s="5"/>
      <c r="YD135" s="5"/>
      <c r="YE135" s="5"/>
      <c r="YF135" s="5"/>
      <c r="YG135" s="5"/>
      <c r="YH135" s="5"/>
      <c r="YI135" s="5"/>
      <c r="YJ135" s="5"/>
      <c r="YK135" s="5"/>
      <c r="YL135" s="5"/>
      <c r="YM135" s="5"/>
      <c r="YN135" s="5"/>
      <c r="YO135" s="5"/>
      <c r="YP135" s="5"/>
      <c r="YQ135" s="5"/>
      <c r="YR135" s="5"/>
      <c r="YS135" s="5"/>
      <c r="YT135" s="5"/>
      <c r="YU135" s="5"/>
      <c r="YV135" s="5"/>
      <c r="YW135" s="5"/>
      <c r="YX135" s="5"/>
      <c r="YY135" s="5"/>
      <c r="YZ135" s="5"/>
      <c r="ZA135" s="5"/>
      <c r="ZB135" s="5"/>
      <c r="ZC135" s="5"/>
      <c r="ZD135" s="5"/>
      <c r="ZE135" s="5"/>
      <c r="ZF135" s="5"/>
      <c r="ZG135" s="5"/>
      <c r="ZH135" s="5"/>
      <c r="ZI135" s="5"/>
      <c r="ZJ135" s="5"/>
      <c r="ZK135" s="5"/>
      <c r="ZL135" s="5"/>
      <c r="ZM135" s="5"/>
      <c r="ZN135" s="5"/>
      <c r="ZO135" s="5"/>
      <c r="ZP135" s="5"/>
      <c r="ZQ135" s="5"/>
      <c r="ZR135" s="5"/>
      <c r="ZS135" s="5"/>
      <c r="ZT135" s="5"/>
      <c r="ZU135" s="5"/>
      <c r="ZV135" s="5"/>
      <c r="ZW135" s="5"/>
      <c r="ZX135" s="5"/>
      <c r="ZY135" s="5"/>
      <c r="ZZ135" s="5"/>
      <c r="AAA135" s="5"/>
      <c r="AAB135" s="5"/>
      <c r="AAC135" s="5"/>
      <c r="AAD135" s="5"/>
      <c r="AAE135" s="5"/>
      <c r="AAF135" s="5"/>
      <c r="AAG135" s="5"/>
      <c r="AAH135" s="5"/>
      <c r="AAI135" s="5"/>
      <c r="AAJ135" s="5"/>
      <c r="AAK135" s="5"/>
      <c r="AAL135" s="5"/>
      <c r="AAM135" s="5"/>
      <c r="AAN135" s="5"/>
      <c r="AAO135" s="5"/>
      <c r="AAP135" s="5"/>
      <c r="AAQ135" s="5"/>
      <c r="AAR135" s="5"/>
      <c r="AAS135" s="5"/>
      <c r="AAT135" s="5"/>
      <c r="AAU135" s="5"/>
      <c r="AAV135" s="5"/>
      <c r="AAW135" s="5"/>
      <c r="AAX135" s="5"/>
      <c r="AAY135" s="5"/>
      <c r="AAZ135" s="5"/>
      <c r="ABA135" s="5"/>
      <c r="ABB135" s="5"/>
      <c r="ABC135" s="5"/>
      <c r="ABD135" s="5"/>
      <c r="ABE135" s="5"/>
      <c r="ABF135" s="5"/>
      <c r="ABG135" s="5"/>
      <c r="ABH135" s="5"/>
      <c r="ABI135" s="5"/>
      <c r="ABJ135" s="5"/>
      <c r="ABK135" s="5"/>
      <c r="ABL135" s="5"/>
      <c r="ABM135" s="5"/>
      <c r="ABN135" s="5"/>
      <c r="ABO135" s="5"/>
      <c r="ABP135" s="5"/>
      <c r="ABQ135" s="5"/>
      <c r="ABR135" s="5"/>
      <c r="ABS135" s="5"/>
      <c r="ABT135" s="5"/>
      <c r="ABU135" s="5"/>
      <c r="ABV135" s="5"/>
      <c r="ABW135" s="5"/>
      <c r="ABX135" s="5"/>
      <c r="ABY135" s="5"/>
      <c r="ABZ135" s="5"/>
      <c r="ACA135" s="5"/>
      <c r="ACB135" s="5"/>
      <c r="ACC135" s="5"/>
      <c r="ACD135" s="5"/>
      <c r="ACE135" s="5"/>
      <c r="ACF135" s="5"/>
      <c r="ACG135" s="5"/>
      <c r="ACH135" s="5"/>
      <c r="ACI135" s="5"/>
      <c r="ACJ135" s="5"/>
      <c r="ACK135" s="5"/>
      <c r="ACL135" s="5"/>
      <c r="ACM135" s="5"/>
      <c r="ACN135" s="5"/>
      <c r="ACO135" s="5"/>
      <c r="ACP135" s="5"/>
      <c r="ACQ135" s="5"/>
      <c r="ACR135" s="5"/>
      <c r="ACS135" s="5"/>
      <c r="ACT135" s="5"/>
      <c r="ACU135" s="5"/>
      <c r="ACV135" s="5"/>
      <c r="ACW135" s="5"/>
      <c r="ACX135" s="5"/>
      <c r="ACY135" s="5"/>
      <c r="ACZ135" s="5"/>
      <c r="ADA135" s="5"/>
      <c r="ADB135" s="5"/>
      <c r="ADC135" s="5"/>
      <c r="ADD135" s="5"/>
      <c r="ADE135" s="5"/>
      <c r="ADF135" s="5"/>
      <c r="ADG135" s="5"/>
      <c r="ADH135" s="5"/>
      <c r="ADI135" s="5"/>
      <c r="ADJ135" s="5"/>
      <c r="ADK135" s="5"/>
      <c r="ADL135" s="5"/>
      <c r="ADM135" s="5"/>
      <c r="ADN135" s="5"/>
      <c r="ADO135" s="5"/>
      <c r="ADP135" s="5"/>
      <c r="ADQ135" s="5"/>
      <c r="ADR135" s="5"/>
      <c r="ADS135" s="5"/>
      <c r="ADT135" s="5"/>
      <c r="ADU135" s="5"/>
      <c r="ADV135" s="5"/>
      <c r="ADW135" s="5"/>
      <c r="ADX135" s="5"/>
      <c r="ADY135" s="5"/>
      <c r="ADZ135" s="5"/>
      <c r="AEA135" s="5"/>
      <c r="AEB135" s="5"/>
      <c r="AEC135" s="5"/>
      <c r="AED135" s="5"/>
      <c r="AEE135" s="5"/>
      <c r="AEF135" s="5"/>
      <c r="AEG135" s="5"/>
      <c r="AEH135" s="5"/>
      <c r="AEI135" s="5"/>
      <c r="AEJ135" s="5"/>
      <c r="AEK135" s="5"/>
      <c r="AEL135" s="5"/>
      <c r="AEM135" s="5"/>
      <c r="AEN135" s="5"/>
      <c r="AEO135" s="5"/>
      <c r="AEP135" s="5"/>
      <c r="AEQ135" s="5"/>
      <c r="AER135" s="5"/>
      <c r="AES135" s="5"/>
      <c r="AET135" s="5"/>
      <c r="AEU135" s="5"/>
      <c r="AEV135" s="5"/>
      <c r="AEW135" s="5"/>
      <c r="AEX135" s="5"/>
      <c r="AEY135" s="5"/>
      <c r="AEZ135" s="5"/>
      <c r="AFA135" s="5"/>
      <c r="AFB135" s="5"/>
      <c r="AFC135" s="5"/>
      <c r="AFD135" s="5"/>
      <c r="AFE135" s="5"/>
      <c r="AFF135" s="5"/>
      <c r="AFG135" s="5"/>
      <c r="AFH135" s="5"/>
      <c r="AFI135" s="5"/>
      <c r="AFJ135" s="5"/>
      <c r="AFK135" s="5"/>
      <c r="AFL135" s="5"/>
      <c r="AFM135" s="5"/>
      <c r="AFN135" s="5"/>
      <c r="AFO135" s="5"/>
      <c r="AFP135" s="5"/>
      <c r="AFQ135" s="5"/>
      <c r="AFR135" s="5"/>
      <c r="AFS135" s="5"/>
      <c r="AFT135" s="5"/>
      <c r="AFU135" s="5"/>
      <c r="AFV135" s="5"/>
      <c r="AFW135" s="5"/>
      <c r="AFX135" s="5"/>
      <c r="AFY135" s="5"/>
      <c r="AFZ135" s="5"/>
      <c r="AGA135" s="5"/>
      <c r="AGB135" s="5"/>
      <c r="AGC135" s="5"/>
      <c r="AGD135" s="5"/>
      <c r="AGE135" s="5"/>
      <c r="AGF135" s="5"/>
      <c r="AGG135" s="5"/>
      <c r="AGH135" s="5"/>
      <c r="AGI135" s="5"/>
      <c r="AGJ135" s="5"/>
      <c r="AGK135" s="5"/>
      <c r="AGL135" s="5"/>
      <c r="AGM135" s="5"/>
      <c r="AGN135" s="5"/>
      <c r="AGO135" s="5"/>
      <c r="AGP135" s="5"/>
      <c r="AGQ135" s="5"/>
      <c r="AGR135" s="5"/>
      <c r="AGS135" s="5"/>
      <c r="AGT135" s="5"/>
      <c r="AGU135" s="5"/>
      <c r="AGV135" s="5"/>
      <c r="AGW135" s="5"/>
      <c r="AGX135" s="5"/>
      <c r="AGY135" s="5"/>
      <c r="AGZ135" s="5"/>
      <c r="AHA135" s="5"/>
      <c r="AHB135" s="5"/>
      <c r="AHC135" s="5"/>
      <c r="AHD135" s="5"/>
      <c r="AHE135" s="5"/>
      <c r="AHF135" s="5"/>
      <c r="AHG135" s="5"/>
      <c r="AHH135" s="5"/>
      <c r="AHI135" s="5"/>
      <c r="AHJ135" s="5"/>
      <c r="AHK135" s="5"/>
      <c r="AHL135" s="5"/>
      <c r="AHM135" s="5"/>
      <c r="AHN135" s="5"/>
      <c r="AHO135" s="5"/>
      <c r="AHP135" s="5"/>
      <c r="AHQ135" s="5"/>
      <c r="AHR135" s="5"/>
      <c r="AHS135" s="5"/>
      <c r="AHT135" s="5"/>
      <c r="AHU135" s="5"/>
      <c r="AHV135" s="5"/>
      <c r="AHW135" s="5"/>
      <c r="AHX135" s="5"/>
      <c r="AHY135" s="5"/>
      <c r="AHZ135" s="5"/>
      <c r="AIA135" s="5"/>
      <c r="AIB135" s="5"/>
      <c r="AIC135" s="5"/>
      <c r="AID135" s="5"/>
      <c r="AIE135" s="5"/>
      <c r="AIF135" s="5"/>
      <c r="AIG135" s="5"/>
      <c r="AIH135" s="5"/>
      <c r="AII135" s="5"/>
      <c r="AIJ135" s="5"/>
      <c r="AIK135" s="5"/>
      <c r="AIL135" s="5"/>
      <c r="AIM135" s="5"/>
      <c r="AIN135" s="5"/>
      <c r="AIO135" s="5"/>
      <c r="AIP135" s="5"/>
      <c r="AIQ135" s="5"/>
      <c r="AIR135" s="5"/>
      <c r="AIS135" s="5"/>
      <c r="AIT135" s="5"/>
      <c r="AIU135" s="5"/>
      <c r="AIV135" s="5"/>
      <c r="AIW135" s="5"/>
      <c r="AIX135" s="5"/>
      <c r="AIY135" s="5"/>
      <c r="AIZ135" s="5"/>
      <c r="AJA135" s="5"/>
      <c r="AJB135" s="5"/>
      <c r="AJC135" s="5"/>
      <c r="AJD135" s="5"/>
      <c r="AJE135" s="5"/>
      <c r="AJF135" s="5"/>
      <c r="AJG135" s="5"/>
      <c r="AJH135" s="5"/>
      <c r="AJI135" s="5"/>
      <c r="AJJ135" s="5"/>
      <c r="AJK135" s="5"/>
      <c r="AJL135" s="5"/>
      <c r="AJM135" s="5"/>
      <c r="AJN135" s="5"/>
      <c r="AJO135" s="5"/>
      <c r="AJP135" s="5"/>
      <c r="AJQ135" s="5"/>
      <c r="AJR135" s="5"/>
      <c r="AJS135" s="5"/>
      <c r="AJT135" s="5"/>
      <c r="AJU135" s="5"/>
      <c r="AJV135" s="5"/>
      <c r="AJW135" s="5"/>
      <c r="AJX135" s="5"/>
      <c r="AJY135" s="5"/>
      <c r="AJZ135" s="5"/>
      <c r="AKA135" s="5"/>
      <c r="AKB135" s="5"/>
      <c r="AKC135" s="5"/>
      <c r="AKD135" s="5"/>
      <c r="AKE135" s="5"/>
      <c r="AKF135" s="5"/>
      <c r="AKG135" s="5"/>
      <c r="AKH135" s="5"/>
      <c r="AKI135" s="5"/>
      <c r="AKJ135" s="5"/>
      <c r="AKK135" s="5"/>
      <c r="AKL135" s="5"/>
      <c r="AKM135" s="5"/>
      <c r="AKN135" s="5"/>
      <c r="AKO135" s="5"/>
      <c r="AKP135" s="5"/>
      <c r="AKQ135" s="5"/>
      <c r="AKR135" s="5"/>
      <c r="AKS135" s="5"/>
      <c r="AKT135" s="5"/>
      <c r="AKU135" s="5"/>
      <c r="AKV135" s="5"/>
      <c r="AKW135" s="5"/>
      <c r="AKX135" s="5"/>
      <c r="AKY135" s="5"/>
      <c r="AKZ135" s="5"/>
      <c r="ALA135" s="5"/>
      <c r="ALB135" s="5"/>
      <c r="ALC135" s="5"/>
      <c r="ALD135" s="5"/>
      <c r="ALE135" s="5"/>
      <c r="ALF135" s="5"/>
      <c r="ALG135" s="5"/>
      <c r="ALH135" s="5"/>
      <c r="ALI135" s="5"/>
      <c r="ALJ135" s="5"/>
      <c r="ALK135" s="5"/>
      <c r="ALL135" s="5"/>
      <c r="ALM135" s="5"/>
      <c r="ALN135" s="5"/>
      <c r="ALO135" s="5"/>
      <c r="ALP135" s="5"/>
      <c r="ALQ135" s="5"/>
      <c r="ALR135" s="5"/>
      <c r="ALS135" s="5"/>
      <c r="ALT135" s="5"/>
      <c r="ALU135" s="5"/>
      <c r="ALV135" s="5"/>
      <c r="ALW135" s="5"/>
      <c r="ALX135" s="5"/>
      <c r="ALY135" s="5"/>
      <c r="ALZ135" s="5"/>
      <c r="AMA135" s="5"/>
      <c r="AMB135" s="5"/>
      <c r="AMC135" s="5"/>
      <c r="AMD135" s="5"/>
      <c r="AME135" s="5"/>
      <c r="AMF135" s="5"/>
      <c r="AMG135" s="5"/>
      <c r="AMH135" s="5"/>
    </row>
    <row r="136" customFormat="false" ht="12.8" hidden="false" customHeight="false" outlineLevel="0" collapsed="false">
      <c r="A136" s="11" t="n">
        <v>44714</v>
      </c>
      <c r="B136" s="0" t="n">
        <v>4</v>
      </c>
      <c r="C136" s="10" t="n">
        <v>186</v>
      </c>
      <c r="D136" s="10" t="n">
        <v>0.33</v>
      </c>
      <c r="E136" s="0" t="n">
        <v>50</v>
      </c>
      <c r="F136" s="0" t="n">
        <v>34</v>
      </c>
      <c r="G136" s="0" t="n">
        <v>71.26086</v>
      </c>
      <c r="I136" s="0" t="n">
        <v>9.60234</v>
      </c>
      <c r="L136" s="0" t="s">
        <v>32</v>
      </c>
      <c r="N136" s="0" t="n">
        <v>146</v>
      </c>
      <c r="O136" s="0" t="n">
        <v>136</v>
      </c>
      <c r="R136" s="1" t="n">
        <f aca="false">(G136-I136)/I136/I136</f>
        <v>0.668711723720473</v>
      </c>
      <c r="S136" s="1" t="n">
        <f aca="false">G136-I136</f>
        <v>61.65852</v>
      </c>
      <c r="T136" s="1" t="n">
        <f aca="false">I136^3/S136</f>
        <v>14.3594611241089</v>
      </c>
      <c r="U136" s="1" t="n">
        <v>0.04</v>
      </c>
      <c r="V136" s="1" t="n">
        <v>9.51</v>
      </c>
      <c r="W136" s="1" t="n">
        <v>3.54</v>
      </c>
      <c r="X136" s="1" t="n">
        <f aca="false">S136/I136</f>
        <v>6.42119733315005</v>
      </c>
      <c r="Y136" s="0" t="n">
        <f aca="false">W136/F136</f>
        <v>0.104117647058824</v>
      </c>
      <c r="Z136" s="0" t="n">
        <v>0.231198540834628</v>
      </c>
      <c r="AA136" s="2" t="n">
        <f aca="false">1/6*3.14*(G136^3-I136^3)*F136*0.0008</f>
        <v>5138.50277826139</v>
      </c>
      <c r="AB136" s="0" t="n">
        <v>4.18</v>
      </c>
    </row>
    <row r="137" customFormat="false" ht="12.8" hidden="false" customHeight="false" outlineLevel="0" collapsed="false">
      <c r="A137" s="11" t="n">
        <v>44714</v>
      </c>
      <c r="B137" s="10" t="n">
        <v>5</v>
      </c>
      <c r="C137" s="10" t="n">
        <v>187</v>
      </c>
      <c r="D137" s="10" t="n">
        <v>0.33</v>
      </c>
      <c r="E137" s="10" t="n">
        <v>50</v>
      </c>
      <c r="F137" s="10" t="n">
        <v>34</v>
      </c>
      <c r="G137" s="10" t="n">
        <v>79.20429</v>
      </c>
      <c r="H137" s="10"/>
      <c r="I137" s="10" t="n">
        <v>9.24198</v>
      </c>
      <c r="J137" s="10"/>
      <c r="K137" s="10"/>
      <c r="L137" s="10" t="s">
        <v>32</v>
      </c>
      <c r="M137" s="10"/>
      <c r="N137" s="10" t="n">
        <v>154</v>
      </c>
      <c r="O137" s="10" t="n">
        <v>157</v>
      </c>
      <c r="P137" s="10"/>
      <c r="Q137" s="10"/>
      <c r="R137" s="12" t="n">
        <f aca="false">(G137-I137)/I137/I137</f>
        <v>0.819094654660818</v>
      </c>
      <c r="S137" s="12" t="n">
        <f aca="false">G137-I137</f>
        <v>69.96231</v>
      </c>
      <c r="T137" s="12" t="n">
        <f aca="false">I137^3/S137</f>
        <v>11.28316483011</v>
      </c>
      <c r="U137" s="12" t="n">
        <v>0.17</v>
      </c>
      <c r="V137" s="12" t="n">
        <v>17.14</v>
      </c>
      <c r="W137" s="12" t="n">
        <v>8.28</v>
      </c>
      <c r="X137" s="12" t="n">
        <f aca="false">S137/I137</f>
        <v>7.57005641648218</v>
      </c>
      <c r="Y137" s="10" t="n">
        <f aca="false">W137/F137</f>
        <v>0.243529411764706</v>
      </c>
      <c r="Z137" s="10" t="n">
        <v>0.595506946611812</v>
      </c>
      <c r="AA137" s="13" t="n">
        <f aca="false">1/6*3.14*(G137^3-I137^3)*F137*0.0008</f>
        <v>7061.59642803086</v>
      </c>
      <c r="AB137" s="10" t="n">
        <v>4.59</v>
      </c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  <c r="HD137" s="10"/>
      <c r="HE137" s="10"/>
      <c r="HF137" s="10"/>
      <c r="HG137" s="10"/>
      <c r="HH137" s="10"/>
      <c r="HI137" s="10"/>
      <c r="HJ137" s="10"/>
      <c r="HK137" s="10"/>
      <c r="HL137" s="10"/>
      <c r="HM137" s="10"/>
      <c r="HN137" s="10"/>
      <c r="HO137" s="10"/>
      <c r="HP137" s="10"/>
      <c r="HQ137" s="10"/>
      <c r="HR137" s="10"/>
      <c r="HS137" s="10"/>
      <c r="HT137" s="10"/>
      <c r="HU137" s="10"/>
      <c r="HV137" s="10"/>
      <c r="HW137" s="10"/>
      <c r="HX137" s="10"/>
      <c r="HY137" s="10"/>
      <c r="HZ137" s="10"/>
      <c r="IA137" s="10"/>
      <c r="IB137" s="10"/>
      <c r="IC137" s="10"/>
      <c r="ID137" s="10"/>
      <c r="IE137" s="10"/>
      <c r="IF137" s="10"/>
      <c r="IG137" s="10"/>
      <c r="IH137" s="10"/>
      <c r="II137" s="10"/>
      <c r="IJ137" s="10"/>
      <c r="IK137" s="10"/>
      <c r="IL137" s="10"/>
      <c r="IM137" s="10"/>
      <c r="IN137" s="10"/>
      <c r="IO137" s="10"/>
      <c r="IP137" s="10"/>
      <c r="IQ137" s="10"/>
      <c r="IR137" s="10"/>
      <c r="IS137" s="10"/>
      <c r="IT137" s="10"/>
      <c r="IU137" s="10"/>
      <c r="IV137" s="10"/>
      <c r="IW137" s="10"/>
      <c r="IX137" s="10"/>
      <c r="IY137" s="10"/>
      <c r="IZ137" s="10"/>
      <c r="JA137" s="10"/>
      <c r="JB137" s="10"/>
      <c r="JC137" s="10"/>
      <c r="JD137" s="10"/>
      <c r="JE137" s="10"/>
      <c r="JF137" s="10"/>
      <c r="JG137" s="10"/>
      <c r="JH137" s="10"/>
      <c r="JI137" s="10"/>
      <c r="JJ137" s="10"/>
      <c r="JK137" s="10"/>
      <c r="JL137" s="10"/>
      <c r="JM137" s="10"/>
      <c r="JN137" s="10"/>
      <c r="JO137" s="10"/>
      <c r="JP137" s="10"/>
      <c r="JQ137" s="10"/>
      <c r="JR137" s="10"/>
      <c r="JS137" s="10"/>
      <c r="JT137" s="10"/>
      <c r="JU137" s="10"/>
      <c r="JV137" s="10"/>
      <c r="JW137" s="10"/>
      <c r="JX137" s="10"/>
      <c r="JY137" s="10"/>
      <c r="JZ137" s="10"/>
      <c r="KA137" s="10"/>
      <c r="KB137" s="10"/>
      <c r="KC137" s="10"/>
      <c r="KD137" s="10"/>
      <c r="KE137" s="10"/>
      <c r="KF137" s="10"/>
      <c r="KG137" s="10"/>
      <c r="KH137" s="10"/>
      <c r="KI137" s="10"/>
      <c r="KJ137" s="10"/>
      <c r="KK137" s="10"/>
      <c r="KL137" s="10"/>
      <c r="KM137" s="10"/>
      <c r="KN137" s="10"/>
      <c r="KO137" s="10"/>
      <c r="KP137" s="10"/>
      <c r="KQ137" s="10"/>
      <c r="KR137" s="10"/>
      <c r="KS137" s="10"/>
      <c r="KT137" s="10"/>
      <c r="KU137" s="10"/>
      <c r="KV137" s="10"/>
      <c r="KW137" s="10"/>
      <c r="KX137" s="10"/>
      <c r="KY137" s="10"/>
      <c r="KZ137" s="10"/>
      <c r="LA137" s="10"/>
      <c r="LB137" s="10"/>
      <c r="LC137" s="10"/>
      <c r="LD137" s="10"/>
      <c r="LE137" s="10"/>
      <c r="LF137" s="10"/>
      <c r="LG137" s="10"/>
      <c r="LH137" s="10"/>
      <c r="LI137" s="10"/>
      <c r="LJ137" s="10"/>
      <c r="LK137" s="10"/>
      <c r="LL137" s="10"/>
      <c r="LM137" s="10"/>
      <c r="LN137" s="10"/>
      <c r="LO137" s="10"/>
      <c r="LP137" s="10"/>
      <c r="LQ137" s="10"/>
      <c r="LR137" s="10"/>
      <c r="LS137" s="10"/>
      <c r="LT137" s="10"/>
      <c r="LU137" s="10"/>
      <c r="LV137" s="10"/>
      <c r="LW137" s="10"/>
      <c r="LX137" s="10"/>
      <c r="LY137" s="10"/>
      <c r="LZ137" s="10"/>
      <c r="MA137" s="10"/>
      <c r="MB137" s="10"/>
      <c r="MC137" s="10"/>
      <c r="MD137" s="10"/>
      <c r="ME137" s="10"/>
      <c r="MF137" s="10"/>
      <c r="MG137" s="10"/>
      <c r="MH137" s="10"/>
      <c r="MI137" s="10"/>
      <c r="MJ137" s="10"/>
      <c r="MK137" s="10"/>
      <c r="ML137" s="10"/>
      <c r="MM137" s="10"/>
      <c r="MN137" s="10"/>
      <c r="MO137" s="10"/>
      <c r="MP137" s="10"/>
      <c r="MQ137" s="10"/>
      <c r="MR137" s="10"/>
      <c r="MS137" s="10"/>
      <c r="MT137" s="10"/>
      <c r="MU137" s="10"/>
      <c r="MV137" s="10"/>
      <c r="MW137" s="10"/>
      <c r="MX137" s="10"/>
      <c r="MY137" s="10"/>
      <c r="MZ137" s="10"/>
      <c r="NA137" s="10"/>
      <c r="NB137" s="10"/>
      <c r="NC137" s="10"/>
      <c r="ND137" s="10"/>
      <c r="NE137" s="10"/>
      <c r="NF137" s="10"/>
      <c r="NG137" s="10"/>
      <c r="NH137" s="10"/>
      <c r="NI137" s="10"/>
      <c r="NJ137" s="10"/>
      <c r="NK137" s="10"/>
      <c r="NL137" s="10"/>
      <c r="NM137" s="10"/>
      <c r="NN137" s="10"/>
      <c r="NO137" s="10"/>
      <c r="NP137" s="10"/>
      <c r="NQ137" s="10"/>
      <c r="NR137" s="10"/>
      <c r="NS137" s="10"/>
      <c r="NT137" s="10"/>
      <c r="NU137" s="10"/>
      <c r="NV137" s="10"/>
      <c r="NW137" s="10"/>
      <c r="NX137" s="10"/>
      <c r="NY137" s="10"/>
      <c r="NZ137" s="10"/>
      <c r="OA137" s="10"/>
      <c r="OB137" s="10"/>
      <c r="OC137" s="10"/>
      <c r="OD137" s="10"/>
      <c r="OE137" s="10"/>
      <c r="OF137" s="10"/>
      <c r="OG137" s="10"/>
      <c r="OH137" s="10"/>
      <c r="OI137" s="10"/>
      <c r="OJ137" s="10"/>
      <c r="OK137" s="10"/>
      <c r="OL137" s="10"/>
      <c r="OM137" s="10"/>
      <c r="ON137" s="10"/>
      <c r="OO137" s="10"/>
      <c r="OP137" s="10"/>
      <c r="OQ137" s="10"/>
      <c r="OR137" s="10"/>
      <c r="OS137" s="10"/>
      <c r="OT137" s="10"/>
      <c r="OU137" s="10"/>
      <c r="OV137" s="10"/>
      <c r="OW137" s="10"/>
      <c r="OX137" s="10"/>
      <c r="OY137" s="10"/>
      <c r="OZ137" s="10"/>
      <c r="PA137" s="10"/>
      <c r="PB137" s="10"/>
      <c r="PC137" s="10"/>
      <c r="PD137" s="10"/>
      <c r="PE137" s="10"/>
      <c r="PF137" s="10"/>
      <c r="PG137" s="10"/>
      <c r="PH137" s="10"/>
      <c r="PI137" s="10"/>
      <c r="PJ137" s="10"/>
      <c r="PK137" s="10"/>
      <c r="PL137" s="10"/>
      <c r="PM137" s="10"/>
      <c r="PN137" s="10"/>
      <c r="PO137" s="10"/>
      <c r="PP137" s="10"/>
      <c r="PQ137" s="10"/>
      <c r="PR137" s="10"/>
      <c r="PS137" s="10"/>
      <c r="PT137" s="10"/>
      <c r="PU137" s="10"/>
      <c r="PV137" s="10"/>
      <c r="PW137" s="10"/>
      <c r="PX137" s="10"/>
      <c r="PY137" s="10"/>
      <c r="PZ137" s="10"/>
      <c r="QA137" s="10"/>
      <c r="QB137" s="10"/>
      <c r="QC137" s="10"/>
      <c r="QD137" s="10"/>
      <c r="QE137" s="10"/>
      <c r="QF137" s="10"/>
      <c r="QG137" s="10"/>
      <c r="QH137" s="10"/>
      <c r="QI137" s="10"/>
      <c r="QJ137" s="10"/>
      <c r="QK137" s="10"/>
      <c r="QL137" s="10"/>
      <c r="QM137" s="10"/>
      <c r="QN137" s="10"/>
      <c r="QO137" s="10"/>
      <c r="QP137" s="10"/>
      <c r="QQ137" s="10"/>
      <c r="QR137" s="10"/>
      <c r="QS137" s="10"/>
      <c r="QT137" s="10"/>
      <c r="QU137" s="10"/>
      <c r="QV137" s="10"/>
      <c r="QW137" s="10"/>
      <c r="QX137" s="10"/>
      <c r="QY137" s="10"/>
      <c r="QZ137" s="10"/>
      <c r="RA137" s="10"/>
      <c r="RB137" s="10"/>
      <c r="RC137" s="10"/>
      <c r="RD137" s="10"/>
      <c r="RE137" s="10"/>
      <c r="RF137" s="10"/>
      <c r="RG137" s="10"/>
      <c r="RH137" s="10"/>
      <c r="RI137" s="10"/>
      <c r="RJ137" s="10"/>
      <c r="RK137" s="10"/>
      <c r="RL137" s="10"/>
      <c r="RM137" s="10"/>
      <c r="RN137" s="10"/>
      <c r="RO137" s="10"/>
      <c r="RP137" s="10"/>
      <c r="RQ137" s="10"/>
      <c r="RR137" s="10"/>
      <c r="RS137" s="10"/>
      <c r="RT137" s="10"/>
      <c r="RU137" s="10"/>
      <c r="RV137" s="10"/>
      <c r="RW137" s="10"/>
      <c r="RX137" s="10"/>
      <c r="RY137" s="10"/>
      <c r="RZ137" s="10"/>
      <c r="SA137" s="10"/>
      <c r="SB137" s="10"/>
      <c r="SC137" s="10"/>
      <c r="SD137" s="10"/>
      <c r="SE137" s="10"/>
      <c r="SF137" s="10"/>
      <c r="SG137" s="10"/>
      <c r="SH137" s="10"/>
      <c r="SI137" s="10"/>
      <c r="SJ137" s="10"/>
      <c r="SK137" s="10"/>
      <c r="SL137" s="10"/>
      <c r="SM137" s="10"/>
      <c r="SN137" s="10"/>
      <c r="SO137" s="10"/>
      <c r="SP137" s="10"/>
      <c r="SQ137" s="10"/>
      <c r="SR137" s="10"/>
      <c r="SS137" s="10"/>
      <c r="ST137" s="10"/>
      <c r="SU137" s="10"/>
      <c r="SV137" s="10"/>
      <c r="SW137" s="10"/>
      <c r="SX137" s="10"/>
      <c r="SY137" s="10"/>
      <c r="SZ137" s="10"/>
      <c r="TA137" s="10"/>
      <c r="TB137" s="10"/>
      <c r="TC137" s="10"/>
      <c r="TD137" s="10"/>
      <c r="TE137" s="10"/>
      <c r="TF137" s="10"/>
      <c r="TG137" s="10"/>
      <c r="TH137" s="10"/>
      <c r="TI137" s="10"/>
      <c r="TJ137" s="10"/>
      <c r="TK137" s="10"/>
      <c r="TL137" s="10"/>
      <c r="TM137" s="10"/>
      <c r="TN137" s="10"/>
      <c r="TO137" s="10"/>
      <c r="TP137" s="10"/>
      <c r="TQ137" s="10"/>
      <c r="TR137" s="10"/>
      <c r="TS137" s="10"/>
      <c r="TT137" s="10"/>
      <c r="TU137" s="10"/>
      <c r="TV137" s="10"/>
      <c r="TW137" s="10"/>
      <c r="TX137" s="10"/>
      <c r="TY137" s="10"/>
      <c r="TZ137" s="10"/>
      <c r="UA137" s="10"/>
      <c r="UB137" s="10"/>
      <c r="UC137" s="10"/>
      <c r="UD137" s="10"/>
      <c r="UE137" s="10"/>
      <c r="UF137" s="10"/>
      <c r="UG137" s="10"/>
      <c r="UH137" s="10"/>
      <c r="UI137" s="10"/>
      <c r="UJ137" s="10"/>
      <c r="UK137" s="10"/>
      <c r="UL137" s="10"/>
      <c r="UM137" s="10"/>
      <c r="UN137" s="10"/>
      <c r="UO137" s="10"/>
      <c r="UP137" s="10"/>
      <c r="UQ137" s="10"/>
      <c r="UR137" s="10"/>
      <c r="US137" s="10"/>
      <c r="UT137" s="10"/>
      <c r="UU137" s="10"/>
      <c r="UV137" s="10"/>
      <c r="UW137" s="10"/>
      <c r="UX137" s="10"/>
      <c r="UY137" s="10"/>
      <c r="UZ137" s="10"/>
      <c r="VA137" s="10"/>
      <c r="VB137" s="10"/>
      <c r="VC137" s="10"/>
      <c r="VD137" s="10"/>
      <c r="VE137" s="10"/>
      <c r="VF137" s="10"/>
      <c r="VG137" s="10"/>
      <c r="VH137" s="10"/>
      <c r="VI137" s="10"/>
      <c r="VJ137" s="10"/>
      <c r="VK137" s="10"/>
      <c r="VL137" s="10"/>
      <c r="VM137" s="10"/>
      <c r="VN137" s="10"/>
      <c r="VO137" s="10"/>
      <c r="VP137" s="10"/>
      <c r="VQ137" s="10"/>
      <c r="VR137" s="10"/>
      <c r="VS137" s="10"/>
      <c r="VT137" s="10"/>
      <c r="VU137" s="10"/>
      <c r="VV137" s="10"/>
      <c r="VW137" s="10"/>
      <c r="VX137" s="10"/>
      <c r="VY137" s="10"/>
      <c r="VZ137" s="10"/>
      <c r="WA137" s="10"/>
      <c r="WB137" s="10"/>
      <c r="WC137" s="10"/>
      <c r="WD137" s="10"/>
      <c r="WE137" s="10"/>
      <c r="WF137" s="10"/>
      <c r="WG137" s="10"/>
      <c r="WH137" s="10"/>
      <c r="WI137" s="10"/>
      <c r="WJ137" s="10"/>
      <c r="WK137" s="10"/>
      <c r="WL137" s="10"/>
      <c r="WM137" s="10"/>
      <c r="WN137" s="10"/>
      <c r="WO137" s="10"/>
      <c r="WP137" s="10"/>
      <c r="WQ137" s="10"/>
      <c r="WR137" s="10"/>
      <c r="WS137" s="10"/>
      <c r="WT137" s="10"/>
      <c r="WU137" s="10"/>
      <c r="WV137" s="10"/>
      <c r="WW137" s="10"/>
      <c r="WX137" s="10"/>
      <c r="WY137" s="10"/>
      <c r="WZ137" s="10"/>
      <c r="XA137" s="10"/>
      <c r="XB137" s="10"/>
      <c r="XC137" s="10"/>
      <c r="XD137" s="10"/>
      <c r="XE137" s="10"/>
      <c r="XF137" s="10"/>
      <c r="XG137" s="10"/>
      <c r="XH137" s="10"/>
      <c r="XI137" s="10"/>
      <c r="XJ137" s="10"/>
      <c r="XK137" s="10"/>
      <c r="XL137" s="10"/>
      <c r="XM137" s="10"/>
      <c r="XN137" s="10"/>
      <c r="XO137" s="10"/>
      <c r="XP137" s="10"/>
      <c r="XQ137" s="10"/>
      <c r="XR137" s="10"/>
      <c r="XS137" s="10"/>
      <c r="XT137" s="10"/>
      <c r="XU137" s="10"/>
      <c r="XV137" s="10"/>
      <c r="XW137" s="10"/>
      <c r="XX137" s="10"/>
      <c r="XY137" s="10"/>
      <c r="XZ137" s="10"/>
      <c r="YA137" s="10"/>
      <c r="YB137" s="10"/>
      <c r="YC137" s="10"/>
      <c r="YD137" s="10"/>
      <c r="YE137" s="10"/>
      <c r="YF137" s="10"/>
      <c r="YG137" s="10"/>
      <c r="YH137" s="10"/>
      <c r="YI137" s="10"/>
      <c r="YJ137" s="10"/>
      <c r="YK137" s="10"/>
      <c r="YL137" s="10"/>
      <c r="YM137" s="10"/>
      <c r="YN137" s="10"/>
      <c r="YO137" s="10"/>
      <c r="YP137" s="10"/>
      <c r="YQ137" s="10"/>
      <c r="YR137" s="10"/>
      <c r="YS137" s="10"/>
      <c r="YT137" s="10"/>
      <c r="YU137" s="10"/>
      <c r="YV137" s="10"/>
      <c r="YW137" s="10"/>
      <c r="YX137" s="10"/>
      <c r="YY137" s="10"/>
      <c r="YZ137" s="10"/>
      <c r="ZA137" s="10"/>
      <c r="ZB137" s="10"/>
      <c r="ZC137" s="10"/>
      <c r="ZD137" s="10"/>
      <c r="ZE137" s="10"/>
      <c r="ZF137" s="10"/>
      <c r="ZG137" s="10"/>
      <c r="ZH137" s="10"/>
      <c r="ZI137" s="10"/>
      <c r="ZJ137" s="10"/>
      <c r="ZK137" s="10"/>
      <c r="ZL137" s="10"/>
      <c r="ZM137" s="10"/>
      <c r="ZN137" s="10"/>
      <c r="ZO137" s="10"/>
      <c r="ZP137" s="10"/>
      <c r="ZQ137" s="10"/>
      <c r="ZR137" s="10"/>
      <c r="ZS137" s="10"/>
      <c r="ZT137" s="10"/>
      <c r="ZU137" s="10"/>
      <c r="ZV137" s="10"/>
      <c r="ZW137" s="10"/>
      <c r="ZX137" s="10"/>
      <c r="ZY137" s="10"/>
      <c r="ZZ137" s="10"/>
      <c r="AAA137" s="10"/>
      <c r="AAB137" s="10"/>
      <c r="AAC137" s="10"/>
      <c r="AAD137" s="10"/>
      <c r="AAE137" s="10"/>
      <c r="AAF137" s="10"/>
      <c r="AAG137" s="10"/>
      <c r="AAH137" s="10"/>
      <c r="AAI137" s="10"/>
      <c r="AAJ137" s="10"/>
      <c r="AAK137" s="10"/>
      <c r="AAL137" s="10"/>
      <c r="AAM137" s="10"/>
      <c r="AAN137" s="10"/>
      <c r="AAO137" s="10"/>
      <c r="AAP137" s="10"/>
      <c r="AAQ137" s="10"/>
      <c r="AAR137" s="10"/>
      <c r="AAS137" s="10"/>
      <c r="AAT137" s="10"/>
      <c r="AAU137" s="10"/>
      <c r="AAV137" s="10"/>
      <c r="AAW137" s="10"/>
      <c r="AAX137" s="10"/>
      <c r="AAY137" s="10"/>
      <c r="AAZ137" s="10"/>
      <c r="ABA137" s="10"/>
      <c r="ABB137" s="10"/>
      <c r="ABC137" s="10"/>
      <c r="ABD137" s="10"/>
      <c r="ABE137" s="10"/>
      <c r="ABF137" s="10"/>
      <c r="ABG137" s="10"/>
      <c r="ABH137" s="10"/>
      <c r="ABI137" s="10"/>
      <c r="ABJ137" s="10"/>
      <c r="ABK137" s="10"/>
      <c r="ABL137" s="10"/>
      <c r="ABM137" s="10"/>
      <c r="ABN137" s="10"/>
      <c r="ABO137" s="10"/>
      <c r="ABP137" s="10"/>
      <c r="ABQ137" s="10"/>
      <c r="ABR137" s="10"/>
      <c r="ABS137" s="10"/>
      <c r="ABT137" s="10"/>
      <c r="ABU137" s="10"/>
      <c r="ABV137" s="10"/>
      <c r="ABW137" s="10"/>
      <c r="ABX137" s="10"/>
      <c r="ABY137" s="10"/>
      <c r="ABZ137" s="10"/>
      <c r="ACA137" s="10"/>
      <c r="ACB137" s="10"/>
      <c r="ACC137" s="10"/>
      <c r="ACD137" s="10"/>
      <c r="ACE137" s="10"/>
      <c r="ACF137" s="10"/>
      <c r="ACG137" s="10"/>
      <c r="ACH137" s="10"/>
      <c r="ACI137" s="10"/>
      <c r="ACJ137" s="10"/>
      <c r="ACK137" s="10"/>
      <c r="ACL137" s="10"/>
      <c r="ACM137" s="10"/>
      <c r="ACN137" s="10"/>
      <c r="ACO137" s="10"/>
      <c r="ACP137" s="10"/>
      <c r="ACQ137" s="10"/>
      <c r="ACR137" s="10"/>
      <c r="ACS137" s="10"/>
      <c r="ACT137" s="10"/>
      <c r="ACU137" s="10"/>
      <c r="ACV137" s="10"/>
      <c r="ACW137" s="10"/>
      <c r="ACX137" s="10"/>
      <c r="ACY137" s="10"/>
      <c r="ACZ137" s="10"/>
      <c r="ADA137" s="10"/>
      <c r="ADB137" s="10"/>
      <c r="ADC137" s="10"/>
      <c r="ADD137" s="10"/>
      <c r="ADE137" s="10"/>
      <c r="ADF137" s="10"/>
      <c r="ADG137" s="10"/>
      <c r="ADH137" s="10"/>
      <c r="ADI137" s="10"/>
      <c r="ADJ137" s="10"/>
      <c r="ADK137" s="10"/>
      <c r="ADL137" s="10"/>
      <c r="ADM137" s="10"/>
      <c r="ADN137" s="10"/>
      <c r="ADO137" s="10"/>
      <c r="ADP137" s="10"/>
      <c r="ADQ137" s="10"/>
      <c r="ADR137" s="10"/>
      <c r="ADS137" s="10"/>
      <c r="ADT137" s="10"/>
      <c r="ADU137" s="10"/>
      <c r="ADV137" s="10"/>
      <c r="ADW137" s="10"/>
      <c r="ADX137" s="10"/>
      <c r="ADY137" s="10"/>
      <c r="ADZ137" s="10"/>
      <c r="AEA137" s="10"/>
      <c r="AEB137" s="10"/>
      <c r="AEC137" s="10"/>
      <c r="AED137" s="10"/>
      <c r="AEE137" s="10"/>
      <c r="AEF137" s="10"/>
      <c r="AEG137" s="10"/>
      <c r="AEH137" s="10"/>
      <c r="AEI137" s="10"/>
      <c r="AEJ137" s="10"/>
      <c r="AEK137" s="10"/>
      <c r="AEL137" s="10"/>
      <c r="AEM137" s="10"/>
      <c r="AEN137" s="10"/>
      <c r="AEO137" s="10"/>
      <c r="AEP137" s="10"/>
      <c r="AEQ137" s="10"/>
      <c r="AER137" s="10"/>
      <c r="AES137" s="10"/>
      <c r="AET137" s="10"/>
      <c r="AEU137" s="10"/>
      <c r="AEV137" s="10"/>
      <c r="AEW137" s="10"/>
      <c r="AEX137" s="10"/>
      <c r="AEY137" s="10"/>
      <c r="AEZ137" s="10"/>
      <c r="AFA137" s="10"/>
      <c r="AFB137" s="10"/>
      <c r="AFC137" s="10"/>
      <c r="AFD137" s="10"/>
      <c r="AFE137" s="10"/>
      <c r="AFF137" s="10"/>
      <c r="AFG137" s="10"/>
      <c r="AFH137" s="10"/>
      <c r="AFI137" s="10"/>
      <c r="AFJ137" s="10"/>
      <c r="AFK137" s="10"/>
      <c r="AFL137" s="10"/>
      <c r="AFM137" s="10"/>
      <c r="AFN137" s="10"/>
      <c r="AFO137" s="10"/>
      <c r="AFP137" s="10"/>
      <c r="AFQ137" s="10"/>
      <c r="AFR137" s="10"/>
      <c r="AFS137" s="10"/>
      <c r="AFT137" s="10"/>
      <c r="AFU137" s="10"/>
      <c r="AFV137" s="10"/>
      <c r="AFW137" s="10"/>
      <c r="AFX137" s="10"/>
      <c r="AFY137" s="10"/>
      <c r="AFZ137" s="10"/>
      <c r="AGA137" s="10"/>
      <c r="AGB137" s="10"/>
      <c r="AGC137" s="10"/>
      <c r="AGD137" s="10"/>
      <c r="AGE137" s="10"/>
      <c r="AGF137" s="10"/>
      <c r="AGG137" s="10"/>
      <c r="AGH137" s="10"/>
      <c r="AGI137" s="10"/>
      <c r="AGJ137" s="10"/>
      <c r="AGK137" s="10"/>
      <c r="AGL137" s="10"/>
      <c r="AGM137" s="10"/>
      <c r="AGN137" s="10"/>
      <c r="AGO137" s="10"/>
      <c r="AGP137" s="10"/>
      <c r="AGQ137" s="10"/>
      <c r="AGR137" s="10"/>
      <c r="AGS137" s="10"/>
      <c r="AGT137" s="10"/>
      <c r="AGU137" s="10"/>
      <c r="AGV137" s="10"/>
      <c r="AGW137" s="10"/>
      <c r="AGX137" s="10"/>
      <c r="AGY137" s="10"/>
      <c r="AGZ137" s="10"/>
      <c r="AHA137" s="10"/>
      <c r="AHB137" s="10"/>
      <c r="AHC137" s="10"/>
      <c r="AHD137" s="10"/>
      <c r="AHE137" s="10"/>
      <c r="AHF137" s="10"/>
      <c r="AHG137" s="10"/>
      <c r="AHH137" s="10"/>
      <c r="AHI137" s="10"/>
      <c r="AHJ137" s="10"/>
      <c r="AHK137" s="10"/>
      <c r="AHL137" s="10"/>
      <c r="AHM137" s="10"/>
      <c r="AHN137" s="10"/>
      <c r="AHO137" s="10"/>
      <c r="AHP137" s="10"/>
      <c r="AHQ137" s="10"/>
      <c r="AHR137" s="10"/>
      <c r="AHS137" s="10"/>
      <c r="AHT137" s="10"/>
      <c r="AHU137" s="10"/>
      <c r="AHV137" s="10"/>
      <c r="AHW137" s="10"/>
      <c r="AHX137" s="10"/>
      <c r="AHY137" s="10"/>
      <c r="AHZ137" s="10"/>
      <c r="AIA137" s="10"/>
      <c r="AIB137" s="10"/>
      <c r="AIC137" s="10"/>
      <c r="AID137" s="10"/>
      <c r="AIE137" s="10"/>
      <c r="AIF137" s="10"/>
      <c r="AIG137" s="10"/>
      <c r="AIH137" s="10"/>
      <c r="AII137" s="10"/>
      <c r="AIJ137" s="10"/>
      <c r="AIK137" s="10"/>
      <c r="AIL137" s="10"/>
      <c r="AIM137" s="10"/>
      <c r="AIN137" s="10"/>
      <c r="AIO137" s="10"/>
      <c r="AIP137" s="10"/>
      <c r="AIQ137" s="10"/>
      <c r="AIR137" s="10"/>
      <c r="AIS137" s="10"/>
      <c r="AIT137" s="10"/>
      <c r="AIU137" s="10"/>
      <c r="AIV137" s="10"/>
      <c r="AIW137" s="10"/>
      <c r="AIX137" s="10"/>
      <c r="AIY137" s="10"/>
      <c r="AIZ137" s="10"/>
      <c r="AJA137" s="10"/>
      <c r="AJB137" s="10"/>
      <c r="AJC137" s="10"/>
      <c r="AJD137" s="10"/>
      <c r="AJE137" s="10"/>
      <c r="AJF137" s="10"/>
      <c r="AJG137" s="10"/>
      <c r="AJH137" s="10"/>
      <c r="AJI137" s="10"/>
      <c r="AJJ137" s="10"/>
      <c r="AJK137" s="10"/>
      <c r="AJL137" s="10"/>
      <c r="AJM137" s="10"/>
      <c r="AJN137" s="10"/>
      <c r="AJO137" s="10"/>
      <c r="AJP137" s="10"/>
      <c r="AJQ137" s="10"/>
      <c r="AJR137" s="10"/>
      <c r="AJS137" s="10"/>
      <c r="AJT137" s="10"/>
      <c r="AJU137" s="10"/>
      <c r="AJV137" s="10"/>
      <c r="AJW137" s="10"/>
      <c r="AJX137" s="10"/>
      <c r="AJY137" s="10"/>
      <c r="AJZ137" s="10"/>
      <c r="AKA137" s="10"/>
      <c r="AKB137" s="10"/>
      <c r="AKC137" s="10"/>
      <c r="AKD137" s="10"/>
      <c r="AKE137" s="10"/>
      <c r="AKF137" s="10"/>
      <c r="AKG137" s="10"/>
      <c r="AKH137" s="10"/>
      <c r="AKI137" s="10"/>
      <c r="AKJ137" s="10"/>
      <c r="AKK137" s="10"/>
      <c r="AKL137" s="10"/>
      <c r="AKM137" s="10"/>
      <c r="AKN137" s="10"/>
      <c r="AKO137" s="10"/>
      <c r="AKP137" s="10"/>
      <c r="AKQ137" s="10"/>
      <c r="AKR137" s="10"/>
      <c r="AKS137" s="10"/>
      <c r="AKT137" s="10"/>
      <c r="AKU137" s="10"/>
      <c r="AKV137" s="10"/>
      <c r="AKW137" s="10"/>
      <c r="AKX137" s="10"/>
      <c r="AKY137" s="10"/>
      <c r="AKZ137" s="10"/>
      <c r="ALA137" s="10"/>
      <c r="ALB137" s="10"/>
      <c r="ALC137" s="10"/>
      <c r="ALD137" s="10"/>
      <c r="ALE137" s="10"/>
      <c r="ALF137" s="10"/>
      <c r="ALG137" s="10"/>
      <c r="ALH137" s="10"/>
      <c r="ALI137" s="10"/>
      <c r="ALJ137" s="10"/>
      <c r="ALK137" s="10"/>
      <c r="ALL137" s="10"/>
      <c r="ALM137" s="10"/>
      <c r="ALN137" s="10"/>
      <c r="ALO137" s="10"/>
      <c r="ALP137" s="10"/>
      <c r="ALQ137" s="10"/>
      <c r="ALR137" s="10"/>
      <c r="ALS137" s="10"/>
      <c r="ALT137" s="10"/>
      <c r="ALU137" s="10"/>
      <c r="ALV137" s="10"/>
      <c r="ALW137" s="10"/>
      <c r="ALX137" s="10"/>
      <c r="ALY137" s="10"/>
      <c r="ALZ137" s="10"/>
      <c r="AMA137" s="10"/>
      <c r="AMB137" s="10"/>
      <c r="AMC137" s="10"/>
      <c r="AMD137" s="10"/>
      <c r="AME137" s="10"/>
      <c r="AMF137" s="10"/>
      <c r="AMG137" s="10"/>
      <c r="AMH137" s="10"/>
      <c r="AMI137" s="10"/>
      <c r="AMJ137" s="10"/>
    </row>
    <row r="138" customFormat="false" ht="12.8" hidden="false" customHeight="false" outlineLevel="0" collapsed="false">
      <c r="A138" s="11" t="n">
        <v>44714</v>
      </c>
      <c r="B138" s="0" t="n">
        <v>7</v>
      </c>
      <c r="C138" s="10" t="n">
        <v>189</v>
      </c>
      <c r="D138" s="10" t="n">
        <v>0.33</v>
      </c>
      <c r="E138" s="0" t="n">
        <v>50</v>
      </c>
      <c r="F138" s="0" t="n">
        <v>34</v>
      </c>
      <c r="G138" s="0" t="n">
        <v>52.15254</v>
      </c>
      <c r="I138" s="0" t="n">
        <v>14.21343</v>
      </c>
      <c r="L138" s="0" t="s">
        <v>32</v>
      </c>
      <c r="N138" s="0" t="n">
        <v>116</v>
      </c>
      <c r="O138" s="0" t="n">
        <v>131</v>
      </c>
      <c r="R138" s="1" t="n">
        <f aca="false">(G138-I138)/I138/I138</f>
        <v>0.187797302040233</v>
      </c>
      <c r="S138" s="1" t="n">
        <f aca="false">G138-I138</f>
        <v>37.93911</v>
      </c>
      <c r="T138" s="1" t="n">
        <f aca="false">I138^3/S138</f>
        <v>75.6849531147948</v>
      </c>
      <c r="U138" s="1" t="n">
        <v>0.07</v>
      </c>
      <c r="V138" s="1" t="n">
        <v>6.46</v>
      </c>
      <c r="W138" s="1" t="n">
        <v>0.56</v>
      </c>
      <c r="X138" s="1" t="n">
        <f aca="false">S138/I138</f>
        <v>2.66924380673771</v>
      </c>
      <c r="Y138" s="0" t="n">
        <f aca="false">W138/F138</f>
        <v>0.0164705882352941</v>
      </c>
      <c r="Z138" s="0" t="n">
        <v>0.743472680158678</v>
      </c>
      <c r="AA138" s="2" t="n">
        <f aca="false">1/6*3.14*(G138^3-I138^3)*F138*0.0008</f>
        <v>1978.30006843918</v>
      </c>
      <c r="AB138" s="0" t="n">
        <v>2.63</v>
      </c>
    </row>
    <row r="139" customFormat="false" ht="12.8" hidden="false" customHeight="false" outlineLevel="0" collapsed="false">
      <c r="A139" s="11" t="n">
        <v>44714</v>
      </c>
      <c r="B139" s="0" t="n">
        <v>8</v>
      </c>
      <c r="C139" s="10" t="n">
        <v>190</v>
      </c>
      <c r="D139" s="10" t="n">
        <v>0.33</v>
      </c>
      <c r="E139" s="0" t="n">
        <v>50</v>
      </c>
      <c r="F139" s="0" t="n">
        <v>34</v>
      </c>
      <c r="G139" s="0" t="n">
        <v>74.90835</v>
      </c>
      <c r="I139" s="0" t="n">
        <v>13.9128</v>
      </c>
      <c r="L139" s="0" t="s">
        <v>32</v>
      </c>
      <c r="N139" s="0" t="n">
        <v>179.5</v>
      </c>
      <c r="O139" s="0" t="n">
        <v>151.5</v>
      </c>
      <c r="R139" s="1" t="n">
        <f aca="false">(G139-I139)/I139/I139</f>
        <v>0.31511499328373</v>
      </c>
      <c r="S139" s="1" t="n">
        <f aca="false">G139-I139</f>
        <v>60.99555</v>
      </c>
      <c r="T139" s="1" t="n">
        <f aca="false">I139^3/S139</f>
        <v>44.1515011869744</v>
      </c>
      <c r="U139" s="1" t="n">
        <v>0</v>
      </c>
      <c r="V139" s="1" t="n">
        <v>4.05</v>
      </c>
      <c r="W139" s="1" t="n">
        <v>3.22</v>
      </c>
      <c r="X139" s="1" t="n">
        <f aca="false">S139/I139</f>
        <v>4.38413187855787</v>
      </c>
      <c r="Y139" s="0" t="n">
        <f aca="false">W139/F139</f>
        <v>0.0947058823529412</v>
      </c>
      <c r="Z139" s="0" t="n">
        <v>0.284992475372139</v>
      </c>
      <c r="AA139" s="2" t="n">
        <f aca="false">1/6*3.14*(G139^3-I139^3)*F139*0.0008</f>
        <v>5944.92704588135</v>
      </c>
      <c r="AB139" s="0" t="n">
        <v>4.29</v>
      </c>
    </row>
    <row r="140" customFormat="false" ht="12.8" hidden="false" customHeight="false" outlineLevel="0" collapsed="false">
      <c r="A140" s="11" t="n">
        <v>44715</v>
      </c>
      <c r="B140" s="0" t="n">
        <v>0</v>
      </c>
      <c r="C140" s="10" t="n">
        <v>191</v>
      </c>
      <c r="D140" s="10" t="n">
        <v>0.33</v>
      </c>
      <c r="E140" s="0" t="n">
        <v>50</v>
      </c>
      <c r="F140" s="0" t="n">
        <v>26</v>
      </c>
      <c r="G140" s="0" t="n">
        <v>61.4031</v>
      </c>
      <c r="I140" s="0" t="n">
        <v>10.61082</v>
      </c>
      <c r="L140" s="0" t="s">
        <v>32</v>
      </c>
      <c r="N140" s="0" t="n">
        <v>126</v>
      </c>
      <c r="O140" s="0" t="n">
        <v>140</v>
      </c>
      <c r="R140" s="1" t="n">
        <f aca="false">(G140-I140)/I140/I140</f>
        <v>0.451128031621157</v>
      </c>
      <c r="S140" s="1" t="n">
        <f aca="false">G140-I140</f>
        <v>50.79228</v>
      </c>
      <c r="T140" s="1" t="n">
        <f aca="false">I140^3/S140</f>
        <v>23.5206399430985</v>
      </c>
      <c r="U140" s="1" t="n">
        <v>0.17</v>
      </c>
      <c r="V140" s="1" t="n">
        <v>14.83</v>
      </c>
      <c r="W140" s="1" t="n">
        <v>0.85</v>
      </c>
      <c r="X140" s="1" t="n">
        <f aca="false">S140/I140</f>
        <v>4.78683834048641</v>
      </c>
      <c r="Y140" s="0" t="n">
        <f aca="false">W140/F140</f>
        <v>0.0326923076923077</v>
      </c>
      <c r="Z140" s="0" t="n">
        <v>0.351071744106106</v>
      </c>
      <c r="AA140" s="2" t="n">
        <f aca="false">1/6*3.14*(G140^3-I140^3)*F140*0.0008</f>
        <v>2507.0657730936</v>
      </c>
      <c r="AB140" s="0" t="n">
        <v>2.97</v>
      </c>
    </row>
    <row r="141" customFormat="false" ht="12.8" hidden="false" customHeight="false" outlineLevel="0" collapsed="false">
      <c r="A141" s="4" t="n">
        <v>44715</v>
      </c>
      <c r="B141" s="5" t="n">
        <v>1</v>
      </c>
      <c r="C141" s="5" t="n">
        <v>192</v>
      </c>
      <c r="D141" s="5" t="n">
        <v>0.33</v>
      </c>
      <c r="E141" s="5" t="n">
        <v>50</v>
      </c>
      <c r="F141" s="5" t="n">
        <v>26</v>
      </c>
      <c r="G141" s="5" t="n">
        <v>65.68518</v>
      </c>
      <c r="H141" s="5"/>
      <c r="I141" s="5" t="n">
        <v>42.88515</v>
      </c>
      <c r="J141" s="5"/>
      <c r="K141" s="5"/>
      <c r="L141" s="5" t="s">
        <v>32</v>
      </c>
      <c r="M141" s="5"/>
      <c r="N141" s="5" t="n">
        <v>133.5</v>
      </c>
      <c r="O141" s="5" t="n">
        <v>119.5</v>
      </c>
      <c r="P141" s="5"/>
      <c r="Q141" s="5"/>
      <c r="R141" s="6" t="n">
        <f aca="false">(G141-I141)/I141/I141</f>
        <v>0.0123971413086252</v>
      </c>
      <c r="S141" s="6" t="n">
        <f aca="false">G141-I141</f>
        <v>22.80003</v>
      </c>
      <c r="T141" s="6" t="n">
        <f aca="false">I141^3/S141</f>
        <v>3459.27733921714</v>
      </c>
      <c r="U141" s="6" t="n">
        <v>0</v>
      </c>
      <c r="V141" s="6" t="n">
        <v>0.32</v>
      </c>
      <c r="W141" s="6" t="n">
        <v>0.1</v>
      </c>
      <c r="X141" s="6" t="n">
        <f aca="false">S141/I141</f>
        <v>0.531653264591589</v>
      </c>
      <c r="Y141" s="5"/>
      <c r="Z141" s="5" t="n">
        <v>0.326164514049097</v>
      </c>
      <c r="AA141" s="7" t="n">
        <f aca="false">1/6*3.14*(G141^3-I141^3)*F141*0.0008</f>
        <v>2226.37611667203</v>
      </c>
      <c r="AB141" s="5" t="n">
        <v>1.69</v>
      </c>
      <c r="AC141" s="5"/>
      <c r="AD141" s="5"/>
      <c r="AE141" s="5"/>
      <c r="AF141" s="5" t="s">
        <v>38</v>
      </c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  <c r="IY141" s="5"/>
      <c r="IZ141" s="5"/>
      <c r="JA141" s="5"/>
      <c r="JB141" s="5"/>
      <c r="JC141" s="5"/>
      <c r="JD141" s="5"/>
      <c r="JE141" s="5"/>
      <c r="JF141" s="5"/>
      <c r="JG141" s="5"/>
      <c r="JH141" s="5"/>
      <c r="JI141" s="5"/>
      <c r="JJ141" s="5"/>
      <c r="JK141" s="5"/>
      <c r="JL141" s="5"/>
      <c r="JM141" s="5"/>
      <c r="JN141" s="5"/>
      <c r="JO141" s="5"/>
      <c r="JP141" s="5"/>
      <c r="JQ141" s="5"/>
      <c r="JR141" s="5"/>
      <c r="JS141" s="5"/>
      <c r="JT141" s="5"/>
      <c r="JU141" s="5"/>
      <c r="JV141" s="5"/>
      <c r="JW141" s="5"/>
      <c r="JX141" s="5"/>
      <c r="JY141" s="5"/>
      <c r="JZ141" s="5"/>
      <c r="KA141" s="5"/>
      <c r="KB141" s="5"/>
      <c r="KC141" s="5"/>
      <c r="KD141" s="5"/>
      <c r="KE141" s="5"/>
      <c r="KF141" s="5"/>
      <c r="KG141" s="5"/>
      <c r="KH141" s="5"/>
      <c r="KI141" s="5"/>
      <c r="KJ141" s="5"/>
      <c r="KK141" s="5"/>
      <c r="KL141" s="5"/>
      <c r="KM141" s="5"/>
      <c r="KN141" s="5"/>
      <c r="KO141" s="5"/>
      <c r="KP141" s="5"/>
      <c r="KQ141" s="5"/>
      <c r="KR141" s="5"/>
      <c r="KS141" s="5"/>
      <c r="KT141" s="5"/>
      <c r="KU141" s="5"/>
      <c r="KV141" s="5"/>
      <c r="KW141" s="5"/>
      <c r="KX141" s="5"/>
      <c r="KY141" s="5"/>
      <c r="KZ141" s="5"/>
      <c r="LA141" s="5"/>
      <c r="LB141" s="5"/>
      <c r="LC141" s="5"/>
      <c r="LD141" s="5"/>
      <c r="LE141" s="5"/>
      <c r="LF141" s="5"/>
      <c r="LG141" s="5"/>
      <c r="LH141" s="5"/>
      <c r="LI141" s="5"/>
      <c r="LJ141" s="5"/>
      <c r="LK141" s="5"/>
      <c r="LL141" s="5"/>
      <c r="LM141" s="5"/>
      <c r="LN141" s="5"/>
      <c r="LO141" s="5"/>
      <c r="LP141" s="5"/>
      <c r="LQ141" s="5"/>
      <c r="LR141" s="5"/>
      <c r="LS141" s="5"/>
      <c r="LT141" s="5"/>
      <c r="LU141" s="5"/>
      <c r="LV141" s="5"/>
      <c r="LW141" s="5"/>
      <c r="LX141" s="5"/>
      <c r="LY141" s="5"/>
      <c r="LZ141" s="5"/>
      <c r="MA141" s="5"/>
      <c r="MB141" s="5"/>
      <c r="MC141" s="5"/>
      <c r="MD141" s="5"/>
      <c r="ME141" s="5"/>
      <c r="MF141" s="5"/>
      <c r="MG141" s="5"/>
      <c r="MH141" s="5"/>
      <c r="MI141" s="5"/>
      <c r="MJ141" s="5"/>
      <c r="MK141" s="5"/>
      <c r="ML141" s="5"/>
      <c r="MM141" s="5"/>
      <c r="MN141" s="5"/>
      <c r="MO141" s="5"/>
      <c r="MP141" s="5"/>
      <c r="MQ141" s="5"/>
      <c r="MR141" s="5"/>
      <c r="MS141" s="5"/>
      <c r="MT141" s="5"/>
      <c r="MU141" s="5"/>
      <c r="MV141" s="5"/>
      <c r="MW141" s="5"/>
      <c r="MX141" s="5"/>
      <c r="MY141" s="5"/>
      <c r="MZ141" s="5"/>
      <c r="NA141" s="5"/>
      <c r="NB141" s="5"/>
      <c r="NC141" s="5"/>
      <c r="ND141" s="5"/>
      <c r="NE141" s="5"/>
      <c r="NF141" s="5"/>
      <c r="NG141" s="5"/>
      <c r="NH141" s="5"/>
      <c r="NI141" s="5"/>
      <c r="NJ141" s="5"/>
      <c r="NK141" s="5"/>
      <c r="NL141" s="5"/>
      <c r="NM141" s="5"/>
      <c r="NN141" s="5"/>
      <c r="NO141" s="5"/>
      <c r="NP141" s="5"/>
      <c r="NQ141" s="5"/>
      <c r="NR141" s="5"/>
      <c r="NS141" s="5"/>
      <c r="NT141" s="5"/>
      <c r="NU141" s="5"/>
      <c r="NV141" s="5"/>
      <c r="NW141" s="5"/>
      <c r="NX141" s="5"/>
      <c r="NY141" s="5"/>
      <c r="NZ141" s="5"/>
      <c r="OA141" s="5"/>
      <c r="OB141" s="5"/>
      <c r="OC141" s="5"/>
      <c r="OD141" s="5"/>
      <c r="OE141" s="5"/>
      <c r="OF141" s="5"/>
      <c r="OG141" s="5"/>
      <c r="OH141" s="5"/>
      <c r="OI141" s="5"/>
      <c r="OJ141" s="5"/>
      <c r="OK141" s="5"/>
      <c r="OL141" s="5"/>
      <c r="OM141" s="5"/>
      <c r="ON141" s="5"/>
      <c r="OO141" s="5"/>
      <c r="OP141" s="5"/>
      <c r="OQ141" s="5"/>
      <c r="OR141" s="5"/>
      <c r="OS141" s="5"/>
      <c r="OT141" s="5"/>
      <c r="OU141" s="5"/>
      <c r="OV141" s="5"/>
      <c r="OW141" s="5"/>
      <c r="OX141" s="5"/>
      <c r="OY141" s="5"/>
      <c r="OZ141" s="5"/>
      <c r="PA141" s="5"/>
      <c r="PB141" s="5"/>
      <c r="PC141" s="5"/>
      <c r="PD141" s="5"/>
      <c r="PE141" s="5"/>
      <c r="PF141" s="5"/>
      <c r="PG141" s="5"/>
      <c r="PH141" s="5"/>
      <c r="PI141" s="5"/>
      <c r="PJ141" s="5"/>
      <c r="PK141" s="5"/>
      <c r="PL141" s="5"/>
      <c r="PM141" s="5"/>
      <c r="PN141" s="5"/>
      <c r="PO141" s="5"/>
      <c r="PP141" s="5"/>
      <c r="PQ141" s="5"/>
      <c r="PR141" s="5"/>
      <c r="PS141" s="5"/>
      <c r="PT141" s="5"/>
      <c r="PU141" s="5"/>
      <c r="PV141" s="5"/>
      <c r="PW141" s="5"/>
      <c r="PX141" s="5"/>
      <c r="PY141" s="5"/>
      <c r="PZ141" s="5"/>
      <c r="QA141" s="5"/>
      <c r="QB141" s="5"/>
      <c r="QC141" s="5"/>
      <c r="QD141" s="5"/>
      <c r="QE141" s="5"/>
      <c r="QF141" s="5"/>
      <c r="QG141" s="5"/>
      <c r="QH141" s="5"/>
      <c r="QI141" s="5"/>
      <c r="QJ141" s="5"/>
      <c r="QK141" s="5"/>
      <c r="QL141" s="5"/>
      <c r="QM141" s="5"/>
      <c r="QN141" s="5"/>
      <c r="QO141" s="5"/>
      <c r="QP141" s="5"/>
      <c r="QQ141" s="5"/>
      <c r="QR141" s="5"/>
      <c r="QS141" s="5"/>
      <c r="QT141" s="5"/>
      <c r="QU141" s="5"/>
      <c r="QV141" s="5"/>
      <c r="QW141" s="5"/>
      <c r="QX141" s="5"/>
      <c r="QY141" s="5"/>
      <c r="QZ141" s="5"/>
      <c r="RA141" s="5"/>
      <c r="RB141" s="5"/>
      <c r="RC141" s="5"/>
      <c r="RD141" s="5"/>
      <c r="RE141" s="5"/>
      <c r="RF141" s="5"/>
      <c r="RG141" s="5"/>
      <c r="RH141" s="5"/>
      <c r="RI141" s="5"/>
      <c r="RJ141" s="5"/>
      <c r="RK141" s="5"/>
      <c r="RL141" s="5"/>
      <c r="RM141" s="5"/>
      <c r="RN141" s="5"/>
      <c r="RO141" s="5"/>
      <c r="RP141" s="5"/>
      <c r="RQ141" s="5"/>
      <c r="RR141" s="5"/>
      <c r="RS141" s="5"/>
      <c r="RT141" s="5"/>
      <c r="RU141" s="5"/>
      <c r="RV141" s="5"/>
      <c r="RW141" s="5"/>
      <c r="RX141" s="5"/>
      <c r="RY141" s="5"/>
      <c r="RZ141" s="5"/>
      <c r="SA141" s="5"/>
      <c r="SB141" s="5"/>
      <c r="SC141" s="5"/>
      <c r="SD141" s="5"/>
      <c r="SE141" s="5"/>
      <c r="SF141" s="5"/>
      <c r="SG141" s="5"/>
      <c r="SH141" s="5"/>
      <c r="SI141" s="5"/>
      <c r="SJ141" s="5"/>
      <c r="SK141" s="5"/>
      <c r="SL141" s="5"/>
      <c r="SM141" s="5"/>
      <c r="SN141" s="5"/>
      <c r="SO141" s="5"/>
      <c r="SP141" s="5"/>
      <c r="SQ141" s="5"/>
      <c r="SR141" s="5"/>
      <c r="SS141" s="5"/>
      <c r="ST141" s="5"/>
      <c r="SU141" s="5"/>
      <c r="SV141" s="5"/>
      <c r="SW141" s="5"/>
      <c r="SX141" s="5"/>
      <c r="SY141" s="5"/>
      <c r="SZ141" s="5"/>
      <c r="TA141" s="5"/>
      <c r="TB141" s="5"/>
      <c r="TC141" s="5"/>
      <c r="TD141" s="5"/>
      <c r="TE141" s="5"/>
      <c r="TF141" s="5"/>
      <c r="TG141" s="5"/>
      <c r="TH141" s="5"/>
      <c r="TI141" s="5"/>
      <c r="TJ141" s="5"/>
      <c r="TK141" s="5"/>
      <c r="TL141" s="5"/>
      <c r="TM141" s="5"/>
      <c r="TN141" s="5"/>
      <c r="TO141" s="5"/>
      <c r="TP141" s="5"/>
      <c r="TQ141" s="5"/>
      <c r="TR141" s="5"/>
      <c r="TS141" s="5"/>
      <c r="TT141" s="5"/>
      <c r="TU141" s="5"/>
      <c r="TV141" s="5"/>
      <c r="TW141" s="5"/>
      <c r="TX141" s="5"/>
      <c r="TY141" s="5"/>
      <c r="TZ141" s="5"/>
      <c r="UA141" s="5"/>
      <c r="UB141" s="5"/>
      <c r="UC141" s="5"/>
      <c r="UD141" s="5"/>
      <c r="UE141" s="5"/>
      <c r="UF141" s="5"/>
      <c r="UG141" s="5"/>
      <c r="UH141" s="5"/>
      <c r="UI141" s="5"/>
      <c r="UJ141" s="5"/>
      <c r="UK141" s="5"/>
      <c r="UL141" s="5"/>
      <c r="UM141" s="5"/>
      <c r="UN141" s="5"/>
      <c r="UO141" s="5"/>
      <c r="UP141" s="5"/>
      <c r="UQ141" s="5"/>
      <c r="UR141" s="5"/>
      <c r="US141" s="5"/>
      <c r="UT141" s="5"/>
      <c r="UU141" s="5"/>
      <c r="UV141" s="5"/>
      <c r="UW141" s="5"/>
      <c r="UX141" s="5"/>
      <c r="UY141" s="5"/>
      <c r="UZ141" s="5"/>
      <c r="VA141" s="5"/>
      <c r="VB141" s="5"/>
      <c r="VC141" s="5"/>
      <c r="VD141" s="5"/>
      <c r="VE141" s="5"/>
      <c r="VF141" s="5"/>
      <c r="VG141" s="5"/>
      <c r="VH141" s="5"/>
      <c r="VI141" s="5"/>
      <c r="VJ141" s="5"/>
      <c r="VK141" s="5"/>
      <c r="VL141" s="5"/>
      <c r="VM141" s="5"/>
      <c r="VN141" s="5"/>
      <c r="VO141" s="5"/>
      <c r="VP141" s="5"/>
      <c r="VQ141" s="5"/>
      <c r="VR141" s="5"/>
      <c r="VS141" s="5"/>
      <c r="VT141" s="5"/>
      <c r="VU141" s="5"/>
      <c r="VV141" s="5"/>
      <c r="VW141" s="5"/>
      <c r="VX141" s="5"/>
      <c r="VY141" s="5"/>
      <c r="VZ141" s="5"/>
      <c r="WA141" s="5"/>
      <c r="WB141" s="5"/>
      <c r="WC141" s="5"/>
      <c r="WD141" s="5"/>
      <c r="WE141" s="5"/>
      <c r="WF141" s="5"/>
      <c r="WG141" s="5"/>
      <c r="WH141" s="5"/>
      <c r="WI141" s="5"/>
      <c r="WJ141" s="5"/>
      <c r="WK141" s="5"/>
      <c r="WL141" s="5"/>
      <c r="WM141" s="5"/>
      <c r="WN141" s="5"/>
      <c r="WO141" s="5"/>
      <c r="WP141" s="5"/>
      <c r="WQ141" s="5"/>
      <c r="WR141" s="5"/>
      <c r="WS141" s="5"/>
      <c r="WT141" s="5"/>
      <c r="WU141" s="5"/>
      <c r="WV141" s="5"/>
      <c r="WW141" s="5"/>
      <c r="WX141" s="5"/>
      <c r="WY141" s="5"/>
      <c r="WZ141" s="5"/>
      <c r="XA141" s="5"/>
      <c r="XB141" s="5"/>
      <c r="XC141" s="5"/>
      <c r="XD141" s="5"/>
      <c r="XE141" s="5"/>
      <c r="XF141" s="5"/>
      <c r="XG141" s="5"/>
      <c r="XH141" s="5"/>
      <c r="XI141" s="5"/>
      <c r="XJ141" s="5"/>
      <c r="XK141" s="5"/>
      <c r="XL141" s="5"/>
      <c r="XM141" s="5"/>
      <c r="XN141" s="5"/>
      <c r="XO141" s="5"/>
      <c r="XP141" s="5"/>
      <c r="XQ141" s="5"/>
      <c r="XR141" s="5"/>
      <c r="XS141" s="5"/>
      <c r="XT141" s="5"/>
      <c r="XU141" s="5"/>
      <c r="XV141" s="5"/>
      <c r="XW141" s="5"/>
      <c r="XX141" s="5"/>
      <c r="XY141" s="5"/>
      <c r="XZ141" s="5"/>
      <c r="YA141" s="5"/>
      <c r="YB141" s="5"/>
      <c r="YC141" s="5"/>
      <c r="YD141" s="5"/>
      <c r="YE141" s="5"/>
      <c r="YF141" s="5"/>
      <c r="YG141" s="5"/>
      <c r="YH141" s="5"/>
      <c r="YI141" s="5"/>
      <c r="YJ141" s="5"/>
      <c r="YK141" s="5"/>
      <c r="YL141" s="5"/>
      <c r="YM141" s="5"/>
      <c r="YN141" s="5"/>
      <c r="YO141" s="5"/>
      <c r="YP141" s="5"/>
      <c r="YQ141" s="5"/>
      <c r="YR141" s="5"/>
      <c r="YS141" s="5"/>
      <c r="YT141" s="5"/>
      <c r="YU141" s="5"/>
      <c r="YV141" s="5"/>
      <c r="YW141" s="5"/>
      <c r="YX141" s="5"/>
      <c r="YY141" s="5"/>
      <c r="YZ141" s="5"/>
      <c r="ZA141" s="5"/>
      <c r="ZB141" s="5"/>
      <c r="ZC141" s="5"/>
      <c r="ZD141" s="5"/>
      <c r="ZE141" s="5"/>
      <c r="ZF141" s="5"/>
      <c r="ZG141" s="5"/>
      <c r="ZH141" s="5"/>
      <c r="ZI141" s="5"/>
      <c r="ZJ141" s="5"/>
      <c r="ZK141" s="5"/>
      <c r="ZL141" s="5"/>
      <c r="ZM141" s="5"/>
      <c r="ZN141" s="5"/>
      <c r="ZO141" s="5"/>
      <c r="ZP141" s="5"/>
      <c r="ZQ141" s="5"/>
      <c r="ZR141" s="5"/>
      <c r="ZS141" s="5"/>
      <c r="ZT141" s="5"/>
      <c r="ZU141" s="5"/>
      <c r="ZV141" s="5"/>
      <c r="ZW141" s="5"/>
      <c r="ZX141" s="5"/>
      <c r="ZY141" s="5"/>
      <c r="ZZ141" s="5"/>
      <c r="AAA141" s="5"/>
      <c r="AAB141" s="5"/>
      <c r="AAC141" s="5"/>
      <c r="AAD141" s="5"/>
      <c r="AAE141" s="5"/>
      <c r="AAF141" s="5"/>
      <c r="AAG141" s="5"/>
      <c r="AAH141" s="5"/>
      <c r="AAI141" s="5"/>
      <c r="AAJ141" s="5"/>
      <c r="AAK141" s="5"/>
      <c r="AAL141" s="5"/>
      <c r="AAM141" s="5"/>
      <c r="AAN141" s="5"/>
      <c r="AAO141" s="5"/>
      <c r="AAP141" s="5"/>
      <c r="AAQ141" s="5"/>
      <c r="AAR141" s="5"/>
      <c r="AAS141" s="5"/>
      <c r="AAT141" s="5"/>
      <c r="AAU141" s="5"/>
      <c r="AAV141" s="5"/>
      <c r="AAW141" s="5"/>
      <c r="AAX141" s="5"/>
      <c r="AAY141" s="5"/>
      <c r="AAZ141" s="5"/>
      <c r="ABA141" s="5"/>
      <c r="ABB141" s="5"/>
      <c r="ABC141" s="5"/>
      <c r="ABD141" s="5"/>
      <c r="ABE141" s="5"/>
      <c r="ABF141" s="5"/>
      <c r="ABG141" s="5"/>
      <c r="ABH141" s="5"/>
      <c r="ABI141" s="5"/>
      <c r="ABJ141" s="5"/>
      <c r="ABK141" s="5"/>
      <c r="ABL141" s="5"/>
      <c r="ABM141" s="5"/>
      <c r="ABN141" s="5"/>
      <c r="ABO141" s="5"/>
      <c r="ABP141" s="5"/>
      <c r="ABQ141" s="5"/>
      <c r="ABR141" s="5"/>
      <c r="ABS141" s="5"/>
      <c r="ABT141" s="5"/>
      <c r="ABU141" s="5"/>
      <c r="ABV141" s="5"/>
      <c r="ABW141" s="5"/>
      <c r="ABX141" s="5"/>
      <c r="ABY141" s="5"/>
      <c r="ABZ141" s="5"/>
      <c r="ACA141" s="5"/>
      <c r="ACB141" s="5"/>
      <c r="ACC141" s="5"/>
      <c r="ACD141" s="5"/>
      <c r="ACE141" s="5"/>
      <c r="ACF141" s="5"/>
      <c r="ACG141" s="5"/>
      <c r="ACH141" s="5"/>
      <c r="ACI141" s="5"/>
      <c r="ACJ141" s="5"/>
      <c r="ACK141" s="5"/>
      <c r="ACL141" s="5"/>
      <c r="ACM141" s="5"/>
      <c r="ACN141" s="5"/>
      <c r="ACO141" s="5"/>
      <c r="ACP141" s="5"/>
      <c r="ACQ141" s="5"/>
      <c r="ACR141" s="5"/>
      <c r="ACS141" s="5"/>
      <c r="ACT141" s="5"/>
      <c r="ACU141" s="5"/>
      <c r="ACV141" s="5"/>
      <c r="ACW141" s="5"/>
      <c r="ACX141" s="5"/>
      <c r="ACY141" s="5"/>
      <c r="ACZ141" s="5"/>
      <c r="ADA141" s="5"/>
      <c r="ADB141" s="5"/>
      <c r="ADC141" s="5"/>
      <c r="ADD141" s="5"/>
      <c r="ADE141" s="5"/>
      <c r="ADF141" s="5"/>
      <c r="ADG141" s="5"/>
      <c r="ADH141" s="5"/>
      <c r="ADI141" s="5"/>
      <c r="ADJ141" s="5"/>
      <c r="ADK141" s="5"/>
      <c r="ADL141" s="5"/>
      <c r="ADM141" s="5"/>
      <c r="ADN141" s="5"/>
      <c r="ADO141" s="5"/>
      <c r="ADP141" s="5"/>
      <c r="ADQ141" s="5"/>
      <c r="ADR141" s="5"/>
      <c r="ADS141" s="5"/>
      <c r="ADT141" s="5"/>
      <c r="ADU141" s="5"/>
      <c r="ADV141" s="5"/>
      <c r="ADW141" s="5"/>
      <c r="ADX141" s="5"/>
      <c r="ADY141" s="5"/>
      <c r="ADZ141" s="5"/>
      <c r="AEA141" s="5"/>
      <c r="AEB141" s="5"/>
      <c r="AEC141" s="5"/>
      <c r="AED141" s="5"/>
      <c r="AEE141" s="5"/>
      <c r="AEF141" s="5"/>
      <c r="AEG141" s="5"/>
      <c r="AEH141" s="5"/>
      <c r="AEI141" s="5"/>
      <c r="AEJ141" s="5"/>
      <c r="AEK141" s="5"/>
      <c r="AEL141" s="5"/>
      <c r="AEM141" s="5"/>
      <c r="AEN141" s="5"/>
      <c r="AEO141" s="5"/>
      <c r="AEP141" s="5"/>
      <c r="AEQ141" s="5"/>
      <c r="AER141" s="5"/>
      <c r="AES141" s="5"/>
      <c r="AET141" s="5"/>
      <c r="AEU141" s="5"/>
      <c r="AEV141" s="5"/>
      <c r="AEW141" s="5"/>
      <c r="AEX141" s="5"/>
      <c r="AEY141" s="5"/>
      <c r="AEZ141" s="5"/>
      <c r="AFA141" s="5"/>
      <c r="AFB141" s="5"/>
      <c r="AFC141" s="5"/>
      <c r="AFD141" s="5"/>
      <c r="AFE141" s="5"/>
      <c r="AFF141" s="5"/>
      <c r="AFG141" s="5"/>
      <c r="AFH141" s="5"/>
      <c r="AFI141" s="5"/>
      <c r="AFJ141" s="5"/>
      <c r="AFK141" s="5"/>
      <c r="AFL141" s="5"/>
      <c r="AFM141" s="5"/>
      <c r="AFN141" s="5"/>
      <c r="AFO141" s="5"/>
      <c r="AFP141" s="5"/>
      <c r="AFQ141" s="5"/>
      <c r="AFR141" s="5"/>
      <c r="AFS141" s="5"/>
      <c r="AFT141" s="5"/>
      <c r="AFU141" s="5"/>
      <c r="AFV141" s="5"/>
      <c r="AFW141" s="5"/>
      <c r="AFX141" s="5"/>
      <c r="AFY141" s="5"/>
      <c r="AFZ141" s="5"/>
      <c r="AGA141" s="5"/>
      <c r="AGB141" s="5"/>
      <c r="AGC141" s="5"/>
      <c r="AGD141" s="5"/>
      <c r="AGE141" s="5"/>
      <c r="AGF141" s="5"/>
      <c r="AGG141" s="5"/>
      <c r="AGH141" s="5"/>
      <c r="AGI141" s="5"/>
      <c r="AGJ141" s="5"/>
      <c r="AGK141" s="5"/>
      <c r="AGL141" s="5"/>
      <c r="AGM141" s="5"/>
      <c r="AGN141" s="5"/>
      <c r="AGO141" s="5"/>
      <c r="AGP141" s="5"/>
      <c r="AGQ141" s="5"/>
      <c r="AGR141" s="5"/>
      <c r="AGS141" s="5"/>
      <c r="AGT141" s="5"/>
      <c r="AGU141" s="5"/>
      <c r="AGV141" s="5"/>
      <c r="AGW141" s="5"/>
      <c r="AGX141" s="5"/>
      <c r="AGY141" s="5"/>
      <c r="AGZ141" s="5"/>
      <c r="AHA141" s="5"/>
      <c r="AHB141" s="5"/>
      <c r="AHC141" s="5"/>
      <c r="AHD141" s="5"/>
      <c r="AHE141" s="5"/>
      <c r="AHF141" s="5"/>
      <c r="AHG141" s="5"/>
      <c r="AHH141" s="5"/>
      <c r="AHI141" s="5"/>
      <c r="AHJ141" s="5"/>
      <c r="AHK141" s="5"/>
      <c r="AHL141" s="5"/>
      <c r="AHM141" s="5"/>
      <c r="AHN141" s="5"/>
      <c r="AHO141" s="5"/>
      <c r="AHP141" s="5"/>
      <c r="AHQ141" s="5"/>
      <c r="AHR141" s="5"/>
      <c r="AHS141" s="5"/>
      <c r="AHT141" s="5"/>
      <c r="AHU141" s="5"/>
      <c r="AHV141" s="5"/>
      <c r="AHW141" s="5"/>
      <c r="AHX141" s="5"/>
      <c r="AHY141" s="5"/>
      <c r="AHZ141" s="5"/>
      <c r="AIA141" s="5"/>
      <c r="AIB141" s="5"/>
      <c r="AIC141" s="5"/>
      <c r="AID141" s="5"/>
      <c r="AIE141" s="5"/>
      <c r="AIF141" s="5"/>
      <c r="AIG141" s="5"/>
      <c r="AIH141" s="5"/>
      <c r="AII141" s="5"/>
      <c r="AIJ141" s="5"/>
      <c r="AIK141" s="5"/>
      <c r="AIL141" s="5"/>
      <c r="AIM141" s="5"/>
      <c r="AIN141" s="5"/>
      <c r="AIO141" s="5"/>
      <c r="AIP141" s="5"/>
      <c r="AIQ141" s="5"/>
      <c r="AIR141" s="5"/>
      <c r="AIS141" s="5"/>
      <c r="AIT141" s="5"/>
      <c r="AIU141" s="5"/>
      <c r="AIV141" s="5"/>
      <c r="AIW141" s="5"/>
      <c r="AIX141" s="5"/>
      <c r="AIY141" s="5"/>
      <c r="AIZ141" s="5"/>
      <c r="AJA141" s="5"/>
      <c r="AJB141" s="5"/>
      <c r="AJC141" s="5"/>
      <c r="AJD141" s="5"/>
      <c r="AJE141" s="5"/>
      <c r="AJF141" s="5"/>
      <c r="AJG141" s="5"/>
      <c r="AJH141" s="5"/>
      <c r="AJI141" s="5"/>
      <c r="AJJ141" s="5"/>
      <c r="AJK141" s="5"/>
      <c r="AJL141" s="5"/>
      <c r="AJM141" s="5"/>
      <c r="AJN141" s="5"/>
      <c r="AJO141" s="5"/>
      <c r="AJP141" s="5"/>
      <c r="AJQ141" s="5"/>
      <c r="AJR141" s="5"/>
      <c r="AJS141" s="5"/>
      <c r="AJT141" s="5"/>
      <c r="AJU141" s="5"/>
      <c r="AJV141" s="5"/>
      <c r="AJW141" s="5"/>
      <c r="AJX141" s="5"/>
      <c r="AJY141" s="5"/>
      <c r="AJZ141" s="5"/>
      <c r="AKA141" s="5"/>
      <c r="AKB141" s="5"/>
      <c r="AKC141" s="5"/>
      <c r="AKD141" s="5"/>
      <c r="AKE141" s="5"/>
      <c r="AKF141" s="5"/>
      <c r="AKG141" s="5"/>
      <c r="AKH141" s="5"/>
      <c r="AKI141" s="5"/>
      <c r="AKJ141" s="5"/>
      <c r="AKK141" s="5"/>
      <c r="AKL141" s="5"/>
      <c r="AKM141" s="5"/>
      <c r="AKN141" s="5"/>
      <c r="AKO141" s="5"/>
      <c r="AKP141" s="5"/>
      <c r="AKQ141" s="5"/>
      <c r="AKR141" s="5"/>
      <c r="AKS141" s="5"/>
      <c r="AKT141" s="5"/>
      <c r="AKU141" s="5"/>
      <c r="AKV141" s="5"/>
      <c r="AKW141" s="5"/>
      <c r="AKX141" s="5"/>
      <c r="AKY141" s="5"/>
      <c r="AKZ141" s="5"/>
      <c r="ALA141" s="5"/>
      <c r="ALB141" s="5"/>
      <c r="ALC141" s="5"/>
      <c r="ALD141" s="5"/>
      <c r="ALE141" s="5"/>
      <c r="ALF141" s="5"/>
      <c r="ALG141" s="5"/>
      <c r="ALH141" s="5"/>
      <c r="ALI141" s="5"/>
      <c r="ALJ141" s="5"/>
      <c r="ALK141" s="5"/>
      <c r="ALL141" s="5"/>
      <c r="ALM141" s="5"/>
      <c r="ALN141" s="5"/>
      <c r="ALO141" s="5"/>
      <c r="ALP141" s="5"/>
      <c r="ALQ141" s="5"/>
      <c r="ALR141" s="5"/>
      <c r="ALS141" s="5"/>
      <c r="ALT141" s="5"/>
      <c r="ALU141" s="5"/>
      <c r="ALV141" s="5"/>
      <c r="ALW141" s="5"/>
      <c r="ALX141" s="5"/>
      <c r="ALY141" s="5"/>
      <c r="ALZ141" s="5"/>
      <c r="AMA141" s="5"/>
      <c r="AMB141" s="5"/>
      <c r="AMC141" s="5"/>
      <c r="AMD141" s="5"/>
      <c r="AME141" s="5"/>
      <c r="AMF141" s="5"/>
      <c r="AMG141" s="5"/>
      <c r="AMH141" s="5"/>
      <c r="AMI141" s="5"/>
      <c r="AMJ141" s="5"/>
    </row>
    <row r="142" customFormat="false" ht="12.8" hidden="false" customHeight="false" outlineLevel="0" collapsed="false">
      <c r="A142" s="11" t="n">
        <v>44715</v>
      </c>
      <c r="B142" s="0" t="n">
        <v>2</v>
      </c>
      <c r="C142" s="10" t="n">
        <v>193</v>
      </c>
      <c r="D142" s="10" t="n">
        <v>0.33</v>
      </c>
      <c r="E142" s="0" t="n">
        <v>50</v>
      </c>
      <c r="F142" s="0" t="n">
        <v>26</v>
      </c>
      <c r="G142" s="0" t="n">
        <v>55.12122</v>
      </c>
      <c r="I142" s="0" t="n">
        <v>10.61082</v>
      </c>
      <c r="L142" s="0" t="s">
        <v>32</v>
      </c>
      <c r="N142" s="0" t="n">
        <v>133.5</v>
      </c>
      <c r="O142" s="0" t="n">
        <v>121.5</v>
      </c>
      <c r="R142" s="1" t="n">
        <f aca="false">(G142-I142)/I142/I142</f>
        <v>0.395333486480039</v>
      </c>
      <c r="S142" s="1" t="n">
        <f aca="false">G142-I142</f>
        <v>44.5104</v>
      </c>
      <c r="T142" s="1" t="n">
        <f aca="false">I142^3/S142</f>
        <v>26.8401750999551</v>
      </c>
      <c r="U142" s="14" t="n">
        <v>0.04</v>
      </c>
      <c r="V142" s="14" t="n">
        <v>10.14</v>
      </c>
      <c r="W142" s="15" t="n">
        <v>0.42</v>
      </c>
      <c r="X142" s="1" t="n">
        <f aca="false">S142/I142</f>
        <v>4.19481246501213</v>
      </c>
      <c r="Y142" s="0" t="n">
        <f aca="false">W142/F142</f>
        <v>0.0161538461538462</v>
      </c>
      <c r="Z142" s="0" t="n">
        <v>0.203264457487947</v>
      </c>
      <c r="AA142" s="2" t="n">
        <f aca="false">1/6*3.14*(G142^3-I142^3)*F142*0.0008</f>
        <v>1810.04404205541</v>
      </c>
      <c r="AB142" s="0" t="n">
        <v>1.32</v>
      </c>
    </row>
    <row r="143" customFormat="false" ht="12.8" hidden="false" customHeight="false" outlineLevel="0" collapsed="false">
      <c r="A143" s="16" t="n">
        <v>44715</v>
      </c>
      <c r="B143" s="17" t="n">
        <v>3</v>
      </c>
      <c r="C143" s="17" t="n">
        <v>194</v>
      </c>
      <c r="D143" s="17" t="n">
        <v>0.33</v>
      </c>
      <c r="E143" s="17" t="n">
        <v>50</v>
      </c>
      <c r="F143" s="17" t="n">
        <v>26</v>
      </c>
      <c r="G143" s="17" t="n">
        <v>123.08835</v>
      </c>
      <c r="H143" s="17"/>
      <c r="I143" s="17" t="n">
        <v>44.57343</v>
      </c>
      <c r="J143" s="17"/>
      <c r="K143" s="17"/>
      <c r="L143" s="17" t="s">
        <v>32</v>
      </c>
      <c r="M143" s="17"/>
      <c r="N143" s="17" t="n">
        <v>263.5</v>
      </c>
      <c r="O143" s="17" t="n">
        <v>268.5</v>
      </c>
      <c r="P143" s="17"/>
      <c r="Q143" s="17"/>
      <c r="R143" s="18" t="n">
        <f aca="false">(G143-I143)/I143/I143</f>
        <v>0.039518466390591</v>
      </c>
      <c r="S143" s="18" t="n">
        <f aca="false">G143-I143</f>
        <v>78.51492</v>
      </c>
      <c r="T143" s="18" t="n">
        <f aca="false">I143^3/S143</f>
        <v>1127.91396203099</v>
      </c>
      <c r="U143" s="17" t="n">
        <v>0</v>
      </c>
      <c r="V143" s="17" t="n">
        <v>1.19</v>
      </c>
      <c r="W143" s="18" t="n">
        <v>0.31</v>
      </c>
      <c r="X143" s="18" t="n">
        <f aca="false">S143/I143</f>
        <v>1.76147359536836</v>
      </c>
      <c r="Y143" s="17" t="n">
        <f aca="false">W143/F143</f>
        <v>0.0119230769230769</v>
      </c>
      <c r="Z143" s="17" t="n">
        <v>0.256960089098191</v>
      </c>
      <c r="AA143" s="2" t="n">
        <f aca="false">1/6*3.14*(G143^3-I143^3)*F143*0.0008</f>
        <v>19335.8543337449</v>
      </c>
      <c r="AB143" s="17" t="n">
        <v>2.88</v>
      </c>
      <c r="AD143" s="17"/>
      <c r="AE143" s="17"/>
      <c r="AF143" s="17" t="s">
        <v>38</v>
      </c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  <c r="HI143" s="17"/>
      <c r="HJ143" s="17"/>
      <c r="HK143" s="17"/>
      <c r="HL143" s="17"/>
      <c r="HM143" s="17"/>
      <c r="HN143" s="17"/>
      <c r="HO143" s="17"/>
      <c r="HP143" s="17"/>
      <c r="HQ143" s="17"/>
      <c r="HR143" s="17"/>
      <c r="HS143" s="17"/>
      <c r="HT143" s="17"/>
      <c r="HU143" s="17"/>
      <c r="HV143" s="17"/>
      <c r="HW143" s="17"/>
      <c r="HX143" s="17"/>
      <c r="HY143" s="17"/>
      <c r="HZ143" s="17"/>
      <c r="IA143" s="17"/>
      <c r="IB143" s="17"/>
      <c r="IC143" s="17"/>
      <c r="ID143" s="17"/>
      <c r="IE143" s="17"/>
      <c r="IF143" s="17"/>
      <c r="IG143" s="17"/>
      <c r="IH143" s="17"/>
      <c r="II143" s="17"/>
      <c r="IJ143" s="17"/>
      <c r="IK143" s="17"/>
      <c r="IL143" s="17"/>
      <c r="IM143" s="17"/>
      <c r="IN143" s="17"/>
      <c r="IO143" s="17"/>
      <c r="IP143" s="17"/>
      <c r="IQ143" s="17"/>
      <c r="IR143" s="17"/>
      <c r="IS143" s="17"/>
      <c r="IT143" s="17"/>
      <c r="IU143" s="17"/>
      <c r="IV143" s="17"/>
      <c r="IW143" s="17"/>
      <c r="IX143" s="17"/>
      <c r="IY143" s="17"/>
      <c r="IZ143" s="17"/>
      <c r="JA143" s="17"/>
      <c r="JB143" s="17"/>
      <c r="JC143" s="17"/>
      <c r="JD143" s="17"/>
      <c r="JE143" s="17"/>
      <c r="JF143" s="17"/>
      <c r="JG143" s="17"/>
      <c r="JH143" s="17"/>
      <c r="JI143" s="17"/>
      <c r="JJ143" s="17"/>
      <c r="JK143" s="17"/>
      <c r="JL143" s="17"/>
      <c r="JM143" s="17"/>
      <c r="JN143" s="17"/>
      <c r="JO143" s="17"/>
      <c r="JP143" s="17"/>
      <c r="JQ143" s="17"/>
      <c r="JR143" s="17"/>
      <c r="JS143" s="17"/>
      <c r="JT143" s="17"/>
      <c r="JU143" s="17"/>
      <c r="JV143" s="17"/>
      <c r="JW143" s="17"/>
      <c r="JX143" s="17"/>
      <c r="JY143" s="17"/>
      <c r="JZ143" s="17"/>
      <c r="KA143" s="17"/>
      <c r="KB143" s="17"/>
      <c r="KC143" s="17"/>
      <c r="KD143" s="17"/>
      <c r="KE143" s="17"/>
      <c r="KF143" s="17"/>
      <c r="KG143" s="17"/>
      <c r="KH143" s="17"/>
      <c r="KI143" s="17"/>
      <c r="KJ143" s="17"/>
      <c r="KK143" s="17"/>
      <c r="KL143" s="17"/>
      <c r="KM143" s="17"/>
      <c r="KN143" s="17"/>
      <c r="KO143" s="17"/>
      <c r="KP143" s="17"/>
      <c r="KQ143" s="17"/>
      <c r="KR143" s="17"/>
      <c r="KS143" s="17"/>
      <c r="KT143" s="17"/>
      <c r="KU143" s="17"/>
      <c r="KV143" s="17"/>
      <c r="KW143" s="17"/>
      <c r="KX143" s="17"/>
      <c r="KY143" s="17"/>
      <c r="KZ143" s="17"/>
      <c r="LA143" s="17"/>
      <c r="LB143" s="17"/>
      <c r="LC143" s="17"/>
      <c r="LD143" s="17"/>
      <c r="LE143" s="17"/>
      <c r="LF143" s="17"/>
      <c r="LG143" s="17"/>
      <c r="LH143" s="17"/>
      <c r="LI143" s="17"/>
      <c r="LJ143" s="17"/>
      <c r="LK143" s="17"/>
      <c r="LL143" s="17"/>
      <c r="LM143" s="17"/>
      <c r="LN143" s="17"/>
      <c r="LO143" s="17"/>
      <c r="LP143" s="17"/>
      <c r="LQ143" s="17"/>
      <c r="LR143" s="17"/>
      <c r="LS143" s="17"/>
      <c r="LT143" s="17"/>
      <c r="LU143" s="17"/>
      <c r="LV143" s="17"/>
      <c r="LW143" s="17"/>
      <c r="LX143" s="17"/>
      <c r="LY143" s="17"/>
      <c r="LZ143" s="17"/>
      <c r="MA143" s="17"/>
      <c r="MB143" s="17"/>
      <c r="MC143" s="17"/>
      <c r="MD143" s="17"/>
      <c r="ME143" s="17"/>
      <c r="MF143" s="17"/>
      <c r="MG143" s="17"/>
      <c r="MH143" s="17"/>
      <c r="MI143" s="17"/>
      <c r="MJ143" s="17"/>
      <c r="MK143" s="17"/>
      <c r="ML143" s="17"/>
      <c r="MM143" s="17"/>
      <c r="MN143" s="17"/>
      <c r="MO143" s="17"/>
      <c r="MP143" s="17"/>
      <c r="MQ143" s="17"/>
      <c r="MR143" s="17"/>
      <c r="MS143" s="17"/>
      <c r="MT143" s="17"/>
      <c r="MU143" s="17"/>
      <c r="MV143" s="17"/>
      <c r="MW143" s="17"/>
      <c r="MX143" s="17"/>
      <c r="MY143" s="17"/>
      <c r="MZ143" s="17"/>
      <c r="NA143" s="17"/>
      <c r="NB143" s="17"/>
      <c r="NC143" s="17"/>
      <c r="ND143" s="17"/>
      <c r="NE143" s="17"/>
      <c r="NF143" s="17"/>
      <c r="NG143" s="17"/>
      <c r="NH143" s="17"/>
      <c r="NI143" s="17"/>
      <c r="NJ143" s="17"/>
      <c r="NK143" s="17"/>
      <c r="NL143" s="17"/>
      <c r="NM143" s="17"/>
      <c r="NN143" s="17"/>
      <c r="NO143" s="17"/>
      <c r="NP143" s="17"/>
      <c r="NQ143" s="17"/>
      <c r="NR143" s="17"/>
      <c r="NS143" s="17"/>
      <c r="NT143" s="17"/>
      <c r="NU143" s="17"/>
      <c r="NV143" s="17"/>
      <c r="NW143" s="17"/>
      <c r="NX143" s="17"/>
      <c r="NY143" s="17"/>
      <c r="NZ143" s="17"/>
      <c r="OA143" s="17"/>
      <c r="OB143" s="17"/>
      <c r="OC143" s="17"/>
      <c r="OD143" s="17"/>
      <c r="OE143" s="17"/>
      <c r="OF143" s="17"/>
      <c r="OG143" s="17"/>
      <c r="OH143" s="17"/>
      <c r="OI143" s="17"/>
      <c r="OJ143" s="17"/>
      <c r="OK143" s="17"/>
      <c r="OL143" s="17"/>
      <c r="OM143" s="17"/>
      <c r="ON143" s="17"/>
      <c r="OO143" s="17"/>
      <c r="OP143" s="17"/>
      <c r="OQ143" s="17"/>
      <c r="OR143" s="17"/>
      <c r="OS143" s="17"/>
      <c r="OT143" s="17"/>
      <c r="OU143" s="17"/>
      <c r="OV143" s="17"/>
      <c r="OW143" s="17"/>
      <c r="OX143" s="17"/>
      <c r="OY143" s="17"/>
      <c r="OZ143" s="17"/>
      <c r="PA143" s="17"/>
      <c r="PB143" s="17"/>
      <c r="PC143" s="17"/>
      <c r="PD143" s="17"/>
      <c r="PE143" s="17"/>
      <c r="PF143" s="17"/>
      <c r="PG143" s="17"/>
      <c r="PH143" s="17"/>
      <c r="PI143" s="17"/>
      <c r="PJ143" s="17"/>
      <c r="PK143" s="17"/>
      <c r="PL143" s="17"/>
      <c r="PM143" s="17"/>
      <c r="PN143" s="17"/>
      <c r="PO143" s="17"/>
      <c r="PP143" s="17"/>
      <c r="PQ143" s="17"/>
      <c r="PR143" s="17"/>
      <c r="PS143" s="17"/>
      <c r="PT143" s="17"/>
      <c r="PU143" s="17"/>
      <c r="PV143" s="17"/>
      <c r="PW143" s="17"/>
      <c r="PX143" s="17"/>
      <c r="PY143" s="17"/>
      <c r="PZ143" s="17"/>
      <c r="QA143" s="17"/>
      <c r="QB143" s="17"/>
      <c r="QC143" s="17"/>
      <c r="QD143" s="17"/>
      <c r="QE143" s="17"/>
      <c r="QF143" s="17"/>
      <c r="QG143" s="17"/>
      <c r="QH143" s="17"/>
      <c r="QI143" s="17"/>
      <c r="QJ143" s="17"/>
      <c r="QK143" s="17"/>
      <c r="QL143" s="17"/>
      <c r="QM143" s="17"/>
      <c r="QN143" s="17"/>
      <c r="QO143" s="17"/>
      <c r="QP143" s="17"/>
      <c r="QQ143" s="17"/>
      <c r="QR143" s="17"/>
      <c r="QS143" s="17"/>
      <c r="QT143" s="17"/>
      <c r="QU143" s="17"/>
      <c r="QV143" s="17"/>
      <c r="QW143" s="17"/>
      <c r="QX143" s="17"/>
      <c r="QY143" s="17"/>
      <c r="QZ143" s="17"/>
      <c r="RA143" s="17"/>
      <c r="RB143" s="17"/>
      <c r="RC143" s="17"/>
      <c r="RD143" s="17"/>
      <c r="RE143" s="17"/>
      <c r="RF143" s="17"/>
      <c r="RG143" s="17"/>
      <c r="RH143" s="17"/>
      <c r="RI143" s="17"/>
      <c r="RJ143" s="17"/>
      <c r="RK143" s="17"/>
      <c r="RL143" s="17"/>
      <c r="RM143" s="17"/>
      <c r="RN143" s="17"/>
      <c r="RO143" s="17"/>
      <c r="RP143" s="17"/>
      <c r="RQ143" s="17"/>
      <c r="RR143" s="17"/>
      <c r="RS143" s="17"/>
      <c r="RT143" s="17"/>
      <c r="RU143" s="17"/>
      <c r="RV143" s="17"/>
      <c r="RW143" s="17"/>
      <c r="RX143" s="17"/>
      <c r="RY143" s="17"/>
      <c r="RZ143" s="17"/>
      <c r="SA143" s="17"/>
      <c r="SB143" s="17"/>
      <c r="SC143" s="17"/>
      <c r="SD143" s="17"/>
      <c r="SE143" s="17"/>
      <c r="SF143" s="17"/>
      <c r="SG143" s="17"/>
      <c r="SH143" s="17"/>
      <c r="SI143" s="17"/>
      <c r="SJ143" s="17"/>
      <c r="SK143" s="17"/>
      <c r="SL143" s="17"/>
      <c r="SM143" s="17"/>
      <c r="SN143" s="17"/>
      <c r="SO143" s="17"/>
      <c r="SP143" s="17"/>
      <c r="SQ143" s="17"/>
      <c r="SR143" s="17"/>
      <c r="SS143" s="17"/>
      <c r="ST143" s="17"/>
      <c r="SU143" s="17"/>
      <c r="SV143" s="17"/>
      <c r="SW143" s="17"/>
      <c r="SX143" s="17"/>
      <c r="SY143" s="17"/>
      <c r="SZ143" s="17"/>
      <c r="TA143" s="17"/>
      <c r="TB143" s="17"/>
      <c r="TC143" s="17"/>
      <c r="TD143" s="17"/>
      <c r="TE143" s="17"/>
      <c r="TF143" s="17"/>
      <c r="TG143" s="17"/>
      <c r="TH143" s="17"/>
      <c r="TI143" s="17"/>
      <c r="TJ143" s="17"/>
      <c r="TK143" s="17"/>
      <c r="TL143" s="17"/>
      <c r="TM143" s="17"/>
      <c r="TN143" s="17"/>
      <c r="TO143" s="17"/>
      <c r="TP143" s="17"/>
      <c r="TQ143" s="17"/>
      <c r="TR143" s="17"/>
      <c r="TS143" s="17"/>
      <c r="TT143" s="17"/>
      <c r="TU143" s="17"/>
      <c r="TV143" s="17"/>
      <c r="TW143" s="17"/>
      <c r="TX143" s="17"/>
      <c r="TY143" s="17"/>
      <c r="TZ143" s="17"/>
      <c r="UA143" s="17"/>
      <c r="UB143" s="17"/>
      <c r="UC143" s="17"/>
      <c r="UD143" s="17"/>
      <c r="UE143" s="17"/>
      <c r="UF143" s="17"/>
      <c r="UG143" s="17"/>
      <c r="UH143" s="17"/>
      <c r="UI143" s="17"/>
      <c r="UJ143" s="17"/>
      <c r="UK143" s="17"/>
      <c r="UL143" s="17"/>
      <c r="UM143" s="17"/>
      <c r="UN143" s="17"/>
      <c r="UO143" s="17"/>
      <c r="UP143" s="17"/>
      <c r="UQ143" s="17"/>
      <c r="UR143" s="17"/>
      <c r="US143" s="17"/>
      <c r="UT143" s="17"/>
      <c r="UU143" s="17"/>
      <c r="UV143" s="17"/>
      <c r="UW143" s="17"/>
      <c r="UX143" s="17"/>
      <c r="UY143" s="17"/>
      <c r="UZ143" s="17"/>
      <c r="VA143" s="17"/>
      <c r="VB143" s="17"/>
      <c r="VC143" s="17"/>
      <c r="VD143" s="17"/>
      <c r="VE143" s="17"/>
      <c r="VF143" s="17"/>
      <c r="VG143" s="17"/>
      <c r="VH143" s="17"/>
      <c r="VI143" s="17"/>
      <c r="VJ143" s="17"/>
      <c r="VK143" s="17"/>
      <c r="VL143" s="17"/>
      <c r="VM143" s="17"/>
      <c r="VN143" s="17"/>
      <c r="VO143" s="17"/>
      <c r="VP143" s="17"/>
      <c r="VQ143" s="17"/>
      <c r="VR143" s="17"/>
      <c r="VS143" s="17"/>
      <c r="VT143" s="17"/>
      <c r="VU143" s="17"/>
      <c r="VV143" s="17"/>
      <c r="VW143" s="17"/>
      <c r="VX143" s="17"/>
      <c r="VY143" s="17"/>
      <c r="VZ143" s="17"/>
      <c r="WA143" s="17"/>
      <c r="WB143" s="17"/>
      <c r="WC143" s="17"/>
      <c r="WD143" s="17"/>
      <c r="WE143" s="17"/>
      <c r="WF143" s="17"/>
      <c r="WG143" s="17"/>
      <c r="WH143" s="17"/>
      <c r="WI143" s="17"/>
      <c r="WJ143" s="17"/>
      <c r="WK143" s="17"/>
      <c r="WL143" s="17"/>
      <c r="WM143" s="17"/>
      <c r="WN143" s="17"/>
      <c r="WO143" s="17"/>
      <c r="WP143" s="17"/>
      <c r="WQ143" s="17"/>
      <c r="WR143" s="17"/>
      <c r="WS143" s="17"/>
      <c r="WT143" s="17"/>
      <c r="WU143" s="17"/>
      <c r="WV143" s="17"/>
      <c r="WW143" s="17"/>
      <c r="WX143" s="17"/>
      <c r="WY143" s="17"/>
      <c r="WZ143" s="17"/>
      <c r="XA143" s="17"/>
      <c r="XB143" s="17"/>
      <c r="XC143" s="17"/>
      <c r="XD143" s="17"/>
      <c r="XE143" s="17"/>
      <c r="XF143" s="17"/>
      <c r="XG143" s="17"/>
      <c r="XH143" s="17"/>
      <c r="XI143" s="17"/>
      <c r="XJ143" s="17"/>
      <c r="XK143" s="17"/>
      <c r="XL143" s="17"/>
      <c r="XM143" s="17"/>
      <c r="XN143" s="17"/>
      <c r="XO143" s="17"/>
      <c r="XP143" s="17"/>
      <c r="XQ143" s="17"/>
      <c r="XR143" s="17"/>
      <c r="XS143" s="17"/>
      <c r="XT143" s="17"/>
      <c r="XU143" s="17"/>
      <c r="XV143" s="17"/>
      <c r="XW143" s="17"/>
      <c r="XX143" s="17"/>
      <c r="XY143" s="17"/>
      <c r="XZ143" s="17"/>
      <c r="YA143" s="17"/>
      <c r="YB143" s="17"/>
      <c r="YC143" s="17"/>
      <c r="YD143" s="17"/>
      <c r="YE143" s="17"/>
      <c r="YF143" s="17"/>
      <c r="YG143" s="17"/>
      <c r="YH143" s="17"/>
      <c r="YI143" s="17"/>
      <c r="YJ143" s="17"/>
      <c r="YK143" s="17"/>
      <c r="YL143" s="17"/>
      <c r="YM143" s="17"/>
      <c r="YN143" s="17"/>
      <c r="YO143" s="17"/>
      <c r="YP143" s="17"/>
      <c r="YQ143" s="17"/>
      <c r="YR143" s="17"/>
      <c r="YS143" s="17"/>
      <c r="YT143" s="17"/>
      <c r="YU143" s="17"/>
      <c r="YV143" s="17"/>
      <c r="YW143" s="17"/>
      <c r="YX143" s="17"/>
      <c r="YY143" s="17"/>
      <c r="YZ143" s="17"/>
      <c r="ZA143" s="17"/>
      <c r="ZB143" s="17"/>
      <c r="ZC143" s="17"/>
      <c r="ZD143" s="17"/>
      <c r="ZE143" s="17"/>
      <c r="ZF143" s="17"/>
      <c r="ZG143" s="17"/>
      <c r="ZH143" s="17"/>
      <c r="ZI143" s="17"/>
      <c r="ZJ143" s="17"/>
      <c r="ZK143" s="17"/>
      <c r="ZL143" s="17"/>
      <c r="ZM143" s="17"/>
      <c r="ZN143" s="17"/>
      <c r="ZO143" s="17"/>
      <c r="ZP143" s="17"/>
      <c r="ZQ143" s="17"/>
      <c r="ZR143" s="17"/>
      <c r="ZS143" s="17"/>
      <c r="ZT143" s="17"/>
      <c r="ZU143" s="17"/>
      <c r="ZV143" s="17"/>
      <c r="ZW143" s="17"/>
      <c r="ZX143" s="17"/>
      <c r="ZY143" s="17"/>
      <c r="ZZ143" s="17"/>
      <c r="AAA143" s="17"/>
      <c r="AAB143" s="17"/>
      <c r="AAC143" s="17"/>
      <c r="AAD143" s="17"/>
      <c r="AAE143" s="17"/>
      <c r="AAF143" s="17"/>
      <c r="AAG143" s="17"/>
      <c r="AAH143" s="17"/>
      <c r="AAI143" s="17"/>
      <c r="AAJ143" s="17"/>
      <c r="AAK143" s="17"/>
      <c r="AAL143" s="17"/>
      <c r="AAM143" s="17"/>
      <c r="AAN143" s="17"/>
      <c r="AAO143" s="17"/>
      <c r="AAP143" s="17"/>
      <c r="AAQ143" s="17"/>
      <c r="AAR143" s="17"/>
      <c r="AAS143" s="17"/>
      <c r="AAT143" s="17"/>
      <c r="AAU143" s="17"/>
      <c r="AAV143" s="17"/>
      <c r="AAW143" s="17"/>
      <c r="AAX143" s="17"/>
      <c r="AAY143" s="17"/>
      <c r="AAZ143" s="17"/>
      <c r="ABA143" s="17"/>
      <c r="ABB143" s="17"/>
      <c r="ABC143" s="17"/>
      <c r="ABD143" s="17"/>
      <c r="ABE143" s="17"/>
      <c r="ABF143" s="17"/>
      <c r="ABG143" s="17"/>
      <c r="ABH143" s="17"/>
      <c r="ABI143" s="17"/>
      <c r="ABJ143" s="17"/>
      <c r="ABK143" s="17"/>
      <c r="ABL143" s="17"/>
      <c r="ABM143" s="17"/>
      <c r="ABN143" s="17"/>
      <c r="ABO143" s="17"/>
      <c r="ABP143" s="17"/>
      <c r="ABQ143" s="17"/>
      <c r="ABR143" s="17"/>
      <c r="ABS143" s="17"/>
      <c r="ABT143" s="17"/>
      <c r="ABU143" s="17"/>
      <c r="ABV143" s="17"/>
      <c r="ABW143" s="17"/>
      <c r="ABX143" s="17"/>
      <c r="ABY143" s="17"/>
      <c r="ABZ143" s="17"/>
      <c r="ACA143" s="17"/>
      <c r="ACB143" s="17"/>
      <c r="ACC143" s="17"/>
      <c r="ACD143" s="17"/>
      <c r="ACE143" s="17"/>
      <c r="ACF143" s="17"/>
      <c r="ACG143" s="17"/>
      <c r="ACH143" s="17"/>
      <c r="ACI143" s="17"/>
      <c r="ACJ143" s="17"/>
      <c r="ACK143" s="17"/>
      <c r="ACL143" s="17"/>
      <c r="ACM143" s="17"/>
      <c r="ACN143" s="17"/>
      <c r="ACO143" s="17"/>
      <c r="ACP143" s="17"/>
      <c r="ACQ143" s="17"/>
      <c r="ACR143" s="17"/>
      <c r="ACS143" s="17"/>
      <c r="ACT143" s="17"/>
      <c r="ACU143" s="17"/>
      <c r="ACV143" s="17"/>
      <c r="ACW143" s="17"/>
      <c r="ACX143" s="17"/>
      <c r="ACY143" s="17"/>
      <c r="ACZ143" s="17"/>
      <c r="ADA143" s="17"/>
      <c r="ADB143" s="17"/>
      <c r="ADC143" s="17"/>
      <c r="ADD143" s="17"/>
      <c r="ADE143" s="17"/>
      <c r="ADF143" s="17"/>
      <c r="ADG143" s="17"/>
      <c r="ADH143" s="17"/>
      <c r="ADI143" s="17"/>
      <c r="ADJ143" s="17"/>
      <c r="ADK143" s="17"/>
      <c r="ADL143" s="17"/>
      <c r="ADM143" s="17"/>
      <c r="ADN143" s="17"/>
      <c r="ADO143" s="17"/>
      <c r="ADP143" s="17"/>
      <c r="ADQ143" s="17"/>
      <c r="ADR143" s="17"/>
      <c r="ADS143" s="17"/>
      <c r="ADT143" s="17"/>
      <c r="ADU143" s="17"/>
      <c r="ADV143" s="17"/>
      <c r="ADW143" s="17"/>
      <c r="ADX143" s="17"/>
      <c r="ADY143" s="17"/>
      <c r="ADZ143" s="17"/>
      <c r="AEA143" s="17"/>
      <c r="AEB143" s="17"/>
      <c r="AEC143" s="17"/>
      <c r="AED143" s="17"/>
      <c r="AEE143" s="17"/>
      <c r="AEF143" s="17"/>
      <c r="AEG143" s="17"/>
      <c r="AEH143" s="17"/>
      <c r="AEI143" s="17"/>
      <c r="AEJ143" s="17"/>
      <c r="AEK143" s="17"/>
      <c r="AEL143" s="17"/>
      <c r="AEM143" s="17"/>
      <c r="AEN143" s="17"/>
      <c r="AEO143" s="17"/>
      <c r="AEP143" s="17"/>
      <c r="AEQ143" s="17"/>
      <c r="AER143" s="17"/>
      <c r="AES143" s="17"/>
      <c r="AET143" s="17"/>
      <c r="AEU143" s="17"/>
      <c r="AEV143" s="17"/>
      <c r="AEW143" s="17"/>
      <c r="AEX143" s="17"/>
      <c r="AEY143" s="17"/>
      <c r="AEZ143" s="17"/>
      <c r="AFA143" s="17"/>
      <c r="AFB143" s="17"/>
      <c r="AFC143" s="17"/>
      <c r="AFD143" s="17"/>
      <c r="AFE143" s="17"/>
      <c r="AFF143" s="17"/>
      <c r="AFG143" s="17"/>
      <c r="AFH143" s="17"/>
      <c r="AFI143" s="17"/>
      <c r="AFJ143" s="17"/>
      <c r="AFK143" s="17"/>
      <c r="AFL143" s="17"/>
      <c r="AFM143" s="17"/>
      <c r="AFN143" s="17"/>
      <c r="AFO143" s="17"/>
      <c r="AFP143" s="17"/>
      <c r="AFQ143" s="17"/>
      <c r="AFR143" s="17"/>
      <c r="AFS143" s="17"/>
      <c r="AFT143" s="17"/>
      <c r="AFU143" s="17"/>
      <c r="AFV143" s="17"/>
      <c r="AFW143" s="17"/>
      <c r="AFX143" s="17"/>
      <c r="AFY143" s="17"/>
      <c r="AFZ143" s="17"/>
      <c r="AGA143" s="17"/>
      <c r="AGB143" s="17"/>
      <c r="AGC143" s="17"/>
      <c r="AGD143" s="17"/>
      <c r="AGE143" s="17"/>
      <c r="AGF143" s="17"/>
      <c r="AGG143" s="17"/>
      <c r="AGH143" s="17"/>
      <c r="AGI143" s="17"/>
      <c r="AGJ143" s="17"/>
      <c r="AGK143" s="17"/>
      <c r="AGL143" s="17"/>
      <c r="AGM143" s="17"/>
      <c r="AGN143" s="17"/>
      <c r="AGO143" s="17"/>
      <c r="AGP143" s="17"/>
      <c r="AGQ143" s="17"/>
      <c r="AGR143" s="17"/>
      <c r="AGS143" s="17"/>
      <c r="AGT143" s="17"/>
      <c r="AGU143" s="17"/>
      <c r="AGV143" s="17"/>
      <c r="AGW143" s="17"/>
      <c r="AGX143" s="17"/>
      <c r="AGY143" s="17"/>
      <c r="AGZ143" s="17"/>
      <c r="AHA143" s="17"/>
      <c r="AHB143" s="17"/>
      <c r="AHC143" s="17"/>
      <c r="AHD143" s="17"/>
      <c r="AHE143" s="17"/>
      <c r="AHF143" s="17"/>
      <c r="AHG143" s="17"/>
      <c r="AHH143" s="17"/>
      <c r="AHI143" s="17"/>
      <c r="AHJ143" s="17"/>
      <c r="AHK143" s="17"/>
      <c r="AHL143" s="17"/>
      <c r="AHM143" s="17"/>
      <c r="AHN143" s="17"/>
      <c r="AHO143" s="17"/>
      <c r="AHP143" s="17"/>
      <c r="AHQ143" s="17"/>
      <c r="AHR143" s="17"/>
      <c r="AHS143" s="17"/>
      <c r="AHT143" s="17"/>
      <c r="AHU143" s="17"/>
      <c r="AHV143" s="17"/>
      <c r="AHW143" s="17"/>
      <c r="AHX143" s="17"/>
      <c r="AHY143" s="17"/>
      <c r="AHZ143" s="17"/>
      <c r="AIA143" s="17"/>
      <c r="AIB143" s="17"/>
      <c r="AIC143" s="17"/>
      <c r="AID143" s="17"/>
      <c r="AIE143" s="17"/>
      <c r="AIF143" s="17"/>
      <c r="AIG143" s="17"/>
      <c r="AIH143" s="17"/>
      <c r="AII143" s="17"/>
      <c r="AIJ143" s="17"/>
      <c r="AIK143" s="17"/>
      <c r="AIL143" s="17"/>
      <c r="AIM143" s="17"/>
      <c r="AIN143" s="17"/>
      <c r="AIO143" s="17"/>
      <c r="AIP143" s="17"/>
      <c r="AIQ143" s="17"/>
      <c r="AIR143" s="17"/>
      <c r="AIS143" s="17"/>
      <c r="AIT143" s="17"/>
      <c r="AIU143" s="17"/>
      <c r="AIV143" s="17"/>
      <c r="AIW143" s="17"/>
      <c r="AIX143" s="17"/>
      <c r="AIY143" s="17"/>
      <c r="AIZ143" s="17"/>
      <c r="AJA143" s="17"/>
      <c r="AJB143" s="17"/>
      <c r="AJC143" s="17"/>
      <c r="AJD143" s="17"/>
      <c r="AJE143" s="17"/>
      <c r="AJF143" s="17"/>
      <c r="AJG143" s="17"/>
      <c r="AJH143" s="17"/>
      <c r="AJI143" s="17"/>
      <c r="AJJ143" s="17"/>
      <c r="AJK143" s="17"/>
      <c r="AJL143" s="17"/>
      <c r="AJM143" s="17"/>
      <c r="AJN143" s="17"/>
      <c r="AJO143" s="17"/>
      <c r="AJP143" s="17"/>
      <c r="AJQ143" s="17"/>
      <c r="AJR143" s="17"/>
      <c r="AJS143" s="17"/>
      <c r="AJT143" s="17"/>
      <c r="AJU143" s="17"/>
      <c r="AJV143" s="17"/>
      <c r="AJW143" s="17"/>
      <c r="AJX143" s="17"/>
      <c r="AJY143" s="17"/>
      <c r="AJZ143" s="17"/>
      <c r="AKA143" s="17"/>
      <c r="AKB143" s="17"/>
      <c r="AKC143" s="17"/>
      <c r="AKD143" s="17"/>
      <c r="AKE143" s="17"/>
      <c r="AKF143" s="17"/>
      <c r="AKG143" s="17"/>
      <c r="AKH143" s="17"/>
      <c r="AKI143" s="17"/>
      <c r="AKJ143" s="17"/>
      <c r="AKK143" s="17"/>
      <c r="AKL143" s="17"/>
      <c r="AKM143" s="17"/>
      <c r="AKN143" s="17"/>
      <c r="AKO143" s="17"/>
      <c r="AKP143" s="17"/>
      <c r="AKQ143" s="17"/>
      <c r="AKR143" s="17"/>
      <c r="AKS143" s="17"/>
      <c r="AKT143" s="17"/>
      <c r="AKU143" s="17"/>
      <c r="AKV143" s="17"/>
      <c r="AKW143" s="17"/>
      <c r="AKX143" s="17"/>
      <c r="AKY143" s="17"/>
      <c r="AKZ143" s="17"/>
      <c r="ALA143" s="17"/>
      <c r="ALB143" s="17"/>
      <c r="ALC143" s="17"/>
      <c r="ALD143" s="17"/>
      <c r="ALE143" s="17"/>
      <c r="ALF143" s="17"/>
      <c r="ALG143" s="17"/>
      <c r="ALH143" s="17"/>
      <c r="ALI143" s="17"/>
      <c r="ALJ143" s="17"/>
      <c r="ALK143" s="17"/>
      <c r="ALL143" s="17"/>
      <c r="ALM143" s="17"/>
      <c r="ALN143" s="17"/>
      <c r="ALO143" s="17"/>
      <c r="ALP143" s="17"/>
      <c r="ALQ143" s="17"/>
      <c r="ALR143" s="17"/>
      <c r="ALS143" s="17"/>
      <c r="ALT143" s="17"/>
      <c r="ALU143" s="17"/>
      <c r="ALV143" s="17"/>
      <c r="ALW143" s="17"/>
      <c r="ALX143" s="17"/>
      <c r="ALY143" s="17"/>
      <c r="ALZ143" s="17"/>
      <c r="AMA143" s="17"/>
      <c r="AMB143" s="17"/>
      <c r="AMC143" s="17"/>
      <c r="AMD143" s="17"/>
      <c r="AME143" s="17"/>
      <c r="AMF143" s="17"/>
      <c r="AMG143" s="17"/>
      <c r="AMH143" s="17"/>
    </row>
  </sheetData>
  <conditionalFormatting sqref="Z144:Z1048576 Z136:Z140 Z81:Z117 Z119:Z122 Z124:Z134 Z142 Z1:Z78">
    <cfRule type="dataBar" priority="2">
      <dataBar showValue="1" minLength="0" maxLength="100">
        <cfvo type="num" val="0"/>
        <cfvo type="num" val="1"/>
        <color rgb="FF2A6099"/>
      </dataBar>
      <extLst>
        <ext xmlns:x14="http://schemas.microsoft.com/office/spreadsheetml/2009/9/main" uri="{B025F937-C7B1-47D3-B67F-A62EFF666E3E}">
          <x14:id>{3F51BE8C-A9C5-4117-ADFD-11F4FC294B67}</x14:id>
        </ext>
      </extLst>
    </cfRule>
  </conditionalFormatting>
  <conditionalFormatting sqref="Z141">
    <cfRule type="dataBar" priority="3">
      <dataBar showValue="1" minLength="0" maxLength="100">
        <cfvo type="num" val="0"/>
        <cfvo type="num" val="1"/>
        <color rgb="FF2A6099"/>
      </dataBar>
      <extLst>
        <ext xmlns:x14="http://schemas.microsoft.com/office/spreadsheetml/2009/9/main" uri="{B025F937-C7B1-47D3-B67F-A62EFF666E3E}">
          <x14:id>{7F49E4AA-EBF1-43A0-AC56-D76694A3D13C}</x14:id>
        </ext>
      </extLst>
    </cfRule>
  </conditionalFormatting>
  <conditionalFormatting sqref="Z118">
    <cfRule type="dataBar" priority="4">
      <dataBar showValue="1" minLength="0" maxLength="100">
        <cfvo type="num" val="0"/>
        <cfvo type="num" val="1"/>
        <color rgb="FF2A6099"/>
      </dataBar>
      <extLst>
        <ext xmlns:x14="http://schemas.microsoft.com/office/spreadsheetml/2009/9/main" uri="{B025F937-C7B1-47D3-B67F-A62EFF666E3E}">
          <x14:id>{2F549E62-737B-4AC0-83AF-FAA242F0B831}</x14:id>
        </ext>
      </extLst>
    </cfRule>
  </conditionalFormatting>
  <conditionalFormatting sqref="Z123">
    <cfRule type="dataBar" priority="5">
      <dataBar showValue="1" minLength="0" maxLength="100">
        <cfvo type="num" val="0"/>
        <cfvo type="num" val="1"/>
        <color rgb="FF2A6099"/>
      </dataBar>
      <extLst>
        <ext xmlns:x14="http://schemas.microsoft.com/office/spreadsheetml/2009/9/main" uri="{B025F937-C7B1-47D3-B67F-A62EFF666E3E}">
          <x14:id>{46154820-D8B0-45E7-91F9-36A21111537E}</x14:id>
        </ext>
      </extLst>
    </cfRule>
  </conditionalFormatting>
  <conditionalFormatting sqref="Z135">
    <cfRule type="dataBar" priority="6">
      <dataBar showValue="1" minLength="0" maxLength="100">
        <cfvo type="num" val="0"/>
        <cfvo type="num" val="1"/>
        <color rgb="FF2A6099"/>
      </dataBar>
      <extLst>
        <ext xmlns:x14="http://schemas.microsoft.com/office/spreadsheetml/2009/9/main" uri="{B025F937-C7B1-47D3-B67F-A62EFF666E3E}">
          <x14:id>{961B6FEA-BFCE-43B7-9A7D-90758F353641}</x14:id>
        </ext>
      </extLst>
    </cfRule>
  </conditionalFormatting>
  <conditionalFormatting sqref="Z143">
    <cfRule type="dataBar" priority="7">
      <dataBar showValue="1" minLength="0" maxLength="100">
        <cfvo type="num" val="0"/>
        <cfvo type="num" val="1"/>
        <color rgb="FF2A6099"/>
      </dataBar>
      <extLst>
        <ext xmlns:x14="http://schemas.microsoft.com/office/spreadsheetml/2009/9/main" uri="{B025F937-C7B1-47D3-B67F-A62EFF666E3E}">
          <x14:id>{FE5F5B12-30DD-4E5A-AF1E-28CD28AC5685}</x14:id>
        </ext>
      </extLst>
    </cfRule>
  </conditionalFormatting>
  <conditionalFormatting sqref="Z80">
    <cfRule type="dataBar" priority="8">
      <dataBar showValue="1" minLength="0" maxLength="100">
        <cfvo type="num" val="0"/>
        <cfvo type="num" val="1"/>
        <color rgb="FF2A6099"/>
      </dataBar>
      <extLst>
        <ext xmlns:x14="http://schemas.microsoft.com/office/spreadsheetml/2009/9/main" uri="{B025F937-C7B1-47D3-B67F-A62EFF666E3E}">
          <x14:id>{2A38ACA2-8600-4E4F-B31B-6D99FDC0A42F}</x14:id>
        </ext>
      </extLst>
    </cfRule>
  </conditionalFormatting>
  <conditionalFormatting sqref="Z79">
    <cfRule type="dataBar" priority="9">
      <dataBar showValue="1" minLength="0" maxLength="100">
        <cfvo type="num" val="0"/>
        <cfvo type="num" val="1"/>
        <color rgb="FF2A6099"/>
      </dataBar>
      <extLst>
        <ext xmlns:x14="http://schemas.microsoft.com/office/spreadsheetml/2009/9/main" uri="{B025F937-C7B1-47D3-B67F-A62EFF666E3E}">
          <x14:id>{564B38FD-E15E-43D9-B683-4DBE6DD2F322}</x14:id>
        </ext>
      </extLst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51BE8C-A9C5-4117-ADFD-11F4FC294B67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Z144:Z1048576 Z136:Z140 Z81:Z117 Z119:Z122 Z124:Z134 Z142 Z1:Z78</xm:sqref>
        </x14:conditionalFormatting>
        <x14:conditionalFormatting xmlns:xm="http://schemas.microsoft.com/office/excel/2006/main">
          <x14:cfRule type="dataBar" id="{7F49E4AA-EBF1-43A0-AC56-D76694A3D13C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Z141</xm:sqref>
        </x14:conditionalFormatting>
        <x14:conditionalFormatting xmlns:xm="http://schemas.microsoft.com/office/excel/2006/main">
          <x14:cfRule type="dataBar" id="{2F549E62-737B-4AC0-83AF-FAA242F0B831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Z118</xm:sqref>
        </x14:conditionalFormatting>
        <x14:conditionalFormatting xmlns:xm="http://schemas.microsoft.com/office/excel/2006/main">
          <x14:cfRule type="dataBar" id="{46154820-D8B0-45E7-91F9-36A21111537E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Z123</xm:sqref>
        </x14:conditionalFormatting>
        <x14:conditionalFormatting xmlns:xm="http://schemas.microsoft.com/office/excel/2006/main">
          <x14:cfRule type="dataBar" id="{961B6FEA-BFCE-43B7-9A7D-90758F353641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Z135</xm:sqref>
        </x14:conditionalFormatting>
        <x14:conditionalFormatting xmlns:xm="http://schemas.microsoft.com/office/excel/2006/main">
          <x14:cfRule type="dataBar" id="{FE5F5B12-30DD-4E5A-AF1E-28CD28AC5685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Z143</xm:sqref>
        </x14:conditionalFormatting>
        <x14:conditionalFormatting xmlns:xm="http://schemas.microsoft.com/office/excel/2006/main">
          <x14:cfRule type="dataBar" id="{2A38ACA2-8600-4E4F-B31B-6D99FDC0A42F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Z80</xm:sqref>
        </x14:conditionalFormatting>
        <x14:conditionalFormatting xmlns:xm="http://schemas.microsoft.com/office/excel/2006/main">
          <x14:cfRule type="dataBar" id="{564B38FD-E15E-43D9-B683-4DBE6DD2F322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Z79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5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5</v>
      </c>
      <c r="E1" s="0" t="s">
        <v>6</v>
      </c>
      <c r="F1" s="0" t="s">
        <v>8</v>
      </c>
      <c r="G1" s="0" t="s">
        <v>3</v>
      </c>
      <c r="H1" s="0" t="s">
        <v>4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15</v>
      </c>
      <c r="O1" s="0" t="s">
        <v>16</v>
      </c>
      <c r="P1" s="0" t="s">
        <v>17</v>
      </c>
      <c r="Q1" s="0" t="s">
        <v>18</v>
      </c>
      <c r="R1" s="0" t="s">
        <v>19</v>
      </c>
      <c r="S1" s="0" t="s">
        <v>21</v>
      </c>
      <c r="T1" s="0" t="s">
        <v>22</v>
      </c>
      <c r="U1" s="0" t="s">
        <v>23</v>
      </c>
    </row>
    <row r="2" customFormat="false" ht="12.8" hidden="false" customHeight="false" outlineLevel="0" collapsed="false">
      <c r="A2" s="11" t="n">
        <v>44712</v>
      </c>
      <c r="B2" s="10" t="n">
        <v>0</v>
      </c>
      <c r="C2" s="10" t="n">
        <v>161</v>
      </c>
      <c r="D2" s="10" t="n">
        <v>38</v>
      </c>
      <c r="E2" s="10" t="n">
        <v>135.29736</v>
      </c>
      <c r="F2" s="10" t="n">
        <v>81.85254</v>
      </c>
      <c r="G2" s="10" t="n">
        <v>0.33</v>
      </c>
      <c r="H2" s="10" t="n">
        <v>50</v>
      </c>
      <c r="I2" s="10"/>
      <c r="J2" s="10" t="s">
        <v>32</v>
      </c>
      <c r="K2" s="10"/>
      <c r="L2" s="0" t="n">
        <v>280</v>
      </c>
      <c r="M2" s="0" t="n">
        <v>266</v>
      </c>
      <c r="N2" s="10"/>
    </row>
    <row r="3" customFormat="false" ht="12.8" hidden="false" customHeight="false" outlineLevel="0" collapsed="false">
      <c r="A3" s="11" t="n">
        <v>44712</v>
      </c>
      <c r="B3" s="10" t="n">
        <v>1</v>
      </c>
      <c r="C3" s="10" t="n">
        <v>162</v>
      </c>
      <c r="D3" s="10" t="n">
        <v>38</v>
      </c>
      <c r="E3" s="10" t="n">
        <v>63.68307</v>
      </c>
      <c r="F3" s="10" t="n">
        <v>15.53706</v>
      </c>
      <c r="G3" s="10" t="n">
        <v>0.33</v>
      </c>
      <c r="H3" s="10" t="n">
        <v>50</v>
      </c>
      <c r="I3" s="10"/>
      <c r="J3" s="10" t="s">
        <v>32</v>
      </c>
      <c r="K3" s="10"/>
      <c r="L3" s="0" t="n">
        <v>120.5</v>
      </c>
      <c r="M3" s="0" t="n">
        <v>138.5</v>
      </c>
      <c r="N3" s="10"/>
    </row>
    <row r="4" customFormat="false" ht="12.8" hidden="false" customHeight="false" outlineLevel="0" collapsed="false">
      <c r="A4" s="11" t="n">
        <v>44712</v>
      </c>
      <c r="B4" s="10" t="n">
        <v>2</v>
      </c>
      <c r="C4" s="10" t="n">
        <v>163</v>
      </c>
      <c r="D4" s="10" t="n">
        <v>38</v>
      </c>
      <c r="E4" s="10" t="n">
        <v>83.84079</v>
      </c>
      <c r="F4" s="10" t="n">
        <v>8.23416</v>
      </c>
      <c r="G4" s="10" t="n">
        <v>0.33</v>
      </c>
      <c r="H4" s="10" t="n">
        <v>50</v>
      </c>
      <c r="I4" s="10"/>
      <c r="J4" s="10" t="s">
        <v>32</v>
      </c>
      <c r="K4" s="10"/>
      <c r="L4" s="0" t="n">
        <v>198</v>
      </c>
      <c r="M4" s="0" t="n">
        <v>196</v>
      </c>
      <c r="N4" s="10"/>
    </row>
    <row r="5" customFormat="false" ht="12.8" hidden="false" customHeight="false" outlineLevel="0" collapsed="false">
      <c r="A5" s="11" t="n">
        <v>44712</v>
      </c>
      <c r="B5" s="10" t="n">
        <v>3</v>
      </c>
      <c r="C5" s="10" t="n">
        <v>164</v>
      </c>
      <c r="D5" s="10" t="n">
        <v>38</v>
      </c>
      <c r="E5" s="10" t="n">
        <v>66.66495</v>
      </c>
      <c r="F5" s="10" t="n">
        <v>22.09548</v>
      </c>
      <c r="G5" s="10" t="n">
        <v>0.33</v>
      </c>
      <c r="H5" s="10" t="n">
        <v>50</v>
      </c>
      <c r="I5" s="10"/>
      <c r="J5" s="10" t="s">
        <v>32</v>
      </c>
      <c r="K5" s="10"/>
      <c r="L5" s="0" t="n">
        <v>155</v>
      </c>
      <c r="M5" s="0" t="n">
        <v>124</v>
      </c>
      <c r="N5" s="10"/>
    </row>
    <row r="6" customFormat="false" ht="12.8" hidden="false" customHeight="false" outlineLevel="0" collapsed="false">
      <c r="A6" s="11" t="n">
        <v>44712</v>
      </c>
      <c r="B6" s="10" t="n">
        <v>4</v>
      </c>
      <c r="C6" s="10" t="n">
        <v>165</v>
      </c>
      <c r="D6" s="10" t="n">
        <v>38</v>
      </c>
      <c r="E6" s="10" t="n">
        <v>96.04782</v>
      </c>
      <c r="F6" s="10" t="n">
        <v>10.19073</v>
      </c>
      <c r="G6" s="10" t="n">
        <v>0.33</v>
      </c>
      <c r="H6" s="10" t="n">
        <v>50</v>
      </c>
      <c r="I6" s="10"/>
      <c r="J6" s="10" t="s">
        <v>32</v>
      </c>
      <c r="K6" s="10"/>
      <c r="L6" s="0" t="n">
        <v>270.5</v>
      </c>
      <c r="M6" s="0" t="n">
        <v>187.5</v>
      </c>
      <c r="N6" s="10"/>
    </row>
    <row r="7" customFormat="false" ht="12.8" hidden="false" customHeight="false" outlineLevel="0" collapsed="false">
      <c r="A7" s="11" t="n">
        <v>44712</v>
      </c>
      <c r="B7" s="10" t="n">
        <v>5</v>
      </c>
      <c r="C7" s="10" t="n">
        <v>166</v>
      </c>
      <c r="D7" s="10" t="n">
        <v>40</v>
      </c>
      <c r="E7" s="10" t="n">
        <v>71.62683</v>
      </c>
      <c r="F7" s="10" t="n">
        <v>11.24508</v>
      </c>
      <c r="G7" s="10" t="n">
        <v>0.33</v>
      </c>
      <c r="H7" s="10" t="n">
        <v>50</v>
      </c>
      <c r="I7" s="10"/>
      <c r="J7" s="10" t="s">
        <v>32</v>
      </c>
      <c r="K7" s="10"/>
      <c r="L7" s="0" t="n">
        <v>148.5</v>
      </c>
      <c r="M7" s="0" t="n">
        <v>185.5</v>
      </c>
      <c r="N7" s="10"/>
    </row>
    <row r="8" customFormat="false" ht="12.8" hidden="false" customHeight="false" outlineLevel="0" collapsed="false">
      <c r="A8" s="11" t="n">
        <v>44712</v>
      </c>
      <c r="B8" s="10" t="n">
        <v>6</v>
      </c>
      <c r="C8" s="10" t="n">
        <v>167</v>
      </c>
      <c r="D8" s="10" t="n">
        <v>40</v>
      </c>
      <c r="E8" s="0" t="n">
        <v>93.71769</v>
      </c>
      <c r="F8" s="0" t="n">
        <v>9.60234</v>
      </c>
      <c r="G8" s="10" t="n">
        <v>0.33</v>
      </c>
      <c r="H8" s="0" t="n">
        <v>50</v>
      </c>
      <c r="J8" s="10" t="s">
        <v>32</v>
      </c>
      <c r="L8" s="0" t="n">
        <v>163</v>
      </c>
      <c r="M8" s="0" t="n">
        <v>185</v>
      </c>
    </row>
    <row r="9" customFormat="false" ht="12.8" hidden="false" customHeight="false" outlineLevel="0" collapsed="false">
      <c r="A9" s="11" t="n">
        <v>44712</v>
      </c>
      <c r="B9" s="10" t="n">
        <v>7</v>
      </c>
      <c r="C9" s="10" t="n">
        <v>168</v>
      </c>
      <c r="D9" s="10" t="n">
        <v>40</v>
      </c>
      <c r="E9" s="0" t="n">
        <v>81.85254</v>
      </c>
      <c r="F9" s="0" t="n">
        <v>28.7397</v>
      </c>
      <c r="G9" s="10" t="n">
        <v>0.33</v>
      </c>
      <c r="H9" s="0" t="n">
        <v>50</v>
      </c>
      <c r="J9" s="10" t="s">
        <v>32</v>
      </c>
      <c r="L9" s="0" t="n">
        <v>159</v>
      </c>
      <c r="M9" s="0" t="n">
        <v>141</v>
      </c>
    </row>
    <row r="10" customFormat="false" ht="12.8" hidden="false" customHeight="false" outlineLevel="0" collapsed="false">
      <c r="A10" s="11" t="n">
        <v>44712</v>
      </c>
      <c r="B10" s="10" t="n">
        <v>8</v>
      </c>
      <c r="C10" s="10" t="n">
        <v>169</v>
      </c>
      <c r="D10" s="10" t="n">
        <v>40</v>
      </c>
      <c r="E10" s="0" t="n">
        <v>65.68518</v>
      </c>
      <c r="F10" s="0" t="n">
        <v>36.96759</v>
      </c>
      <c r="G10" s="10" t="n">
        <v>0.33</v>
      </c>
      <c r="H10" s="0" t="n">
        <v>50</v>
      </c>
      <c r="J10" s="10" t="s">
        <v>32</v>
      </c>
      <c r="L10" s="0" t="n">
        <v>170.5</v>
      </c>
      <c r="M10" s="0" t="n">
        <v>143.5</v>
      </c>
    </row>
    <row r="11" customFormat="false" ht="12.8" hidden="false" customHeight="false" outlineLevel="0" collapsed="false">
      <c r="A11" s="11" t="n">
        <v>44712</v>
      </c>
      <c r="B11" s="10" t="n">
        <v>9</v>
      </c>
      <c r="C11" s="10" t="n">
        <v>170</v>
      </c>
      <c r="D11" s="10" t="n">
        <v>40</v>
      </c>
      <c r="E11" s="0" t="n">
        <v>112.55112</v>
      </c>
      <c r="F11" s="0" t="n">
        <v>81.54102</v>
      </c>
      <c r="G11" s="10" t="n">
        <v>0.33</v>
      </c>
      <c r="H11" s="0" t="n">
        <v>50</v>
      </c>
      <c r="J11" s="10" t="s">
        <v>32</v>
      </c>
      <c r="L11" s="0" t="n">
        <v>247.5</v>
      </c>
      <c r="M11" s="0" t="n">
        <v>233.5</v>
      </c>
    </row>
    <row r="12" customFormat="false" ht="12.8" hidden="false" customHeight="false" outlineLevel="0" collapsed="false">
      <c r="A12" s="11" t="n">
        <v>44712</v>
      </c>
      <c r="B12" s="0" t="n">
        <v>10</v>
      </c>
      <c r="C12" s="10" t="n">
        <v>171</v>
      </c>
      <c r="D12" s="0" t="n">
        <v>40</v>
      </c>
      <c r="E12" s="0" t="n">
        <v>186.79221</v>
      </c>
      <c r="F12" s="0" t="n">
        <v>38.59152</v>
      </c>
      <c r="G12" s="10" t="n">
        <v>0.33</v>
      </c>
      <c r="H12" s="0" t="n">
        <v>50</v>
      </c>
      <c r="J12" s="10" t="s">
        <v>32</v>
      </c>
      <c r="L12" s="0" t="n">
        <v>385</v>
      </c>
      <c r="M12" s="0" t="n">
        <v>329</v>
      </c>
    </row>
    <row r="13" customFormat="false" ht="12.8" hidden="false" customHeight="false" outlineLevel="0" collapsed="false">
      <c r="A13" s="11" t="n">
        <v>44713</v>
      </c>
      <c r="B13" s="0" t="n">
        <v>0</v>
      </c>
      <c r="C13" s="10" t="n">
        <v>172</v>
      </c>
      <c r="D13" s="0" t="n">
        <v>36</v>
      </c>
      <c r="E13" s="0" t="n">
        <v>72.61023</v>
      </c>
      <c r="F13" s="0" t="n">
        <v>36.29373</v>
      </c>
      <c r="G13" s="10" t="n">
        <v>0.33</v>
      </c>
      <c r="H13" s="0" t="n">
        <v>50</v>
      </c>
      <c r="J13" s="10" t="s">
        <v>32</v>
      </c>
      <c r="L13" s="0" t="n">
        <v>163</v>
      </c>
      <c r="M13" s="0" t="n">
        <v>170</v>
      </c>
    </row>
    <row r="14" customFormat="false" ht="12.8" hidden="false" customHeight="false" outlineLevel="0" collapsed="false">
      <c r="A14" s="11" t="n">
        <v>44713</v>
      </c>
      <c r="B14" s="0" t="n">
        <v>1</v>
      </c>
      <c r="C14" s="10" t="n">
        <v>173</v>
      </c>
      <c r="D14" s="0" t="n">
        <v>36</v>
      </c>
      <c r="E14" s="0" t="n">
        <v>63.68307</v>
      </c>
      <c r="F14" s="0" t="n">
        <v>13.9128</v>
      </c>
      <c r="G14" s="10" t="n">
        <v>0.33</v>
      </c>
      <c r="H14" s="0" t="n">
        <v>50</v>
      </c>
      <c r="J14" s="10" t="s">
        <v>32</v>
      </c>
      <c r="L14" s="0" t="n">
        <v>160.5</v>
      </c>
      <c r="M14" s="0" t="n">
        <v>159.5</v>
      </c>
    </row>
    <row r="15" customFormat="false" ht="12.8" hidden="false" customHeight="false" outlineLevel="0" collapsed="false">
      <c r="A15" s="11" t="n">
        <v>44713</v>
      </c>
      <c r="B15" s="0" t="n">
        <v>2</v>
      </c>
      <c r="C15" s="10" t="n">
        <v>174</v>
      </c>
      <c r="D15" s="0" t="n">
        <v>33</v>
      </c>
      <c r="E15" s="0" t="n">
        <v>43.24089</v>
      </c>
      <c r="F15" s="0" t="n">
        <v>12.4839</v>
      </c>
      <c r="G15" s="10" t="n">
        <v>0.33</v>
      </c>
      <c r="H15" s="0" t="n">
        <v>50</v>
      </c>
      <c r="J15" s="10" t="s">
        <v>32</v>
      </c>
      <c r="L15" s="0" t="n">
        <v>106.5</v>
      </c>
      <c r="M15" s="0" t="n">
        <v>111.5</v>
      </c>
    </row>
    <row r="16" customFormat="false" ht="12.8" hidden="false" customHeight="false" outlineLevel="0" collapsed="false">
      <c r="A16" s="11" t="n">
        <v>44713</v>
      </c>
      <c r="B16" s="0" t="n">
        <v>3</v>
      </c>
      <c r="C16" s="10" t="n">
        <v>175</v>
      </c>
      <c r="D16" s="0" t="n">
        <v>33</v>
      </c>
      <c r="E16" s="0" t="n">
        <v>43.57155</v>
      </c>
      <c r="F16" s="0" t="n">
        <v>12.26544</v>
      </c>
      <c r="G16" s="10" t="n">
        <v>0.33</v>
      </c>
      <c r="H16" s="0" t="n">
        <v>50</v>
      </c>
      <c r="J16" s="10" t="s">
        <v>32</v>
      </c>
      <c r="L16" s="0" t="n">
        <v>146</v>
      </c>
      <c r="M16" s="0" t="n">
        <v>127</v>
      </c>
    </row>
    <row r="17" customFormat="false" ht="12.8" hidden="false" customHeight="false" outlineLevel="0" collapsed="false">
      <c r="A17" s="11" t="n">
        <v>44713</v>
      </c>
      <c r="B17" s="0" t="n">
        <v>4</v>
      </c>
      <c r="C17" s="10" t="n">
        <v>176</v>
      </c>
      <c r="D17" s="0" t="n">
        <v>33</v>
      </c>
      <c r="E17" s="0" t="n">
        <v>160.70868</v>
      </c>
      <c r="F17" s="0" t="n">
        <v>22.46574</v>
      </c>
      <c r="G17" s="10" t="n">
        <v>0.33</v>
      </c>
      <c r="H17" s="0" t="n">
        <v>50</v>
      </c>
      <c r="J17" s="10" t="s">
        <v>32</v>
      </c>
      <c r="L17" s="0" t="n">
        <v>292.5</v>
      </c>
      <c r="M17" s="0" t="n">
        <v>313.5</v>
      </c>
    </row>
    <row r="18" customFormat="false" ht="12.8" hidden="false" customHeight="false" outlineLevel="0" collapsed="false">
      <c r="A18" s="11" t="n">
        <v>44713</v>
      </c>
      <c r="B18" s="0" t="n">
        <v>5</v>
      </c>
      <c r="C18" s="10" t="n">
        <v>177</v>
      </c>
      <c r="D18" s="0" t="n">
        <v>33</v>
      </c>
      <c r="E18" s="0" t="n">
        <v>139.28442</v>
      </c>
      <c r="F18" s="0" t="n">
        <v>16.55247</v>
      </c>
      <c r="G18" s="10" t="n">
        <v>0.33</v>
      </c>
      <c r="H18" s="0" t="n">
        <v>50</v>
      </c>
      <c r="J18" s="10" t="s">
        <v>32</v>
      </c>
      <c r="L18" s="0" t="n">
        <v>304</v>
      </c>
      <c r="M18" s="0" t="n">
        <v>296</v>
      </c>
    </row>
    <row r="19" customFormat="false" ht="12.8" hidden="false" customHeight="false" outlineLevel="0" collapsed="false">
      <c r="A19" s="11" t="n">
        <v>44713</v>
      </c>
      <c r="B19" s="0" t="n">
        <v>6</v>
      </c>
      <c r="C19" s="10" t="n">
        <v>178</v>
      </c>
      <c r="D19" s="0" t="n">
        <v>33</v>
      </c>
      <c r="E19" s="0" t="n">
        <v>55.7667</v>
      </c>
      <c r="F19" s="0" t="n">
        <v>13.49271</v>
      </c>
      <c r="G19" s="10" t="n">
        <v>0.33</v>
      </c>
      <c r="H19" s="0" t="n">
        <v>50</v>
      </c>
      <c r="J19" s="10" t="s">
        <v>32</v>
      </c>
      <c r="L19" s="0" t="n">
        <v>146.5</v>
      </c>
      <c r="M19" s="0" t="n">
        <v>132.5</v>
      </c>
    </row>
    <row r="20" customFormat="false" ht="12.8" hidden="false" customHeight="false" outlineLevel="0" collapsed="false">
      <c r="A20" s="11" t="n">
        <v>44713</v>
      </c>
      <c r="B20" s="0" t="n">
        <v>7</v>
      </c>
      <c r="C20" s="10" t="n">
        <v>179</v>
      </c>
      <c r="D20" s="0" t="n">
        <v>33</v>
      </c>
      <c r="E20" s="0" t="n">
        <v>117.14373</v>
      </c>
      <c r="F20" s="0" t="n">
        <v>8.23416</v>
      </c>
      <c r="G20" s="10" t="n">
        <v>0.33</v>
      </c>
      <c r="H20" s="0" t="n">
        <v>50</v>
      </c>
      <c r="J20" s="10" t="s">
        <v>32</v>
      </c>
      <c r="L20" s="0" t="n">
        <v>299.5</v>
      </c>
      <c r="M20" s="0" t="n">
        <v>236.5</v>
      </c>
    </row>
    <row r="21" customFormat="false" ht="12.8" hidden="false" customHeight="false" outlineLevel="0" collapsed="false">
      <c r="A21" s="11" t="n">
        <v>44713</v>
      </c>
      <c r="B21" s="0" t="n">
        <v>8</v>
      </c>
      <c r="C21" s="10" t="n">
        <v>180</v>
      </c>
      <c r="D21" s="0" t="n">
        <v>33</v>
      </c>
      <c r="E21" s="0" t="n">
        <v>203.94726</v>
      </c>
      <c r="F21" s="0" t="n">
        <v>10.61082</v>
      </c>
      <c r="G21" s="10" t="n">
        <v>0.33</v>
      </c>
      <c r="H21" s="0" t="n">
        <v>50</v>
      </c>
      <c r="J21" s="10" t="s">
        <v>32</v>
      </c>
      <c r="L21" s="0" t="n">
        <v>348</v>
      </c>
      <c r="M21" s="0" t="n">
        <v>338</v>
      </c>
    </row>
    <row r="22" customFormat="false" ht="12.8" hidden="false" customHeight="false" outlineLevel="0" collapsed="false">
      <c r="A22" s="11" t="n">
        <v>44713</v>
      </c>
      <c r="B22" s="0" t="n">
        <v>9</v>
      </c>
      <c r="C22" s="10" t="n">
        <v>181</v>
      </c>
      <c r="D22" s="0" t="n">
        <v>33</v>
      </c>
      <c r="E22" s="0" t="n">
        <v>39.95442</v>
      </c>
      <c r="F22" s="0" t="n">
        <v>11.61501</v>
      </c>
      <c r="G22" s="10" t="n">
        <v>0.33</v>
      </c>
      <c r="H22" s="0" t="n">
        <v>50</v>
      </c>
      <c r="J22" s="0" t="s">
        <v>32</v>
      </c>
      <c r="L22" s="0" t="n">
        <v>103.5</v>
      </c>
      <c r="M22" s="0" t="n">
        <v>89.5</v>
      </c>
    </row>
    <row r="23" customFormat="false" ht="12.8" hidden="false" customHeight="false" outlineLevel="0" collapsed="false">
      <c r="A23" s="11" t="n">
        <v>44714</v>
      </c>
      <c r="B23" s="0" t="n">
        <v>0</v>
      </c>
      <c r="C23" s="10" t="n">
        <v>182</v>
      </c>
      <c r="D23" s="0" t="n">
        <v>26</v>
      </c>
      <c r="E23" s="0" t="n">
        <v>151.48122</v>
      </c>
      <c r="F23" s="0" t="n">
        <v>34.97076</v>
      </c>
      <c r="G23" s="10" t="n">
        <v>0.33</v>
      </c>
      <c r="H23" s="0" t="n">
        <v>50</v>
      </c>
      <c r="J23" s="0" t="s">
        <v>32</v>
      </c>
      <c r="L23" s="0" t="n">
        <v>260.5</v>
      </c>
      <c r="M23" s="0" t="n">
        <v>263.5</v>
      </c>
    </row>
    <row r="24" customFormat="false" ht="12.8" hidden="false" customHeight="false" outlineLevel="0" collapsed="false">
      <c r="A24" s="11" t="n">
        <v>44714</v>
      </c>
      <c r="B24" s="0" t="n">
        <v>1</v>
      </c>
      <c r="C24" s="10" t="n">
        <v>183</v>
      </c>
      <c r="D24" s="0" t="n">
        <v>26</v>
      </c>
      <c r="E24" s="0" t="n">
        <v>55.44627</v>
      </c>
      <c r="F24" s="0" t="n">
        <v>13.9128</v>
      </c>
      <c r="G24" s="10" t="n">
        <v>0.33</v>
      </c>
      <c r="H24" s="0" t="n">
        <v>50</v>
      </c>
      <c r="J24" s="0" t="s">
        <v>32</v>
      </c>
      <c r="L24" s="0" t="n">
        <v>142</v>
      </c>
      <c r="M24" s="0" t="n">
        <v>132</v>
      </c>
    </row>
    <row r="25" customFormat="false" ht="12.8" hidden="false" customHeight="false" outlineLevel="0" collapsed="false">
      <c r="A25" s="11" t="n">
        <v>44714</v>
      </c>
      <c r="B25" s="0" t="n">
        <v>2</v>
      </c>
      <c r="C25" s="10" t="n">
        <v>184</v>
      </c>
      <c r="D25" s="0" t="n">
        <v>26</v>
      </c>
      <c r="E25" s="0" t="n">
        <v>57.42627</v>
      </c>
      <c r="F25" s="0" t="n">
        <v>21.43284</v>
      </c>
      <c r="G25" s="10" t="n">
        <v>0.33</v>
      </c>
      <c r="H25" s="0" t="n">
        <v>50</v>
      </c>
      <c r="J25" s="0" t="s">
        <v>32</v>
      </c>
      <c r="L25" s="0" t="n">
        <v>142</v>
      </c>
      <c r="M25" s="0" t="n">
        <v>130</v>
      </c>
    </row>
    <row r="26" customFormat="false" ht="12.8" hidden="false" customHeight="false" outlineLevel="0" collapsed="false">
      <c r="A26" s="11" t="n">
        <v>44714</v>
      </c>
      <c r="B26" s="0" t="n">
        <v>3</v>
      </c>
      <c r="C26" s="10" t="n">
        <v>185</v>
      </c>
      <c r="D26" s="0" t="n">
        <v>26</v>
      </c>
      <c r="E26" s="0" t="n">
        <v>78.85449</v>
      </c>
      <c r="F26" s="0" t="n">
        <v>66.66495</v>
      </c>
      <c r="G26" s="10" t="n">
        <v>0.33</v>
      </c>
      <c r="H26" s="0" t="n">
        <v>50</v>
      </c>
      <c r="J26" s="0" t="s">
        <v>32</v>
      </c>
      <c r="L26" s="0" t="n">
        <v>176.5</v>
      </c>
      <c r="M26" s="0" t="n">
        <v>149.5</v>
      </c>
    </row>
    <row r="27" customFormat="false" ht="12.8" hidden="false" customHeight="false" outlineLevel="0" collapsed="false">
      <c r="A27" s="11" t="n">
        <v>44714</v>
      </c>
      <c r="B27" s="0" t="n">
        <v>4</v>
      </c>
      <c r="C27" s="10" t="n">
        <v>186</v>
      </c>
      <c r="D27" s="0" t="n">
        <v>34</v>
      </c>
      <c r="E27" s="0" t="n">
        <v>71.26086</v>
      </c>
      <c r="F27" s="0" t="n">
        <v>9.60234</v>
      </c>
      <c r="G27" s="10" t="n">
        <v>0.33</v>
      </c>
      <c r="H27" s="0" t="n">
        <v>50</v>
      </c>
      <c r="J27" s="0" t="s">
        <v>32</v>
      </c>
      <c r="L27" s="0" t="n">
        <v>146</v>
      </c>
      <c r="M27" s="0" t="n">
        <v>136</v>
      </c>
    </row>
    <row r="28" customFormat="false" ht="12.8" hidden="false" customHeight="false" outlineLevel="0" collapsed="false">
      <c r="A28" s="11" t="n">
        <v>44714</v>
      </c>
      <c r="B28" s="0" t="n">
        <v>5</v>
      </c>
      <c r="C28" s="10" t="n">
        <v>187</v>
      </c>
      <c r="D28" s="0" t="n">
        <v>34</v>
      </c>
      <c r="E28" s="0" t="n">
        <v>79.20429</v>
      </c>
      <c r="F28" s="0" t="n">
        <v>9.24198</v>
      </c>
      <c r="G28" s="10" t="n">
        <v>0.33</v>
      </c>
      <c r="H28" s="0" t="n">
        <v>50</v>
      </c>
      <c r="J28" s="0" t="s">
        <v>32</v>
      </c>
      <c r="L28" s="0" t="n">
        <v>154</v>
      </c>
      <c r="M28" s="0" t="n">
        <v>157</v>
      </c>
    </row>
    <row r="29" customFormat="false" ht="12.8" hidden="false" customHeight="false" outlineLevel="0" collapsed="false">
      <c r="A29" s="11" t="n">
        <v>44714</v>
      </c>
      <c r="B29" s="0" t="n">
        <v>6</v>
      </c>
      <c r="C29" s="10" t="n">
        <v>188</v>
      </c>
      <c r="D29" s="0" t="n">
        <v>34</v>
      </c>
      <c r="E29" s="0" t="n">
        <v>117.48825</v>
      </c>
      <c r="F29" s="0" t="n">
        <v>5.58558</v>
      </c>
      <c r="G29" s="10" t="n">
        <v>0.33</v>
      </c>
      <c r="H29" s="0" t="n">
        <v>50</v>
      </c>
      <c r="J29" s="0" t="s">
        <v>32</v>
      </c>
      <c r="L29" s="0" t="n">
        <v>229</v>
      </c>
      <c r="M29" s="0" t="n">
        <v>227</v>
      </c>
    </row>
    <row r="30" customFormat="false" ht="12.8" hidden="false" customHeight="false" outlineLevel="0" collapsed="false">
      <c r="A30" s="11" t="n">
        <v>44714</v>
      </c>
      <c r="B30" s="0" t="n">
        <v>7</v>
      </c>
      <c r="C30" s="10" t="n">
        <v>189</v>
      </c>
      <c r="D30" s="0" t="n">
        <v>34</v>
      </c>
      <c r="E30" s="0" t="n">
        <v>52.15254</v>
      </c>
      <c r="F30" s="0" t="n">
        <v>14.21343</v>
      </c>
      <c r="G30" s="10" t="n">
        <v>0.33</v>
      </c>
      <c r="H30" s="0" t="n">
        <v>50</v>
      </c>
      <c r="J30" s="0" t="s">
        <v>32</v>
      </c>
      <c r="L30" s="0" t="n">
        <v>116</v>
      </c>
      <c r="M30" s="0" t="n">
        <v>131</v>
      </c>
    </row>
    <row r="31" customFormat="false" ht="12.8" hidden="false" customHeight="false" outlineLevel="0" collapsed="false">
      <c r="A31" s="11" t="n">
        <v>44714</v>
      </c>
      <c r="B31" s="0" t="n">
        <v>8</v>
      </c>
      <c r="C31" s="10" t="n">
        <v>190</v>
      </c>
      <c r="D31" s="0" t="n">
        <v>34</v>
      </c>
      <c r="E31" s="0" t="n">
        <v>74.90835</v>
      </c>
      <c r="F31" s="0" t="n">
        <v>13.9128</v>
      </c>
      <c r="G31" s="10" t="n">
        <v>0.33</v>
      </c>
      <c r="H31" s="0" t="n">
        <v>50</v>
      </c>
      <c r="J31" s="0" t="s">
        <v>32</v>
      </c>
      <c r="L31" s="0" t="n">
        <v>179.5</v>
      </c>
      <c r="M31" s="0" t="n">
        <v>151.5</v>
      </c>
    </row>
    <row r="32" customFormat="false" ht="12.8" hidden="false" customHeight="false" outlineLevel="0" collapsed="false">
      <c r="A32" s="11" t="n">
        <v>44715</v>
      </c>
      <c r="B32" s="0" t="n">
        <v>0</v>
      </c>
      <c r="C32" s="10" t="n">
        <v>191</v>
      </c>
      <c r="D32" s="0" t="n">
        <v>26</v>
      </c>
      <c r="E32" s="0" t="n">
        <v>61.4031</v>
      </c>
      <c r="F32" s="0" t="n">
        <v>10.61082</v>
      </c>
      <c r="G32" s="10" t="n">
        <v>0.33</v>
      </c>
      <c r="H32" s="0" t="n">
        <v>50</v>
      </c>
      <c r="J32" s="0" t="s">
        <v>32</v>
      </c>
      <c r="L32" s="0" t="n">
        <v>126</v>
      </c>
      <c r="M32" s="0" t="n">
        <v>140</v>
      </c>
    </row>
    <row r="33" customFormat="false" ht="12.8" hidden="false" customHeight="false" outlineLevel="0" collapsed="false">
      <c r="A33" s="11" t="n">
        <v>44715</v>
      </c>
      <c r="B33" s="0" t="n">
        <v>1</v>
      </c>
      <c r="C33" s="10" t="n">
        <v>192</v>
      </c>
      <c r="D33" s="0" t="n">
        <v>26</v>
      </c>
      <c r="E33" s="0" t="n">
        <v>65.68518</v>
      </c>
      <c r="F33" s="0" t="n">
        <v>42.88515</v>
      </c>
      <c r="G33" s="10" t="n">
        <v>0.33</v>
      </c>
      <c r="H33" s="0" t="n">
        <v>50</v>
      </c>
      <c r="J33" s="0" t="s">
        <v>32</v>
      </c>
      <c r="L33" s="0" t="n">
        <v>133.5</v>
      </c>
      <c r="M33" s="0" t="n">
        <v>119.5</v>
      </c>
    </row>
    <row r="34" customFormat="false" ht="12.8" hidden="false" customHeight="false" outlineLevel="0" collapsed="false">
      <c r="A34" s="11" t="n">
        <v>44715</v>
      </c>
      <c r="B34" s="0" t="n">
        <v>2</v>
      </c>
      <c r="C34" s="10" t="n">
        <v>193</v>
      </c>
      <c r="D34" s="0" t="n">
        <v>26</v>
      </c>
      <c r="E34" s="0" t="n">
        <v>55.12122</v>
      </c>
      <c r="F34" s="0" t="n">
        <v>10.61082</v>
      </c>
      <c r="G34" s="10" t="n">
        <v>0.33</v>
      </c>
      <c r="H34" s="0" t="n">
        <v>50</v>
      </c>
      <c r="J34" s="0" t="s">
        <v>32</v>
      </c>
      <c r="L34" s="0" t="n">
        <v>133.5</v>
      </c>
      <c r="M34" s="0" t="n">
        <v>121.5</v>
      </c>
    </row>
    <row r="35" customFormat="false" ht="12.8" hidden="false" customHeight="false" outlineLevel="0" collapsed="false">
      <c r="A35" s="11" t="n">
        <v>44715</v>
      </c>
      <c r="B35" s="0" t="n">
        <v>3</v>
      </c>
      <c r="C35" s="10" t="n">
        <v>194</v>
      </c>
      <c r="D35" s="0" t="n">
        <v>26</v>
      </c>
      <c r="E35" s="0" t="n">
        <v>123.08835</v>
      </c>
      <c r="F35" s="0" t="n">
        <v>44.57343</v>
      </c>
      <c r="G35" s="10" t="n">
        <v>0.33</v>
      </c>
      <c r="H35" s="0" t="n">
        <v>50</v>
      </c>
      <c r="J35" s="0" t="s">
        <v>32</v>
      </c>
      <c r="L35" s="0" t="n">
        <v>263.5</v>
      </c>
      <c r="M35" s="0" t="n">
        <v>268.5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92" activePane="bottomRight" state="frozen"/>
      <selection pane="topLeft" activeCell="A1" activeCellId="0" sqref="A1"/>
      <selection pane="topRight" activeCell="D1" activeCellId="0" sqref="D1"/>
      <selection pane="bottomLeft" activeCell="A92" activeCellId="0" sqref="A92"/>
      <selection pane="bottomRight" activeCell="I124" activeCellId="0" sqref="I1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5"/>
    <col collapsed="false" customWidth="true" hidden="false" outlineLevel="0" max="2" min="2" style="0" width="6.16"/>
    <col collapsed="false" customWidth="true" hidden="false" outlineLevel="0" max="3" min="3" style="0" width="6.02"/>
    <col collapsed="false" customWidth="true" hidden="false" outlineLevel="0" max="6" min="4" style="0" width="11.67"/>
    <col collapsed="false" customWidth="true" hidden="false" outlineLevel="0" max="7" min="7" style="0" width="15.43"/>
    <col collapsed="false" customWidth="true" hidden="false" outlineLevel="0" max="64" min="8" style="0" width="11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5</v>
      </c>
      <c r="E1" s="0" t="s">
        <v>6</v>
      </c>
      <c r="F1" s="0" t="s">
        <v>8</v>
      </c>
      <c r="G1" s="0" t="s">
        <v>3</v>
      </c>
      <c r="H1" s="0" t="s">
        <v>4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</row>
    <row r="2" customFormat="false" ht="12.8" hidden="false" customHeight="false" outlineLevel="0" collapsed="false">
      <c r="A2" s="3" t="n">
        <v>44495</v>
      </c>
      <c r="B2" s="0" t="n">
        <v>0</v>
      </c>
    </row>
    <row r="3" customFormat="false" ht="12.8" hidden="false" customHeight="false" outlineLevel="0" collapsed="false">
      <c r="A3" s="3" t="n">
        <v>44495</v>
      </c>
      <c r="B3" s="0" t="n">
        <v>1</v>
      </c>
    </row>
    <row r="4" customFormat="false" ht="12.8" hidden="false" customHeight="false" outlineLevel="0" collapsed="false">
      <c r="A4" s="3" t="n">
        <v>44495</v>
      </c>
      <c r="B4" s="0" t="n">
        <v>2</v>
      </c>
    </row>
    <row r="5" customFormat="false" ht="12.8" hidden="false" customHeight="false" outlineLevel="0" collapsed="false">
      <c r="A5" s="3" t="n">
        <v>44495</v>
      </c>
      <c r="B5" s="0" t="n">
        <v>3</v>
      </c>
    </row>
    <row r="6" customFormat="false" ht="12.8" hidden="false" customHeight="false" outlineLevel="0" collapsed="false">
      <c r="A6" s="3" t="n">
        <v>44495</v>
      </c>
      <c r="B6" s="0" t="n">
        <v>4</v>
      </c>
    </row>
    <row r="7" customFormat="false" ht="12.8" hidden="false" customHeight="false" outlineLevel="0" collapsed="false">
      <c r="A7" s="3" t="n">
        <v>44495</v>
      </c>
      <c r="B7" s="0" t="n">
        <v>5</v>
      </c>
    </row>
    <row r="8" customFormat="false" ht="12.8" hidden="false" customHeight="false" outlineLevel="0" collapsed="false">
      <c r="A8" s="3" t="n">
        <v>44495</v>
      </c>
      <c r="B8" s="0" t="n">
        <v>6</v>
      </c>
    </row>
    <row r="9" customFormat="false" ht="12.8" hidden="false" customHeight="false" outlineLevel="0" collapsed="false">
      <c r="A9" s="3" t="n">
        <v>44495</v>
      </c>
      <c r="B9" s="0" t="n">
        <v>7</v>
      </c>
    </row>
    <row r="10" customFormat="false" ht="12.8" hidden="false" customHeight="false" outlineLevel="0" collapsed="false">
      <c r="A10" s="3" t="n">
        <v>44495</v>
      </c>
      <c r="B10" s="0" t="n">
        <v>8</v>
      </c>
    </row>
    <row r="11" customFormat="false" ht="12.8" hidden="false" customHeight="false" outlineLevel="0" collapsed="false">
      <c r="A11" s="3" t="n">
        <v>44495</v>
      </c>
      <c r="B11" s="0" t="n">
        <v>9</v>
      </c>
    </row>
    <row r="12" customFormat="false" ht="12.8" hidden="false" customHeight="false" outlineLevel="0" collapsed="false">
      <c r="A12" s="3" t="n">
        <v>44495</v>
      </c>
      <c r="B12" s="0" t="n">
        <v>10</v>
      </c>
    </row>
    <row r="13" customFormat="false" ht="12.8" hidden="false" customHeight="false" outlineLevel="0" collapsed="false">
      <c r="A13" s="3" t="n">
        <v>44495</v>
      </c>
      <c r="B13" s="0" t="n">
        <v>11</v>
      </c>
      <c r="D13" s="0" t="n">
        <v>65</v>
      </c>
      <c r="E13" s="0" t="n">
        <v>48.9</v>
      </c>
      <c r="F13" s="0" t="n">
        <v>17</v>
      </c>
      <c r="G13" s="0" t="n">
        <v>0.11</v>
      </c>
      <c r="H13" s="0" t="n">
        <v>50</v>
      </c>
      <c r="I13" s="0" t="s">
        <v>31</v>
      </c>
      <c r="J13" s="0" t="s">
        <v>32</v>
      </c>
    </row>
    <row r="14" customFormat="false" ht="12.8" hidden="false" customHeight="false" outlineLevel="0" collapsed="false">
      <c r="A14" s="3" t="n">
        <v>44495</v>
      </c>
      <c r="B14" s="0" t="n">
        <v>12</v>
      </c>
      <c r="D14" s="0" t="n">
        <v>65</v>
      </c>
      <c r="E14" s="0" t="n">
        <v>74</v>
      </c>
      <c r="F14" s="0" t="n">
        <v>15.4</v>
      </c>
      <c r="G14" s="0" t="n">
        <v>0.11</v>
      </c>
      <c r="H14" s="0" t="n">
        <v>50</v>
      </c>
      <c r="I14" s="0" t="s">
        <v>31</v>
      </c>
      <c r="J14" s="0" t="s">
        <v>32</v>
      </c>
      <c r="K14" s="0" t="s">
        <v>33</v>
      </c>
    </row>
    <row r="15" customFormat="false" ht="12.8" hidden="false" customHeight="false" outlineLevel="0" collapsed="false">
      <c r="A15" s="3" t="n">
        <v>44495</v>
      </c>
      <c r="B15" s="0" t="n">
        <v>13</v>
      </c>
      <c r="D15" s="0" t="n">
        <v>65</v>
      </c>
      <c r="E15" s="0" t="n">
        <v>63.4</v>
      </c>
      <c r="F15" s="0" t="n">
        <v>30.9</v>
      </c>
      <c r="G15" s="0" t="n">
        <v>0.11</v>
      </c>
      <c r="H15" s="0" t="n">
        <v>50</v>
      </c>
      <c r="I15" s="0" t="s">
        <v>31</v>
      </c>
      <c r="J15" s="0" t="s">
        <v>32</v>
      </c>
      <c r="K15" s="0" t="s">
        <v>34</v>
      </c>
    </row>
    <row r="16" customFormat="false" ht="12.8" hidden="false" customHeight="false" outlineLevel="0" collapsed="false">
      <c r="A16" s="3" t="n">
        <v>44495</v>
      </c>
      <c r="B16" s="0" t="n">
        <v>14</v>
      </c>
      <c r="D16" s="0" t="n">
        <v>70</v>
      </c>
      <c r="G16" s="0" t="n">
        <v>0.11</v>
      </c>
      <c r="K16" s="0" t="s">
        <v>135</v>
      </c>
    </row>
    <row r="17" customFormat="false" ht="12.8" hidden="false" customHeight="false" outlineLevel="0" collapsed="false">
      <c r="A17" s="3" t="n">
        <v>44495</v>
      </c>
      <c r="B17" s="0" t="n">
        <v>15</v>
      </c>
      <c r="D17" s="0" t="n">
        <v>70</v>
      </c>
      <c r="E17" s="0" t="n">
        <v>100</v>
      </c>
      <c r="F17" s="0" t="n">
        <v>25.7</v>
      </c>
      <c r="G17" s="0" t="n">
        <v>0.11</v>
      </c>
      <c r="H17" s="0" t="n">
        <v>50</v>
      </c>
      <c r="I17" s="0" t="s">
        <v>31</v>
      </c>
      <c r="J17" s="0" t="s">
        <v>32</v>
      </c>
      <c r="K17" s="0" t="s">
        <v>136</v>
      </c>
    </row>
    <row r="18" customFormat="false" ht="12.8" hidden="false" customHeight="false" outlineLevel="0" collapsed="false">
      <c r="A18" s="3" t="n">
        <v>44495</v>
      </c>
      <c r="B18" s="0" t="n">
        <v>16</v>
      </c>
      <c r="D18" s="0" t="n">
        <v>70</v>
      </c>
      <c r="E18" s="0" t="n">
        <v>120.7</v>
      </c>
      <c r="F18" s="0" t="n">
        <v>18.9</v>
      </c>
      <c r="G18" s="0" t="n">
        <v>0.11</v>
      </c>
      <c r="H18" s="0" t="n">
        <v>50</v>
      </c>
      <c r="I18" s="0" t="s">
        <v>42</v>
      </c>
      <c r="J18" s="0" t="s">
        <v>32</v>
      </c>
      <c r="K18" s="0" t="s">
        <v>137</v>
      </c>
    </row>
    <row r="19" customFormat="false" ht="12.8" hidden="false" customHeight="false" outlineLevel="0" collapsed="false">
      <c r="A19" s="3" t="n">
        <v>44496</v>
      </c>
      <c r="B19" s="0" t="n">
        <v>0</v>
      </c>
    </row>
    <row r="20" customFormat="false" ht="12.8" hidden="false" customHeight="false" outlineLevel="0" collapsed="false">
      <c r="A20" s="3" t="n">
        <v>44496</v>
      </c>
      <c r="B20" s="0" t="n">
        <v>1</v>
      </c>
    </row>
    <row r="21" customFormat="false" ht="12.8" hidden="false" customHeight="false" outlineLevel="0" collapsed="false">
      <c r="A21" s="3" t="n">
        <v>44496</v>
      </c>
      <c r="B21" s="0" t="n">
        <v>2</v>
      </c>
    </row>
    <row r="22" customFormat="false" ht="12.8" hidden="false" customHeight="false" outlineLevel="0" collapsed="false">
      <c r="A22" s="3" t="n">
        <v>44496</v>
      </c>
      <c r="B22" s="0" t="n">
        <v>3</v>
      </c>
      <c r="D22" s="0" t="n">
        <v>70</v>
      </c>
      <c r="E22" s="0" t="n">
        <v>127.5</v>
      </c>
      <c r="F22" s="0" t="n">
        <v>12.3</v>
      </c>
      <c r="G22" s="0" t="n">
        <v>0.33</v>
      </c>
      <c r="H22" s="0" t="n">
        <v>50</v>
      </c>
      <c r="I22" s="0" t="s">
        <v>42</v>
      </c>
      <c r="J22" s="0" t="s">
        <v>32</v>
      </c>
    </row>
    <row r="23" customFormat="false" ht="12.8" hidden="false" customHeight="false" outlineLevel="0" collapsed="false">
      <c r="A23" s="3" t="n">
        <v>44496</v>
      </c>
      <c r="B23" s="0" t="n">
        <v>4</v>
      </c>
    </row>
    <row r="24" customFormat="false" ht="12.8" hidden="false" customHeight="false" outlineLevel="0" collapsed="false">
      <c r="A24" s="3" t="n">
        <v>44496</v>
      </c>
      <c r="B24" s="0" t="n">
        <v>5</v>
      </c>
    </row>
    <row r="25" customFormat="false" ht="12.8" hidden="false" customHeight="false" outlineLevel="0" collapsed="false">
      <c r="A25" s="3" t="n">
        <v>44496</v>
      </c>
      <c r="B25" s="0" t="n">
        <v>6</v>
      </c>
    </row>
    <row r="26" customFormat="false" ht="12.8" hidden="false" customHeight="false" outlineLevel="0" collapsed="false">
      <c r="A26" s="3" t="n">
        <v>44501</v>
      </c>
      <c r="B26" s="0" t="n">
        <v>0</v>
      </c>
      <c r="D26" s="0" t="n">
        <v>75</v>
      </c>
      <c r="G26" s="0" t="n">
        <v>0.11</v>
      </c>
      <c r="H26" s="0" t="n">
        <v>30</v>
      </c>
      <c r="K26" s="0" t="s">
        <v>135</v>
      </c>
    </row>
    <row r="27" customFormat="false" ht="12.8" hidden="false" customHeight="false" outlineLevel="0" collapsed="false">
      <c r="A27" s="3" t="n">
        <v>44501</v>
      </c>
      <c r="B27" s="0" t="n">
        <v>1</v>
      </c>
      <c r="D27" s="0" t="n">
        <v>75</v>
      </c>
      <c r="G27" s="0" t="n">
        <v>0.16</v>
      </c>
      <c r="H27" s="0" t="n">
        <v>50</v>
      </c>
      <c r="K27" s="0" t="s">
        <v>138</v>
      </c>
    </row>
    <row r="28" customFormat="false" ht="12.8" hidden="false" customHeight="false" outlineLevel="0" collapsed="false">
      <c r="A28" s="3" t="n">
        <v>44501</v>
      </c>
      <c r="B28" s="0" t="n">
        <v>2</v>
      </c>
      <c r="D28" s="0" t="n">
        <v>150</v>
      </c>
      <c r="G28" s="0" t="n">
        <v>0.11</v>
      </c>
      <c r="H28" s="0" t="n">
        <v>50</v>
      </c>
      <c r="K28" s="0" t="s">
        <v>135</v>
      </c>
    </row>
    <row r="29" customFormat="false" ht="12.8" hidden="false" customHeight="false" outlineLevel="0" collapsed="false">
      <c r="A29" s="3" t="n">
        <v>44501</v>
      </c>
      <c r="B29" s="0" t="n">
        <v>3</v>
      </c>
      <c r="D29" s="0" t="n">
        <v>150</v>
      </c>
      <c r="E29" s="0" t="n">
        <v>49.7</v>
      </c>
      <c r="F29" s="0" t="n">
        <v>11.8</v>
      </c>
      <c r="G29" s="0" t="n">
        <v>0.11</v>
      </c>
      <c r="H29" s="0" t="n">
        <v>50</v>
      </c>
      <c r="I29" s="0" t="s">
        <v>31</v>
      </c>
      <c r="J29" s="0" t="s">
        <v>35</v>
      </c>
      <c r="K29" s="0" t="s">
        <v>139</v>
      </c>
    </row>
    <row r="30" customFormat="false" ht="12.8" hidden="false" customHeight="false" outlineLevel="0" collapsed="false">
      <c r="A30" s="3" t="n">
        <v>44501</v>
      </c>
      <c r="B30" s="0" t="n">
        <v>4</v>
      </c>
      <c r="D30" s="0" t="n">
        <v>40</v>
      </c>
      <c r="G30" s="0" t="n">
        <v>0.11</v>
      </c>
      <c r="H30" s="0" t="n">
        <v>50</v>
      </c>
      <c r="K30" s="0" t="s">
        <v>135</v>
      </c>
    </row>
    <row r="31" customFormat="false" ht="12.8" hidden="false" customHeight="false" outlineLevel="0" collapsed="false">
      <c r="A31" s="3" t="n">
        <v>44501</v>
      </c>
      <c r="B31" s="0" t="n">
        <v>5</v>
      </c>
      <c r="D31" s="0" t="n">
        <v>85</v>
      </c>
      <c r="G31" s="0" t="n">
        <v>0.11</v>
      </c>
      <c r="H31" s="0" t="n">
        <v>50</v>
      </c>
      <c r="K31" s="0" t="s">
        <v>135</v>
      </c>
    </row>
    <row r="32" customFormat="false" ht="12.8" hidden="false" customHeight="false" outlineLevel="0" collapsed="false">
      <c r="A32" s="3" t="n">
        <v>44501</v>
      </c>
      <c r="B32" s="0" t="n">
        <v>6</v>
      </c>
      <c r="D32" s="0" t="n">
        <v>85</v>
      </c>
      <c r="E32" s="0" t="n">
        <v>44.9</v>
      </c>
      <c r="F32" s="0" t="n">
        <v>6.9</v>
      </c>
      <c r="G32" s="0" t="n">
        <v>0.11</v>
      </c>
      <c r="H32" s="0" t="n">
        <v>50</v>
      </c>
      <c r="I32" s="0" t="s">
        <v>31</v>
      </c>
      <c r="J32" s="0" t="s">
        <v>35</v>
      </c>
      <c r="K32" s="0" t="s">
        <v>36</v>
      </c>
    </row>
    <row r="33" customFormat="false" ht="12.8" hidden="false" customHeight="false" outlineLevel="0" collapsed="false">
      <c r="A33" s="3" t="n">
        <v>44501</v>
      </c>
      <c r="B33" s="0" t="n">
        <v>7</v>
      </c>
      <c r="D33" s="0" t="n">
        <v>85</v>
      </c>
      <c r="E33" s="0" t="n">
        <v>47.2</v>
      </c>
      <c r="F33" s="0" t="n">
        <v>6.7</v>
      </c>
      <c r="G33" s="0" t="n">
        <v>0.11</v>
      </c>
      <c r="H33" s="0" t="n">
        <v>50</v>
      </c>
      <c r="I33" s="0" t="s">
        <v>42</v>
      </c>
      <c r="J33" s="0" t="s">
        <v>32</v>
      </c>
      <c r="K33" s="0" t="s">
        <v>140</v>
      </c>
    </row>
    <row r="34" customFormat="false" ht="12.8" hidden="false" customHeight="false" outlineLevel="0" collapsed="false">
      <c r="A34" s="3" t="n">
        <v>44501</v>
      </c>
      <c r="B34" s="0" t="n">
        <v>8</v>
      </c>
      <c r="D34" s="0" t="n">
        <v>85</v>
      </c>
      <c r="E34" s="0" t="n">
        <v>80.2</v>
      </c>
      <c r="F34" s="0" t="n">
        <v>38.7</v>
      </c>
      <c r="G34" s="0" t="n">
        <v>0.11</v>
      </c>
      <c r="H34" s="0" t="n">
        <v>50</v>
      </c>
      <c r="I34" s="0" t="s">
        <v>31</v>
      </c>
      <c r="J34" s="0" t="s">
        <v>32</v>
      </c>
      <c r="K34" s="0" t="s">
        <v>37</v>
      </c>
    </row>
    <row r="35" customFormat="false" ht="12.8" hidden="false" customHeight="false" outlineLevel="0" collapsed="false">
      <c r="A35" s="3" t="n">
        <v>44501</v>
      </c>
      <c r="B35" s="0" t="n">
        <v>9</v>
      </c>
      <c r="D35" s="0" t="n">
        <v>85</v>
      </c>
      <c r="E35" s="0" t="n">
        <v>105</v>
      </c>
      <c r="F35" s="0" t="n">
        <v>9.1</v>
      </c>
      <c r="G35" s="0" t="n">
        <v>0.11</v>
      </c>
      <c r="H35" s="0" t="n">
        <v>50</v>
      </c>
      <c r="I35" s="0" t="s">
        <v>42</v>
      </c>
      <c r="J35" s="0" t="s">
        <v>32</v>
      </c>
      <c r="K35" s="0" t="s">
        <v>141</v>
      </c>
    </row>
    <row r="36" customFormat="false" ht="12.8" hidden="false" customHeight="false" outlineLevel="0" collapsed="false">
      <c r="A36" s="3" t="n">
        <v>44501</v>
      </c>
      <c r="B36" s="0" t="n">
        <v>10</v>
      </c>
      <c r="D36" s="0" t="n">
        <v>85</v>
      </c>
      <c r="E36" s="0" t="n">
        <v>58.3</v>
      </c>
      <c r="F36" s="0" t="n">
        <v>10.5</v>
      </c>
      <c r="G36" s="0" t="n">
        <v>0.11</v>
      </c>
      <c r="H36" s="0" t="n">
        <v>50</v>
      </c>
      <c r="I36" s="0" t="s">
        <v>42</v>
      </c>
      <c r="J36" s="0" t="s">
        <v>32</v>
      </c>
      <c r="K36" s="0" t="s">
        <v>142</v>
      </c>
    </row>
    <row r="37" customFormat="false" ht="12.8" hidden="false" customHeight="false" outlineLevel="0" collapsed="false">
      <c r="A37" s="3" t="n">
        <v>44502</v>
      </c>
      <c r="B37" s="0" t="n">
        <v>0</v>
      </c>
      <c r="D37" s="0" t="n">
        <v>42</v>
      </c>
      <c r="G37" s="0" t="n">
        <v>0.11</v>
      </c>
      <c r="H37" s="0" t="n">
        <v>50</v>
      </c>
      <c r="K37" s="0" t="s">
        <v>135</v>
      </c>
    </row>
    <row r="38" customFormat="false" ht="12.8" hidden="false" customHeight="false" outlineLevel="0" collapsed="false">
      <c r="A38" s="3" t="n">
        <v>44502</v>
      </c>
      <c r="B38" s="0" t="n">
        <v>1</v>
      </c>
      <c r="D38" s="0" t="n">
        <v>42</v>
      </c>
      <c r="E38" s="0" t="n">
        <v>47</v>
      </c>
      <c r="F38" s="0" t="n">
        <v>9.5</v>
      </c>
      <c r="G38" s="0" t="n">
        <v>0.11</v>
      </c>
      <c r="H38" s="0" t="n">
        <v>50</v>
      </c>
      <c r="J38" s="0" t="s">
        <v>32</v>
      </c>
      <c r="K38" s="0" t="s">
        <v>39</v>
      </c>
    </row>
    <row r="39" customFormat="false" ht="12.8" hidden="false" customHeight="false" outlineLevel="0" collapsed="false">
      <c r="A39" s="3" t="n">
        <v>44502</v>
      </c>
      <c r="B39" s="0" t="n">
        <v>2</v>
      </c>
      <c r="D39" s="0" t="n">
        <v>42</v>
      </c>
      <c r="E39" s="0" t="n">
        <v>86.1</v>
      </c>
      <c r="F39" s="0" t="n">
        <v>13.7</v>
      </c>
      <c r="G39" s="0" t="n">
        <v>0.11</v>
      </c>
      <c r="H39" s="0" t="n">
        <v>50</v>
      </c>
      <c r="J39" s="0" t="s">
        <v>32</v>
      </c>
    </row>
    <row r="40" customFormat="false" ht="12.8" hidden="false" customHeight="false" outlineLevel="0" collapsed="false">
      <c r="A40" s="3" t="n">
        <v>44502</v>
      </c>
      <c r="B40" s="0" t="n">
        <v>3</v>
      </c>
      <c r="D40" s="0" t="n">
        <v>42</v>
      </c>
      <c r="E40" s="0" t="n">
        <v>93.6</v>
      </c>
      <c r="F40" s="0" t="n">
        <v>26.9</v>
      </c>
      <c r="G40" s="0" t="n">
        <v>0.11</v>
      </c>
      <c r="H40" s="0" t="n">
        <v>50</v>
      </c>
      <c r="J40" s="0" t="s">
        <v>32</v>
      </c>
    </row>
    <row r="41" customFormat="false" ht="12.8" hidden="false" customHeight="false" outlineLevel="0" collapsed="false">
      <c r="A41" s="3" t="n">
        <v>44502</v>
      </c>
      <c r="B41" s="0" t="n">
        <v>4</v>
      </c>
      <c r="D41" s="0" t="n">
        <v>51</v>
      </c>
      <c r="G41" s="0" t="n">
        <v>0.11</v>
      </c>
      <c r="H41" s="0" t="n">
        <v>50</v>
      </c>
      <c r="K41" s="0" t="s">
        <v>135</v>
      </c>
    </row>
    <row r="42" customFormat="false" ht="12.8" hidden="false" customHeight="false" outlineLevel="0" collapsed="false">
      <c r="A42" s="3" t="n">
        <v>44502</v>
      </c>
      <c r="B42" s="0" t="n">
        <v>5</v>
      </c>
      <c r="D42" s="0" t="n">
        <v>51</v>
      </c>
      <c r="E42" s="0" t="n">
        <v>140</v>
      </c>
      <c r="F42" s="0" t="n">
        <v>20</v>
      </c>
      <c r="G42" s="0" t="n">
        <v>0.33</v>
      </c>
      <c r="H42" s="0" t="n">
        <v>50</v>
      </c>
      <c r="J42" s="0" t="s">
        <v>32</v>
      </c>
      <c r="K42" s="0" t="s">
        <v>40</v>
      </c>
    </row>
    <row r="43" customFormat="false" ht="12.8" hidden="false" customHeight="false" outlineLevel="0" collapsed="false">
      <c r="A43" s="3" t="n">
        <v>44502</v>
      </c>
      <c r="B43" s="0" t="n">
        <v>6</v>
      </c>
      <c r="D43" s="0" t="n">
        <v>41</v>
      </c>
      <c r="G43" s="0" t="n">
        <v>0.11</v>
      </c>
      <c r="H43" s="0" t="n">
        <v>50</v>
      </c>
      <c r="K43" s="0" t="s">
        <v>135</v>
      </c>
    </row>
    <row r="44" customFormat="false" ht="12.8" hidden="false" customHeight="false" outlineLevel="0" collapsed="false">
      <c r="A44" s="3" t="n">
        <v>44502</v>
      </c>
      <c r="B44" s="0" t="n">
        <v>7</v>
      </c>
      <c r="D44" s="0" t="n">
        <v>41</v>
      </c>
      <c r="G44" s="0" t="n">
        <v>0.65</v>
      </c>
      <c r="H44" s="0" t="n">
        <v>50</v>
      </c>
      <c r="K44" s="0" t="s">
        <v>143</v>
      </c>
    </row>
    <row r="45" customFormat="false" ht="12.8" hidden="false" customHeight="false" outlineLevel="0" collapsed="false">
      <c r="A45" s="3" t="n">
        <v>44502</v>
      </c>
      <c r="B45" s="0" t="n">
        <v>8</v>
      </c>
      <c r="D45" s="0" t="n">
        <v>41</v>
      </c>
      <c r="E45" s="0" t="n">
        <v>110</v>
      </c>
      <c r="F45" s="0" t="n">
        <v>20</v>
      </c>
      <c r="G45" s="0" t="n">
        <v>0.11</v>
      </c>
      <c r="H45" s="0" t="n">
        <v>50</v>
      </c>
      <c r="J45" s="0" t="s">
        <v>32</v>
      </c>
      <c r="K45" s="0" t="s">
        <v>41</v>
      </c>
    </row>
    <row r="46" customFormat="false" ht="12.8" hidden="false" customHeight="false" outlineLevel="0" collapsed="false">
      <c r="A46" s="3" t="n">
        <v>44502</v>
      </c>
      <c r="B46" s="0" t="n">
        <v>9</v>
      </c>
      <c r="D46" s="0" t="n">
        <v>41</v>
      </c>
      <c r="E46" s="0" t="n">
        <v>109.4</v>
      </c>
      <c r="F46" s="0" t="n">
        <v>23.2</v>
      </c>
      <c r="G46" s="0" t="n">
        <v>0.11</v>
      </c>
      <c r="H46" s="0" t="n">
        <v>47.8</v>
      </c>
      <c r="J46" s="0" t="s">
        <v>35</v>
      </c>
    </row>
    <row r="47" customFormat="false" ht="12.8" hidden="false" customHeight="false" outlineLevel="0" collapsed="false">
      <c r="A47" s="3" t="n">
        <v>44502</v>
      </c>
      <c r="B47" s="0" t="n">
        <v>10</v>
      </c>
      <c r="D47" s="0" t="n">
        <v>61</v>
      </c>
      <c r="G47" s="0" t="n">
        <v>0.11</v>
      </c>
      <c r="H47" s="0" t="n">
        <v>10</v>
      </c>
      <c r="K47" s="0" t="s">
        <v>135</v>
      </c>
    </row>
    <row r="48" customFormat="false" ht="12.8" hidden="false" customHeight="false" outlineLevel="0" collapsed="false">
      <c r="A48" s="3" t="n">
        <v>44502</v>
      </c>
      <c r="B48" s="0" t="n">
        <v>11</v>
      </c>
      <c r="D48" s="0" t="n">
        <v>61</v>
      </c>
      <c r="G48" s="0" t="n">
        <v>0.65</v>
      </c>
      <c r="H48" s="0" t="n">
        <v>50</v>
      </c>
      <c r="K48" s="0" t="s">
        <v>144</v>
      </c>
    </row>
    <row r="49" customFormat="false" ht="12.8" hidden="false" customHeight="false" outlineLevel="0" collapsed="false">
      <c r="A49" s="3" t="n">
        <v>44502</v>
      </c>
      <c r="B49" s="0" t="n">
        <v>12</v>
      </c>
      <c r="D49" s="0" t="n">
        <v>61</v>
      </c>
      <c r="G49" s="0" t="n">
        <v>0.11</v>
      </c>
      <c r="H49" s="0" t="n">
        <v>50</v>
      </c>
    </row>
    <row r="50" customFormat="false" ht="12.8" hidden="false" customHeight="false" outlineLevel="0" collapsed="false">
      <c r="A50" s="3" t="n">
        <v>44502</v>
      </c>
      <c r="B50" s="0" t="n">
        <v>13</v>
      </c>
      <c r="D50" s="0" t="n">
        <v>61</v>
      </c>
      <c r="E50" s="0" t="n">
        <v>201.2</v>
      </c>
      <c r="F50" s="0" t="n">
        <v>51.4</v>
      </c>
      <c r="G50" s="0" t="n">
        <v>0.65</v>
      </c>
      <c r="H50" s="0" t="n">
        <v>50</v>
      </c>
      <c r="I50" s="0" t="s">
        <v>31</v>
      </c>
      <c r="J50" s="0" t="s">
        <v>32</v>
      </c>
    </row>
    <row r="51" customFormat="false" ht="12.8" hidden="false" customHeight="false" outlineLevel="0" collapsed="false">
      <c r="A51" s="3" t="n">
        <v>44502</v>
      </c>
      <c r="B51" s="0" t="n">
        <v>14</v>
      </c>
      <c r="D51" s="0" t="n">
        <v>61</v>
      </c>
      <c r="E51" s="0" t="n">
        <v>137.5</v>
      </c>
      <c r="F51" s="0" t="n">
        <v>27</v>
      </c>
      <c r="G51" s="0" t="n">
        <v>0.11</v>
      </c>
      <c r="H51" s="0" t="n">
        <v>50</v>
      </c>
      <c r="I51" s="0" t="s">
        <v>42</v>
      </c>
      <c r="J51" s="0" t="s">
        <v>32</v>
      </c>
      <c r="K51" s="0" t="s">
        <v>43</v>
      </c>
    </row>
    <row r="52" customFormat="false" ht="12.8" hidden="false" customHeight="false" outlineLevel="0" collapsed="false">
      <c r="A52" s="3" t="n">
        <v>44502</v>
      </c>
      <c r="B52" s="0" t="n">
        <v>15</v>
      </c>
      <c r="D52" s="0" t="n">
        <v>65</v>
      </c>
      <c r="G52" s="0" t="n">
        <v>0.11</v>
      </c>
      <c r="H52" s="0" t="n">
        <v>50</v>
      </c>
      <c r="K52" s="0" t="s">
        <v>135</v>
      </c>
    </row>
    <row r="53" customFormat="false" ht="12.8" hidden="false" customHeight="false" outlineLevel="0" collapsed="false">
      <c r="A53" s="3" t="n">
        <v>44502</v>
      </c>
      <c r="B53" s="0" t="n">
        <v>16</v>
      </c>
      <c r="D53" s="0" t="n">
        <v>65</v>
      </c>
      <c r="E53" s="0" t="n">
        <v>100</v>
      </c>
      <c r="F53" s="0" t="n">
        <v>30</v>
      </c>
      <c r="G53" s="0" t="n">
        <v>0.11</v>
      </c>
      <c r="H53" s="0" t="n">
        <v>50</v>
      </c>
      <c r="I53" s="0" t="s">
        <v>31</v>
      </c>
      <c r="J53" s="0" t="s">
        <v>32</v>
      </c>
      <c r="K53" s="0" t="s">
        <v>44</v>
      </c>
    </row>
    <row r="54" customFormat="false" ht="12.8" hidden="false" customHeight="false" outlineLevel="0" collapsed="false">
      <c r="A54" s="3" t="n">
        <v>44502</v>
      </c>
      <c r="B54" s="0" t="n">
        <v>17</v>
      </c>
      <c r="D54" s="0" t="n">
        <v>65</v>
      </c>
      <c r="E54" s="0" t="n">
        <v>179.1</v>
      </c>
      <c r="F54" s="0" t="n">
        <v>28</v>
      </c>
      <c r="G54" s="0" t="n">
        <v>0.33</v>
      </c>
      <c r="H54" s="0" t="n">
        <v>50</v>
      </c>
      <c r="I54" s="0" t="s">
        <v>31</v>
      </c>
      <c r="J54" s="0" t="s">
        <v>32</v>
      </c>
      <c r="K54" s="0" t="s">
        <v>45</v>
      </c>
    </row>
    <row r="55" customFormat="false" ht="12.8" hidden="false" customHeight="false" outlineLevel="0" collapsed="false">
      <c r="A55" s="3" t="n">
        <v>44502</v>
      </c>
      <c r="B55" s="0" t="n">
        <v>18</v>
      </c>
      <c r="D55" s="0" t="n">
        <v>65</v>
      </c>
      <c r="E55" s="0" t="n">
        <v>257.7</v>
      </c>
      <c r="F55" s="0" t="n">
        <v>37.7</v>
      </c>
      <c r="G55" s="0" t="n">
        <v>0.33</v>
      </c>
      <c r="H55" s="0" t="n">
        <v>50</v>
      </c>
      <c r="I55" s="0" t="s">
        <v>31</v>
      </c>
      <c r="J55" s="0" t="s">
        <v>32</v>
      </c>
      <c r="K55" s="0" t="s">
        <v>45</v>
      </c>
    </row>
    <row r="56" customFormat="false" ht="12.8" hidden="false" customHeight="false" outlineLevel="0" collapsed="false">
      <c r="A56" s="3" t="n">
        <v>44502</v>
      </c>
      <c r="B56" s="0" t="n">
        <v>19</v>
      </c>
      <c r="D56" s="0" t="n">
        <v>65</v>
      </c>
      <c r="E56" s="0" t="n">
        <v>239.8</v>
      </c>
      <c r="F56" s="0" t="n">
        <v>36.1</v>
      </c>
      <c r="G56" s="0" t="n">
        <v>0.33</v>
      </c>
      <c r="H56" s="0" t="n">
        <v>50</v>
      </c>
      <c r="I56" s="0" t="s">
        <v>31</v>
      </c>
      <c r="J56" s="0" t="s">
        <v>32</v>
      </c>
      <c r="K56" s="0" t="s">
        <v>45</v>
      </c>
    </row>
    <row r="57" customFormat="false" ht="12.8" hidden="false" customHeight="false" outlineLevel="0" collapsed="false">
      <c r="A57" s="3" t="n">
        <v>44502</v>
      </c>
      <c r="B57" s="0" t="n">
        <v>20</v>
      </c>
      <c r="D57" s="0" t="n">
        <v>65</v>
      </c>
      <c r="E57" s="0" t="n">
        <v>128.7</v>
      </c>
      <c r="F57" s="0" t="n">
        <v>12.1</v>
      </c>
      <c r="G57" s="0" t="n">
        <v>0.33</v>
      </c>
      <c r="H57" s="0" t="n">
        <v>50</v>
      </c>
      <c r="I57" s="0" t="s">
        <v>42</v>
      </c>
      <c r="J57" s="0" t="s">
        <v>32</v>
      </c>
      <c r="K57" s="0" t="s">
        <v>145</v>
      </c>
    </row>
    <row r="58" customFormat="false" ht="12.8" hidden="false" customHeight="false" outlineLevel="0" collapsed="false">
      <c r="A58" s="3" t="n">
        <v>44502</v>
      </c>
      <c r="B58" s="0" t="n">
        <v>21</v>
      </c>
      <c r="D58" s="0" t="n">
        <v>65</v>
      </c>
      <c r="E58" s="0" t="n">
        <v>197.3</v>
      </c>
      <c r="F58" s="0" t="n">
        <v>24.7</v>
      </c>
      <c r="G58" s="0" t="n">
        <v>0.33</v>
      </c>
      <c r="H58" s="0" t="n">
        <v>50</v>
      </c>
      <c r="I58" s="0" t="s">
        <v>42</v>
      </c>
      <c r="J58" s="0" t="s">
        <v>32</v>
      </c>
      <c r="K58" s="0" t="s">
        <v>46</v>
      </c>
    </row>
    <row r="59" customFormat="false" ht="12.8" hidden="false" customHeight="false" outlineLevel="0" collapsed="false">
      <c r="A59" s="3" t="n">
        <v>44503</v>
      </c>
      <c r="B59" s="0" t="n">
        <v>0</v>
      </c>
      <c r="D59" s="0" t="n">
        <v>111</v>
      </c>
      <c r="G59" s="0" t="n">
        <v>0.11</v>
      </c>
      <c r="H59" s="0" t="n">
        <v>50</v>
      </c>
      <c r="K59" s="0" t="s">
        <v>135</v>
      </c>
    </row>
    <row r="60" customFormat="false" ht="12.8" hidden="false" customHeight="false" outlineLevel="0" collapsed="false">
      <c r="A60" s="3" t="n">
        <v>44503</v>
      </c>
      <c r="B60" s="0" t="n">
        <v>1</v>
      </c>
      <c r="D60" s="0" t="n">
        <v>111</v>
      </c>
      <c r="E60" s="0" t="n">
        <v>129</v>
      </c>
      <c r="F60" s="0" t="n">
        <v>19.2</v>
      </c>
      <c r="G60" s="0" t="n">
        <v>0.33</v>
      </c>
      <c r="H60" s="0" t="n">
        <v>50</v>
      </c>
      <c r="I60" s="0" t="s">
        <v>42</v>
      </c>
      <c r="J60" s="0" t="s">
        <v>32</v>
      </c>
      <c r="K60" s="0" t="s">
        <v>146</v>
      </c>
    </row>
    <row r="61" customFormat="false" ht="12.8" hidden="false" customHeight="false" outlineLevel="0" collapsed="false">
      <c r="A61" s="3" t="n">
        <v>44503</v>
      </c>
      <c r="B61" s="0" t="n">
        <v>2</v>
      </c>
      <c r="D61" s="0" t="n">
        <v>111</v>
      </c>
      <c r="E61" s="0" t="n">
        <v>155.7</v>
      </c>
      <c r="F61" s="0" t="n">
        <v>37.7</v>
      </c>
      <c r="G61" s="0" t="n">
        <v>0.33</v>
      </c>
      <c r="H61" s="0" t="n">
        <v>50</v>
      </c>
      <c r="I61" s="0" t="s">
        <v>31</v>
      </c>
      <c r="J61" s="0" t="s">
        <v>32</v>
      </c>
    </row>
    <row r="62" customFormat="false" ht="12.8" hidden="false" customHeight="false" outlineLevel="0" collapsed="false">
      <c r="A62" s="3" t="n">
        <v>44503</v>
      </c>
      <c r="B62" s="0" t="n">
        <v>3</v>
      </c>
      <c r="D62" s="0" t="n">
        <v>66</v>
      </c>
      <c r="G62" s="0" t="n">
        <v>0.11</v>
      </c>
      <c r="H62" s="0" t="n">
        <v>50</v>
      </c>
      <c r="K62" s="8" t="s">
        <v>135</v>
      </c>
    </row>
    <row r="63" customFormat="false" ht="12.8" hidden="false" customHeight="false" outlineLevel="0" collapsed="false">
      <c r="A63" s="3" t="n">
        <v>44503</v>
      </c>
      <c r="B63" s="0" t="n">
        <v>4</v>
      </c>
      <c r="D63" s="0" t="n">
        <v>66</v>
      </c>
      <c r="E63" s="0" t="n">
        <v>132.6</v>
      </c>
      <c r="F63" s="0" t="n">
        <v>15.6</v>
      </c>
      <c r="G63" s="0" t="n">
        <v>0.33</v>
      </c>
      <c r="H63" s="0" t="n">
        <v>50</v>
      </c>
      <c r="I63" s="0" t="s">
        <v>42</v>
      </c>
      <c r="J63" s="0" t="s">
        <v>32</v>
      </c>
    </row>
    <row r="64" customFormat="false" ht="12.8" hidden="false" customHeight="false" outlineLevel="0" collapsed="false">
      <c r="A64" s="3" t="n">
        <v>44503</v>
      </c>
      <c r="B64" s="0" t="n">
        <v>5</v>
      </c>
      <c r="D64" s="0" t="n">
        <v>66</v>
      </c>
      <c r="G64" s="0" t="n">
        <v>0.33</v>
      </c>
      <c r="H64" s="0" t="n">
        <v>50</v>
      </c>
      <c r="J64" s="0" t="s">
        <v>32</v>
      </c>
      <c r="K64" s="0" t="s">
        <v>147</v>
      </c>
    </row>
    <row r="65" customFormat="false" ht="12.8" hidden="false" customHeight="false" outlineLevel="0" collapsed="false">
      <c r="A65" s="3" t="n">
        <v>44503</v>
      </c>
      <c r="B65" s="0" t="n">
        <v>6</v>
      </c>
      <c r="D65" s="0" t="n">
        <v>66</v>
      </c>
      <c r="E65" s="0" t="n">
        <v>195.1</v>
      </c>
      <c r="F65" s="0" t="n">
        <v>19.2</v>
      </c>
      <c r="G65" s="0" t="n">
        <v>0.33</v>
      </c>
      <c r="H65" s="0" t="n">
        <v>50</v>
      </c>
      <c r="I65" s="0" t="s">
        <v>42</v>
      </c>
      <c r="J65" s="0" t="s">
        <v>32</v>
      </c>
    </row>
    <row r="66" customFormat="false" ht="12.8" hidden="false" customHeight="false" outlineLevel="0" collapsed="false">
      <c r="A66" s="3" t="n">
        <v>44503</v>
      </c>
      <c r="B66" s="0" t="n">
        <v>7</v>
      </c>
      <c r="D66" s="0" t="n">
        <v>57</v>
      </c>
      <c r="G66" s="0" t="n">
        <v>0.11</v>
      </c>
      <c r="H66" s="0" t="n">
        <v>50</v>
      </c>
      <c r="K66" s="8" t="s">
        <v>135</v>
      </c>
    </row>
    <row r="67" customFormat="false" ht="12.8" hidden="false" customHeight="false" outlineLevel="0" collapsed="false">
      <c r="A67" s="3" t="n">
        <v>44503</v>
      </c>
      <c r="B67" s="0" t="n">
        <v>8</v>
      </c>
      <c r="D67" s="0" t="n">
        <v>57</v>
      </c>
      <c r="E67" s="0" t="n">
        <v>72.5</v>
      </c>
      <c r="F67" s="0" t="n">
        <v>21.1</v>
      </c>
      <c r="G67" s="0" t="n">
        <v>0.33</v>
      </c>
      <c r="H67" s="0" t="n">
        <v>50</v>
      </c>
      <c r="I67" s="0" t="s">
        <v>31</v>
      </c>
      <c r="J67" s="0" t="s">
        <v>32</v>
      </c>
      <c r="K67" s="8" t="s">
        <v>47</v>
      </c>
    </row>
    <row r="68" customFormat="false" ht="12.8" hidden="false" customHeight="false" outlineLevel="0" collapsed="false">
      <c r="A68" s="3" t="n">
        <v>44503</v>
      </c>
      <c r="B68" s="0" t="n">
        <v>9</v>
      </c>
      <c r="D68" s="0" t="n">
        <v>57</v>
      </c>
      <c r="E68" s="0" t="n">
        <v>159.1</v>
      </c>
      <c r="F68" s="0" t="n">
        <v>20.2</v>
      </c>
      <c r="G68" s="0" t="n">
        <v>0.33</v>
      </c>
      <c r="H68" s="0" t="n">
        <v>50</v>
      </c>
      <c r="I68" s="0" t="s">
        <v>42</v>
      </c>
      <c r="J68" s="0" t="s">
        <v>32</v>
      </c>
      <c r="K68" s="0" t="s">
        <v>47</v>
      </c>
    </row>
    <row r="69" customFormat="false" ht="12.8" hidden="false" customHeight="false" outlineLevel="0" collapsed="false">
      <c r="A69" s="3" t="n">
        <v>44503</v>
      </c>
      <c r="B69" s="0" t="n">
        <v>10</v>
      </c>
      <c r="D69" s="0" t="n">
        <v>57</v>
      </c>
      <c r="E69" s="0" t="n">
        <v>160.2</v>
      </c>
      <c r="F69" s="0" t="n">
        <v>32.5</v>
      </c>
      <c r="G69" s="0" t="n">
        <v>0.33</v>
      </c>
      <c r="H69" s="0" t="n">
        <v>50</v>
      </c>
      <c r="I69" s="0" t="s">
        <v>31</v>
      </c>
      <c r="J69" s="0" t="s">
        <v>32</v>
      </c>
      <c r="K69" s="0" t="s">
        <v>47</v>
      </c>
    </row>
    <row r="70" customFormat="false" ht="12.8" hidden="false" customHeight="false" outlineLevel="0" collapsed="false">
      <c r="A70" s="3" t="n">
        <v>44503</v>
      </c>
      <c r="B70" s="0" t="n">
        <v>11</v>
      </c>
      <c r="D70" s="0" t="n">
        <v>57</v>
      </c>
      <c r="E70" s="0" t="n">
        <v>205.8</v>
      </c>
      <c r="F70" s="0" t="n">
        <v>26.7</v>
      </c>
      <c r="G70" s="0" t="n">
        <v>0.33</v>
      </c>
      <c r="H70" s="0" t="n">
        <v>50</v>
      </c>
      <c r="I70" s="0" t="s">
        <v>42</v>
      </c>
      <c r="J70" s="0" t="s">
        <v>32</v>
      </c>
    </row>
    <row r="71" customFormat="false" ht="12.8" hidden="false" customHeight="false" outlineLevel="0" collapsed="false">
      <c r="A71" s="3" t="n">
        <v>44503</v>
      </c>
      <c r="B71" s="0" t="n">
        <v>12</v>
      </c>
      <c r="D71" s="0" t="n">
        <v>89</v>
      </c>
      <c r="G71" s="0" t="n">
        <v>0.11</v>
      </c>
      <c r="H71" s="0" t="n">
        <v>50</v>
      </c>
      <c r="K71" s="8" t="s">
        <v>135</v>
      </c>
    </row>
    <row r="72" customFormat="false" ht="12.8" hidden="false" customHeight="false" outlineLevel="0" collapsed="false">
      <c r="A72" s="3" t="n">
        <v>44503</v>
      </c>
      <c r="B72" s="0" t="n">
        <v>13</v>
      </c>
      <c r="D72" s="0" t="n">
        <v>89</v>
      </c>
      <c r="E72" s="0" t="n">
        <v>134.9</v>
      </c>
      <c r="F72" s="0" t="n">
        <v>43.3</v>
      </c>
      <c r="G72" s="0" t="n">
        <v>0.33</v>
      </c>
      <c r="H72" s="0" t="n">
        <v>50</v>
      </c>
      <c r="I72" s="0" t="s">
        <v>31</v>
      </c>
      <c r="J72" s="0" t="s">
        <v>32</v>
      </c>
    </row>
    <row r="73" customFormat="false" ht="12.8" hidden="false" customHeight="false" outlineLevel="0" collapsed="false">
      <c r="A73" s="3" t="n">
        <v>44503</v>
      </c>
      <c r="B73" s="0" t="n">
        <v>14</v>
      </c>
      <c r="D73" s="0" t="n">
        <v>89</v>
      </c>
      <c r="E73" s="0" t="n">
        <v>198</v>
      </c>
      <c r="F73" s="0" t="n">
        <v>16.6</v>
      </c>
      <c r="G73" s="0" t="n">
        <v>0.33</v>
      </c>
      <c r="H73" s="0" t="n">
        <v>50</v>
      </c>
      <c r="I73" s="0" t="s">
        <v>42</v>
      </c>
      <c r="J73" s="0" t="s">
        <v>32</v>
      </c>
    </row>
    <row r="74" customFormat="false" ht="12.8" hidden="false" customHeight="false" outlineLevel="0" collapsed="false">
      <c r="A74" s="3" t="n">
        <v>44503</v>
      </c>
      <c r="B74" s="0" t="n">
        <v>15</v>
      </c>
      <c r="D74" s="0" t="n">
        <v>89</v>
      </c>
      <c r="E74" s="0" t="n">
        <v>194.6</v>
      </c>
      <c r="F74" s="0" t="n">
        <v>45.2</v>
      </c>
      <c r="G74" s="0" t="n">
        <v>0.33</v>
      </c>
      <c r="H74" s="0" t="n">
        <v>50</v>
      </c>
      <c r="I74" s="0" t="s">
        <v>31</v>
      </c>
      <c r="J74" s="0" t="s">
        <v>32</v>
      </c>
      <c r="K74" s="8" t="s">
        <v>47</v>
      </c>
    </row>
    <row r="75" customFormat="false" ht="12.8" hidden="false" customHeight="false" outlineLevel="0" collapsed="false">
      <c r="A75" s="3" t="n">
        <v>44510</v>
      </c>
      <c r="B75" s="0" t="n">
        <v>0</v>
      </c>
      <c r="D75" s="0" t="n">
        <v>20</v>
      </c>
      <c r="G75" s="0" t="n">
        <v>0.11</v>
      </c>
      <c r="H75" s="0" t="n">
        <v>50</v>
      </c>
      <c r="K75" s="0" t="s">
        <v>135</v>
      </c>
    </row>
    <row r="76" customFormat="false" ht="12.8" hidden="false" customHeight="false" outlineLevel="0" collapsed="false">
      <c r="A76" s="3" t="n">
        <v>44510</v>
      </c>
      <c r="B76" s="0" t="n">
        <v>1</v>
      </c>
      <c r="D76" s="0" t="n">
        <v>20</v>
      </c>
      <c r="G76" s="0" t="n">
        <v>0.33</v>
      </c>
      <c r="H76" s="0" t="n">
        <v>50</v>
      </c>
      <c r="K76" s="0" t="s">
        <v>148</v>
      </c>
    </row>
    <row r="77" customFormat="false" ht="12.8" hidden="false" customHeight="false" outlineLevel="0" collapsed="false">
      <c r="A77" s="3" t="n">
        <v>44510</v>
      </c>
      <c r="B77" s="0" t="n">
        <v>2</v>
      </c>
      <c r="D77" s="0" t="n">
        <v>20</v>
      </c>
      <c r="E77" s="0" t="n">
        <v>117</v>
      </c>
      <c r="F77" s="0" t="n">
        <v>12.9</v>
      </c>
      <c r="G77" s="0" t="n">
        <v>0.33</v>
      </c>
      <c r="H77" s="0" t="n">
        <v>50</v>
      </c>
      <c r="I77" s="0" t="s">
        <v>31</v>
      </c>
      <c r="J77" s="0" t="s">
        <v>32</v>
      </c>
      <c r="K77" s="0" t="s">
        <v>149</v>
      </c>
    </row>
    <row r="78" customFormat="false" ht="12.8" hidden="false" customHeight="false" outlineLevel="0" collapsed="false">
      <c r="A78" s="3" t="n">
        <v>44510</v>
      </c>
      <c r="B78" s="0" t="n">
        <v>3</v>
      </c>
      <c r="D78" s="0" t="n">
        <v>25</v>
      </c>
      <c r="G78" s="0" t="n">
        <v>0.11</v>
      </c>
      <c r="H78" s="0" t="n">
        <v>50</v>
      </c>
      <c r="K78" s="8" t="s">
        <v>135</v>
      </c>
    </row>
    <row r="79" customFormat="false" ht="12.8" hidden="false" customHeight="false" outlineLevel="0" collapsed="false">
      <c r="A79" s="3" t="n">
        <v>44510</v>
      </c>
      <c r="B79" s="0" t="n">
        <v>4</v>
      </c>
      <c r="D79" s="0" t="n">
        <v>25</v>
      </c>
      <c r="E79" s="0" t="n">
        <f aca="false">244.1*0.33</f>
        <v>80.553</v>
      </c>
      <c r="F79" s="0" t="n">
        <f aca="false">79*0.33</f>
        <v>26.07</v>
      </c>
      <c r="G79" s="0" t="n">
        <v>0.33</v>
      </c>
      <c r="H79" s="0" t="n">
        <v>50</v>
      </c>
      <c r="I79" s="0" t="s">
        <v>31</v>
      </c>
      <c r="J79" s="0" t="s">
        <v>32</v>
      </c>
    </row>
    <row r="80" customFormat="false" ht="12.8" hidden="false" customHeight="false" outlineLevel="0" collapsed="false">
      <c r="A80" s="3" t="n">
        <v>44510</v>
      </c>
      <c r="B80" s="0" t="n">
        <v>5</v>
      </c>
      <c r="D80" s="0" t="n">
        <v>25</v>
      </c>
      <c r="E80" s="0" t="n">
        <f aca="false">377*0.33</f>
        <v>124.41</v>
      </c>
      <c r="F80" s="0" t="n">
        <f aca="false">43*0.33</f>
        <v>14.19</v>
      </c>
      <c r="G80" s="0" t="n">
        <v>0.33</v>
      </c>
      <c r="H80" s="0" t="n">
        <v>50</v>
      </c>
      <c r="I80" s="0" t="s">
        <v>31</v>
      </c>
      <c r="J80" s="0" t="s">
        <v>32</v>
      </c>
    </row>
    <row r="81" customFormat="false" ht="12.8" hidden="false" customHeight="false" outlineLevel="0" collapsed="false">
      <c r="A81" s="3" t="n">
        <v>44510</v>
      </c>
      <c r="B81" s="0" t="n">
        <v>6</v>
      </c>
      <c r="D81" s="0" t="n">
        <v>25</v>
      </c>
      <c r="E81" s="0" t="n">
        <f aca="false">205*0.33</f>
        <v>67.65</v>
      </c>
      <c r="F81" s="0" t="n">
        <f aca="false">36*0.33</f>
        <v>11.88</v>
      </c>
      <c r="G81" s="0" t="n">
        <v>0.33</v>
      </c>
      <c r="H81" s="0" t="n">
        <v>50</v>
      </c>
      <c r="I81" s="0" t="s">
        <v>31</v>
      </c>
      <c r="J81" s="0" t="s">
        <v>32</v>
      </c>
    </row>
    <row r="82" customFormat="false" ht="12.8" hidden="false" customHeight="false" outlineLevel="0" collapsed="false">
      <c r="A82" s="3" t="n">
        <v>44510</v>
      </c>
      <c r="B82" s="0" t="n">
        <v>7</v>
      </c>
      <c r="D82" s="0" t="n">
        <v>25</v>
      </c>
      <c r="G82" s="0" t="n">
        <v>0.33</v>
      </c>
      <c r="H82" s="0" t="n">
        <v>50</v>
      </c>
      <c r="K82" s="8" t="s">
        <v>150</v>
      </c>
    </row>
    <row r="83" customFormat="false" ht="12.8" hidden="false" customHeight="false" outlineLevel="0" collapsed="false">
      <c r="A83" s="3" t="n">
        <v>44510</v>
      </c>
      <c r="B83" s="0" t="n">
        <v>8</v>
      </c>
      <c r="D83" s="0" t="n">
        <v>15</v>
      </c>
      <c r="G83" s="0" t="n">
        <v>0.11</v>
      </c>
      <c r="H83" s="0" t="n">
        <v>50</v>
      </c>
      <c r="K83" s="8" t="s">
        <v>135</v>
      </c>
    </row>
    <row r="84" customFormat="false" ht="12.8" hidden="false" customHeight="false" outlineLevel="0" collapsed="false">
      <c r="A84" s="3" t="n">
        <v>44510</v>
      </c>
      <c r="B84" s="0" t="n">
        <v>9</v>
      </c>
      <c r="D84" s="0" t="n">
        <v>15</v>
      </c>
      <c r="E84" s="0" t="n">
        <f aca="false">270*0.33</f>
        <v>89.1</v>
      </c>
      <c r="F84" s="0" t="n">
        <f aca="false">62*0.33</f>
        <v>20.46</v>
      </c>
      <c r="G84" s="0" t="n">
        <v>0.33</v>
      </c>
      <c r="H84" s="0" t="n">
        <v>50</v>
      </c>
      <c r="I84" s="0" t="s">
        <v>31</v>
      </c>
      <c r="J84" s="0" t="s">
        <v>32</v>
      </c>
    </row>
    <row r="85" customFormat="false" ht="12.8" hidden="false" customHeight="false" outlineLevel="0" collapsed="false">
      <c r="A85" s="3" t="n">
        <v>44510</v>
      </c>
      <c r="B85" s="0" t="n">
        <v>10</v>
      </c>
      <c r="D85" s="0" t="n">
        <v>15</v>
      </c>
      <c r="E85" s="0" t="n">
        <f aca="false">411*0.33</f>
        <v>135.63</v>
      </c>
      <c r="F85" s="0" t="n">
        <f aca="false">40.1*0.33</f>
        <v>13.233</v>
      </c>
      <c r="G85" s="0" t="n">
        <v>0.33</v>
      </c>
      <c r="H85" s="0" t="n">
        <v>50</v>
      </c>
      <c r="I85" s="0" t="s">
        <v>31</v>
      </c>
      <c r="J85" s="0" t="s">
        <v>32</v>
      </c>
    </row>
    <row r="86" customFormat="false" ht="12.8" hidden="false" customHeight="false" outlineLevel="0" collapsed="false">
      <c r="A86" s="3" t="n">
        <v>44510</v>
      </c>
      <c r="B86" s="0" t="n">
        <v>11</v>
      </c>
      <c r="D86" s="0" t="n">
        <v>15</v>
      </c>
      <c r="E86" s="0" t="n">
        <f aca="false">549*0.33</f>
        <v>181.17</v>
      </c>
      <c r="F86" s="0" t="n">
        <f aca="false">69*0.33</f>
        <v>22.77</v>
      </c>
      <c r="G86" s="0" t="n">
        <v>0.33</v>
      </c>
      <c r="H86" s="0" t="n">
        <v>50</v>
      </c>
      <c r="I86" s="0" t="s">
        <v>31</v>
      </c>
      <c r="J86" s="0" t="s">
        <v>32</v>
      </c>
    </row>
    <row r="87" customFormat="false" ht="12.8" hidden="false" customHeight="false" outlineLevel="0" collapsed="false">
      <c r="A87" s="3" t="n">
        <v>44511</v>
      </c>
      <c r="B87" s="0" t="n">
        <v>0</v>
      </c>
      <c r="D87" s="0" t="n">
        <v>8</v>
      </c>
      <c r="G87" s="0" t="n">
        <v>0.11</v>
      </c>
      <c r="H87" s="0" t="n">
        <v>50</v>
      </c>
      <c r="K87" s="0" t="s">
        <v>135</v>
      </c>
    </row>
    <row r="88" customFormat="false" ht="12.8" hidden="false" customHeight="false" outlineLevel="0" collapsed="false">
      <c r="A88" s="3" t="n">
        <v>44511</v>
      </c>
      <c r="B88" s="0" t="n">
        <v>1</v>
      </c>
      <c r="D88" s="0" t="n">
        <v>8</v>
      </c>
      <c r="E88" s="0" t="n">
        <v>157.3</v>
      </c>
      <c r="F88" s="0" t="n">
        <v>21.5</v>
      </c>
      <c r="G88" s="0" t="n">
        <v>0.33</v>
      </c>
      <c r="H88" s="0" t="n">
        <v>50</v>
      </c>
      <c r="I88" s="0" t="s">
        <v>31</v>
      </c>
      <c r="J88" s="0" t="s">
        <v>32</v>
      </c>
      <c r="K88" s="0" t="s">
        <v>48</v>
      </c>
    </row>
    <row r="89" customFormat="false" ht="12.8" hidden="false" customHeight="false" outlineLevel="0" collapsed="false">
      <c r="A89" s="3" t="n">
        <v>44511</v>
      </c>
      <c r="B89" s="0" t="n">
        <v>2</v>
      </c>
      <c r="D89" s="0" t="n">
        <v>8</v>
      </c>
      <c r="E89" s="0" t="n">
        <v>143.3</v>
      </c>
      <c r="F89" s="0" t="n">
        <v>28.6</v>
      </c>
      <c r="G89" s="0" t="n">
        <v>0.33</v>
      </c>
      <c r="H89" s="0" t="n">
        <v>50</v>
      </c>
      <c r="I89" s="0" t="s">
        <v>31</v>
      </c>
      <c r="J89" s="0" t="s">
        <v>32</v>
      </c>
      <c r="K89" s="0" t="s">
        <v>49</v>
      </c>
    </row>
    <row r="90" customFormat="false" ht="12.8" hidden="false" customHeight="false" outlineLevel="0" collapsed="false">
      <c r="A90" s="3" t="n">
        <v>44511</v>
      </c>
      <c r="B90" s="0" t="n">
        <v>3</v>
      </c>
      <c r="D90" s="0" t="n">
        <v>50</v>
      </c>
      <c r="G90" s="0" t="n">
        <v>0.11</v>
      </c>
      <c r="H90" s="0" t="n">
        <v>50</v>
      </c>
      <c r="K90" s="8" t="s">
        <v>135</v>
      </c>
    </row>
    <row r="91" customFormat="false" ht="12.8" hidden="false" customHeight="false" outlineLevel="0" collapsed="false">
      <c r="A91" s="3" t="n">
        <v>44511</v>
      </c>
      <c r="B91" s="0" t="n">
        <v>4</v>
      </c>
      <c r="D91" s="0" t="n">
        <v>50</v>
      </c>
      <c r="E91" s="0" t="n">
        <v>110.5</v>
      </c>
      <c r="F91" s="0" t="n">
        <v>15.6</v>
      </c>
      <c r="G91" s="0" t="n">
        <v>0.33</v>
      </c>
      <c r="H91" s="0" t="n">
        <v>50</v>
      </c>
      <c r="I91" s="0" t="s">
        <v>31</v>
      </c>
      <c r="J91" s="0" t="s">
        <v>32</v>
      </c>
    </row>
    <row r="92" customFormat="false" ht="12.8" hidden="false" customHeight="false" outlineLevel="0" collapsed="false">
      <c r="A92" s="3" t="n">
        <v>44511</v>
      </c>
      <c r="B92" s="0" t="n">
        <v>5</v>
      </c>
      <c r="D92" s="0" t="n">
        <v>50</v>
      </c>
      <c r="E92" s="0" t="n">
        <v>129</v>
      </c>
      <c r="F92" s="0" t="n">
        <v>26.7</v>
      </c>
      <c r="G92" s="0" t="n">
        <v>0.33</v>
      </c>
      <c r="H92" s="0" t="n">
        <v>50</v>
      </c>
      <c r="I92" s="0" t="s">
        <v>31</v>
      </c>
      <c r="J92" s="0" t="s">
        <v>32</v>
      </c>
      <c r="K92" s="0" t="s">
        <v>50</v>
      </c>
    </row>
    <row r="93" customFormat="false" ht="12.8" hidden="false" customHeight="false" outlineLevel="0" collapsed="false">
      <c r="A93" s="3" t="n">
        <v>44511</v>
      </c>
      <c r="B93" s="0" t="n">
        <v>6</v>
      </c>
      <c r="D93" s="0" t="n">
        <v>50</v>
      </c>
      <c r="E93" s="0" t="n">
        <v>147.4</v>
      </c>
      <c r="F93" s="0" t="n">
        <v>21.1</v>
      </c>
      <c r="G93" s="0" t="n">
        <v>0.33</v>
      </c>
      <c r="H93" s="0" t="n">
        <v>50</v>
      </c>
      <c r="I93" s="0" t="s">
        <v>31</v>
      </c>
      <c r="J93" s="0" t="s">
        <v>32</v>
      </c>
      <c r="K93" s="0" t="s">
        <v>50</v>
      </c>
    </row>
    <row r="94" customFormat="false" ht="12.8" hidden="false" customHeight="false" outlineLevel="0" collapsed="false">
      <c r="A94" s="3" t="n">
        <v>44511</v>
      </c>
      <c r="B94" s="0" t="n">
        <v>7</v>
      </c>
      <c r="D94" s="0" t="n">
        <v>50</v>
      </c>
      <c r="E94" s="0" t="n">
        <v>176.8</v>
      </c>
      <c r="F94" s="0" t="n">
        <v>12.3</v>
      </c>
      <c r="G94" s="0" t="n">
        <v>0.33</v>
      </c>
      <c r="H94" s="0" t="n">
        <v>50</v>
      </c>
      <c r="I94" s="0" t="s">
        <v>31</v>
      </c>
      <c r="J94" s="0" t="s">
        <v>32</v>
      </c>
      <c r="K94" s="8" t="s">
        <v>50</v>
      </c>
    </row>
    <row r="95" customFormat="false" ht="12.8" hidden="false" customHeight="false" outlineLevel="0" collapsed="false">
      <c r="A95" s="3" t="n">
        <v>44511</v>
      </c>
      <c r="B95" s="0" t="n">
        <v>8</v>
      </c>
      <c r="G95" s="0" t="n">
        <v>0.11</v>
      </c>
      <c r="H95" s="0" t="n">
        <v>50</v>
      </c>
      <c r="K95" s="8" t="s">
        <v>135</v>
      </c>
    </row>
    <row r="96" customFormat="false" ht="12.8" hidden="false" customHeight="false" outlineLevel="0" collapsed="false">
      <c r="A96" s="3" t="n">
        <v>44511</v>
      </c>
      <c r="B96" s="0" t="n">
        <v>9</v>
      </c>
      <c r="E96" s="0" t="n">
        <v>48.4</v>
      </c>
      <c r="F96" s="0" t="n">
        <v>19.5</v>
      </c>
      <c r="G96" s="0" t="n">
        <v>0.33</v>
      </c>
      <c r="H96" s="0" t="n">
        <v>50</v>
      </c>
      <c r="I96" s="0" t="s">
        <v>31</v>
      </c>
      <c r="J96" s="0" t="s">
        <v>32</v>
      </c>
      <c r="K96" s="0" t="s">
        <v>151</v>
      </c>
    </row>
    <row r="97" customFormat="false" ht="12.8" hidden="false" customHeight="false" outlineLevel="0" collapsed="false">
      <c r="A97" s="3" t="n">
        <v>44522</v>
      </c>
      <c r="B97" s="0" t="n">
        <v>0</v>
      </c>
      <c r="D97" s="0" t="n">
        <v>70</v>
      </c>
      <c r="G97" s="0" t="n">
        <v>0.11</v>
      </c>
      <c r="H97" s="0" t="n">
        <v>50</v>
      </c>
      <c r="K97" s="0" t="s">
        <v>135</v>
      </c>
    </row>
    <row r="98" customFormat="false" ht="12.8" hidden="false" customHeight="false" outlineLevel="0" collapsed="false">
      <c r="A98" s="3" t="n">
        <v>44522</v>
      </c>
      <c r="B98" s="0" t="n">
        <v>1</v>
      </c>
      <c r="D98" s="0" t="n">
        <v>70</v>
      </c>
      <c r="K98" s="0" t="s">
        <v>152</v>
      </c>
    </row>
    <row r="99" customFormat="false" ht="12.8" hidden="false" customHeight="false" outlineLevel="0" collapsed="false">
      <c r="A99" s="3" t="n">
        <v>44522</v>
      </c>
      <c r="B99" s="0" t="n">
        <v>2</v>
      </c>
      <c r="D99" s="0" t="n">
        <v>70</v>
      </c>
      <c r="E99" s="0" t="n">
        <v>115</v>
      </c>
      <c r="F99" s="0" t="n">
        <v>54.3</v>
      </c>
      <c r="G99" s="0" t="n">
        <v>0.33</v>
      </c>
      <c r="H99" s="0" t="n">
        <v>50</v>
      </c>
      <c r="I99" s="0" t="s">
        <v>31</v>
      </c>
      <c r="J99" s="0" t="s">
        <v>32</v>
      </c>
      <c r="K99" s="0" t="s">
        <v>37</v>
      </c>
    </row>
    <row r="100" customFormat="false" ht="12.8" hidden="false" customHeight="false" outlineLevel="0" collapsed="false">
      <c r="A100" s="3" t="n">
        <v>44522</v>
      </c>
      <c r="B100" s="0" t="n">
        <v>3</v>
      </c>
      <c r="D100" s="0" t="n">
        <v>70</v>
      </c>
      <c r="E100" s="0" t="n">
        <v>136.1</v>
      </c>
      <c r="F100" s="0" t="n">
        <v>39.4</v>
      </c>
      <c r="G100" s="0" t="n">
        <v>0.33</v>
      </c>
      <c r="H100" s="0" t="n">
        <v>50</v>
      </c>
      <c r="I100" s="0" t="s">
        <v>31</v>
      </c>
      <c r="J100" s="0" t="s">
        <v>32</v>
      </c>
      <c r="K100" s="0" t="s">
        <v>51</v>
      </c>
    </row>
    <row r="101" customFormat="false" ht="12.8" hidden="false" customHeight="false" outlineLevel="0" collapsed="false">
      <c r="A101" s="3" t="n">
        <v>44522</v>
      </c>
      <c r="B101" s="0" t="n">
        <v>4</v>
      </c>
      <c r="D101" s="0" t="n">
        <v>70</v>
      </c>
      <c r="G101" s="0" t="n">
        <v>0.33</v>
      </c>
      <c r="H101" s="0" t="n">
        <v>50</v>
      </c>
      <c r="K101" s="0" t="s">
        <v>153</v>
      </c>
    </row>
    <row r="102" customFormat="false" ht="12.8" hidden="false" customHeight="false" outlineLevel="0" collapsed="false">
      <c r="A102" s="3" t="n">
        <v>44522</v>
      </c>
      <c r="B102" s="0" t="n">
        <v>5</v>
      </c>
      <c r="D102" s="0" t="n">
        <v>70</v>
      </c>
      <c r="E102" s="0" t="n">
        <v>121</v>
      </c>
      <c r="F102" s="0" t="n">
        <v>53</v>
      </c>
      <c r="G102" s="0" t="n">
        <v>0.33</v>
      </c>
      <c r="H102" s="0" t="n">
        <v>50</v>
      </c>
      <c r="I102" s="0" t="s">
        <v>31</v>
      </c>
      <c r="J102" s="0" t="s">
        <v>35</v>
      </c>
      <c r="K102" s="0" t="s">
        <v>52</v>
      </c>
    </row>
    <row r="103" customFormat="false" ht="12.8" hidden="false" customHeight="false" outlineLevel="0" collapsed="false">
      <c r="A103" s="3" t="n">
        <v>44522</v>
      </c>
      <c r="B103" s="0" t="n">
        <v>6</v>
      </c>
      <c r="D103" s="0" t="n">
        <v>70</v>
      </c>
      <c r="E103" s="0" t="n">
        <v>132.6</v>
      </c>
      <c r="F103" s="0" t="n">
        <v>37.1</v>
      </c>
      <c r="G103" s="0" t="n">
        <v>0.33</v>
      </c>
      <c r="H103" s="0" t="n">
        <v>50</v>
      </c>
      <c r="I103" s="0" t="s">
        <v>31</v>
      </c>
      <c r="J103" s="0" t="s">
        <v>35</v>
      </c>
      <c r="K103" s="0" t="s">
        <v>53</v>
      </c>
    </row>
    <row r="104" customFormat="false" ht="12.8" hidden="false" customHeight="false" outlineLevel="0" collapsed="false">
      <c r="A104" s="3" t="n">
        <v>44522</v>
      </c>
      <c r="B104" s="0" t="n">
        <v>7</v>
      </c>
      <c r="D104" s="0" t="n">
        <v>100</v>
      </c>
      <c r="G104" s="0" t="n">
        <v>0.33</v>
      </c>
      <c r="H104" s="0" t="n">
        <v>50</v>
      </c>
      <c r="K104" s="0" t="s">
        <v>135</v>
      </c>
    </row>
    <row r="105" customFormat="false" ht="12.8" hidden="false" customHeight="false" outlineLevel="0" collapsed="false">
      <c r="A105" s="3" t="n">
        <v>44522</v>
      </c>
      <c r="B105" s="0" t="n">
        <v>8</v>
      </c>
      <c r="D105" s="0" t="n">
        <v>100</v>
      </c>
      <c r="E105" s="0" t="n">
        <v>182.3</v>
      </c>
      <c r="F105" s="0" t="n">
        <v>42.9</v>
      </c>
      <c r="G105" s="0" t="n">
        <v>0.33</v>
      </c>
      <c r="H105" s="0" t="n">
        <v>50</v>
      </c>
      <c r="J105" s="0" t="s">
        <v>32</v>
      </c>
    </row>
    <row r="106" customFormat="false" ht="12.8" hidden="false" customHeight="false" outlineLevel="0" collapsed="false">
      <c r="A106" s="3" t="n">
        <v>44522</v>
      </c>
      <c r="B106" s="0" t="n">
        <v>9</v>
      </c>
      <c r="D106" s="0" t="n">
        <v>100</v>
      </c>
      <c r="E106" s="0" t="n">
        <v>178.1</v>
      </c>
      <c r="F106" s="0" t="n">
        <v>27.9</v>
      </c>
      <c r="G106" s="0" t="n">
        <v>0.33</v>
      </c>
      <c r="H106" s="0" t="n">
        <v>50</v>
      </c>
      <c r="J106" s="0" t="s">
        <v>32</v>
      </c>
    </row>
    <row r="107" customFormat="false" ht="12.8" hidden="false" customHeight="false" outlineLevel="0" collapsed="false">
      <c r="A107" s="3" t="n">
        <v>44522</v>
      </c>
      <c r="B107" s="0" t="n">
        <v>10</v>
      </c>
      <c r="D107" s="0" t="n">
        <v>100</v>
      </c>
      <c r="E107" s="0" t="n">
        <v>262</v>
      </c>
      <c r="F107" s="0" t="n">
        <v>64.4</v>
      </c>
      <c r="G107" s="0" t="n">
        <v>0.33</v>
      </c>
      <c r="H107" s="0" t="n">
        <v>50</v>
      </c>
      <c r="J107" s="0" t="s">
        <v>32</v>
      </c>
    </row>
    <row r="108" customFormat="false" ht="12.8" hidden="false" customHeight="false" outlineLevel="0" collapsed="false">
      <c r="A108" s="3" t="n">
        <v>44539</v>
      </c>
      <c r="B108" s="0" t="n">
        <v>21</v>
      </c>
      <c r="D108" s="0" t="n">
        <v>130</v>
      </c>
      <c r="E108" s="0" t="n">
        <f aca="false">350*0.16</f>
        <v>56</v>
      </c>
      <c r="F108" s="0" t="n">
        <f aca="false">71*0.16</f>
        <v>11.36</v>
      </c>
      <c r="G108" s="0" t="n">
        <v>0.16</v>
      </c>
      <c r="H108" s="0" t="n">
        <v>50</v>
      </c>
      <c r="J108" s="0" t="s">
        <v>32</v>
      </c>
      <c r="L108" s="0" t="n">
        <v>266</v>
      </c>
      <c r="M108" s="0" t="n">
        <v>232</v>
      </c>
    </row>
    <row r="109" customFormat="false" ht="12.8" hidden="false" customHeight="false" outlineLevel="0" collapsed="false">
      <c r="A109" s="3" t="n">
        <v>44578</v>
      </c>
      <c r="B109" s="0" t="n">
        <v>17</v>
      </c>
      <c r="D109" s="0" t="n">
        <v>166</v>
      </c>
      <c r="E109" s="0" t="n">
        <f aca="false">389*0.16</f>
        <v>62.24</v>
      </c>
      <c r="F109" s="0" t="n">
        <f aca="false">56*0.16</f>
        <v>8.96</v>
      </c>
      <c r="G109" s="0" t="n">
        <v>0.16</v>
      </c>
      <c r="H109" s="0" t="n">
        <v>50</v>
      </c>
      <c r="J109" s="0" t="s">
        <v>35</v>
      </c>
      <c r="L109" s="0" t="n">
        <v>299</v>
      </c>
      <c r="M109" s="0" t="n">
        <v>273.5</v>
      </c>
    </row>
    <row r="110" customFormat="false" ht="12.8" hidden="false" customHeight="false" outlineLevel="0" collapsed="false">
      <c r="A110" s="3" t="n">
        <v>44585</v>
      </c>
      <c r="B110" s="0" t="n">
        <v>48</v>
      </c>
      <c r="D110" s="0" t="n">
        <v>171</v>
      </c>
      <c r="E110" s="0" t="n">
        <f aca="false">839*0.16</f>
        <v>134.24</v>
      </c>
      <c r="F110" s="0" t="n">
        <f aca="false">175*0.16</f>
        <v>28</v>
      </c>
      <c r="G110" s="0" t="n">
        <v>0.16</v>
      </c>
      <c r="H110" s="0" t="n">
        <v>50</v>
      </c>
      <c r="J110" s="0" t="s">
        <v>32</v>
      </c>
      <c r="L110" s="0" t="n">
        <v>509</v>
      </c>
      <c r="M110" s="0" t="n">
        <v>481</v>
      </c>
    </row>
    <row r="111" customFormat="false" ht="12.8" hidden="false" customHeight="false" outlineLevel="0" collapsed="false">
      <c r="A111" s="3" t="n">
        <v>44594</v>
      </c>
      <c r="B111" s="0" t="n">
        <v>57</v>
      </c>
    </row>
    <row r="112" customFormat="false" ht="12.8" hidden="false" customHeight="false" outlineLevel="0" collapsed="false">
      <c r="A112" s="3" t="n">
        <v>44599</v>
      </c>
      <c r="B112" s="0" t="n">
        <v>14</v>
      </c>
    </row>
    <row r="113" customFormat="false" ht="12.8" hidden="false" customHeight="false" outlineLevel="0" collapsed="false">
      <c r="A113" s="3" t="n">
        <v>44600</v>
      </c>
      <c r="B113" s="0" t="n">
        <v>76</v>
      </c>
    </row>
    <row r="114" customFormat="false" ht="12.8" hidden="false" customHeight="false" outlineLevel="0" collapsed="false">
      <c r="A114" s="3" t="n">
        <v>44600</v>
      </c>
      <c r="B114" s="0" t="n">
        <v>85</v>
      </c>
    </row>
    <row r="115" customFormat="false" ht="12.8" hidden="false" customHeight="false" outlineLevel="0" collapsed="false">
      <c r="A115" s="3" t="n">
        <v>44600</v>
      </c>
      <c r="B115" s="0" t="n">
        <v>94</v>
      </c>
    </row>
    <row r="116" customFormat="false" ht="12.8" hidden="false" customHeight="false" outlineLevel="0" collapsed="false">
      <c r="A116" s="3" t="n">
        <v>44601</v>
      </c>
      <c r="B116" s="0" t="n">
        <v>1</v>
      </c>
    </row>
    <row r="117" customFormat="false" ht="12.8" hidden="false" customHeight="false" outlineLevel="0" collapsed="false">
      <c r="A117" s="3" t="n">
        <v>44601</v>
      </c>
      <c r="B117" s="0" t="n">
        <v>2</v>
      </c>
    </row>
    <row r="118" customFormat="false" ht="12.8" hidden="false" customHeight="false" outlineLevel="0" collapsed="false">
      <c r="A118" s="3" t="n">
        <v>44601</v>
      </c>
      <c r="B118" s="0" t="n">
        <v>3</v>
      </c>
    </row>
    <row r="119" customFormat="false" ht="12.8" hidden="false" customHeight="false" outlineLevel="0" collapsed="false">
      <c r="A119" s="3" t="n">
        <v>44601</v>
      </c>
      <c r="B119" s="0" t="n">
        <v>4</v>
      </c>
    </row>
    <row r="120" customFormat="false" ht="12.8" hidden="false" customHeight="false" outlineLevel="0" collapsed="false">
      <c r="A120" s="3" t="n">
        <v>44601</v>
      </c>
      <c r="B120" s="0" t="n">
        <v>5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5</v>
      </c>
      <c r="E1" s="0" t="s">
        <v>6</v>
      </c>
      <c r="F1" s="0" t="s">
        <v>8</v>
      </c>
      <c r="G1" s="0" t="s">
        <v>3</v>
      </c>
      <c r="H1" s="0" t="s">
        <v>4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15</v>
      </c>
      <c r="O1" s="0" t="s">
        <v>16</v>
      </c>
      <c r="P1" s="0" t="s">
        <v>17</v>
      </c>
    </row>
    <row r="2" customFormat="false" ht="12.8" hidden="false" customHeight="false" outlineLevel="0" collapsed="false">
      <c r="A2" s="3" t="n">
        <v>44659</v>
      </c>
      <c r="B2" s="0" t="n">
        <v>0</v>
      </c>
      <c r="D2" s="0" t="n">
        <v>78</v>
      </c>
      <c r="E2" s="0" t="n">
        <f aca="false">611*0.16</f>
        <v>97.76</v>
      </c>
      <c r="F2" s="0" t="n">
        <f aca="false">162*0.16</f>
        <v>25.92</v>
      </c>
      <c r="G2" s="0" t="n">
        <v>0.16</v>
      </c>
      <c r="H2" s="0" t="n">
        <v>50</v>
      </c>
      <c r="J2" s="0" t="s">
        <v>32</v>
      </c>
      <c r="P2" s="0" t="n">
        <f aca="false">(E2-F2)/F2^2</f>
        <v>0.106929202865417</v>
      </c>
    </row>
    <row r="3" customFormat="false" ht="12.8" hidden="false" customHeight="false" outlineLevel="0" collapsed="false">
      <c r="A3" s="3" t="n">
        <v>44659</v>
      </c>
      <c r="B3" s="0" t="n">
        <v>1</v>
      </c>
      <c r="D3" s="0" t="n">
        <v>78</v>
      </c>
      <c r="E3" s="0" t="n">
        <f aca="false">296*0.16</f>
        <v>47.36</v>
      </c>
      <c r="F3" s="0" t="n">
        <f aca="false">155*0.16</f>
        <v>24.8</v>
      </c>
      <c r="G3" s="0" t="n">
        <v>0.16</v>
      </c>
      <c r="H3" s="0" t="n">
        <v>50</v>
      </c>
      <c r="J3" s="0" t="s">
        <v>32</v>
      </c>
      <c r="P3" s="0" t="n">
        <f aca="false">(E3-F3)/F3^2</f>
        <v>0.0366805411030177</v>
      </c>
    </row>
    <row r="4" customFormat="false" ht="12.8" hidden="false" customHeight="false" outlineLevel="0" collapsed="false">
      <c r="A4" s="3" t="n">
        <v>44659</v>
      </c>
      <c r="B4" s="0" t="n">
        <v>2</v>
      </c>
      <c r="D4" s="0" t="n">
        <v>78</v>
      </c>
      <c r="E4" s="0" t="n">
        <f aca="false">465*0.16</f>
        <v>74.4</v>
      </c>
      <c r="F4" s="0" t="n">
        <f aca="false">359*0.16</f>
        <v>57.44</v>
      </c>
      <c r="G4" s="0" t="n">
        <v>0.16</v>
      </c>
      <c r="H4" s="0" t="n">
        <v>50</v>
      </c>
      <c r="J4" s="0" t="s">
        <v>32</v>
      </c>
      <c r="P4" s="0" t="n">
        <f aca="false">(E4-F4)/F4^2</f>
        <v>0.00514040083487869</v>
      </c>
    </row>
    <row r="5" customFormat="false" ht="12.8" hidden="false" customHeight="false" outlineLevel="0" collapsed="false">
      <c r="A5" s="3" t="n">
        <v>44662</v>
      </c>
      <c r="B5" s="0" t="n">
        <v>0</v>
      </c>
      <c r="D5" s="0" t="n">
        <v>80</v>
      </c>
      <c r="E5" s="0" t="n">
        <f aca="false">356*0.16</f>
        <v>56.96</v>
      </c>
      <c r="F5" s="0" t="n">
        <f aca="false">41*0.16</f>
        <v>6.56</v>
      </c>
      <c r="G5" s="0" t="n">
        <v>0.16</v>
      </c>
      <c r="H5" s="0" t="n">
        <v>50</v>
      </c>
      <c r="J5" s="0" t="s">
        <v>32</v>
      </c>
      <c r="P5" s="0" t="n">
        <f aca="false">(E5-F5)/F5^2</f>
        <v>1.17117787031529</v>
      </c>
    </row>
    <row r="6" customFormat="false" ht="12.8" hidden="false" customHeight="false" outlineLevel="0" collapsed="false">
      <c r="A6" s="3" t="n">
        <v>44662</v>
      </c>
      <c r="B6" s="0" t="n">
        <v>1</v>
      </c>
      <c r="D6" s="0" t="n">
        <v>80</v>
      </c>
      <c r="E6" s="0" t="n">
        <f aca="false">178*0.16</f>
        <v>28.48</v>
      </c>
      <c r="F6" s="0" t="n">
        <f aca="false">37*0.16</f>
        <v>5.92</v>
      </c>
      <c r="G6" s="0" t="n">
        <v>0.16</v>
      </c>
      <c r="H6" s="0" t="n">
        <v>50</v>
      </c>
      <c r="J6" s="0" t="s">
        <v>32</v>
      </c>
      <c r="P6" s="0" t="n">
        <f aca="false">(E6-F6)/F6^2</f>
        <v>0.643718042366691</v>
      </c>
    </row>
    <row r="7" customFormat="false" ht="12.8" hidden="false" customHeight="false" outlineLevel="0" collapsed="false">
      <c r="A7" s="3" t="n">
        <v>44662</v>
      </c>
      <c r="B7" s="0" t="n">
        <v>2</v>
      </c>
      <c r="D7" s="0" t="n">
        <v>80</v>
      </c>
      <c r="E7" s="0" t="n">
        <f aca="false">1208*0.16</f>
        <v>193.28</v>
      </c>
      <c r="F7" s="0" t="n">
        <f aca="false">97*0.16</f>
        <v>15.52</v>
      </c>
      <c r="G7" s="0" t="n">
        <v>0.16</v>
      </c>
      <c r="H7" s="0" t="n">
        <v>50</v>
      </c>
      <c r="J7" s="0" t="s">
        <v>32</v>
      </c>
      <c r="P7" s="0" t="n">
        <f aca="false">(E7-F7)/F7^2</f>
        <v>0.73799022212775</v>
      </c>
    </row>
    <row r="8" customFormat="false" ht="12.8" hidden="false" customHeight="false" outlineLevel="0" collapsed="false">
      <c r="A8" s="3" t="n">
        <v>44662</v>
      </c>
      <c r="B8" s="0" t="n">
        <v>3</v>
      </c>
      <c r="D8" s="0" t="n">
        <v>80</v>
      </c>
      <c r="E8" s="0" t="n">
        <f aca="false">552*0.16</f>
        <v>88.32</v>
      </c>
      <c r="F8" s="0" t="n">
        <f aca="false">83*0.16</f>
        <v>13.28</v>
      </c>
      <c r="G8" s="0" t="n">
        <v>0.16</v>
      </c>
      <c r="H8" s="0" t="n">
        <v>50</v>
      </c>
      <c r="J8" s="0" t="s">
        <v>32</v>
      </c>
      <c r="P8" s="0" t="n">
        <f aca="false">(E8-F8)/F8^2</f>
        <v>0.425497169400494</v>
      </c>
    </row>
    <row r="9" customFormat="false" ht="12.8" hidden="false" customHeight="false" outlineLevel="0" collapsed="false">
      <c r="A9" s="3" t="n">
        <v>44662</v>
      </c>
      <c r="B9" s="0" t="n">
        <v>4</v>
      </c>
      <c r="D9" s="0" t="n">
        <v>80</v>
      </c>
      <c r="E9" s="0" t="n">
        <f aca="false">316*0.16</f>
        <v>50.56</v>
      </c>
      <c r="F9" s="0" t="n">
        <f aca="false">56*0.16</f>
        <v>8.96</v>
      </c>
      <c r="G9" s="0" t="n">
        <v>0.16</v>
      </c>
      <c r="H9" s="0" t="n">
        <v>50</v>
      </c>
      <c r="J9" s="0" t="s">
        <v>32</v>
      </c>
      <c r="P9" s="0" t="n">
        <f aca="false">(E9-F9)/F9^2</f>
        <v>0.518176020408163</v>
      </c>
    </row>
    <row r="10" customFormat="false" ht="12.8" hidden="false" customHeight="false" outlineLevel="0" collapsed="false">
      <c r="A10" s="3" t="n">
        <v>44664</v>
      </c>
      <c r="B10" s="0" t="n">
        <v>0</v>
      </c>
      <c r="D10" s="0" t="n">
        <v>68</v>
      </c>
      <c r="E10" s="0" t="n">
        <f aca="false">1058*0.16</f>
        <v>169.28</v>
      </c>
      <c r="F10" s="0" t="n">
        <f aca="false">179*0.16</f>
        <v>28.64</v>
      </c>
      <c r="G10" s="0" t="n">
        <v>0.16</v>
      </c>
      <c r="H10" s="0" t="n">
        <v>50</v>
      </c>
      <c r="J10" s="0" t="s">
        <v>32</v>
      </c>
      <c r="P10" s="0" t="n">
        <f aca="false">(E10-F10)/F10^2</f>
        <v>0.171460004369402</v>
      </c>
    </row>
    <row r="11" customFormat="false" ht="12.8" hidden="false" customHeight="false" outlineLevel="0" collapsed="false">
      <c r="A11" s="3" t="n">
        <v>44664</v>
      </c>
      <c r="B11" s="0" t="n">
        <v>1</v>
      </c>
      <c r="D11" s="0" t="n">
        <v>68</v>
      </c>
      <c r="E11" s="0" t="n">
        <f aca="false">299*0.16</f>
        <v>47.84</v>
      </c>
      <c r="F11" s="0" t="n">
        <f aca="false">198*0.16</f>
        <v>31.68</v>
      </c>
      <c r="G11" s="0" t="n">
        <v>0.16</v>
      </c>
      <c r="H11" s="0" t="n">
        <v>50</v>
      </c>
      <c r="J11" s="0" t="s">
        <v>32</v>
      </c>
      <c r="P11" s="0" t="n">
        <f aca="false">(E11-F11)/F11^2</f>
        <v>0.016101673298643</v>
      </c>
    </row>
    <row r="12" customFormat="false" ht="12.8" hidden="false" customHeight="false" outlineLevel="0" collapsed="false">
      <c r="A12" s="3" t="n">
        <v>44664</v>
      </c>
      <c r="B12" s="0" t="n">
        <v>2</v>
      </c>
      <c r="D12" s="0" t="n">
        <v>68</v>
      </c>
      <c r="E12" s="0" t="n">
        <v>49.9</v>
      </c>
      <c r="F12" s="0" t="n">
        <v>4.5</v>
      </c>
      <c r="G12" s="0" t="n">
        <v>0.16</v>
      </c>
      <c r="H12" s="0" t="n">
        <v>50</v>
      </c>
      <c r="J12" s="0" t="s">
        <v>32</v>
      </c>
      <c r="P12" s="0" t="n">
        <f aca="false">(E12-F12)/F12^2</f>
        <v>2.24197530864198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4.47"/>
    <col collapsed="false" customWidth="true" hidden="false" outlineLevel="0" max="11" min="11" style="0" width="27.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5</v>
      </c>
      <c r="E1" s="0" t="s">
        <v>6</v>
      </c>
      <c r="F1" s="0" t="s">
        <v>8</v>
      </c>
      <c r="G1" s="0" t="s">
        <v>3</v>
      </c>
      <c r="H1" s="0" t="s">
        <v>4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154</v>
      </c>
    </row>
    <row r="2" customFormat="false" ht="12.8" hidden="false" customHeight="false" outlineLevel="0" collapsed="false">
      <c r="A2" s="3" t="n">
        <v>44390</v>
      </c>
      <c r="B2" s="0" t="s">
        <v>155</v>
      </c>
      <c r="C2" s="0" t="n">
        <v>0</v>
      </c>
      <c r="D2" s="0" t="n">
        <v>20</v>
      </c>
      <c r="E2" s="0" t="n">
        <v>100.5</v>
      </c>
      <c r="F2" s="0" t="n">
        <v>34.5</v>
      </c>
      <c r="G2" s="0" t="n">
        <v>0.1</v>
      </c>
      <c r="H2" s="0" t="n">
        <v>30</v>
      </c>
      <c r="J2" s="0" t="s">
        <v>35</v>
      </c>
      <c r="K2" s="0" t="s">
        <v>156</v>
      </c>
      <c r="L2" s="0" t="n">
        <v>454</v>
      </c>
      <c r="M2" s="0" t="n">
        <v>490</v>
      </c>
    </row>
    <row r="3" customFormat="false" ht="12.8" hidden="false" customHeight="false" outlineLevel="0" collapsed="false">
      <c r="A3" s="3" t="n">
        <v>44397</v>
      </c>
      <c r="B3" s="0" t="s">
        <v>157</v>
      </c>
      <c r="C3" s="0" t="n">
        <v>1</v>
      </c>
      <c r="D3" s="0" t="n">
        <v>32</v>
      </c>
      <c r="E3" s="0" t="n">
        <v>66</v>
      </c>
      <c r="F3" s="0" t="n">
        <v>8.8</v>
      </c>
      <c r="G3" s="0" t="n">
        <v>0.1</v>
      </c>
      <c r="H3" s="0" t="n">
        <v>30</v>
      </c>
      <c r="J3" s="0" t="s">
        <v>35</v>
      </c>
      <c r="K3" s="0" t="s">
        <v>156</v>
      </c>
      <c r="L3" s="0" t="n">
        <v>514</v>
      </c>
      <c r="M3" s="0" t="n">
        <v>512</v>
      </c>
    </row>
    <row r="4" customFormat="false" ht="12.8" hidden="false" customHeight="false" outlineLevel="0" collapsed="false">
      <c r="A4" s="3" t="n">
        <v>44397</v>
      </c>
      <c r="B4" s="0" t="s">
        <v>158</v>
      </c>
      <c r="C4" s="0" t="n">
        <v>1</v>
      </c>
      <c r="D4" s="0" t="n">
        <v>32</v>
      </c>
      <c r="E4" s="0" t="n">
        <v>69.5</v>
      </c>
      <c r="F4" s="0" t="n">
        <v>9</v>
      </c>
      <c r="G4" s="0" t="n">
        <v>0.1</v>
      </c>
      <c r="H4" s="0" t="n">
        <v>30</v>
      </c>
      <c r="J4" s="0" t="s">
        <v>35</v>
      </c>
      <c r="K4" s="0" t="s">
        <v>156</v>
      </c>
      <c r="L4" s="0" t="n">
        <v>513</v>
      </c>
      <c r="M4" s="0" t="n">
        <v>520</v>
      </c>
    </row>
    <row r="5" customFormat="false" ht="12.8" hidden="false" customHeight="false" outlineLevel="0" collapsed="false">
      <c r="A5" s="3" t="n">
        <v>44397</v>
      </c>
      <c r="B5" s="0" t="s">
        <v>159</v>
      </c>
      <c r="C5" s="0" t="n">
        <v>1</v>
      </c>
      <c r="D5" s="0" t="n">
        <v>32</v>
      </c>
      <c r="E5" s="0" t="n">
        <v>69.2</v>
      </c>
      <c r="F5" s="0" t="n">
        <v>9</v>
      </c>
      <c r="G5" s="0" t="n">
        <v>0.1</v>
      </c>
      <c r="H5" s="0" t="n">
        <v>30</v>
      </c>
      <c r="J5" s="0" t="s">
        <v>35</v>
      </c>
      <c r="K5" s="0" t="s">
        <v>156</v>
      </c>
      <c r="L5" s="0" t="n">
        <v>509</v>
      </c>
      <c r="M5" s="0" t="n">
        <v>518</v>
      </c>
    </row>
    <row r="6" customFormat="false" ht="12.8" hidden="false" customHeight="false" outlineLevel="0" collapsed="false">
      <c r="A6" s="3" t="n">
        <v>44397</v>
      </c>
      <c r="B6" s="0" t="s">
        <v>160</v>
      </c>
      <c r="C6" s="0" t="n">
        <v>1</v>
      </c>
      <c r="D6" s="0" t="n">
        <v>32</v>
      </c>
      <c r="E6" s="0" t="n">
        <v>69.3</v>
      </c>
      <c r="F6" s="0" t="n">
        <v>9.1</v>
      </c>
      <c r="G6" s="0" t="n">
        <v>0.1</v>
      </c>
      <c r="H6" s="0" t="n">
        <v>30</v>
      </c>
      <c r="J6" s="0" t="s">
        <v>35</v>
      </c>
      <c r="K6" s="0" t="s">
        <v>156</v>
      </c>
      <c r="L6" s="0" t="n">
        <v>512</v>
      </c>
      <c r="M6" s="0" t="n">
        <v>512</v>
      </c>
    </row>
    <row r="7" customFormat="false" ht="12.8" hidden="false" customHeight="false" outlineLevel="0" collapsed="false">
      <c r="A7" s="3" t="n">
        <v>44397</v>
      </c>
      <c r="B7" s="0" t="s">
        <v>161</v>
      </c>
      <c r="C7" s="0" t="n">
        <v>1</v>
      </c>
      <c r="D7" s="0" t="n">
        <v>32</v>
      </c>
      <c r="E7" s="0" t="n">
        <v>65.2</v>
      </c>
      <c r="F7" s="0" t="n">
        <v>8.6</v>
      </c>
      <c r="G7" s="0" t="n">
        <v>0.1</v>
      </c>
      <c r="H7" s="0" t="n">
        <v>30</v>
      </c>
      <c r="J7" s="0" t="s">
        <v>35</v>
      </c>
      <c r="K7" s="0" t="s">
        <v>156</v>
      </c>
      <c r="L7" s="0" t="n">
        <v>517</v>
      </c>
      <c r="M7" s="0" t="n">
        <v>517</v>
      </c>
    </row>
    <row r="8" customFormat="false" ht="12.8" hidden="false" customHeight="false" outlineLevel="0" collapsed="false">
      <c r="A8" s="3" t="n">
        <v>44397</v>
      </c>
      <c r="B8" s="0" t="s">
        <v>162</v>
      </c>
      <c r="C8" s="0" t="n">
        <v>1</v>
      </c>
      <c r="D8" s="0" t="n">
        <v>32</v>
      </c>
      <c r="E8" s="0" t="n">
        <v>65.5</v>
      </c>
      <c r="F8" s="0" t="n">
        <v>8.9</v>
      </c>
      <c r="G8" s="0" t="n">
        <v>0.1</v>
      </c>
      <c r="H8" s="0" t="n">
        <v>30</v>
      </c>
      <c r="J8" s="0" t="s">
        <v>35</v>
      </c>
      <c r="K8" s="0" t="s">
        <v>156</v>
      </c>
      <c r="L8" s="0" t="n">
        <v>517</v>
      </c>
      <c r="M8" s="0" t="n">
        <v>510</v>
      </c>
    </row>
    <row r="9" customFormat="false" ht="12.8" hidden="false" customHeight="false" outlineLevel="0" collapsed="false">
      <c r="A9" s="3" t="n">
        <v>44397</v>
      </c>
      <c r="B9" s="0" t="s">
        <v>163</v>
      </c>
      <c r="C9" s="0" t="n">
        <v>1</v>
      </c>
      <c r="D9" s="0" t="n">
        <v>32</v>
      </c>
      <c r="E9" s="0" t="n">
        <v>67.7</v>
      </c>
      <c r="F9" s="0" t="n">
        <v>9.2</v>
      </c>
      <c r="G9" s="0" t="n">
        <v>0.1</v>
      </c>
      <c r="H9" s="0" t="n">
        <v>30</v>
      </c>
      <c r="J9" s="0" t="s">
        <v>35</v>
      </c>
      <c r="K9" s="0" t="s">
        <v>156</v>
      </c>
      <c r="L9" s="0" t="n">
        <v>517</v>
      </c>
      <c r="M9" s="0" t="n">
        <v>512</v>
      </c>
    </row>
    <row r="10" customFormat="false" ht="12.8" hidden="false" customHeight="false" outlineLevel="0" collapsed="false">
      <c r="A10" s="3" t="n">
        <v>44397</v>
      </c>
      <c r="B10" s="0" t="s">
        <v>164</v>
      </c>
      <c r="C10" s="0" t="n">
        <v>1</v>
      </c>
      <c r="D10" s="0" t="n">
        <v>32</v>
      </c>
      <c r="E10" s="0" t="n">
        <v>67.6</v>
      </c>
      <c r="F10" s="0" t="n">
        <v>8.7</v>
      </c>
      <c r="G10" s="0" t="n">
        <v>0.1</v>
      </c>
      <c r="H10" s="0" t="n">
        <v>30</v>
      </c>
      <c r="J10" s="0" t="s">
        <v>35</v>
      </c>
      <c r="K10" s="0" t="s">
        <v>156</v>
      </c>
      <c r="L10" s="0" t="n">
        <v>515</v>
      </c>
      <c r="M10" s="0" t="n">
        <v>513</v>
      </c>
    </row>
    <row r="11" customFormat="false" ht="12.8" hidden="false" customHeight="false" outlineLevel="0" collapsed="false">
      <c r="A11" s="3" t="n">
        <v>44397</v>
      </c>
      <c r="B11" s="0" t="s">
        <v>165</v>
      </c>
      <c r="C11" s="0" t="n">
        <v>1</v>
      </c>
      <c r="D11" s="0" t="n">
        <v>32</v>
      </c>
      <c r="E11" s="0" t="n">
        <v>65.1</v>
      </c>
      <c r="F11" s="0" t="n">
        <v>8.9</v>
      </c>
      <c r="G11" s="0" t="n">
        <v>0.1</v>
      </c>
      <c r="H11" s="0" t="n">
        <v>30</v>
      </c>
      <c r="J11" s="0" t="s">
        <v>35</v>
      </c>
      <c r="K11" s="0" t="s">
        <v>156</v>
      </c>
      <c r="L11" s="0" t="n">
        <v>522</v>
      </c>
      <c r="M11" s="0" t="n">
        <v>514</v>
      </c>
    </row>
    <row r="12" customFormat="false" ht="12.8" hidden="false" customHeight="false" outlineLevel="0" collapsed="false">
      <c r="A12" s="3" t="n">
        <v>44397</v>
      </c>
      <c r="B12" s="0" t="s">
        <v>166</v>
      </c>
      <c r="C12" s="0" t="n">
        <v>1</v>
      </c>
      <c r="D12" s="0" t="n">
        <v>32</v>
      </c>
      <c r="E12" s="0" t="n">
        <v>71.7</v>
      </c>
      <c r="F12" s="0" t="n">
        <v>8.4</v>
      </c>
      <c r="G12" s="0" t="n">
        <v>0.1</v>
      </c>
      <c r="H12" s="0" t="n">
        <v>30</v>
      </c>
      <c r="J12" s="0" t="s">
        <v>35</v>
      </c>
      <c r="K12" s="0" t="s">
        <v>156</v>
      </c>
      <c r="L12" s="0" t="n">
        <v>518</v>
      </c>
      <c r="M12" s="0" t="n">
        <v>514</v>
      </c>
    </row>
    <row r="13" customFormat="false" ht="12.8" hidden="false" customHeight="false" outlineLevel="0" collapsed="false">
      <c r="A13" s="3" t="n">
        <v>44397</v>
      </c>
      <c r="B13" s="0" t="s">
        <v>167</v>
      </c>
      <c r="C13" s="0" t="n">
        <v>1</v>
      </c>
      <c r="D13" s="0" t="n">
        <v>32</v>
      </c>
      <c r="E13" s="0" t="n">
        <v>65.8</v>
      </c>
      <c r="F13" s="0" t="n">
        <v>8.9</v>
      </c>
      <c r="G13" s="0" t="n">
        <v>0.1</v>
      </c>
      <c r="H13" s="0" t="n">
        <v>30</v>
      </c>
      <c r="J13" s="0" t="s">
        <v>35</v>
      </c>
      <c r="K13" s="0" t="s">
        <v>156</v>
      </c>
      <c r="L13" s="0" t="n">
        <v>521</v>
      </c>
      <c r="M13" s="0" t="n">
        <v>516</v>
      </c>
    </row>
    <row r="14" customFormat="false" ht="12.8" hidden="false" customHeight="false" outlineLevel="0" collapsed="false">
      <c r="A14" s="3" t="n">
        <v>44397</v>
      </c>
      <c r="B14" s="0" t="s">
        <v>168</v>
      </c>
      <c r="C14" s="0" t="n">
        <v>1</v>
      </c>
      <c r="D14" s="0" t="n">
        <v>32</v>
      </c>
      <c r="E14" s="0" t="n">
        <v>66.4</v>
      </c>
      <c r="F14" s="0" t="n">
        <v>9.2</v>
      </c>
      <c r="G14" s="0" t="n">
        <v>0.1</v>
      </c>
      <c r="H14" s="0" t="n">
        <v>30</v>
      </c>
      <c r="J14" s="0" t="s">
        <v>35</v>
      </c>
      <c r="K14" s="0" t="s">
        <v>156</v>
      </c>
      <c r="L14" s="0" t="n">
        <v>524</v>
      </c>
      <c r="M14" s="0" t="n">
        <v>504</v>
      </c>
    </row>
    <row r="15" customFormat="false" ht="12.8" hidden="false" customHeight="false" outlineLevel="0" collapsed="false">
      <c r="A15" s="3" t="n">
        <v>44397</v>
      </c>
      <c r="B15" s="0" t="s">
        <v>169</v>
      </c>
      <c r="C15" s="0" t="n">
        <v>1</v>
      </c>
      <c r="D15" s="0" t="n">
        <v>32</v>
      </c>
      <c r="E15" s="0" t="n">
        <v>68.9</v>
      </c>
      <c r="F15" s="0" t="n">
        <v>9</v>
      </c>
      <c r="G15" s="0" t="n">
        <v>0.1</v>
      </c>
      <c r="H15" s="0" t="n">
        <v>30</v>
      </c>
      <c r="J15" s="0" t="s">
        <v>35</v>
      </c>
      <c r="K15" s="0" t="s">
        <v>156</v>
      </c>
      <c r="L15" s="0" t="n">
        <v>525</v>
      </c>
      <c r="M15" s="0" t="n">
        <v>518</v>
      </c>
    </row>
    <row r="16" customFormat="false" ht="12.8" hidden="false" customHeight="false" outlineLevel="0" collapsed="false">
      <c r="A16" s="3" t="n">
        <v>44397</v>
      </c>
      <c r="B16" s="0" t="s">
        <v>170</v>
      </c>
      <c r="C16" s="0" t="n">
        <v>1</v>
      </c>
      <c r="D16" s="0" t="n">
        <v>32</v>
      </c>
      <c r="E16" s="0" t="n">
        <v>70.8</v>
      </c>
      <c r="F16" s="0" t="n">
        <v>9.6</v>
      </c>
      <c r="G16" s="0" t="n">
        <v>0.1</v>
      </c>
      <c r="H16" s="0" t="n">
        <v>30</v>
      </c>
      <c r="J16" s="0" t="s">
        <v>35</v>
      </c>
      <c r="K16" s="0" t="s">
        <v>156</v>
      </c>
      <c r="L16" s="0" t="n">
        <v>513</v>
      </c>
      <c r="M16" s="0" t="n">
        <v>512</v>
      </c>
    </row>
    <row r="17" customFormat="false" ht="12.8" hidden="false" customHeight="false" outlineLevel="0" collapsed="false">
      <c r="A17" s="3" t="n">
        <v>44397</v>
      </c>
      <c r="B17" s="0" t="s">
        <v>171</v>
      </c>
      <c r="C17" s="0" t="n">
        <v>1</v>
      </c>
      <c r="D17" s="0" t="n">
        <v>32</v>
      </c>
      <c r="E17" s="0" t="n">
        <v>70.1</v>
      </c>
      <c r="F17" s="0" t="n">
        <v>9.5</v>
      </c>
      <c r="G17" s="0" t="n">
        <v>0.1</v>
      </c>
      <c r="H17" s="0" t="n">
        <v>30</v>
      </c>
      <c r="J17" s="0" t="s">
        <v>35</v>
      </c>
      <c r="K17" s="0" t="s">
        <v>156</v>
      </c>
      <c r="L17" s="0" t="n">
        <v>512</v>
      </c>
      <c r="M17" s="0" t="n">
        <v>510</v>
      </c>
    </row>
    <row r="18" customFormat="false" ht="12.8" hidden="false" customHeight="false" outlineLevel="0" collapsed="false">
      <c r="A18" s="3" t="n">
        <v>44398</v>
      </c>
      <c r="B18" s="0" t="s">
        <v>172</v>
      </c>
      <c r="C18" s="0" t="n">
        <v>2</v>
      </c>
      <c r="D18" s="0" t="n">
        <v>23</v>
      </c>
      <c r="E18" s="0" t="n">
        <v>50.4</v>
      </c>
      <c r="F18" s="0" t="n">
        <v>11.1</v>
      </c>
      <c r="G18" s="0" t="n">
        <v>0.16</v>
      </c>
      <c r="H18" s="0" t="n">
        <v>30</v>
      </c>
      <c r="J18" s="0" t="s">
        <v>35</v>
      </c>
      <c r="K18" s="0" t="s">
        <v>156</v>
      </c>
      <c r="L18" s="0" t="n">
        <v>226.25</v>
      </c>
      <c r="M18" s="0" t="n">
        <v>183.75</v>
      </c>
    </row>
    <row r="19" customFormat="false" ht="12.8" hidden="false" customHeight="false" outlineLevel="0" collapsed="false">
      <c r="A19" s="3" t="n">
        <v>44412</v>
      </c>
      <c r="B19" s="0" t="s">
        <v>173</v>
      </c>
      <c r="C19" s="0" t="n">
        <v>3</v>
      </c>
      <c r="D19" s="0" t="n">
        <v>24</v>
      </c>
      <c r="E19" s="0" t="n">
        <v>89.6</v>
      </c>
      <c r="F19" s="0" t="n">
        <v>48.5</v>
      </c>
      <c r="G19" s="0" t="n">
        <v>0.1</v>
      </c>
      <c r="H19" s="0" t="n">
        <v>30</v>
      </c>
      <c r="J19" s="0" t="s">
        <v>35</v>
      </c>
      <c r="K19" s="0" t="s">
        <v>156</v>
      </c>
      <c r="L19" s="0" t="n">
        <v>497</v>
      </c>
      <c r="M19" s="0" t="n">
        <v>514</v>
      </c>
    </row>
    <row r="20" customFormat="false" ht="12.8" hidden="false" customHeight="false" outlineLevel="0" collapsed="false">
      <c r="A20" s="3" t="n">
        <v>44412</v>
      </c>
      <c r="B20" s="0" t="s">
        <v>174</v>
      </c>
      <c r="C20" s="0" t="n">
        <v>3</v>
      </c>
      <c r="D20" s="0" t="n">
        <v>24</v>
      </c>
      <c r="E20" s="0" t="n">
        <v>85.5</v>
      </c>
      <c r="F20" s="0" t="n">
        <v>46</v>
      </c>
      <c r="G20" s="0" t="n">
        <v>0.1</v>
      </c>
      <c r="H20" s="0" t="n">
        <v>30</v>
      </c>
      <c r="J20" s="0" t="s">
        <v>35</v>
      </c>
      <c r="K20" s="0" t="s">
        <v>156</v>
      </c>
      <c r="L20" s="0" t="n">
        <v>522</v>
      </c>
      <c r="M20" s="0" t="n">
        <v>527</v>
      </c>
    </row>
    <row r="21" customFormat="false" ht="12.8" hidden="false" customHeight="false" outlineLevel="0" collapsed="false">
      <c r="A21" s="3" t="n">
        <v>44420</v>
      </c>
      <c r="B21" s="0" t="s">
        <v>175</v>
      </c>
      <c r="C21" s="0" t="n">
        <v>4</v>
      </c>
      <c r="D21" s="0" t="n">
        <v>23</v>
      </c>
      <c r="E21" s="0" t="n">
        <v>80.1</v>
      </c>
      <c r="F21" s="0" t="n">
        <v>38.2</v>
      </c>
      <c r="G21" s="0" t="n">
        <v>0.1</v>
      </c>
      <c r="H21" s="0" t="n">
        <v>30</v>
      </c>
      <c r="J21" s="0" t="s">
        <v>35</v>
      </c>
      <c r="K21" s="0" t="s">
        <v>156</v>
      </c>
      <c r="L21" s="0" t="n">
        <v>488</v>
      </c>
      <c r="M21" s="0" t="n">
        <v>569</v>
      </c>
    </row>
    <row r="22" customFormat="false" ht="12.8" hidden="false" customHeight="false" outlineLevel="0" collapsed="false">
      <c r="A22" s="19" t="n">
        <v>44420</v>
      </c>
      <c r="B22" s="20" t="s">
        <v>176</v>
      </c>
      <c r="C22" s="20" t="n">
        <v>5</v>
      </c>
      <c r="D22" s="20" t="n">
        <v>23</v>
      </c>
      <c r="E22" s="20" t="n">
        <v>90.2</v>
      </c>
      <c r="F22" s="20" t="n">
        <v>35.5</v>
      </c>
      <c r="G22" s="20" t="n">
        <v>0.1</v>
      </c>
      <c r="H22" s="20" t="n">
        <v>30</v>
      </c>
      <c r="I22" s="20"/>
      <c r="J22" s="20" t="s">
        <v>35</v>
      </c>
      <c r="K22" s="20" t="s">
        <v>156</v>
      </c>
      <c r="L22" s="20" t="n">
        <v>507</v>
      </c>
      <c r="M22" s="20" t="n">
        <v>514</v>
      </c>
      <c r="N22" s="20" t="n">
        <v>0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20"/>
      <c r="KI22" s="20"/>
      <c r="KJ22" s="20"/>
      <c r="KK22" s="20"/>
      <c r="KL22" s="20"/>
      <c r="KM22" s="20"/>
      <c r="KN22" s="20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20"/>
      <c r="NK22" s="20"/>
      <c r="NL22" s="20"/>
      <c r="NM22" s="20"/>
      <c r="NN22" s="20"/>
      <c r="NO22" s="20"/>
      <c r="NP22" s="20"/>
      <c r="NQ22" s="20"/>
      <c r="NR22" s="20"/>
      <c r="NS22" s="20"/>
      <c r="NT22" s="20"/>
      <c r="NU22" s="20"/>
      <c r="NV22" s="20"/>
      <c r="NW22" s="20"/>
      <c r="NX22" s="20"/>
      <c r="NY22" s="20"/>
      <c r="NZ22" s="20"/>
      <c r="OA22" s="20"/>
      <c r="OB22" s="20"/>
      <c r="OC22" s="20"/>
      <c r="OD22" s="20"/>
      <c r="OE22" s="20"/>
      <c r="OF22" s="20"/>
      <c r="OG22" s="20"/>
      <c r="OH22" s="20"/>
      <c r="OI22" s="20"/>
      <c r="OJ22" s="20"/>
      <c r="OK22" s="20"/>
      <c r="OL22" s="20"/>
      <c r="OM22" s="20"/>
      <c r="ON22" s="20"/>
      <c r="OO22" s="20"/>
      <c r="OP22" s="20"/>
      <c r="OQ22" s="20"/>
      <c r="OR22" s="20"/>
      <c r="OS22" s="20"/>
      <c r="OT22" s="20"/>
      <c r="OU22" s="20"/>
      <c r="OV22" s="20"/>
      <c r="OW22" s="20"/>
      <c r="OX22" s="20"/>
      <c r="OY22" s="20"/>
      <c r="OZ22" s="20"/>
      <c r="PA22" s="20"/>
      <c r="PB22" s="20"/>
      <c r="PC22" s="20"/>
      <c r="PD22" s="20"/>
      <c r="PE22" s="20"/>
      <c r="PF22" s="20"/>
      <c r="PG22" s="20"/>
      <c r="PH22" s="20"/>
      <c r="PI22" s="20"/>
      <c r="PJ22" s="20"/>
      <c r="PK22" s="20"/>
      <c r="PL22" s="20"/>
      <c r="PM22" s="20"/>
      <c r="PN22" s="20"/>
      <c r="PO22" s="20"/>
      <c r="PP22" s="20"/>
      <c r="PQ22" s="20"/>
      <c r="PR22" s="20"/>
      <c r="PS22" s="20"/>
      <c r="PT22" s="20"/>
      <c r="PU22" s="20"/>
      <c r="PV22" s="20"/>
      <c r="PW22" s="20"/>
      <c r="PX22" s="20"/>
      <c r="PY22" s="20"/>
      <c r="PZ22" s="20"/>
      <c r="QA22" s="20"/>
      <c r="QB22" s="20"/>
      <c r="QC22" s="20"/>
      <c r="QD22" s="20"/>
      <c r="QE22" s="20"/>
      <c r="QF22" s="20"/>
      <c r="QG22" s="20"/>
      <c r="QH22" s="20"/>
      <c r="QI22" s="20"/>
      <c r="QJ22" s="20"/>
      <c r="QK22" s="20"/>
      <c r="QL22" s="20"/>
      <c r="QM22" s="20"/>
      <c r="QN22" s="20"/>
      <c r="QO22" s="20"/>
      <c r="QP22" s="20"/>
      <c r="QQ22" s="20"/>
      <c r="QR22" s="20"/>
      <c r="QS22" s="20"/>
      <c r="QT22" s="20"/>
      <c r="QU22" s="20"/>
      <c r="QV22" s="20"/>
      <c r="QW22" s="20"/>
      <c r="QX22" s="20"/>
      <c r="QY22" s="20"/>
      <c r="QZ22" s="20"/>
      <c r="RA22" s="20"/>
      <c r="RB22" s="20"/>
      <c r="RC22" s="20"/>
      <c r="RD22" s="20"/>
      <c r="RE22" s="20"/>
      <c r="RF22" s="20"/>
      <c r="RG22" s="20"/>
      <c r="RH22" s="20"/>
      <c r="RI22" s="20"/>
      <c r="RJ22" s="20"/>
      <c r="RK22" s="20"/>
      <c r="RL22" s="20"/>
      <c r="RM22" s="20"/>
      <c r="RN22" s="20"/>
      <c r="RO22" s="20"/>
      <c r="RP22" s="20"/>
      <c r="RQ22" s="20"/>
      <c r="RR22" s="20"/>
      <c r="RS22" s="20"/>
      <c r="RT22" s="20"/>
      <c r="RU22" s="20"/>
      <c r="RV22" s="20"/>
      <c r="RW22" s="20"/>
      <c r="RX22" s="20"/>
      <c r="RY22" s="20"/>
      <c r="RZ22" s="20"/>
      <c r="SA22" s="20"/>
      <c r="SB22" s="20"/>
      <c r="SC22" s="20"/>
      <c r="SD22" s="20"/>
      <c r="SE22" s="20"/>
      <c r="SF22" s="20"/>
      <c r="SG22" s="20"/>
      <c r="SH22" s="20"/>
      <c r="SI22" s="20"/>
      <c r="SJ22" s="20"/>
      <c r="SK22" s="20"/>
      <c r="SL22" s="20"/>
      <c r="SM22" s="20"/>
      <c r="SN22" s="20"/>
      <c r="SO22" s="20"/>
      <c r="SP22" s="20"/>
      <c r="SQ22" s="20"/>
      <c r="SR22" s="20"/>
      <c r="SS22" s="20"/>
      <c r="ST22" s="20"/>
      <c r="SU22" s="20"/>
      <c r="SV22" s="20"/>
      <c r="SW22" s="20"/>
      <c r="SX22" s="20"/>
      <c r="SY22" s="20"/>
      <c r="SZ22" s="20"/>
      <c r="TA22" s="20"/>
      <c r="TB22" s="20"/>
      <c r="TC22" s="20"/>
      <c r="TD22" s="20"/>
      <c r="TE22" s="20"/>
      <c r="TF22" s="20"/>
      <c r="TG22" s="20"/>
      <c r="TH22" s="20"/>
      <c r="TI22" s="20"/>
      <c r="TJ22" s="20"/>
      <c r="TK22" s="20"/>
      <c r="TL22" s="20"/>
      <c r="TM22" s="20"/>
      <c r="TN22" s="20"/>
      <c r="TO22" s="20"/>
      <c r="TP22" s="20"/>
      <c r="TQ22" s="20"/>
      <c r="TR22" s="20"/>
      <c r="TS22" s="20"/>
      <c r="TT22" s="20"/>
      <c r="TU22" s="20"/>
      <c r="TV22" s="20"/>
      <c r="TW22" s="20"/>
      <c r="TX22" s="20"/>
      <c r="TY22" s="20"/>
      <c r="TZ22" s="20"/>
      <c r="UA22" s="20"/>
      <c r="UB22" s="20"/>
      <c r="UC22" s="20"/>
      <c r="UD22" s="20"/>
      <c r="UE22" s="20"/>
      <c r="UF22" s="20"/>
      <c r="UG22" s="20"/>
      <c r="UH22" s="20"/>
      <c r="UI22" s="20"/>
      <c r="UJ22" s="20"/>
      <c r="UK22" s="20"/>
      <c r="UL22" s="20"/>
      <c r="UM22" s="20"/>
      <c r="UN22" s="20"/>
      <c r="UO22" s="20"/>
      <c r="UP22" s="20"/>
      <c r="UQ22" s="20"/>
      <c r="UR22" s="20"/>
      <c r="US22" s="20"/>
      <c r="UT22" s="20"/>
      <c r="UU22" s="20"/>
      <c r="UV22" s="20"/>
      <c r="UW22" s="20"/>
      <c r="UX22" s="20"/>
      <c r="UY22" s="20"/>
      <c r="UZ22" s="20"/>
      <c r="VA22" s="20"/>
      <c r="VB22" s="20"/>
      <c r="VC22" s="20"/>
      <c r="VD22" s="20"/>
      <c r="VE22" s="20"/>
      <c r="VF22" s="20"/>
      <c r="VG22" s="20"/>
      <c r="VH22" s="20"/>
      <c r="VI22" s="20"/>
      <c r="VJ22" s="20"/>
      <c r="VK22" s="20"/>
      <c r="VL22" s="20"/>
      <c r="VM22" s="20"/>
      <c r="VN22" s="20"/>
      <c r="VO22" s="20"/>
      <c r="VP22" s="20"/>
      <c r="VQ22" s="20"/>
      <c r="VR22" s="20"/>
      <c r="VS22" s="20"/>
      <c r="VT22" s="20"/>
      <c r="VU22" s="20"/>
      <c r="VV22" s="20"/>
      <c r="VW22" s="20"/>
      <c r="VX22" s="20"/>
      <c r="VY22" s="20"/>
      <c r="VZ22" s="20"/>
      <c r="WA22" s="20"/>
      <c r="WB22" s="20"/>
      <c r="WC22" s="20"/>
      <c r="WD22" s="20"/>
      <c r="WE22" s="20"/>
      <c r="WF22" s="20"/>
      <c r="WG22" s="20"/>
      <c r="WH22" s="20"/>
      <c r="WI22" s="20"/>
      <c r="WJ22" s="20"/>
      <c r="WK22" s="20"/>
      <c r="WL22" s="20"/>
      <c r="WM22" s="20"/>
      <c r="WN22" s="20"/>
      <c r="WO22" s="20"/>
      <c r="WP22" s="20"/>
      <c r="WQ22" s="20"/>
      <c r="WR22" s="20"/>
      <c r="WS22" s="20"/>
      <c r="WT22" s="20"/>
      <c r="WU22" s="20"/>
      <c r="WV22" s="20"/>
      <c r="WW22" s="20"/>
      <c r="WX22" s="20"/>
      <c r="WY22" s="20"/>
      <c r="WZ22" s="20"/>
      <c r="XA22" s="20"/>
      <c r="XB22" s="20"/>
      <c r="XC22" s="20"/>
      <c r="XD22" s="20"/>
      <c r="XE22" s="20"/>
      <c r="XF22" s="20"/>
      <c r="XG22" s="20"/>
      <c r="XH22" s="20"/>
      <c r="XI22" s="20"/>
      <c r="XJ22" s="20"/>
      <c r="XK22" s="20"/>
      <c r="XL22" s="20"/>
      <c r="XM22" s="20"/>
      <c r="XN22" s="20"/>
      <c r="XO22" s="20"/>
      <c r="XP22" s="20"/>
      <c r="XQ22" s="20"/>
      <c r="XR22" s="20"/>
      <c r="XS22" s="20"/>
      <c r="XT22" s="20"/>
      <c r="XU22" s="20"/>
      <c r="XV22" s="20"/>
      <c r="XW22" s="20"/>
      <c r="XX22" s="20"/>
      <c r="XY22" s="20"/>
      <c r="XZ22" s="20"/>
      <c r="YA22" s="20"/>
      <c r="YB22" s="20"/>
      <c r="YC22" s="20"/>
      <c r="YD22" s="20"/>
      <c r="YE22" s="20"/>
      <c r="YF22" s="20"/>
      <c r="YG22" s="20"/>
      <c r="YH22" s="20"/>
      <c r="YI22" s="20"/>
      <c r="YJ22" s="20"/>
      <c r="YK22" s="20"/>
      <c r="YL22" s="20"/>
      <c r="YM22" s="20"/>
      <c r="YN22" s="20"/>
      <c r="YO22" s="20"/>
      <c r="YP22" s="20"/>
      <c r="YQ22" s="20"/>
      <c r="YR22" s="20"/>
      <c r="YS22" s="20"/>
      <c r="YT22" s="20"/>
      <c r="YU22" s="20"/>
      <c r="YV22" s="20"/>
      <c r="YW22" s="20"/>
      <c r="YX22" s="20"/>
      <c r="YY22" s="20"/>
      <c r="YZ22" s="20"/>
      <c r="ZA22" s="20"/>
      <c r="ZB22" s="20"/>
      <c r="ZC22" s="20"/>
      <c r="ZD22" s="20"/>
      <c r="ZE22" s="20"/>
      <c r="ZF22" s="20"/>
      <c r="ZG22" s="20"/>
      <c r="ZH22" s="20"/>
      <c r="ZI22" s="20"/>
      <c r="ZJ22" s="20"/>
      <c r="ZK22" s="20"/>
      <c r="ZL22" s="20"/>
      <c r="ZM22" s="20"/>
      <c r="ZN22" s="20"/>
      <c r="ZO22" s="20"/>
      <c r="ZP22" s="20"/>
      <c r="ZQ22" s="20"/>
      <c r="ZR22" s="20"/>
      <c r="ZS22" s="20"/>
      <c r="ZT22" s="20"/>
      <c r="ZU22" s="20"/>
      <c r="ZV22" s="20"/>
      <c r="ZW22" s="20"/>
      <c r="ZX22" s="20"/>
      <c r="ZY22" s="20"/>
      <c r="ZZ22" s="20"/>
      <c r="AAA22" s="20"/>
      <c r="AAB22" s="20"/>
      <c r="AAC22" s="20"/>
      <c r="AAD22" s="20"/>
      <c r="AAE22" s="20"/>
      <c r="AAF22" s="20"/>
      <c r="AAG22" s="20"/>
      <c r="AAH22" s="20"/>
      <c r="AAI22" s="20"/>
      <c r="AAJ22" s="20"/>
      <c r="AAK22" s="20"/>
      <c r="AAL22" s="20"/>
      <c r="AAM22" s="20"/>
      <c r="AAN22" s="20"/>
      <c r="AAO22" s="20"/>
      <c r="AAP22" s="20"/>
      <c r="AAQ22" s="20"/>
      <c r="AAR22" s="20"/>
      <c r="AAS22" s="20"/>
      <c r="AAT22" s="20"/>
      <c r="AAU22" s="20"/>
      <c r="AAV22" s="20"/>
      <c r="AAW22" s="20"/>
      <c r="AAX22" s="20"/>
      <c r="AAY22" s="20"/>
      <c r="AAZ22" s="20"/>
      <c r="ABA22" s="20"/>
      <c r="ABB22" s="20"/>
      <c r="ABC22" s="20"/>
      <c r="ABD22" s="20"/>
      <c r="ABE22" s="20"/>
      <c r="ABF22" s="20"/>
      <c r="ABG22" s="20"/>
      <c r="ABH22" s="20"/>
      <c r="ABI22" s="20"/>
      <c r="ABJ22" s="20"/>
      <c r="ABK22" s="20"/>
      <c r="ABL22" s="20"/>
      <c r="ABM22" s="20"/>
      <c r="ABN22" s="20"/>
      <c r="ABO22" s="20"/>
      <c r="ABP22" s="20"/>
      <c r="ABQ22" s="20"/>
      <c r="ABR22" s="20"/>
      <c r="ABS22" s="20"/>
      <c r="ABT22" s="20"/>
      <c r="ABU22" s="20"/>
      <c r="ABV22" s="20"/>
      <c r="ABW22" s="20"/>
      <c r="ABX22" s="20"/>
      <c r="ABY22" s="20"/>
      <c r="ABZ22" s="20"/>
      <c r="ACA22" s="20"/>
      <c r="ACB22" s="20"/>
      <c r="ACC22" s="20"/>
      <c r="ACD22" s="20"/>
      <c r="ACE22" s="20"/>
      <c r="ACF22" s="20"/>
      <c r="ACG22" s="20"/>
      <c r="ACH22" s="20"/>
      <c r="ACI22" s="20"/>
      <c r="ACJ22" s="20"/>
      <c r="ACK22" s="20"/>
      <c r="ACL22" s="20"/>
      <c r="ACM22" s="20"/>
      <c r="ACN22" s="20"/>
      <c r="ACO22" s="20"/>
      <c r="ACP22" s="20"/>
      <c r="ACQ22" s="20"/>
      <c r="ACR22" s="20"/>
      <c r="ACS22" s="20"/>
      <c r="ACT22" s="20"/>
      <c r="ACU22" s="20"/>
      <c r="ACV22" s="20"/>
      <c r="ACW22" s="20"/>
      <c r="ACX22" s="20"/>
      <c r="ACY22" s="20"/>
      <c r="ACZ22" s="20"/>
      <c r="ADA22" s="20"/>
      <c r="ADB22" s="20"/>
      <c r="ADC22" s="20"/>
      <c r="ADD22" s="20"/>
      <c r="ADE22" s="20"/>
      <c r="ADF22" s="20"/>
      <c r="ADG22" s="20"/>
      <c r="ADH22" s="20"/>
      <c r="ADI22" s="20"/>
      <c r="ADJ22" s="20"/>
      <c r="ADK22" s="20"/>
      <c r="ADL22" s="20"/>
      <c r="ADM22" s="20"/>
      <c r="ADN22" s="20"/>
      <c r="ADO22" s="20"/>
      <c r="ADP22" s="20"/>
      <c r="ADQ22" s="20"/>
      <c r="ADR22" s="20"/>
      <c r="ADS22" s="20"/>
      <c r="ADT22" s="20"/>
      <c r="ADU22" s="20"/>
      <c r="ADV22" s="20"/>
      <c r="ADW22" s="20"/>
      <c r="ADX22" s="20"/>
      <c r="ADY22" s="20"/>
      <c r="ADZ22" s="20"/>
      <c r="AEA22" s="20"/>
      <c r="AEB22" s="20"/>
      <c r="AEC22" s="20"/>
      <c r="AED22" s="20"/>
      <c r="AEE22" s="20"/>
      <c r="AEF22" s="20"/>
      <c r="AEG22" s="20"/>
      <c r="AEH22" s="20"/>
      <c r="AEI22" s="20"/>
      <c r="AEJ22" s="20"/>
      <c r="AEK22" s="20"/>
      <c r="AEL22" s="20"/>
      <c r="AEM22" s="20"/>
      <c r="AEN22" s="20"/>
      <c r="AEO22" s="20"/>
      <c r="AEP22" s="20"/>
      <c r="AEQ22" s="20"/>
      <c r="AER22" s="20"/>
      <c r="AES22" s="20"/>
      <c r="AET22" s="20"/>
      <c r="AEU22" s="20"/>
      <c r="AEV22" s="20"/>
      <c r="AEW22" s="20"/>
      <c r="AEX22" s="20"/>
      <c r="AEY22" s="20"/>
      <c r="AEZ22" s="20"/>
      <c r="AFA22" s="20"/>
      <c r="AFB22" s="20"/>
      <c r="AFC22" s="20"/>
      <c r="AFD22" s="20"/>
      <c r="AFE22" s="20"/>
      <c r="AFF22" s="20"/>
      <c r="AFG22" s="20"/>
      <c r="AFH22" s="20"/>
      <c r="AFI22" s="20"/>
      <c r="AFJ22" s="20"/>
      <c r="AFK22" s="20"/>
      <c r="AFL22" s="20"/>
      <c r="AFM22" s="20"/>
      <c r="AFN22" s="20"/>
      <c r="AFO22" s="20"/>
      <c r="AFP22" s="20"/>
      <c r="AFQ22" s="20"/>
      <c r="AFR22" s="20"/>
      <c r="AFS22" s="20"/>
      <c r="AFT22" s="20"/>
      <c r="AFU22" s="20"/>
      <c r="AFV22" s="20"/>
      <c r="AFW22" s="20"/>
      <c r="AFX22" s="20"/>
      <c r="AFY22" s="20"/>
      <c r="AFZ22" s="20"/>
      <c r="AGA22" s="20"/>
      <c r="AGB22" s="20"/>
      <c r="AGC22" s="20"/>
      <c r="AGD22" s="20"/>
      <c r="AGE22" s="20"/>
      <c r="AGF22" s="20"/>
      <c r="AGG22" s="20"/>
      <c r="AGH22" s="20"/>
      <c r="AGI22" s="20"/>
      <c r="AGJ22" s="20"/>
      <c r="AGK22" s="20"/>
      <c r="AGL22" s="20"/>
      <c r="AGM22" s="20"/>
      <c r="AGN22" s="20"/>
      <c r="AGO22" s="20"/>
      <c r="AGP22" s="20"/>
      <c r="AGQ22" s="20"/>
      <c r="AGR22" s="20"/>
      <c r="AGS22" s="20"/>
      <c r="AGT22" s="20"/>
      <c r="AGU22" s="20"/>
      <c r="AGV22" s="20"/>
      <c r="AGW22" s="20"/>
      <c r="AGX22" s="20"/>
      <c r="AGY22" s="20"/>
      <c r="AGZ22" s="20"/>
      <c r="AHA22" s="20"/>
      <c r="AHB22" s="20"/>
      <c r="AHC22" s="20"/>
      <c r="AHD22" s="20"/>
      <c r="AHE22" s="20"/>
      <c r="AHF22" s="20"/>
      <c r="AHG22" s="20"/>
      <c r="AHH22" s="20"/>
      <c r="AHI22" s="20"/>
      <c r="AHJ22" s="20"/>
      <c r="AHK22" s="20"/>
      <c r="AHL22" s="20"/>
      <c r="AHM22" s="20"/>
      <c r="AHN22" s="20"/>
      <c r="AHO22" s="20"/>
      <c r="AHP22" s="20"/>
      <c r="AHQ22" s="20"/>
      <c r="AHR22" s="20"/>
      <c r="AHS22" s="20"/>
      <c r="AHT22" s="20"/>
      <c r="AHU22" s="20"/>
      <c r="AHV22" s="20"/>
      <c r="AHW22" s="20"/>
      <c r="AHX22" s="20"/>
      <c r="AHY22" s="20"/>
      <c r="AHZ22" s="20"/>
      <c r="AIA22" s="20"/>
      <c r="AIB22" s="20"/>
      <c r="AIC22" s="20"/>
      <c r="AID22" s="20"/>
      <c r="AIE22" s="20"/>
      <c r="AIF22" s="20"/>
      <c r="AIG22" s="20"/>
      <c r="AIH22" s="20"/>
      <c r="AII22" s="20"/>
      <c r="AIJ22" s="20"/>
      <c r="AIK22" s="20"/>
      <c r="AIL22" s="20"/>
      <c r="AIM22" s="20"/>
      <c r="AIN22" s="20"/>
      <c r="AIO22" s="20"/>
      <c r="AIP22" s="20"/>
      <c r="AIQ22" s="20"/>
      <c r="AIR22" s="20"/>
      <c r="AIS22" s="20"/>
      <c r="AIT22" s="20"/>
      <c r="AIU22" s="20"/>
      <c r="AIV22" s="20"/>
      <c r="AIW22" s="20"/>
      <c r="AIX22" s="20"/>
      <c r="AIY22" s="20"/>
      <c r="AIZ22" s="20"/>
      <c r="AJA22" s="20"/>
      <c r="AJB22" s="20"/>
      <c r="AJC22" s="20"/>
      <c r="AJD22" s="20"/>
      <c r="AJE22" s="20"/>
      <c r="AJF22" s="20"/>
      <c r="AJG22" s="20"/>
      <c r="AJH22" s="20"/>
      <c r="AJI22" s="20"/>
      <c r="AJJ22" s="20"/>
      <c r="AJK22" s="20"/>
      <c r="AJL22" s="20"/>
      <c r="AJM22" s="20"/>
      <c r="AJN22" s="20"/>
      <c r="AJO22" s="20"/>
      <c r="AJP22" s="20"/>
      <c r="AJQ22" s="20"/>
      <c r="AJR22" s="20"/>
      <c r="AJS22" s="20"/>
      <c r="AJT22" s="20"/>
      <c r="AJU22" s="20"/>
      <c r="AJV22" s="20"/>
      <c r="AJW22" s="20"/>
      <c r="AJX22" s="20"/>
      <c r="AJY22" s="20"/>
      <c r="AJZ22" s="20"/>
      <c r="AKA22" s="20"/>
      <c r="AKB22" s="20"/>
      <c r="AKC22" s="20"/>
      <c r="AKD22" s="20"/>
      <c r="AKE22" s="20"/>
      <c r="AKF22" s="20"/>
      <c r="AKG22" s="20"/>
      <c r="AKH22" s="20"/>
      <c r="AKI22" s="20"/>
      <c r="AKJ22" s="20"/>
      <c r="AKK22" s="20"/>
      <c r="AKL22" s="20"/>
      <c r="AKM22" s="20"/>
      <c r="AKN22" s="20"/>
      <c r="AKO22" s="20"/>
      <c r="AKP22" s="20"/>
      <c r="AKQ22" s="20"/>
      <c r="AKR22" s="20"/>
      <c r="AKS22" s="20"/>
      <c r="AKT22" s="20"/>
      <c r="AKU22" s="20"/>
      <c r="AKV22" s="20"/>
      <c r="AKW22" s="20"/>
      <c r="AKX22" s="20"/>
      <c r="AKY22" s="20"/>
      <c r="AKZ22" s="20"/>
      <c r="ALA22" s="20"/>
      <c r="ALB22" s="20"/>
      <c r="ALC22" s="20"/>
      <c r="ALD22" s="20"/>
      <c r="ALE22" s="20"/>
      <c r="ALF22" s="20"/>
      <c r="ALG22" s="20"/>
      <c r="ALH22" s="20"/>
      <c r="ALI22" s="20"/>
      <c r="ALJ22" s="20"/>
      <c r="ALK22" s="20"/>
      <c r="ALL22" s="20"/>
      <c r="ALM22" s="20"/>
      <c r="ALN22" s="20"/>
      <c r="ALO22" s="20"/>
      <c r="ALP22" s="20"/>
      <c r="ALQ22" s="20"/>
      <c r="ALR22" s="20"/>
      <c r="ALS22" s="20"/>
      <c r="ALT22" s="20"/>
      <c r="ALU22" s="20"/>
      <c r="ALV22" s="20"/>
      <c r="ALW22" s="20"/>
      <c r="ALX22" s="20"/>
      <c r="ALY22" s="20"/>
      <c r="ALZ22" s="20"/>
      <c r="AMA22" s="20"/>
      <c r="AMB22" s="20"/>
      <c r="AMC22" s="20"/>
      <c r="AMD22" s="20"/>
      <c r="AME22" s="20"/>
      <c r="AMF22" s="20"/>
      <c r="AMG22" s="20"/>
      <c r="AMH22" s="20"/>
      <c r="AMI22" s="20"/>
      <c r="AMJ22" s="20"/>
    </row>
    <row r="23" customFormat="false" ht="12.8" hidden="false" customHeight="false" outlineLevel="0" collapsed="false">
      <c r="A23" s="3" t="n">
        <v>44420</v>
      </c>
      <c r="B23" s="0" t="s">
        <v>177</v>
      </c>
      <c r="C23" s="0" t="n">
        <v>6</v>
      </c>
      <c r="D23" s="0" t="n">
        <v>23</v>
      </c>
      <c r="E23" s="0" t="n">
        <v>106.8</v>
      </c>
      <c r="F23" s="0" t="n">
        <v>39.9</v>
      </c>
      <c r="G23" s="0" t="n">
        <v>0.1</v>
      </c>
      <c r="H23" s="0" t="n">
        <v>30</v>
      </c>
      <c r="J23" s="0" t="s">
        <v>35</v>
      </c>
      <c r="K23" s="0" t="s">
        <v>156</v>
      </c>
      <c r="L23" s="0" t="n">
        <v>510</v>
      </c>
      <c r="M23" s="0" t="n">
        <v>509</v>
      </c>
    </row>
    <row r="24" customFormat="false" ht="12.8" hidden="false" customHeight="false" outlineLevel="0" collapsed="false">
      <c r="A24" s="3" t="n">
        <v>44420</v>
      </c>
      <c r="B24" s="0" t="s">
        <v>178</v>
      </c>
      <c r="C24" s="0" t="n">
        <v>7</v>
      </c>
      <c r="D24" s="0" t="n">
        <v>23</v>
      </c>
      <c r="E24" s="0" t="n">
        <v>67.8</v>
      </c>
      <c r="F24" s="0" t="n">
        <v>31.5</v>
      </c>
      <c r="G24" s="0" t="n">
        <v>0.1</v>
      </c>
      <c r="H24" s="0" t="n">
        <v>30</v>
      </c>
      <c r="J24" s="0" t="s">
        <v>35</v>
      </c>
      <c r="K24" s="0" t="s">
        <v>156</v>
      </c>
      <c r="L24" s="0" t="n">
        <v>505</v>
      </c>
      <c r="M24" s="0" t="n">
        <v>517</v>
      </c>
    </row>
    <row r="25" customFormat="false" ht="12.8" hidden="false" customHeight="false" outlineLevel="0" collapsed="false">
      <c r="A25" s="3" t="n">
        <v>44421</v>
      </c>
      <c r="B25" s="0" t="s">
        <v>179</v>
      </c>
      <c r="C25" s="0" t="n">
        <v>8</v>
      </c>
      <c r="D25" s="0" t="n">
        <v>24</v>
      </c>
      <c r="E25" s="0" t="n">
        <v>108.9</v>
      </c>
      <c r="F25" s="0" t="n">
        <v>29.8</v>
      </c>
      <c r="G25" s="0" t="n">
        <v>0.1</v>
      </c>
      <c r="H25" s="0" t="n">
        <v>30</v>
      </c>
      <c r="J25" s="0" t="s">
        <v>35</v>
      </c>
      <c r="K25" s="0" t="s">
        <v>156</v>
      </c>
      <c r="L25" s="0" t="n">
        <v>516</v>
      </c>
      <c r="M25" s="0" t="n">
        <v>500</v>
      </c>
    </row>
    <row r="26" customFormat="false" ht="12.8" hidden="false" customHeight="false" outlineLevel="0" collapsed="false">
      <c r="A26" s="3" t="n">
        <v>44421</v>
      </c>
      <c r="B26" s="0" t="s">
        <v>180</v>
      </c>
      <c r="C26" s="0" t="n">
        <v>9</v>
      </c>
      <c r="D26" s="0" t="n">
        <v>24</v>
      </c>
      <c r="E26" s="0" t="n">
        <v>109.4</v>
      </c>
      <c r="F26" s="0" t="n">
        <v>36</v>
      </c>
      <c r="G26" s="0" t="n">
        <v>0.1</v>
      </c>
      <c r="H26" s="0" t="n">
        <v>30</v>
      </c>
      <c r="J26" s="0" t="s">
        <v>35</v>
      </c>
      <c r="K26" s="0" t="s">
        <v>156</v>
      </c>
      <c r="L26" s="0" t="n">
        <v>512</v>
      </c>
      <c r="M26" s="0" t="n">
        <v>507</v>
      </c>
    </row>
    <row r="27" customFormat="false" ht="12.8" hidden="false" customHeight="false" outlineLevel="0" collapsed="false">
      <c r="A27" s="3" t="n">
        <v>44421</v>
      </c>
      <c r="B27" s="0" t="s">
        <v>181</v>
      </c>
      <c r="C27" s="0" t="n">
        <v>10</v>
      </c>
      <c r="D27" s="0" t="n">
        <v>24</v>
      </c>
      <c r="E27" s="0" t="n">
        <v>115.1</v>
      </c>
      <c r="F27" s="0" t="n">
        <v>31.5</v>
      </c>
      <c r="G27" s="0" t="n">
        <v>0.1</v>
      </c>
      <c r="H27" s="0" t="n">
        <v>30</v>
      </c>
      <c r="J27" s="0" t="s">
        <v>35</v>
      </c>
      <c r="K27" s="0" t="s">
        <v>156</v>
      </c>
      <c r="L27" s="0" t="n">
        <v>512</v>
      </c>
      <c r="M27" s="0" t="n">
        <v>512</v>
      </c>
    </row>
    <row r="28" customFormat="false" ht="12.8" hidden="false" customHeight="false" outlineLevel="0" collapsed="false">
      <c r="A28" s="3" t="n">
        <v>44421</v>
      </c>
      <c r="B28" s="0" t="s">
        <v>182</v>
      </c>
      <c r="C28" s="0" t="n">
        <v>11</v>
      </c>
      <c r="D28" s="0" t="n">
        <v>24</v>
      </c>
      <c r="E28" s="0" t="n">
        <v>101.1</v>
      </c>
      <c r="F28" s="0" t="n">
        <v>37.6</v>
      </c>
      <c r="G28" s="0" t="n">
        <v>0.1</v>
      </c>
      <c r="H28" s="0" t="n">
        <v>30</v>
      </c>
      <c r="J28" s="0" t="s">
        <v>35</v>
      </c>
      <c r="K28" s="0" t="s">
        <v>156</v>
      </c>
      <c r="L28" s="0" t="n">
        <v>495</v>
      </c>
      <c r="M28" s="0" t="n">
        <v>518</v>
      </c>
    </row>
    <row r="29" customFormat="false" ht="12.8" hidden="false" customHeight="false" outlineLevel="0" collapsed="false">
      <c r="A29" s="3" t="n">
        <v>44421</v>
      </c>
      <c r="B29" s="0" t="s">
        <v>183</v>
      </c>
      <c r="C29" s="0" t="n">
        <v>12</v>
      </c>
      <c r="D29" s="0" t="n">
        <v>24</v>
      </c>
      <c r="E29" s="0" t="n">
        <v>82.9</v>
      </c>
      <c r="F29" s="0" t="n">
        <v>36.1</v>
      </c>
      <c r="G29" s="0" t="n">
        <v>0.1</v>
      </c>
      <c r="H29" s="0" t="n">
        <v>30</v>
      </c>
      <c r="J29" s="0" t="s">
        <v>35</v>
      </c>
      <c r="K29" s="0" t="s">
        <v>156</v>
      </c>
      <c r="L29" s="0" t="n">
        <v>513</v>
      </c>
      <c r="M29" s="0" t="n">
        <v>530</v>
      </c>
    </row>
    <row r="30" customFormat="false" ht="12.8" hidden="false" customHeight="false" outlineLevel="0" collapsed="false">
      <c r="A30" s="19" t="n">
        <v>44421</v>
      </c>
      <c r="B30" s="20" t="s">
        <v>184</v>
      </c>
      <c r="C30" s="20" t="n">
        <v>13</v>
      </c>
      <c r="D30" s="20" t="n">
        <v>24</v>
      </c>
      <c r="E30" s="20" t="n">
        <v>102</v>
      </c>
      <c r="F30" s="20" t="n">
        <v>36.8</v>
      </c>
      <c r="G30" s="20" t="n">
        <v>0.1</v>
      </c>
      <c r="H30" s="20" t="n">
        <v>30</v>
      </c>
      <c r="I30" s="20"/>
      <c r="J30" s="20" t="s">
        <v>35</v>
      </c>
      <c r="K30" s="20" t="s">
        <v>156</v>
      </c>
      <c r="L30" s="20" t="n">
        <v>516</v>
      </c>
      <c r="M30" s="20" t="n">
        <v>514</v>
      </c>
      <c r="N30" s="20" t="n">
        <v>0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/>
      <c r="KB30" s="20"/>
      <c r="KC30" s="20"/>
      <c r="KD30" s="20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0"/>
      <c r="KV30" s="20"/>
      <c r="KW30" s="20"/>
      <c r="KX30" s="20"/>
      <c r="KY30" s="20"/>
      <c r="KZ30" s="20"/>
      <c r="LA30" s="20"/>
      <c r="LB30" s="20"/>
      <c r="LC30" s="20"/>
      <c r="LD30" s="20"/>
      <c r="LE30" s="20"/>
      <c r="LF30" s="20"/>
      <c r="LG30" s="20"/>
      <c r="LH30" s="20"/>
      <c r="LI30" s="20"/>
      <c r="LJ30" s="20"/>
      <c r="LK30" s="20"/>
      <c r="LL30" s="20"/>
      <c r="LM30" s="20"/>
      <c r="LN30" s="20"/>
      <c r="LO30" s="20"/>
      <c r="LP30" s="20"/>
      <c r="LQ30" s="20"/>
      <c r="LR30" s="20"/>
      <c r="LS30" s="20"/>
      <c r="LT30" s="20"/>
      <c r="LU30" s="20"/>
      <c r="LV30" s="20"/>
      <c r="LW30" s="20"/>
      <c r="LX30" s="20"/>
      <c r="LY30" s="20"/>
      <c r="LZ30" s="20"/>
      <c r="MA30" s="20"/>
      <c r="MB30" s="20"/>
      <c r="MC30" s="20"/>
      <c r="MD30" s="20"/>
      <c r="ME30" s="20"/>
      <c r="MF30" s="20"/>
      <c r="MG30" s="20"/>
      <c r="MH30" s="20"/>
      <c r="MI30" s="20"/>
      <c r="MJ30" s="20"/>
      <c r="MK30" s="20"/>
      <c r="ML30" s="20"/>
      <c r="MM30" s="20"/>
      <c r="MN30" s="20"/>
      <c r="MO30" s="20"/>
      <c r="MP30" s="20"/>
      <c r="MQ30" s="20"/>
      <c r="MR30" s="20"/>
      <c r="MS30" s="20"/>
      <c r="MT30" s="20"/>
      <c r="MU30" s="20"/>
      <c r="MV30" s="20"/>
      <c r="MW30" s="20"/>
      <c r="MX30" s="20"/>
      <c r="MY30" s="20"/>
      <c r="MZ30" s="20"/>
      <c r="NA30" s="20"/>
      <c r="NB30" s="20"/>
      <c r="NC30" s="20"/>
      <c r="ND30" s="20"/>
      <c r="NE30" s="20"/>
      <c r="NF30" s="20"/>
      <c r="NG30" s="20"/>
      <c r="NH30" s="20"/>
      <c r="NI30" s="20"/>
      <c r="NJ30" s="20"/>
      <c r="NK30" s="20"/>
      <c r="NL30" s="20"/>
      <c r="NM30" s="20"/>
      <c r="NN30" s="20"/>
      <c r="NO30" s="20"/>
      <c r="NP30" s="20"/>
      <c r="NQ30" s="20"/>
      <c r="NR30" s="20"/>
      <c r="NS30" s="20"/>
      <c r="NT30" s="20"/>
      <c r="NU30" s="20"/>
      <c r="NV30" s="20"/>
      <c r="NW30" s="20"/>
      <c r="NX30" s="20"/>
      <c r="NY30" s="20"/>
      <c r="NZ30" s="20"/>
      <c r="OA30" s="20"/>
      <c r="OB30" s="20"/>
      <c r="OC30" s="20"/>
      <c r="OD30" s="20"/>
      <c r="OE30" s="20"/>
      <c r="OF30" s="20"/>
      <c r="OG30" s="20"/>
      <c r="OH30" s="20"/>
      <c r="OI30" s="20"/>
      <c r="OJ30" s="20"/>
      <c r="OK30" s="20"/>
      <c r="OL30" s="20"/>
      <c r="OM30" s="20"/>
      <c r="ON30" s="20"/>
      <c r="OO30" s="20"/>
      <c r="OP30" s="20"/>
      <c r="OQ30" s="20"/>
      <c r="OR30" s="20"/>
      <c r="OS30" s="20"/>
      <c r="OT30" s="20"/>
      <c r="OU30" s="20"/>
      <c r="OV30" s="20"/>
      <c r="OW30" s="20"/>
      <c r="OX30" s="20"/>
      <c r="OY30" s="20"/>
      <c r="OZ30" s="20"/>
      <c r="PA30" s="20"/>
      <c r="PB30" s="20"/>
      <c r="PC30" s="20"/>
      <c r="PD30" s="20"/>
      <c r="PE30" s="20"/>
      <c r="PF30" s="20"/>
      <c r="PG30" s="20"/>
      <c r="PH30" s="20"/>
      <c r="PI30" s="20"/>
      <c r="PJ30" s="20"/>
      <c r="PK30" s="20"/>
      <c r="PL30" s="20"/>
      <c r="PM30" s="20"/>
      <c r="PN30" s="20"/>
      <c r="PO30" s="20"/>
      <c r="PP30" s="20"/>
      <c r="PQ30" s="20"/>
      <c r="PR30" s="20"/>
      <c r="PS30" s="20"/>
      <c r="PT30" s="20"/>
      <c r="PU30" s="20"/>
      <c r="PV30" s="20"/>
      <c r="PW30" s="20"/>
      <c r="PX30" s="20"/>
      <c r="PY30" s="20"/>
      <c r="PZ30" s="20"/>
      <c r="QA30" s="20"/>
      <c r="QB30" s="20"/>
      <c r="QC30" s="20"/>
      <c r="QD30" s="20"/>
      <c r="QE30" s="20"/>
      <c r="QF30" s="20"/>
      <c r="QG30" s="20"/>
      <c r="QH30" s="20"/>
      <c r="QI30" s="20"/>
      <c r="QJ30" s="20"/>
      <c r="QK30" s="20"/>
      <c r="QL30" s="20"/>
      <c r="QM30" s="20"/>
      <c r="QN30" s="20"/>
      <c r="QO30" s="20"/>
      <c r="QP30" s="20"/>
      <c r="QQ30" s="20"/>
      <c r="QR30" s="20"/>
      <c r="QS30" s="20"/>
      <c r="QT30" s="20"/>
      <c r="QU30" s="20"/>
      <c r="QV30" s="20"/>
      <c r="QW30" s="20"/>
      <c r="QX30" s="20"/>
      <c r="QY30" s="20"/>
      <c r="QZ30" s="20"/>
      <c r="RA30" s="20"/>
      <c r="RB30" s="20"/>
      <c r="RC30" s="20"/>
      <c r="RD30" s="20"/>
      <c r="RE30" s="20"/>
      <c r="RF30" s="20"/>
      <c r="RG30" s="20"/>
      <c r="RH30" s="20"/>
      <c r="RI30" s="20"/>
      <c r="RJ30" s="20"/>
      <c r="RK30" s="20"/>
      <c r="RL30" s="20"/>
      <c r="RM30" s="20"/>
      <c r="RN30" s="20"/>
      <c r="RO30" s="20"/>
      <c r="RP30" s="20"/>
      <c r="RQ30" s="20"/>
      <c r="RR30" s="20"/>
      <c r="RS30" s="20"/>
      <c r="RT30" s="20"/>
      <c r="RU30" s="20"/>
      <c r="RV30" s="20"/>
      <c r="RW30" s="20"/>
      <c r="RX30" s="20"/>
      <c r="RY30" s="20"/>
      <c r="RZ30" s="20"/>
      <c r="SA30" s="20"/>
      <c r="SB30" s="20"/>
      <c r="SC30" s="20"/>
      <c r="SD30" s="20"/>
      <c r="SE30" s="20"/>
      <c r="SF30" s="20"/>
      <c r="SG30" s="20"/>
      <c r="SH30" s="20"/>
      <c r="SI30" s="20"/>
      <c r="SJ30" s="20"/>
      <c r="SK30" s="20"/>
      <c r="SL30" s="20"/>
      <c r="SM30" s="20"/>
      <c r="SN30" s="20"/>
      <c r="SO30" s="20"/>
      <c r="SP30" s="20"/>
      <c r="SQ30" s="20"/>
      <c r="SR30" s="20"/>
      <c r="SS30" s="20"/>
      <c r="ST30" s="20"/>
      <c r="SU30" s="20"/>
      <c r="SV30" s="20"/>
      <c r="SW30" s="20"/>
      <c r="SX30" s="20"/>
      <c r="SY30" s="20"/>
      <c r="SZ30" s="20"/>
      <c r="TA30" s="20"/>
      <c r="TB30" s="20"/>
      <c r="TC30" s="20"/>
      <c r="TD30" s="20"/>
      <c r="TE30" s="20"/>
      <c r="TF30" s="20"/>
      <c r="TG30" s="20"/>
      <c r="TH30" s="20"/>
      <c r="TI30" s="20"/>
      <c r="TJ30" s="20"/>
      <c r="TK30" s="20"/>
      <c r="TL30" s="20"/>
      <c r="TM30" s="20"/>
      <c r="TN30" s="20"/>
      <c r="TO30" s="20"/>
      <c r="TP30" s="20"/>
      <c r="TQ30" s="20"/>
      <c r="TR30" s="20"/>
      <c r="TS30" s="20"/>
      <c r="TT30" s="20"/>
      <c r="TU30" s="20"/>
      <c r="TV30" s="20"/>
      <c r="TW30" s="20"/>
      <c r="TX30" s="20"/>
      <c r="TY30" s="20"/>
      <c r="TZ30" s="20"/>
      <c r="UA30" s="20"/>
      <c r="UB30" s="20"/>
      <c r="UC30" s="20"/>
      <c r="UD30" s="20"/>
      <c r="UE30" s="20"/>
      <c r="UF30" s="20"/>
      <c r="UG30" s="20"/>
      <c r="UH30" s="20"/>
      <c r="UI30" s="20"/>
      <c r="UJ30" s="20"/>
      <c r="UK30" s="20"/>
      <c r="UL30" s="20"/>
      <c r="UM30" s="20"/>
      <c r="UN30" s="20"/>
      <c r="UO30" s="20"/>
      <c r="UP30" s="20"/>
      <c r="UQ30" s="20"/>
      <c r="UR30" s="20"/>
      <c r="US30" s="20"/>
      <c r="UT30" s="20"/>
      <c r="UU30" s="20"/>
      <c r="UV30" s="20"/>
      <c r="UW30" s="20"/>
      <c r="UX30" s="20"/>
      <c r="UY30" s="20"/>
      <c r="UZ30" s="20"/>
      <c r="VA30" s="20"/>
      <c r="VB30" s="20"/>
      <c r="VC30" s="20"/>
      <c r="VD30" s="20"/>
      <c r="VE30" s="20"/>
      <c r="VF30" s="20"/>
      <c r="VG30" s="20"/>
      <c r="VH30" s="20"/>
      <c r="VI30" s="20"/>
      <c r="VJ30" s="20"/>
      <c r="VK30" s="20"/>
      <c r="VL30" s="20"/>
      <c r="VM30" s="20"/>
      <c r="VN30" s="20"/>
      <c r="VO30" s="20"/>
      <c r="VP30" s="20"/>
      <c r="VQ30" s="20"/>
      <c r="VR30" s="20"/>
      <c r="VS30" s="20"/>
      <c r="VT30" s="20"/>
      <c r="VU30" s="20"/>
      <c r="VV30" s="20"/>
      <c r="VW30" s="20"/>
      <c r="VX30" s="20"/>
      <c r="VY30" s="20"/>
      <c r="VZ30" s="20"/>
      <c r="WA30" s="20"/>
      <c r="WB30" s="20"/>
      <c r="WC30" s="20"/>
      <c r="WD30" s="20"/>
      <c r="WE30" s="20"/>
      <c r="WF30" s="20"/>
      <c r="WG30" s="20"/>
      <c r="WH30" s="20"/>
      <c r="WI30" s="20"/>
      <c r="WJ30" s="20"/>
      <c r="WK30" s="20"/>
      <c r="WL30" s="20"/>
      <c r="WM30" s="20"/>
      <c r="WN30" s="20"/>
      <c r="WO30" s="20"/>
      <c r="WP30" s="20"/>
      <c r="WQ30" s="20"/>
      <c r="WR30" s="20"/>
      <c r="WS30" s="20"/>
      <c r="WT30" s="20"/>
      <c r="WU30" s="20"/>
      <c r="WV30" s="20"/>
      <c r="WW30" s="20"/>
      <c r="WX30" s="20"/>
      <c r="WY30" s="20"/>
      <c r="WZ30" s="20"/>
      <c r="XA30" s="20"/>
      <c r="XB30" s="20"/>
      <c r="XC30" s="20"/>
      <c r="XD30" s="20"/>
      <c r="XE30" s="20"/>
      <c r="XF30" s="20"/>
      <c r="XG30" s="20"/>
      <c r="XH30" s="20"/>
      <c r="XI30" s="20"/>
      <c r="XJ30" s="20"/>
      <c r="XK30" s="20"/>
      <c r="XL30" s="20"/>
      <c r="XM30" s="20"/>
      <c r="XN30" s="20"/>
      <c r="XO30" s="20"/>
      <c r="XP30" s="20"/>
      <c r="XQ30" s="20"/>
      <c r="XR30" s="20"/>
      <c r="XS30" s="20"/>
      <c r="XT30" s="20"/>
      <c r="XU30" s="20"/>
      <c r="XV30" s="20"/>
      <c r="XW30" s="20"/>
      <c r="XX30" s="20"/>
      <c r="XY30" s="20"/>
      <c r="XZ30" s="20"/>
      <c r="YA30" s="20"/>
      <c r="YB30" s="20"/>
      <c r="YC30" s="20"/>
      <c r="YD30" s="20"/>
      <c r="YE30" s="20"/>
      <c r="YF30" s="20"/>
      <c r="YG30" s="20"/>
      <c r="YH30" s="20"/>
      <c r="YI30" s="20"/>
      <c r="YJ30" s="20"/>
      <c r="YK30" s="20"/>
      <c r="YL30" s="20"/>
      <c r="YM30" s="20"/>
      <c r="YN30" s="20"/>
      <c r="YO30" s="20"/>
      <c r="YP30" s="20"/>
      <c r="YQ30" s="20"/>
      <c r="YR30" s="20"/>
      <c r="YS30" s="20"/>
      <c r="YT30" s="20"/>
      <c r="YU30" s="20"/>
      <c r="YV30" s="20"/>
      <c r="YW30" s="20"/>
      <c r="YX30" s="20"/>
      <c r="YY30" s="20"/>
      <c r="YZ30" s="20"/>
      <c r="ZA30" s="20"/>
      <c r="ZB30" s="20"/>
      <c r="ZC30" s="20"/>
      <c r="ZD30" s="20"/>
      <c r="ZE30" s="20"/>
      <c r="ZF30" s="20"/>
      <c r="ZG30" s="20"/>
      <c r="ZH30" s="20"/>
      <c r="ZI30" s="20"/>
      <c r="ZJ30" s="20"/>
      <c r="ZK30" s="20"/>
      <c r="ZL30" s="20"/>
      <c r="ZM30" s="20"/>
      <c r="ZN30" s="20"/>
      <c r="ZO30" s="20"/>
      <c r="ZP30" s="20"/>
      <c r="ZQ30" s="20"/>
      <c r="ZR30" s="20"/>
      <c r="ZS30" s="20"/>
      <c r="ZT30" s="20"/>
      <c r="ZU30" s="20"/>
      <c r="ZV30" s="20"/>
      <c r="ZW30" s="20"/>
      <c r="ZX30" s="20"/>
      <c r="ZY30" s="20"/>
      <c r="ZZ30" s="20"/>
      <c r="AAA30" s="20"/>
      <c r="AAB30" s="20"/>
      <c r="AAC30" s="20"/>
      <c r="AAD30" s="20"/>
      <c r="AAE30" s="20"/>
      <c r="AAF30" s="20"/>
      <c r="AAG30" s="20"/>
      <c r="AAH30" s="20"/>
      <c r="AAI30" s="20"/>
      <c r="AAJ30" s="20"/>
      <c r="AAK30" s="20"/>
      <c r="AAL30" s="20"/>
      <c r="AAM30" s="20"/>
      <c r="AAN30" s="20"/>
      <c r="AAO30" s="20"/>
      <c r="AAP30" s="20"/>
      <c r="AAQ30" s="20"/>
      <c r="AAR30" s="20"/>
      <c r="AAS30" s="20"/>
      <c r="AAT30" s="20"/>
      <c r="AAU30" s="20"/>
      <c r="AAV30" s="20"/>
      <c r="AAW30" s="20"/>
      <c r="AAX30" s="20"/>
      <c r="AAY30" s="20"/>
      <c r="AAZ30" s="20"/>
      <c r="ABA30" s="20"/>
      <c r="ABB30" s="20"/>
      <c r="ABC30" s="20"/>
      <c r="ABD30" s="20"/>
      <c r="ABE30" s="20"/>
      <c r="ABF30" s="20"/>
      <c r="ABG30" s="20"/>
      <c r="ABH30" s="20"/>
      <c r="ABI30" s="20"/>
      <c r="ABJ30" s="20"/>
      <c r="ABK30" s="20"/>
      <c r="ABL30" s="20"/>
      <c r="ABM30" s="20"/>
      <c r="ABN30" s="20"/>
      <c r="ABO30" s="20"/>
      <c r="ABP30" s="20"/>
      <c r="ABQ30" s="20"/>
      <c r="ABR30" s="20"/>
      <c r="ABS30" s="20"/>
      <c r="ABT30" s="20"/>
      <c r="ABU30" s="20"/>
      <c r="ABV30" s="20"/>
      <c r="ABW30" s="20"/>
      <c r="ABX30" s="20"/>
      <c r="ABY30" s="20"/>
      <c r="ABZ30" s="20"/>
      <c r="ACA30" s="20"/>
      <c r="ACB30" s="20"/>
      <c r="ACC30" s="20"/>
      <c r="ACD30" s="20"/>
      <c r="ACE30" s="20"/>
      <c r="ACF30" s="20"/>
      <c r="ACG30" s="20"/>
      <c r="ACH30" s="20"/>
      <c r="ACI30" s="20"/>
      <c r="ACJ30" s="20"/>
      <c r="ACK30" s="20"/>
      <c r="ACL30" s="20"/>
      <c r="ACM30" s="20"/>
      <c r="ACN30" s="20"/>
      <c r="ACO30" s="20"/>
      <c r="ACP30" s="20"/>
      <c r="ACQ30" s="20"/>
      <c r="ACR30" s="20"/>
      <c r="ACS30" s="20"/>
      <c r="ACT30" s="20"/>
      <c r="ACU30" s="20"/>
      <c r="ACV30" s="20"/>
      <c r="ACW30" s="20"/>
      <c r="ACX30" s="20"/>
      <c r="ACY30" s="20"/>
      <c r="ACZ30" s="20"/>
      <c r="ADA30" s="20"/>
      <c r="ADB30" s="20"/>
      <c r="ADC30" s="20"/>
      <c r="ADD30" s="20"/>
      <c r="ADE30" s="20"/>
      <c r="ADF30" s="20"/>
      <c r="ADG30" s="20"/>
      <c r="ADH30" s="20"/>
      <c r="ADI30" s="20"/>
      <c r="ADJ30" s="20"/>
      <c r="ADK30" s="20"/>
      <c r="ADL30" s="20"/>
      <c r="ADM30" s="20"/>
      <c r="ADN30" s="20"/>
      <c r="ADO30" s="20"/>
      <c r="ADP30" s="20"/>
      <c r="ADQ30" s="20"/>
      <c r="ADR30" s="20"/>
      <c r="ADS30" s="20"/>
      <c r="ADT30" s="20"/>
      <c r="ADU30" s="20"/>
      <c r="ADV30" s="20"/>
      <c r="ADW30" s="20"/>
      <c r="ADX30" s="20"/>
      <c r="ADY30" s="20"/>
      <c r="ADZ30" s="20"/>
      <c r="AEA30" s="20"/>
      <c r="AEB30" s="20"/>
      <c r="AEC30" s="20"/>
      <c r="AED30" s="20"/>
      <c r="AEE30" s="20"/>
      <c r="AEF30" s="20"/>
      <c r="AEG30" s="20"/>
      <c r="AEH30" s="20"/>
      <c r="AEI30" s="20"/>
      <c r="AEJ30" s="20"/>
      <c r="AEK30" s="20"/>
      <c r="AEL30" s="20"/>
      <c r="AEM30" s="20"/>
      <c r="AEN30" s="20"/>
      <c r="AEO30" s="20"/>
      <c r="AEP30" s="20"/>
      <c r="AEQ30" s="20"/>
      <c r="AER30" s="20"/>
      <c r="AES30" s="20"/>
      <c r="AET30" s="20"/>
      <c r="AEU30" s="20"/>
      <c r="AEV30" s="20"/>
      <c r="AEW30" s="20"/>
      <c r="AEX30" s="20"/>
      <c r="AEY30" s="20"/>
      <c r="AEZ30" s="20"/>
      <c r="AFA30" s="20"/>
      <c r="AFB30" s="20"/>
      <c r="AFC30" s="20"/>
      <c r="AFD30" s="20"/>
      <c r="AFE30" s="20"/>
      <c r="AFF30" s="20"/>
      <c r="AFG30" s="20"/>
      <c r="AFH30" s="20"/>
      <c r="AFI30" s="20"/>
      <c r="AFJ30" s="20"/>
      <c r="AFK30" s="20"/>
      <c r="AFL30" s="20"/>
      <c r="AFM30" s="20"/>
      <c r="AFN30" s="20"/>
      <c r="AFO30" s="20"/>
      <c r="AFP30" s="20"/>
      <c r="AFQ30" s="20"/>
      <c r="AFR30" s="20"/>
      <c r="AFS30" s="20"/>
      <c r="AFT30" s="20"/>
      <c r="AFU30" s="20"/>
      <c r="AFV30" s="20"/>
      <c r="AFW30" s="20"/>
      <c r="AFX30" s="20"/>
      <c r="AFY30" s="20"/>
      <c r="AFZ30" s="20"/>
      <c r="AGA30" s="20"/>
      <c r="AGB30" s="20"/>
      <c r="AGC30" s="20"/>
      <c r="AGD30" s="20"/>
      <c r="AGE30" s="20"/>
      <c r="AGF30" s="20"/>
      <c r="AGG30" s="20"/>
      <c r="AGH30" s="20"/>
      <c r="AGI30" s="20"/>
      <c r="AGJ30" s="20"/>
      <c r="AGK30" s="20"/>
      <c r="AGL30" s="20"/>
      <c r="AGM30" s="20"/>
      <c r="AGN30" s="20"/>
      <c r="AGO30" s="20"/>
      <c r="AGP30" s="20"/>
      <c r="AGQ30" s="20"/>
      <c r="AGR30" s="20"/>
      <c r="AGS30" s="20"/>
      <c r="AGT30" s="20"/>
      <c r="AGU30" s="20"/>
      <c r="AGV30" s="20"/>
      <c r="AGW30" s="20"/>
      <c r="AGX30" s="20"/>
      <c r="AGY30" s="20"/>
      <c r="AGZ30" s="20"/>
      <c r="AHA30" s="20"/>
      <c r="AHB30" s="20"/>
      <c r="AHC30" s="20"/>
      <c r="AHD30" s="20"/>
      <c r="AHE30" s="20"/>
      <c r="AHF30" s="20"/>
      <c r="AHG30" s="20"/>
      <c r="AHH30" s="20"/>
      <c r="AHI30" s="20"/>
      <c r="AHJ30" s="20"/>
      <c r="AHK30" s="20"/>
      <c r="AHL30" s="20"/>
      <c r="AHM30" s="20"/>
      <c r="AHN30" s="20"/>
      <c r="AHO30" s="20"/>
      <c r="AHP30" s="20"/>
      <c r="AHQ30" s="20"/>
      <c r="AHR30" s="20"/>
      <c r="AHS30" s="20"/>
      <c r="AHT30" s="20"/>
      <c r="AHU30" s="20"/>
      <c r="AHV30" s="20"/>
      <c r="AHW30" s="20"/>
      <c r="AHX30" s="20"/>
      <c r="AHY30" s="20"/>
      <c r="AHZ30" s="20"/>
      <c r="AIA30" s="20"/>
      <c r="AIB30" s="20"/>
      <c r="AIC30" s="20"/>
      <c r="AID30" s="20"/>
      <c r="AIE30" s="20"/>
      <c r="AIF30" s="20"/>
      <c r="AIG30" s="20"/>
      <c r="AIH30" s="20"/>
      <c r="AII30" s="20"/>
      <c r="AIJ30" s="20"/>
      <c r="AIK30" s="20"/>
      <c r="AIL30" s="20"/>
      <c r="AIM30" s="20"/>
      <c r="AIN30" s="20"/>
      <c r="AIO30" s="20"/>
      <c r="AIP30" s="20"/>
      <c r="AIQ30" s="20"/>
      <c r="AIR30" s="20"/>
      <c r="AIS30" s="20"/>
      <c r="AIT30" s="20"/>
      <c r="AIU30" s="20"/>
      <c r="AIV30" s="20"/>
      <c r="AIW30" s="20"/>
      <c r="AIX30" s="20"/>
      <c r="AIY30" s="20"/>
      <c r="AIZ30" s="20"/>
      <c r="AJA30" s="20"/>
      <c r="AJB30" s="20"/>
      <c r="AJC30" s="20"/>
      <c r="AJD30" s="20"/>
      <c r="AJE30" s="20"/>
      <c r="AJF30" s="20"/>
      <c r="AJG30" s="20"/>
      <c r="AJH30" s="20"/>
      <c r="AJI30" s="20"/>
      <c r="AJJ30" s="20"/>
      <c r="AJK30" s="20"/>
      <c r="AJL30" s="20"/>
      <c r="AJM30" s="20"/>
      <c r="AJN30" s="20"/>
      <c r="AJO30" s="20"/>
      <c r="AJP30" s="20"/>
      <c r="AJQ30" s="20"/>
      <c r="AJR30" s="20"/>
      <c r="AJS30" s="20"/>
      <c r="AJT30" s="20"/>
      <c r="AJU30" s="20"/>
      <c r="AJV30" s="20"/>
      <c r="AJW30" s="20"/>
      <c r="AJX30" s="20"/>
      <c r="AJY30" s="20"/>
      <c r="AJZ30" s="20"/>
      <c r="AKA30" s="20"/>
      <c r="AKB30" s="20"/>
      <c r="AKC30" s="20"/>
      <c r="AKD30" s="20"/>
      <c r="AKE30" s="20"/>
      <c r="AKF30" s="20"/>
      <c r="AKG30" s="20"/>
      <c r="AKH30" s="20"/>
      <c r="AKI30" s="20"/>
      <c r="AKJ30" s="20"/>
      <c r="AKK30" s="20"/>
      <c r="AKL30" s="20"/>
      <c r="AKM30" s="20"/>
      <c r="AKN30" s="20"/>
      <c r="AKO30" s="20"/>
      <c r="AKP30" s="20"/>
      <c r="AKQ30" s="20"/>
      <c r="AKR30" s="20"/>
      <c r="AKS30" s="20"/>
      <c r="AKT30" s="20"/>
      <c r="AKU30" s="20"/>
      <c r="AKV30" s="20"/>
      <c r="AKW30" s="20"/>
      <c r="AKX30" s="20"/>
      <c r="AKY30" s="20"/>
      <c r="AKZ30" s="20"/>
      <c r="ALA30" s="20"/>
      <c r="ALB30" s="20"/>
      <c r="ALC30" s="20"/>
      <c r="ALD30" s="20"/>
      <c r="ALE30" s="20"/>
      <c r="ALF30" s="20"/>
      <c r="ALG30" s="20"/>
      <c r="ALH30" s="20"/>
      <c r="ALI30" s="20"/>
      <c r="ALJ30" s="20"/>
      <c r="ALK30" s="20"/>
      <c r="ALL30" s="20"/>
      <c r="ALM30" s="20"/>
      <c r="ALN30" s="20"/>
      <c r="ALO30" s="20"/>
      <c r="ALP30" s="20"/>
      <c r="ALQ30" s="20"/>
      <c r="ALR30" s="20"/>
      <c r="ALS30" s="20"/>
      <c r="ALT30" s="20"/>
      <c r="ALU30" s="20"/>
      <c r="ALV30" s="20"/>
      <c r="ALW30" s="20"/>
      <c r="ALX30" s="20"/>
      <c r="ALY30" s="20"/>
      <c r="ALZ30" s="20"/>
      <c r="AMA30" s="20"/>
      <c r="AMB30" s="20"/>
      <c r="AMC30" s="20"/>
      <c r="AMD30" s="20"/>
      <c r="AME30" s="20"/>
      <c r="AMF30" s="20"/>
      <c r="AMG30" s="20"/>
      <c r="AMH30" s="20"/>
      <c r="AMI30" s="20"/>
      <c r="AMJ30" s="20"/>
    </row>
    <row r="31" customFormat="false" ht="12.8" hidden="false" customHeight="false" outlineLevel="0" collapsed="false">
      <c r="A31" s="19" t="n">
        <v>44421</v>
      </c>
      <c r="B31" s="20" t="s">
        <v>185</v>
      </c>
      <c r="C31" s="20" t="n">
        <v>14</v>
      </c>
      <c r="D31" s="20" t="n">
        <v>24</v>
      </c>
      <c r="E31" s="20" t="n">
        <v>80</v>
      </c>
      <c r="F31" s="20" t="n">
        <v>30.3</v>
      </c>
      <c r="G31" s="20" t="n">
        <v>0.1</v>
      </c>
      <c r="H31" s="20" t="n">
        <v>30</v>
      </c>
      <c r="I31" s="20"/>
      <c r="J31" s="20" t="s">
        <v>35</v>
      </c>
      <c r="K31" s="20" t="s">
        <v>156</v>
      </c>
      <c r="L31" s="20" t="n">
        <v>527</v>
      </c>
      <c r="M31" s="20" t="n">
        <v>559</v>
      </c>
      <c r="N31" s="20" t="n">
        <v>1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  <c r="OW31" s="20"/>
      <c r="OX31" s="20"/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/>
      <c r="QG31" s="20"/>
      <c r="QH31" s="20"/>
      <c r="QI31" s="20"/>
      <c r="QJ31" s="20"/>
      <c r="QK31" s="20"/>
      <c r="QL31" s="20"/>
      <c r="QM31" s="20"/>
      <c r="QN31" s="20"/>
      <c r="QO31" s="20"/>
      <c r="QP31" s="20"/>
      <c r="QQ31" s="20"/>
      <c r="QR31" s="20"/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/>
      <c r="SA31" s="20"/>
      <c r="SB31" s="20"/>
      <c r="SC31" s="20"/>
      <c r="SD31" s="20"/>
      <c r="SE31" s="20"/>
      <c r="SF31" s="20"/>
      <c r="SG31" s="20"/>
      <c r="SH31" s="20"/>
      <c r="SI31" s="20"/>
      <c r="SJ31" s="20"/>
      <c r="SK31" s="20"/>
      <c r="SL31" s="20"/>
      <c r="SM31" s="20"/>
      <c r="SN31" s="20"/>
      <c r="SO31" s="20"/>
      <c r="SP31" s="20"/>
      <c r="SQ31" s="20"/>
      <c r="SR31" s="20"/>
      <c r="SS31" s="20"/>
      <c r="ST31" s="20"/>
      <c r="SU31" s="20"/>
      <c r="SV31" s="20"/>
      <c r="SW31" s="20"/>
      <c r="SX31" s="20"/>
      <c r="SY31" s="20"/>
      <c r="SZ31" s="20"/>
      <c r="TA31" s="20"/>
      <c r="TB31" s="20"/>
      <c r="TC31" s="20"/>
      <c r="TD31" s="20"/>
      <c r="TE31" s="20"/>
      <c r="TF31" s="20"/>
      <c r="TG31" s="20"/>
      <c r="TH31" s="20"/>
      <c r="TI31" s="20"/>
      <c r="TJ31" s="20"/>
      <c r="TK31" s="20"/>
      <c r="TL31" s="20"/>
      <c r="TM31" s="20"/>
      <c r="TN31" s="20"/>
      <c r="TO31" s="20"/>
      <c r="TP31" s="20"/>
      <c r="TQ31" s="20"/>
      <c r="TR31" s="20"/>
      <c r="TS31" s="20"/>
      <c r="TT31" s="20"/>
      <c r="TU31" s="20"/>
      <c r="TV31" s="20"/>
      <c r="TW31" s="20"/>
      <c r="TX31" s="20"/>
      <c r="TY31" s="20"/>
      <c r="TZ31" s="20"/>
      <c r="UA31" s="20"/>
      <c r="UB31" s="20"/>
      <c r="UC31" s="20"/>
      <c r="UD31" s="20"/>
      <c r="UE31" s="20"/>
      <c r="UF31" s="20"/>
      <c r="UG31" s="20"/>
      <c r="UH31" s="20"/>
      <c r="UI31" s="20"/>
      <c r="UJ31" s="20"/>
      <c r="UK31" s="20"/>
      <c r="UL31" s="20"/>
      <c r="UM31" s="20"/>
      <c r="UN31" s="20"/>
      <c r="UO31" s="20"/>
      <c r="UP31" s="20"/>
      <c r="UQ31" s="20"/>
      <c r="UR31" s="20"/>
      <c r="US31" s="20"/>
      <c r="UT31" s="20"/>
      <c r="UU31" s="20"/>
      <c r="UV31" s="20"/>
      <c r="UW31" s="20"/>
      <c r="UX31" s="20"/>
      <c r="UY31" s="20"/>
      <c r="UZ31" s="20"/>
      <c r="VA31" s="20"/>
      <c r="VB31" s="20"/>
      <c r="VC31" s="20"/>
      <c r="VD31" s="20"/>
      <c r="VE31" s="20"/>
      <c r="VF31" s="20"/>
      <c r="VG31" s="20"/>
      <c r="VH31" s="20"/>
      <c r="VI31" s="20"/>
      <c r="VJ31" s="20"/>
      <c r="VK31" s="20"/>
      <c r="VL31" s="20"/>
      <c r="VM31" s="20"/>
      <c r="VN31" s="20"/>
      <c r="VO31" s="20"/>
      <c r="VP31" s="20"/>
      <c r="VQ31" s="20"/>
      <c r="VR31" s="20"/>
      <c r="VS31" s="20"/>
      <c r="VT31" s="20"/>
      <c r="VU31" s="20"/>
      <c r="VV31" s="20"/>
      <c r="VW31" s="20"/>
      <c r="VX31" s="20"/>
      <c r="VY31" s="20"/>
      <c r="VZ31" s="20"/>
      <c r="WA31" s="20"/>
      <c r="WB31" s="20"/>
      <c r="WC31" s="20"/>
      <c r="WD31" s="20"/>
      <c r="WE31" s="20"/>
      <c r="WF31" s="20"/>
      <c r="WG31" s="20"/>
      <c r="WH31" s="20"/>
      <c r="WI31" s="20"/>
      <c r="WJ31" s="20"/>
      <c r="WK31" s="20"/>
      <c r="WL31" s="20"/>
      <c r="WM31" s="20"/>
      <c r="WN31" s="20"/>
      <c r="WO31" s="20"/>
      <c r="WP31" s="20"/>
      <c r="WQ31" s="20"/>
      <c r="WR31" s="20"/>
      <c r="WS31" s="20"/>
      <c r="WT31" s="20"/>
      <c r="WU31" s="20"/>
      <c r="WV31" s="20"/>
      <c r="WW31" s="20"/>
      <c r="WX31" s="20"/>
      <c r="WY31" s="20"/>
      <c r="WZ31" s="20"/>
      <c r="XA31" s="20"/>
      <c r="XB31" s="20"/>
      <c r="XC31" s="20"/>
      <c r="XD31" s="20"/>
      <c r="XE31" s="20"/>
      <c r="XF31" s="20"/>
      <c r="XG31" s="20"/>
      <c r="XH31" s="20"/>
      <c r="XI31" s="20"/>
      <c r="XJ31" s="20"/>
      <c r="XK31" s="20"/>
      <c r="XL31" s="20"/>
      <c r="XM31" s="20"/>
      <c r="XN31" s="20"/>
      <c r="XO31" s="20"/>
      <c r="XP31" s="20"/>
      <c r="XQ31" s="20"/>
      <c r="XR31" s="20"/>
      <c r="XS31" s="20"/>
      <c r="XT31" s="20"/>
      <c r="XU31" s="20"/>
      <c r="XV31" s="20"/>
      <c r="XW31" s="20"/>
      <c r="XX31" s="20"/>
      <c r="XY31" s="20"/>
      <c r="XZ31" s="20"/>
      <c r="YA31" s="20"/>
      <c r="YB31" s="20"/>
      <c r="YC31" s="20"/>
      <c r="YD31" s="20"/>
      <c r="YE31" s="20"/>
      <c r="YF31" s="20"/>
      <c r="YG31" s="20"/>
      <c r="YH31" s="20"/>
      <c r="YI31" s="20"/>
      <c r="YJ31" s="20"/>
      <c r="YK31" s="20"/>
      <c r="YL31" s="20"/>
      <c r="YM31" s="20"/>
      <c r="YN31" s="20"/>
      <c r="YO31" s="20"/>
      <c r="YP31" s="20"/>
      <c r="YQ31" s="20"/>
      <c r="YR31" s="20"/>
      <c r="YS31" s="20"/>
      <c r="YT31" s="20"/>
      <c r="YU31" s="20"/>
      <c r="YV31" s="20"/>
      <c r="YW31" s="20"/>
      <c r="YX31" s="20"/>
      <c r="YY31" s="20"/>
      <c r="YZ31" s="20"/>
      <c r="ZA31" s="20"/>
      <c r="ZB31" s="20"/>
      <c r="ZC31" s="20"/>
      <c r="ZD31" s="20"/>
      <c r="ZE31" s="20"/>
      <c r="ZF31" s="20"/>
      <c r="ZG31" s="20"/>
      <c r="ZH31" s="20"/>
      <c r="ZI31" s="20"/>
      <c r="ZJ31" s="20"/>
      <c r="ZK31" s="20"/>
      <c r="ZL31" s="20"/>
      <c r="ZM31" s="20"/>
      <c r="ZN31" s="20"/>
      <c r="ZO31" s="20"/>
      <c r="ZP31" s="20"/>
      <c r="ZQ31" s="20"/>
      <c r="ZR31" s="20"/>
      <c r="ZS31" s="20"/>
      <c r="ZT31" s="20"/>
      <c r="ZU31" s="20"/>
      <c r="ZV31" s="20"/>
      <c r="ZW31" s="20"/>
      <c r="ZX31" s="20"/>
      <c r="ZY31" s="20"/>
      <c r="ZZ31" s="20"/>
      <c r="AAA31" s="20"/>
      <c r="AAB31" s="20"/>
      <c r="AAC31" s="20"/>
      <c r="AAD31" s="20"/>
      <c r="AAE31" s="20"/>
      <c r="AAF31" s="20"/>
      <c r="AAG31" s="20"/>
      <c r="AAH31" s="20"/>
      <c r="AAI31" s="20"/>
      <c r="AAJ31" s="20"/>
      <c r="AAK31" s="20"/>
      <c r="AAL31" s="20"/>
      <c r="AAM31" s="20"/>
      <c r="AAN31" s="20"/>
      <c r="AAO31" s="20"/>
      <c r="AAP31" s="20"/>
      <c r="AAQ31" s="20"/>
      <c r="AAR31" s="20"/>
      <c r="AAS31" s="20"/>
      <c r="AAT31" s="20"/>
      <c r="AAU31" s="20"/>
      <c r="AAV31" s="20"/>
      <c r="AAW31" s="20"/>
      <c r="AAX31" s="20"/>
      <c r="AAY31" s="20"/>
      <c r="AAZ31" s="20"/>
      <c r="ABA31" s="20"/>
      <c r="ABB31" s="20"/>
      <c r="ABC31" s="20"/>
      <c r="ABD31" s="20"/>
      <c r="ABE31" s="20"/>
      <c r="ABF31" s="20"/>
      <c r="ABG31" s="20"/>
      <c r="ABH31" s="20"/>
      <c r="ABI31" s="20"/>
      <c r="ABJ31" s="20"/>
      <c r="ABK31" s="20"/>
      <c r="ABL31" s="20"/>
      <c r="ABM31" s="20"/>
      <c r="ABN31" s="20"/>
      <c r="ABO31" s="20"/>
      <c r="ABP31" s="20"/>
      <c r="ABQ31" s="20"/>
      <c r="ABR31" s="20"/>
      <c r="ABS31" s="20"/>
      <c r="ABT31" s="20"/>
      <c r="ABU31" s="20"/>
      <c r="ABV31" s="20"/>
      <c r="ABW31" s="20"/>
      <c r="ABX31" s="20"/>
      <c r="ABY31" s="20"/>
      <c r="ABZ31" s="20"/>
      <c r="ACA31" s="20"/>
      <c r="ACB31" s="20"/>
      <c r="ACC31" s="20"/>
      <c r="ACD31" s="20"/>
      <c r="ACE31" s="20"/>
      <c r="ACF31" s="20"/>
      <c r="ACG31" s="20"/>
      <c r="ACH31" s="20"/>
      <c r="ACI31" s="20"/>
      <c r="ACJ31" s="20"/>
      <c r="ACK31" s="20"/>
      <c r="ACL31" s="20"/>
      <c r="ACM31" s="20"/>
      <c r="ACN31" s="20"/>
      <c r="ACO31" s="20"/>
      <c r="ACP31" s="20"/>
      <c r="ACQ31" s="20"/>
      <c r="ACR31" s="20"/>
      <c r="ACS31" s="20"/>
      <c r="ACT31" s="20"/>
      <c r="ACU31" s="20"/>
      <c r="ACV31" s="20"/>
      <c r="ACW31" s="20"/>
      <c r="ACX31" s="20"/>
      <c r="ACY31" s="20"/>
      <c r="ACZ31" s="20"/>
      <c r="ADA31" s="20"/>
      <c r="ADB31" s="20"/>
      <c r="ADC31" s="20"/>
      <c r="ADD31" s="20"/>
      <c r="ADE31" s="20"/>
      <c r="ADF31" s="20"/>
      <c r="ADG31" s="20"/>
      <c r="ADH31" s="20"/>
      <c r="ADI31" s="20"/>
      <c r="ADJ31" s="20"/>
      <c r="ADK31" s="20"/>
      <c r="ADL31" s="20"/>
      <c r="ADM31" s="20"/>
      <c r="ADN31" s="20"/>
      <c r="ADO31" s="20"/>
      <c r="ADP31" s="20"/>
      <c r="ADQ31" s="20"/>
      <c r="ADR31" s="20"/>
      <c r="ADS31" s="20"/>
      <c r="ADT31" s="20"/>
      <c r="ADU31" s="20"/>
      <c r="ADV31" s="20"/>
      <c r="ADW31" s="20"/>
      <c r="ADX31" s="20"/>
      <c r="ADY31" s="20"/>
      <c r="ADZ31" s="20"/>
      <c r="AEA31" s="20"/>
      <c r="AEB31" s="20"/>
      <c r="AEC31" s="20"/>
      <c r="AED31" s="20"/>
      <c r="AEE31" s="20"/>
      <c r="AEF31" s="20"/>
      <c r="AEG31" s="20"/>
      <c r="AEH31" s="20"/>
      <c r="AEI31" s="20"/>
      <c r="AEJ31" s="20"/>
      <c r="AEK31" s="20"/>
      <c r="AEL31" s="20"/>
      <c r="AEM31" s="20"/>
      <c r="AEN31" s="20"/>
      <c r="AEO31" s="20"/>
      <c r="AEP31" s="20"/>
      <c r="AEQ31" s="20"/>
      <c r="AER31" s="20"/>
      <c r="AES31" s="20"/>
      <c r="AET31" s="20"/>
      <c r="AEU31" s="20"/>
      <c r="AEV31" s="20"/>
      <c r="AEW31" s="20"/>
      <c r="AEX31" s="20"/>
      <c r="AEY31" s="20"/>
      <c r="AEZ31" s="20"/>
      <c r="AFA31" s="20"/>
      <c r="AFB31" s="20"/>
      <c r="AFC31" s="20"/>
      <c r="AFD31" s="20"/>
      <c r="AFE31" s="20"/>
      <c r="AFF31" s="20"/>
      <c r="AFG31" s="20"/>
      <c r="AFH31" s="20"/>
      <c r="AFI31" s="20"/>
      <c r="AFJ31" s="20"/>
      <c r="AFK31" s="20"/>
      <c r="AFL31" s="20"/>
      <c r="AFM31" s="20"/>
      <c r="AFN31" s="20"/>
      <c r="AFO31" s="20"/>
      <c r="AFP31" s="20"/>
      <c r="AFQ31" s="20"/>
      <c r="AFR31" s="20"/>
      <c r="AFS31" s="20"/>
      <c r="AFT31" s="20"/>
      <c r="AFU31" s="20"/>
      <c r="AFV31" s="20"/>
      <c r="AFW31" s="20"/>
      <c r="AFX31" s="20"/>
      <c r="AFY31" s="20"/>
      <c r="AFZ31" s="20"/>
      <c r="AGA31" s="20"/>
      <c r="AGB31" s="20"/>
      <c r="AGC31" s="20"/>
      <c r="AGD31" s="20"/>
      <c r="AGE31" s="20"/>
      <c r="AGF31" s="20"/>
      <c r="AGG31" s="20"/>
      <c r="AGH31" s="20"/>
      <c r="AGI31" s="20"/>
      <c r="AGJ31" s="20"/>
      <c r="AGK31" s="20"/>
      <c r="AGL31" s="20"/>
      <c r="AGM31" s="20"/>
      <c r="AGN31" s="20"/>
      <c r="AGO31" s="20"/>
      <c r="AGP31" s="20"/>
      <c r="AGQ31" s="20"/>
      <c r="AGR31" s="20"/>
      <c r="AGS31" s="20"/>
      <c r="AGT31" s="20"/>
      <c r="AGU31" s="20"/>
      <c r="AGV31" s="20"/>
      <c r="AGW31" s="20"/>
      <c r="AGX31" s="20"/>
      <c r="AGY31" s="20"/>
      <c r="AGZ31" s="20"/>
      <c r="AHA31" s="20"/>
      <c r="AHB31" s="20"/>
      <c r="AHC31" s="20"/>
      <c r="AHD31" s="20"/>
      <c r="AHE31" s="20"/>
      <c r="AHF31" s="20"/>
      <c r="AHG31" s="20"/>
      <c r="AHH31" s="20"/>
      <c r="AHI31" s="20"/>
      <c r="AHJ31" s="20"/>
      <c r="AHK31" s="20"/>
      <c r="AHL31" s="20"/>
      <c r="AHM31" s="20"/>
      <c r="AHN31" s="20"/>
      <c r="AHO31" s="20"/>
      <c r="AHP31" s="20"/>
      <c r="AHQ31" s="20"/>
      <c r="AHR31" s="20"/>
      <c r="AHS31" s="20"/>
      <c r="AHT31" s="20"/>
      <c r="AHU31" s="20"/>
      <c r="AHV31" s="20"/>
      <c r="AHW31" s="20"/>
      <c r="AHX31" s="20"/>
      <c r="AHY31" s="20"/>
      <c r="AHZ31" s="20"/>
      <c r="AIA31" s="20"/>
      <c r="AIB31" s="20"/>
      <c r="AIC31" s="20"/>
      <c r="AID31" s="20"/>
      <c r="AIE31" s="20"/>
      <c r="AIF31" s="20"/>
      <c r="AIG31" s="20"/>
      <c r="AIH31" s="20"/>
      <c r="AII31" s="20"/>
      <c r="AIJ31" s="20"/>
      <c r="AIK31" s="20"/>
      <c r="AIL31" s="20"/>
      <c r="AIM31" s="20"/>
      <c r="AIN31" s="20"/>
      <c r="AIO31" s="20"/>
      <c r="AIP31" s="20"/>
      <c r="AIQ31" s="20"/>
      <c r="AIR31" s="20"/>
      <c r="AIS31" s="20"/>
      <c r="AIT31" s="20"/>
      <c r="AIU31" s="20"/>
      <c r="AIV31" s="20"/>
      <c r="AIW31" s="20"/>
      <c r="AIX31" s="20"/>
      <c r="AIY31" s="20"/>
      <c r="AIZ31" s="20"/>
      <c r="AJA31" s="20"/>
      <c r="AJB31" s="20"/>
      <c r="AJC31" s="20"/>
      <c r="AJD31" s="20"/>
      <c r="AJE31" s="20"/>
      <c r="AJF31" s="20"/>
      <c r="AJG31" s="20"/>
      <c r="AJH31" s="20"/>
      <c r="AJI31" s="20"/>
      <c r="AJJ31" s="20"/>
      <c r="AJK31" s="20"/>
      <c r="AJL31" s="20"/>
      <c r="AJM31" s="20"/>
      <c r="AJN31" s="20"/>
      <c r="AJO31" s="20"/>
      <c r="AJP31" s="20"/>
      <c r="AJQ31" s="20"/>
      <c r="AJR31" s="20"/>
      <c r="AJS31" s="20"/>
      <c r="AJT31" s="20"/>
      <c r="AJU31" s="20"/>
      <c r="AJV31" s="20"/>
      <c r="AJW31" s="20"/>
      <c r="AJX31" s="20"/>
      <c r="AJY31" s="20"/>
      <c r="AJZ31" s="20"/>
      <c r="AKA31" s="20"/>
      <c r="AKB31" s="20"/>
      <c r="AKC31" s="20"/>
      <c r="AKD31" s="20"/>
      <c r="AKE31" s="20"/>
      <c r="AKF31" s="20"/>
      <c r="AKG31" s="20"/>
      <c r="AKH31" s="20"/>
      <c r="AKI31" s="20"/>
      <c r="AKJ31" s="20"/>
      <c r="AKK31" s="20"/>
      <c r="AKL31" s="20"/>
      <c r="AKM31" s="20"/>
      <c r="AKN31" s="20"/>
      <c r="AKO31" s="20"/>
      <c r="AKP31" s="20"/>
      <c r="AKQ31" s="20"/>
      <c r="AKR31" s="20"/>
      <c r="AKS31" s="20"/>
      <c r="AKT31" s="20"/>
      <c r="AKU31" s="20"/>
      <c r="AKV31" s="20"/>
      <c r="AKW31" s="20"/>
      <c r="AKX31" s="20"/>
      <c r="AKY31" s="20"/>
      <c r="AKZ31" s="20"/>
      <c r="ALA31" s="20"/>
      <c r="ALB31" s="20"/>
      <c r="ALC31" s="20"/>
      <c r="ALD31" s="20"/>
      <c r="ALE31" s="20"/>
      <c r="ALF31" s="20"/>
      <c r="ALG31" s="20"/>
      <c r="ALH31" s="20"/>
      <c r="ALI31" s="20"/>
      <c r="ALJ31" s="20"/>
      <c r="ALK31" s="20"/>
      <c r="ALL31" s="20"/>
      <c r="ALM31" s="20"/>
      <c r="ALN31" s="20"/>
      <c r="ALO31" s="20"/>
      <c r="ALP31" s="20"/>
      <c r="ALQ31" s="20"/>
      <c r="ALR31" s="20"/>
      <c r="ALS31" s="20"/>
      <c r="ALT31" s="20"/>
      <c r="ALU31" s="20"/>
      <c r="ALV31" s="20"/>
      <c r="ALW31" s="20"/>
      <c r="ALX31" s="20"/>
      <c r="ALY31" s="20"/>
      <c r="ALZ31" s="20"/>
      <c r="AMA31" s="20"/>
      <c r="AMB31" s="20"/>
      <c r="AMC31" s="20"/>
      <c r="AMD31" s="20"/>
      <c r="AME31" s="20"/>
      <c r="AMF31" s="20"/>
      <c r="AMG31" s="20"/>
      <c r="AMH31" s="20"/>
      <c r="AMI31" s="20"/>
      <c r="AMJ31" s="20"/>
    </row>
    <row r="32" customFormat="false" ht="12.8" hidden="false" customHeight="false" outlineLevel="0" collapsed="false">
      <c r="A32" s="19" t="n">
        <v>44421</v>
      </c>
      <c r="B32" s="20" t="s">
        <v>186</v>
      </c>
      <c r="C32" s="20" t="n">
        <v>15</v>
      </c>
      <c r="D32" s="20" t="n">
        <v>24</v>
      </c>
      <c r="E32" s="20" t="n">
        <v>80.5</v>
      </c>
      <c r="F32" s="20" t="n">
        <v>25.7</v>
      </c>
      <c r="G32" s="20" t="n">
        <v>0.1</v>
      </c>
      <c r="H32" s="20" t="n">
        <v>30</v>
      </c>
      <c r="I32" s="20"/>
      <c r="J32" s="20" t="s">
        <v>35</v>
      </c>
      <c r="K32" s="20" t="s">
        <v>156</v>
      </c>
      <c r="L32" s="20" t="n">
        <v>503</v>
      </c>
      <c r="M32" s="20" t="n">
        <v>509</v>
      </c>
      <c r="N32" s="20" t="n">
        <v>2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  <c r="NY32" s="20"/>
      <c r="NZ32" s="20"/>
      <c r="OA32" s="20"/>
      <c r="OB32" s="20"/>
      <c r="OC32" s="20"/>
      <c r="OD32" s="20"/>
      <c r="OE32" s="20"/>
      <c r="OF32" s="20"/>
      <c r="OG32" s="20"/>
      <c r="OH32" s="20"/>
      <c r="OI32" s="20"/>
      <c r="OJ32" s="20"/>
      <c r="OK32" s="20"/>
      <c r="OL32" s="20"/>
      <c r="OM32" s="20"/>
      <c r="ON32" s="20"/>
      <c r="OO32" s="20"/>
      <c r="OP32" s="20"/>
      <c r="OQ32" s="20"/>
      <c r="OR32" s="20"/>
      <c r="OS32" s="20"/>
      <c r="OT32" s="20"/>
      <c r="OU32" s="20"/>
      <c r="OV32" s="20"/>
      <c r="OW32" s="20"/>
      <c r="OX32" s="20"/>
      <c r="OY32" s="20"/>
      <c r="OZ32" s="20"/>
      <c r="PA32" s="20"/>
      <c r="PB32" s="20"/>
      <c r="PC32" s="20"/>
      <c r="PD32" s="20"/>
      <c r="PE32" s="20"/>
      <c r="PF32" s="20"/>
      <c r="PG32" s="20"/>
      <c r="PH32" s="20"/>
      <c r="PI32" s="20"/>
      <c r="PJ32" s="20"/>
      <c r="PK32" s="20"/>
      <c r="PL32" s="20"/>
      <c r="PM32" s="20"/>
      <c r="PN32" s="20"/>
      <c r="PO32" s="20"/>
      <c r="PP32" s="20"/>
      <c r="PQ32" s="20"/>
      <c r="PR32" s="20"/>
      <c r="PS32" s="20"/>
      <c r="PT32" s="20"/>
      <c r="PU32" s="20"/>
      <c r="PV32" s="20"/>
      <c r="PW32" s="20"/>
      <c r="PX32" s="20"/>
      <c r="PY32" s="20"/>
      <c r="PZ32" s="20"/>
      <c r="QA32" s="20"/>
      <c r="QB32" s="20"/>
      <c r="QC32" s="20"/>
      <c r="QD32" s="20"/>
      <c r="QE32" s="20"/>
      <c r="QF32" s="20"/>
      <c r="QG32" s="20"/>
      <c r="QH32" s="20"/>
      <c r="QI32" s="20"/>
      <c r="QJ32" s="20"/>
      <c r="QK32" s="20"/>
      <c r="QL32" s="20"/>
      <c r="QM32" s="20"/>
      <c r="QN32" s="20"/>
      <c r="QO32" s="20"/>
      <c r="QP32" s="20"/>
      <c r="QQ32" s="20"/>
      <c r="QR32" s="20"/>
      <c r="QS32" s="20"/>
      <c r="QT32" s="20"/>
      <c r="QU32" s="20"/>
      <c r="QV32" s="20"/>
      <c r="QW32" s="20"/>
      <c r="QX32" s="20"/>
      <c r="QY32" s="20"/>
      <c r="QZ32" s="20"/>
      <c r="RA32" s="20"/>
      <c r="RB32" s="20"/>
      <c r="RC32" s="20"/>
      <c r="RD32" s="20"/>
      <c r="RE32" s="20"/>
      <c r="RF32" s="20"/>
      <c r="RG32" s="20"/>
      <c r="RH32" s="20"/>
      <c r="RI32" s="20"/>
      <c r="RJ32" s="20"/>
      <c r="RK32" s="20"/>
      <c r="RL32" s="20"/>
      <c r="RM32" s="20"/>
      <c r="RN32" s="20"/>
      <c r="RO32" s="20"/>
      <c r="RP32" s="20"/>
      <c r="RQ32" s="20"/>
      <c r="RR32" s="20"/>
      <c r="RS32" s="20"/>
      <c r="RT32" s="20"/>
      <c r="RU32" s="20"/>
      <c r="RV32" s="20"/>
      <c r="RW32" s="20"/>
      <c r="RX32" s="20"/>
      <c r="RY32" s="20"/>
      <c r="RZ32" s="20"/>
      <c r="SA32" s="20"/>
      <c r="SB32" s="20"/>
      <c r="SC32" s="20"/>
      <c r="SD32" s="20"/>
      <c r="SE32" s="20"/>
      <c r="SF32" s="20"/>
      <c r="SG32" s="20"/>
      <c r="SH32" s="20"/>
      <c r="SI32" s="20"/>
      <c r="SJ32" s="20"/>
      <c r="SK32" s="20"/>
      <c r="SL32" s="20"/>
      <c r="SM32" s="20"/>
      <c r="SN32" s="20"/>
      <c r="SO32" s="20"/>
      <c r="SP32" s="20"/>
      <c r="SQ32" s="20"/>
      <c r="SR32" s="20"/>
      <c r="SS32" s="20"/>
      <c r="ST32" s="20"/>
      <c r="SU32" s="20"/>
      <c r="SV32" s="20"/>
      <c r="SW32" s="20"/>
      <c r="SX32" s="20"/>
      <c r="SY32" s="20"/>
      <c r="SZ32" s="20"/>
      <c r="TA32" s="20"/>
      <c r="TB32" s="20"/>
      <c r="TC32" s="20"/>
      <c r="TD32" s="20"/>
      <c r="TE32" s="20"/>
      <c r="TF32" s="20"/>
      <c r="TG32" s="20"/>
      <c r="TH32" s="20"/>
      <c r="TI32" s="20"/>
      <c r="TJ32" s="20"/>
      <c r="TK32" s="20"/>
      <c r="TL32" s="20"/>
      <c r="TM32" s="20"/>
      <c r="TN32" s="20"/>
      <c r="TO32" s="20"/>
      <c r="TP32" s="20"/>
      <c r="TQ32" s="20"/>
      <c r="TR32" s="20"/>
      <c r="TS32" s="20"/>
      <c r="TT32" s="20"/>
      <c r="TU32" s="20"/>
      <c r="TV32" s="20"/>
      <c r="TW32" s="20"/>
      <c r="TX32" s="20"/>
      <c r="TY32" s="20"/>
      <c r="TZ32" s="20"/>
      <c r="UA32" s="20"/>
      <c r="UB32" s="20"/>
      <c r="UC32" s="20"/>
      <c r="UD32" s="20"/>
      <c r="UE32" s="20"/>
      <c r="UF32" s="20"/>
      <c r="UG32" s="20"/>
      <c r="UH32" s="20"/>
      <c r="UI32" s="20"/>
      <c r="UJ32" s="20"/>
      <c r="UK32" s="20"/>
      <c r="UL32" s="20"/>
      <c r="UM32" s="20"/>
      <c r="UN32" s="20"/>
      <c r="UO32" s="20"/>
      <c r="UP32" s="20"/>
      <c r="UQ32" s="20"/>
      <c r="UR32" s="20"/>
      <c r="US32" s="20"/>
      <c r="UT32" s="20"/>
      <c r="UU32" s="20"/>
      <c r="UV32" s="20"/>
      <c r="UW32" s="20"/>
      <c r="UX32" s="20"/>
      <c r="UY32" s="20"/>
      <c r="UZ32" s="20"/>
      <c r="VA32" s="20"/>
      <c r="VB32" s="20"/>
      <c r="VC32" s="20"/>
      <c r="VD32" s="20"/>
      <c r="VE32" s="20"/>
      <c r="VF32" s="20"/>
      <c r="VG32" s="20"/>
      <c r="VH32" s="20"/>
      <c r="VI32" s="20"/>
      <c r="VJ32" s="20"/>
      <c r="VK32" s="20"/>
      <c r="VL32" s="20"/>
      <c r="VM32" s="20"/>
      <c r="VN32" s="20"/>
      <c r="VO32" s="20"/>
      <c r="VP32" s="20"/>
      <c r="VQ32" s="20"/>
      <c r="VR32" s="20"/>
      <c r="VS32" s="20"/>
      <c r="VT32" s="20"/>
      <c r="VU32" s="20"/>
      <c r="VV32" s="20"/>
      <c r="VW32" s="20"/>
      <c r="VX32" s="20"/>
      <c r="VY32" s="20"/>
      <c r="VZ32" s="20"/>
      <c r="WA32" s="20"/>
      <c r="WB32" s="20"/>
      <c r="WC32" s="20"/>
      <c r="WD32" s="20"/>
      <c r="WE32" s="20"/>
      <c r="WF32" s="20"/>
      <c r="WG32" s="20"/>
      <c r="WH32" s="20"/>
      <c r="WI32" s="20"/>
      <c r="WJ32" s="20"/>
      <c r="WK32" s="20"/>
      <c r="WL32" s="20"/>
      <c r="WM32" s="20"/>
      <c r="WN32" s="20"/>
      <c r="WO32" s="20"/>
      <c r="WP32" s="20"/>
      <c r="WQ32" s="20"/>
      <c r="WR32" s="20"/>
      <c r="WS32" s="20"/>
      <c r="WT32" s="20"/>
      <c r="WU32" s="20"/>
      <c r="WV32" s="20"/>
      <c r="WW32" s="20"/>
      <c r="WX32" s="20"/>
      <c r="WY32" s="20"/>
      <c r="WZ32" s="20"/>
      <c r="XA32" s="20"/>
      <c r="XB32" s="20"/>
      <c r="XC32" s="20"/>
      <c r="XD32" s="20"/>
      <c r="XE32" s="20"/>
      <c r="XF32" s="20"/>
      <c r="XG32" s="20"/>
      <c r="XH32" s="20"/>
      <c r="XI32" s="20"/>
      <c r="XJ32" s="20"/>
      <c r="XK32" s="20"/>
      <c r="XL32" s="20"/>
      <c r="XM32" s="20"/>
      <c r="XN32" s="20"/>
      <c r="XO32" s="20"/>
      <c r="XP32" s="20"/>
      <c r="XQ32" s="20"/>
      <c r="XR32" s="20"/>
      <c r="XS32" s="20"/>
      <c r="XT32" s="20"/>
      <c r="XU32" s="20"/>
      <c r="XV32" s="20"/>
      <c r="XW32" s="20"/>
      <c r="XX32" s="20"/>
      <c r="XY32" s="20"/>
      <c r="XZ32" s="20"/>
      <c r="YA32" s="20"/>
      <c r="YB32" s="20"/>
      <c r="YC32" s="20"/>
      <c r="YD32" s="20"/>
      <c r="YE32" s="20"/>
      <c r="YF32" s="20"/>
      <c r="YG32" s="20"/>
      <c r="YH32" s="20"/>
      <c r="YI32" s="20"/>
      <c r="YJ32" s="20"/>
      <c r="YK32" s="20"/>
      <c r="YL32" s="20"/>
      <c r="YM32" s="20"/>
      <c r="YN32" s="20"/>
      <c r="YO32" s="20"/>
      <c r="YP32" s="20"/>
      <c r="YQ32" s="20"/>
      <c r="YR32" s="20"/>
      <c r="YS32" s="20"/>
      <c r="YT32" s="20"/>
      <c r="YU32" s="20"/>
      <c r="YV32" s="20"/>
      <c r="YW32" s="20"/>
      <c r="YX32" s="20"/>
      <c r="YY32" s="20"/>
      <c r="YZ32" s="20"/>
      <c r="ZA32" s="20"/>
      <c r="ZB32" s="20"/>
      <c r="ZC32" s="20"/>
      <c r="ZD32" s="20"/>
      <c r="ZE32" s="20"/>
      <c r="ZF32" s="20"/>
      <c r="ZG32" s="20"/>
      <c r="ZH32" s="20"/>
      <c r="ZI32" s="20"/>
      <c r="ZJ32" s="20"/>
      <c r="ZK32" s="20"/>
      <c r="ZL32" s="20"/>
      <c r="ZM32" s="20"/>
      <c r="ZN32" s="20"/>
      <c r="ZO32" s="20"/>
      <c r="ZP32" s="20"/>
      <c r="ZQ32" s="20"/>
      <c r="ZR32" s="20"/>
      <c r="ZS32" s="20"/>
      <c r="ZT32" s="20"/>
      <c r="ZU32" s="20"/>
      <c r="ZV32" s="20"/>
      <c r="ZW32" s="20"/>
      <c r="ZX32" s="20"/>
      <c r="ZY32" s="20"/>
      <c r="ZZ32" s="20"/>
      <c r="AAA32" s="20"/>
      <c r="AAB32" s="20"/>
      <c r="AAC32" s="20"/>
      <c r="AAD32" s="20"/>
      <c r="AAE32" s="20"/>
      <c r="AAF32" s="20"/>
      <c r="AAG32" s="20"/>
      <c r="AAH32" s="20"/>
      <c r="AAI32" s="20"/>
      <c r="AAJ32" s="20"/>
      <c r="AAK32" s="20"/>
      <c r="AAL32" s="20"/>
      <c r="AAM32" s="20"/>
      <c r="AAN32" s="20"/>
      <c r="AAO32" s="20"/>
      <c r="AAP32" s="20"/>
      <c r="AAQ32" s="20"/>
      <c r="AAR32" s="20"/>
      <c r="AAS32" s="20"/>
      <c r="AAT32" s="20"/>
      <c r="AAU32" s="20"/>
      <c r="AAV32" s="20"/>
      <c r="AAW32" s="20"/>
      <c r="AAX32" s="20"/>
      <c r="AAY32" s="20"/>
      <c r="AAZ32" s="20"/>
      <c r="ABA32" s="20"/>
      <c r="ABB32" s="20"/>
      <c r="ABC32" s="20"/>
      <c r="ABD32" s="20"/>
      <c r="ABE32" s="20"/>
      <c r="ABF32" s="20"/>
      <c r="ABG32" s="20"/>
      <c r="ABH32" s="20"/>
      <c r="ABI32" s="20"/>
      <c r="ABJ32" s="20"/>
      <c r="ABK32" s="20"/>
      <c r="ABL32" s="20"/>
      <c r="ABM32" s="20"/>
      <c r="ABN32" s="20"/>
      <c r="ABO32" s="20"/>
      <c r="ABP32" s="20"/>
      <c r="ABQ32" s="20"/>
      <c r="ABR32" s="20"/>
      <c r="ABS32" s="20"/>
      <c r="ABT32" s="20"/>
      <c r="ABU32" s="20"/>
      <c r="ABV32" s="20"/>
      <c r="ABW32" s="20"/>
      <c r="ABX32" s="20"/>
      <c r="ABY32" s="20"/>
      <c r="ABZ32" s="20"/>
      <c r="ACA32" s="20"/>
      <c r="ACB32" s="20"/>
      <c r="ACC32" s="20"/>
      <c r="ACD32" s="20"/>
      <c r="ACE32" s="20"/>
      <c r="ACF32" s="20"/>
      <c r="ACG32" s="20"/>
      <c r="ACH32" s="20"/>
      <c r="ACI32" s="20"/>
      <c r="ACJ32" s="20"/>
      <c r="ACK32" s="20"/>
      <c r="ACL32" s="20"/>
      <c r="ACM32" s="20"/>
      <c r="ACN32" s="20"/>
      <c r="ACO32" s="20"/>
      <c r="ACP32" s="20"/>
      <c r="ACQ32" s="20"/>
      <c r="ACR32" s="20"/>
      <c r="ACS32" s="20"/>
      <c r="ACT32" s="20"/>
      <c r="ACU32" s="20"/>
      <c r="ACV32" s="20"/>
      <c r="ACW32" s="20"/>
      <c r="ACX32" s="20"/>
      <c r="ACY32" s="20"/>
      <c r="ACZ32" s="20"/>
      <c r="ADA32" s="20"/>
      <c r="ADB32" s="20"/>
      <c r="ADC32" s="20"/>
      <c r="ADD32" s="20"/>
      <c r="ADE32" s="20"/>
      <c r="ADF32" s="20"/>
      <c r="ADG32" s="20"/>
      <c r="ADH32" s="20"/>
      <c r="ADI32" s="20"/>
      <c r="ADJ32" s="20"/>
      <c r="ADK32" s="20"/>
      <c r="ADL32" s="20"/>
      <c r="ADM32" s="20"/>
      <c r="ADN32" s="20"/>
      <c r="ADO32" s="20"/>
      <c r="ADP32" s="20"/>
      <c r="ADQ32" s="20"/>
      <c r="ADR32" s="20"/>
      <c r="ADS32" s="20"/>
      <c r="ADT32" s="20"/>
      <c r="ADU32" s="20"/>
      <c r="ADV32" s="20"/>
      <c r="ADW32" s="20"/>
      <c r="ADX32" s="20"/>
      <c r="ADY32" s="20"/>
      <c r="ADZ32" s="20"/>
      <c r="AEA32" s="20"/>
      <c r="AEB32" s="20"/>
      <c r="AEC32" s="20"/>
      <c r="AED32" s="20"/>
      <c r="AEE32" s="20"/>
      <c r="AEF32" s="20"/>
      <c r="AEG32" s="20"/>
      <c r="AEH32" s="20"/>
      <c r="AEI32" s="20"/>
      <c r="AEJ32" s="20"/>
      <c r="AEK32" s="20"/>
      <c r="AEL32" s="20"/>
      <c r="AEM32" s="20"/>
      <c r="AEN32" s="20"/>
      <c r="AEO32" s="20"/>
      <c r="AEP32" s="20"/>
      <c r="AEQ32" s="20"/>
      <c r="AER32" s="20"/>
      <c r="AES32" s="20"/>
      <c r="AET32" s="20"/>
      <c r="AEU32" s="20"/>
      <c r="AEV32" s="20"/>
      <c r="AEW32" s="20"/>
      <c r="AEX32" s="20"/>
      <c r="AEY32" s="20"/>
      <c r="AEZ32" s="20"/>
      <c r="AFA32" s="20"/>
      <c r="AFB32" s="20"/>
      <c r="AFC32" s="20"/>
      <c r="AFD32" s="20"/>
      <c r="AFE32" s="20"/>
      <c r="AFF32" s="20"/>
      <c r="AFG32" s="20"/>
      <c r="AFH32" s="20"/>
      <c r="AFI32" s="20"/>
      <c r="AFJ32" s="20"/>
      <c r="AFK32" s="20"/>
      <c r="AFL32" s="20"/>
      <c r="AFM32" s="20"/>
      <c r="AFN32" s="20"/>
      <c r="AFO32" s="20"/>
      <c r="AFP32" s="20"/>
      <c r="AFQ32" s="20"/>
      <c r="AFR32" s="20"/>
      <c r="AFS32" s="20"/>
      <c r="AFT32" s="20"/>
      <c r="AFU32" s="20"/>
      <c r="AFV32" s="20"/>
      <c r="AFW32" s="20"/>
      <c r="AFX32" s="20"/>
      <c r="AFY32" s="20"/>
      <c r="AFZ32" s="20"/>
      <c r="AGA32" s="20"/>
      <c r="AGB32" s="20"/>
      <c r="AGC32" s="20"/>
      <c r="AGD32" s="20"/>
      <c r="AGE32" s="20"/>
      <c r="AGF32" s="20"/>
      <c r="AGG32" s="20"/>
      <c r="AGH32" s="20"/>
      <c r="AGI32" s="20"/>
      <c r="AGJ32" s="20"/>
      <c r="AGK32" s="20"/>
      <c r="AGL32" s="20"/>
      <c r="AGM32" s="20"/>
      <c r="AGN32" s="20"/>
      <c r="AGO32" s="20"/>
      <c r="AGP32" s="20"/>
      <c r="AGQ32" s="20"/>
      <c r="AGR32" s="20"/>
      <c r="AGS32" s="20"/>
      <c r="AGT32" s="20"/>
      <c r="AGU32" s="20"/>
      <c r="AGV32" s="20"/>
      <c r="AGW32" s="20"/>
      <c r="AGX32" s="20"/>
      <c r="AGY32" s="20"/>
      <c r="AGZ32" s="20"/>
      <c r="AHA32" s="20"/>
      <c r="AHB32" s="20"/>
      <c r="AHC32" s="20"/>
      <c r="AHD32" s="20"/>
      <c r="AHE32" s="20"/>
      <c r="AHF32" s="20"/>
      <c r="AHG32" s="20"/>
      <c r="AHH32" s="20"/>
      <c r="AHI32" s="20"/>
      <c r="AHJ32" s="20"/>
      <c r="AHK32" s="20"/>
      <c r="AHL32" s="20"/>
      <c r="AHM32" s="20"/>
      <c r="AHN32" s="20"/>
      <c r="AHO32" s="20"/>
      <c r="AHP32" s="20"/>
      <c r="AHQ32" s="20"/>
      <c r="AHR32" s="20"/>
      <c r="AHS32" s="20"/>
      <c r="AHT32" s="20"/>
      <c r="AHU32" s="20"/>
      <c r="AHV32" s="20"/>
      <c r="AHW32" s="20"/>
      <c r="AHX32" s="20"/>
      <c r="AHY32" s="20"/>
      <c r="AHZ32" s="20"/>
      <c r="AIA32" s="20"/>
      <c r="AIB32" s="20"/>
      <c r="AIC32" s="20"/>
      <c r="AID32" s="20"/>
      <c r="AIE32" s="20"/>
      <c r="AIF32" s="20"/>
      <c r="AIG32" s="20"/>
      <c r="AIH32" s="20"/>
      <c r="AII32" s="20"/>
      <c r="AIJ32" s="20"/>
      <c r="AIK32" s="20"/>
      <c r="AIL32" s="20"/>
      <c r="AIM32" s="20"/>
      <c r="AIN32" s="20"/>
      <c r="AIO32" s="20"/>
      <c r="AIP32" s="20"/>
      <c r="AIQ32" s="20"/>
      <c r="AIR32" s="20"/>
      <c r="AIS32" s="20"/>
      <c r="AIT32" s="20"/>
      <c r="AIU32" s="20"/>
      <c r="AIV32" s="20"/>
      <c r="AIW32" s="20"/>
      <c r="AIX32" s="20"/>
      <c r="AIY32" s="20"/>
      <c r="AIZ32" s="20"/>
      <c r="AJA32" s="20"/>
      <c r="AJB32" s="20"/>
      <c r="AJC32" s="20"/>
      <c r="AJD32" s="20"/>
      <c r="AJE32" s="20"/>
      <c r="AJF32" s="20"/>
      <c r="AJG32" s="20"/>
      <c r="AJH32" s="20"/>
      <c r="AJI32" s="20"/>
      <c r="AJJ32" s="20"/>
      <c r="AJK32" s="20"/>
      <c r="AJL32" s="20"/>
      <c r="AJM32" s="20"/>
      <c r="AJN32" s="20"/>
      <c r="AJO32" s="20"/>
      <c r="AJP32" s="20"/>
      <c r="AJQ32" s="20"/>
      <c r="AJR32" s="20"/>
      <c r="AJS32" s="20"/>
      <c r="AJT32" s="20"/>
      <c r="AJU32" s="20"/>
      <c r="AJV32" s="20"/>
      <c r="AJW32" s="20"/>
      <c r="AJX32" s="20"/>
      <c r="AJY32" s="20"/>
      <c r="AJZ32" s="20"/>
      <c r="AKA32" s="20"/>
      <c r="AKB32" s="20"/>
      <c r="AKC32" s="20"/>
      <c r="AKD32" s="20"/>
      <c r="AKE32" s="20"/>
      <c r="AKF32" s="20"/>
      <c r="AKG32" s="20"/>
      <c r="AKH32" s="20"/>
      <c r="AKI32" s="20"/>
      <c r="AKJ32" s="20"/>
      <c r="AKK32" s="20"/>
      <c r="AKL32" s="20"/>
      <c r="AKM32" s="20"/>
      <c r="AKN32" s="20"/>
      <c r="AKO32" s="20"/>
      <c r="AKP32" s="20"/>
      <c r="AKQ32" s="20"/>
      <c r="AKR32" s="20"/>
      <c r="AKS32" s="20"/>
      <c r="AKT32" s="20"/>
      <c r="AKU32" s="20"/>
      <c r="AKV32" s="20"/>
      <c r="AKW32" s="20"/>
      <c r="AKX32" s="20"/>
      <c r="AKY32" s="20"/>
      <c r="AKZ32" s="20"/>
      <c r="ALA32" s="20"/>
      <c r="ALB32" s="20"/>
      <c r="ALC32" s="20"/>
      <c r="ALD32" s="20"/>
      <c r="ALE32" s="20"/>
      <c r="ALF32" s="20"/>
      <c r="ALG32" s="20"/>
      <c r="ALH32" s="20"/>
      <c r="ALI32" s="20"/>
      <c r="ALJ32" s="20"/>
      <c r="ALK32" s="20"/>
      <c r="ALL32" s="20"/>
      <c r="ALM32" s="20"/>
      <c r="ALN32" s="20"/>
      <c r="ALO32" s="20"/>
      <c r="ALP32" s="20"/>
      <c r="ALQ32" s="20"/>
      <c r="ALR32" s="20"/>
      <c r="ALS32" s="20"/>
      <c r="ALT32" s="20"/>
      <c r="ALU32" s="20"/>
      <c r="ALV32" s="20"/>
      <c r="ALW32" s="20"/>
      <c r="ALX32" s="20"/>
      <c r="ALY32" s="20"/>
      <c r="ALZ32" s="20"/>
      <c r="AMA32" s="20"/>
      <c r="AMB32" s="20"/>
      <c r="AMC32" s="20"/>
      <c r="AMD32" s="20"/>
      <c r="AME32" s="20"/>
      <c r="AMF32" s="20"/>
      <c r="AMG32" s="20"/>
      <c r="AMH32" s="20"/>
      <c r="AMI32" s="20"/>
      <c r="AMJ32" s="20"/>
    </row>
    <row r="33" customFormat="false" ht="12.8" hidden="false" customHeight="false" outlineLevel="0" collapsed="false">
      <c r="A33" s="3" t="n">
        <v>44421</v>
      </c>
      <c r="B33" s="0" t="s">
        <v>187</v>
      </c>
      <c r="C33" s="0" t="n">
        <v>16</v>
      </c>
      <c r="D33" s="0" t="n">
        <v>24</v>
      </c>
      <c r="E33" s="0" t="n">
        <v>59.6</v>
      </c>
      <c r="F33" s="0" t="n">
        <v>21.5</v>
      </c>
      <c r="G33" s="0" t="n">
        <v>0.1</v>
      </c>
      <c r="H33" s="0" t="n">
        <v>30</v>
      </c>
      <c r="J33" s="0" t="s">
        <v>35</v>
      </c>
      <c r="K33" s="0" t="s">
        <v>156</v>
      </c>
      <c r="L33" s="0" t="n">
        <v>509</v>
      </c>
      <c r="M33" s="0" t="n">
        <v>532</v>
      </c>
    </row>
    <row r="34" customFormat="false" ht="12.8" hidden="false" customHeight="false" outlineLevel="0" collapsed="false">
      <c r="A34" s="3" t="n">
        <v>44421</v>
      </c>
      <c r="B34" s="0" t="s">
        <v>188</v>
      </c>
      <c r="C34" s="0" t="n">
        <v>17</v>
      </c>
      <c r="D34" s="0" t="n">
        <v>24</v>
      </c>
      <c r="E34" s="0" t="n">
        <v>75</v>
      </c>
      <c r="F34" s="0" t="n">
        <v>26.6</v>
      </c>
      <c r="G34" s="0" t="n">
        <v>0.1</v>
      </c>
      <c r="H34" s="0" t="n">
        <v>30</v>
      </c>
      <c r="J34" s="0" t="s">
        <v>35</v>
      </c>
      <c r="K34" s="0" t="s">
        <v>156</v>
      </c>
      <c r="L34" s="0" t="n">
        <v>520</v>
      </c>
      <c r="M34" s="0" t="n">
        <v>535</v>
      </c>
    </row>
    <row r="35" customFormat="false" ht="12.8" hidden="false" customHeight="false" outlineLevel="0" collapsed="false">
      <c r="A35" s="3" t="n">
        <v>44421</v>
      </c>
      <c r="B35" s="0" t="s">
        <v>189</v>
      </c>
      <c r="C35" s="0" t="n">
        <v>18</v>
      </c>
      <c r="D35" s="0" t="n">
        <v>24</v>
      </c>
      <c r="E35" s="0" t="n">
        <v>99.2</v>
      </c>
      <c r="F35" s="0" t="n">
        <v>27.3</v>
      </c>
      <c r="G35" s="0" t="n">
        <v>0.1</v>
      </c>
      <c r="H35" s="0" t="n">
        <v>30</v>
      </c>
      <c r="J35" s="0" t="s">
        <v>35</v>
      </c>
      <c r="K35" s="0" t="s">
        <v>156</v>
      </c>
      <c r="L35" s="0" t="n">
        <v>509</v>
      </c>
      <c r="M35" s="0" t="n">
        <v>528</v>
      </c>
    </row>
    <row r="36" customFormat="false" ht="12.8" hidden="false" customHeight="false" outlineLevel="0" collapsed="false">
      <c r="A36" s="19" t="n">
        <v>44421</v>
      </c>
      <c r="B36" s="20" t="s">
        <v>190</v>
      </c>
      <c r="C36" s="20" t="n">
        <v>19</v>
      </c>
      <c r="D36" s="20" t="n">
        <v>24</v>
      </c>
      <c r="E36" s="20" t="n">
        <v>91.1</v>
      </c>
      <c r="F36" s="20" t="n">
        <v>30.5</v>
      </c>
      <c r="G36" s="20" t="n">
        <v>0.1</v>
      </c>
      <c r="H36" s="20" t="n">
        <v>30</v>
      </c>
      <c r="I36" s="20"/>
      <c r="J36" s="20" t="s">
        <v>35</v>
      </c>
      <c r="K36" s="20" t="s">
        <v>156</v>
      </c>
      <c r="L36" s="20" t="n">
        <v>497</v>
      </c>
      <c r="M36" s="20" t="n">
        <v>534</v>
      </c>
      <c r="N36" s="20" t="n">
        <v>3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  <c r="KV36" s="20"/>
      <c r="KW36" s="20"/>
      <c r="KX36" s="20"/>
      <c r="KY36" s="20"/>
      <c r="KZ36" s="20"/>
      <c r="LA36" s="20"/>
      <c r="LB36" s="20"/>
      <c r="LC36" s="20"/>
      <c r="LD36" s="20"/>
      <c r="LE36" s="20"/>
      <c r="LF36" s="20"/>
      <c r="LG36" s="20"/>
      <c r="LH36" s="20"/>
      <c r="LI36" s="20"/>
      <c r="LJ36" s="20"/>
      <c r="LK36" s="20"/>
      <c r="LL36" s="20"/>
      <c r="LM36" s="20"/>
      <c r="LN36" s="20"/>
      <c r="LO36" s="20"/>
      <c r="LP36" s="20"/>
      <c r="LQ36" s="20"/>
      <c r="LR36" s="20"/>
      <c r="LS36" s="20"/>
      <c r="LT36" s="20"/>
      <c r="LU36" s="20"/>
      <c r="LV36" s="20"/>
      <c r="LW36" s="20"/>
      <c r="LX36" s="20"/>
      <c r="LY36" s="20"/>
      <c r="LZ36" s="20"/>
      <c r="MA36" s="20"/>
      <c r="MB36" s="20"/>
      <c r="MC36" s="20"/>
      <c r="MD36" s="20"/>
      <c r="ME36" s="20"/>
      <c r="MF36" s="20"/>
      <c r="MG36" s="20"/>
      <c r="MH36" s="20"/>
      <c r="MI36" s="20"/>
      <c r="MJ36" s="20"/>
      <c r="MK36" s="20"/>
      <c r="ML36" s="20"/>
      <c r="MM36" s="20"/>
      <c r="MN36" s="20"/>
      <c r="MO36" s="20"/>
      <c r="MP36" s="20"/>
      <c r="MQ36" s="20"/>
      <c r="MR36" s="20"/>
      <c r="MS36" s="20"/>
      <c r="MT36" s="20"/>
      <c r="MU36" s="20"/>
      <c r="MV36" s="20"/>
      <c r="MW36" s="20"/>
      <c r="MX36" s="20"/>
      <c r="MY36" s="20"/>
      <c r="MZ36" s="20"/>
      <c r="NA36" s="20"/>
      <c r="NB36" s="20"/>
      <c r="NC36" s="20"/>
      <c r="ND36" s="20"/>
      <c r="NE36" s="20"/>
      <c r="NF36" s="20"/>
      <c r="NG36" s="20"/>
      <c r="NH36" s="20"/>
      <c r="NI36" s="20"/>
      <c r="NJ36" s="20"/>
      <c r="NK36" s="20"/>
      <c r="NL36" s="20"/>
      <c r="NM36" s="20"/>
      <c r="NN36" s="20"/>
      <c r="NO36" s="20"/>
      <c r="NP36" s="20"/>
      <c r="NQ36" s="20"/>
      <c r="NR36" s="20"/>
      <c r="NS36" s="20"/>
      <c r="NT36" s="20"/>
      <c r="NU36" s="20"/>
      <c r="NV36" s="20"/>
      <c r="NW36" s="20"/>
      <c r="NX36" s="20"/>
      <c r="NY36" s="20"/>
      <c r="NZ36" s="20"/>
      <c r="OA36" s="20"/>
      <c r="OB36" s="20"/>
      <c r="OC36" s="20"/>
      <c r="OD36" s="20"/>
      <c r="OE36" s="20"/>
      <c r="OF36" s="20"/>
      <c r="OG36" s="20"/>
      <c r="OH36" s="20"/>
      <c r="OI36" s="20"/>
      <c r="OJ36" s="20"/>
      <c r="OK36" s="20"/>
      <c r="OL36" s="20"/>
      <c r="OM36" s="20"/>
      <c r="ON36" s="20"/>
      <c r="OO36" s="20"/>
      <c r="OP36" s="20"/>
      <c r="OQ36" s="20"/>
      <c r="OR36" s="20"/>
      <c r="OS36" s="20"/>
      <c r="OT36" s="20"/>
      <c r="OU36" s="20"/>
      <c r="OV36" s="20"/>
      <c r="OW36" s="20"/>
      <c r="OX36" s="20"/>
      <c r="OY36" s="20"/>
      <c r="OZ36" s="20"/>
      <c r="PA36" s="20"/>
      <c r="PB36" s="20"/>
      <c r="PC36" s="20"/>
      <c r="PD36" s="20"/>
      <c r="PE36" s="20"/>
      <c r="PF36" s="20"/>
      <c r="PG36" s="20"/>
      <c r="PH36" s="20"/>
      <c r="PI36" s="20"/>
      <c r="PJ36" s="20"/>
      <c r="PK36" s="20"/>
      <c r="PL36" s="20"/>
      <c r="PM36" s="20"/>
      <c r="PN36" s="20"/>
      <c r="PO36" s="20"/>
      <c r="PP36" s="20"/>
      <c r="PQ36" s="20"/>
      <c r="PR36" s="20"/>
      <c r="PS36" s="20"/>
      <c r="PT36" s="20"/>
      <c r="PU36" s="20"/>
      <c r="PV36" s="20"/>
      <c r="PW36" s="20"/>
      <c r="PX36" s="20"/>
      <c r="PY36" s="20"/>
      <c r="PZ36" s="20"/>
      <c r="QA36" s="20"/>
      <c r="QB36" s="20"/>
      <c r="QC36" s="20"/>
      <c r="QD36" s="20"/>
      <c r="QE36" s="20"/>
      <c r="QF36" s="20"/>
      <c r="QG36" s="20"/>
      <c r="QH36" s="20"/>
      <c r="QI36" s="20"/>
      <c r="QJ36" s="20"/>
      <c r="QK36" s="20"/>
      <c r="QL36" s="20"/>
      <c r="QM36" s="20"/>
      <c r="QN36" s="20"/>
      <c r="QO36" s="20"/>
      <c r="QP36" s="20"/>
      <c r="QQ36" s="20"/>
      <c r="QR36" s="20"/>
      <c r="QS36" s="20"/>
      <c r="QT36" s="20"/>
      <c r="QU36" s="20"/>
      <c r="QV36" s="20"/>
      <c r="QW36" s="20"/>
      <c r="QX36" s="20"/>
      <c r="QY36" s="20"/>
      <c r="QZ36" s="20"/>
      <c r="RA36" s="20"/>
      <c r="RB36" s="20"/>
      <c r="RC36" s="20"/>
      <c r="RD36" s="20"/>
      <c r="RE36" s="20"/>
      <c r="RF36" s="20"/>
      <c r="RG36" s="20"/>
      <c r="RH36" s="20"/>
      <c r="RI36" s="20"/>
      <c r="RJ36" s="20"/>
      <c r="RK36" s="20"/>
      <c r="RL36" s="20"/>
      <c r="RM36" s="20"/>
      <c r="RN36" s="20"/>
      <c r="RO36" s="20"/>
      <c r="RP36" s="20"/>
      <c r="RQ36" s="20"/>
      <c r="RR36" s="20"/>
      <c r="RS36" s="20"/>
      <c r="RT36" s="20"/>
      <c r="RU36" s="20"/>
      <c r="RV36" s="20"/>
      <c r="RW36" s="20"/>
      <c r="RX36" s="20"/>
      <c r="RY36" s="20"/>
      <c r="RZ36" s="20"/>
      <c r="SA36" s="20"/>
      <c r="SB36" s="20"/>
      <c r="SC36" s="20"/>
      <c r="SD36" s="20"/>
      <c r="SE36" s="20"/>
      <c r="SF36" s="20"/>
      <c r="SG36" s="20"/>
      <c r="SH36" s="20"/>
      <c r="SI36" s="20"/>
      <c r="SJ36" s="20"/>
      <c r="SK36" s="20"/>
      <c r="SL36" s="20"/>
      <c r="SM36" s="20"/>
      <c r="SN36" s="20"/>
      <c r="SO36" s="20"/>
      <c r="SP36" s="20"/>
      <c r="SQ36" s="20"/>
      <c r="SR36" s="20"/>
      <c r="SS36" s="20"/>
      <c r="ST36" s="20"/>
      <c r="SU36" s="20"/>
      <c r="SV36" s="20"/>
      <c r="SW36" s="20"/>
      <c r="SX36" s="20"/>
      <c r="SY36" s="20"/>
      <c r="SZ36" s="20"/>
      <c r="TA36" s="20"/>
      <c r="TB36" s="20"/>
      <c r="TC36" s="20"/>
      <c r="TD36" s="20"/>
      <c r="TE36" s="20"/>
      <c r="TF36" s="20"/>
      <c r="TG36" s="20"/>
      <c r="TH36" s="20"/>
      <c r="TI36" s="20"/>
      <c r="TJ36" s="20"/>
      <c r="TK36" s="20"/>
      <c r="TL36" s="20"/>
      <c r="TM36" s="20"/>
      <c r="TN36" s="20"/>
      <c r="TO36" s="20"/>
      <c r="TP36" s="20"/>
      <c r="TQ36" s="20"/>
      <c r="TR36" s="20"/>
      <c r="TS36" s="20"/>
      <c r="TT36" s="20"/>
      <c r="TU36" s="20"/>
      <c r="TV36" s="20"/>
      <c r="TW36" s="20"/>
      <c r="TX36" s="20"/>
      <c r="TY36" s="20"/>
      <c r="TZ36" s="20"/>
      <c r="UA36" s="20"/>
      <c r="UB36" s="20"/>
      <c r="UC36" s="20"/>
      <c r="UD36" s="20"/>
      <c r="UE36" s="20"/>
      <c r="UF36" s="20"/>
      <c r="UG36" s="20"/>
      <c r="UH36" s="20"/>
      <c r="UI36" s="20"/>
      <c r="UJ36" s="20"/>
      <c r="UK36" s="20"/>
      <c r="UL36" s="20"/>
      <c r="UM36" s="20"/>
      <c r="UN36" s="20"/>
      <c r="UO36" s="20"/>
      <c r="UP36" s="20"/>
      <c r="UQ36" s="20"/>
      <c r="UR36" s="20"/>
      <c r="US36" s="20"/>
      <c r="UT36" s="20"/>
      <c r="UU36" s="20"/>
      <c r="UV36" s="20"/>
      <c r="UW36" s="20"/>
      <c r="UX36" s="20"/>
      <c r="UY36" s="20"/>
      <c r="UZ36" s="20"/>
      <c r="VA36" s="20"/>
      <c r="VB36" s="20"/>
      <c r="VC36" s="20"/>
      <c r="VD36" s="20"/>
      <c r="VE36" s="20"/>
      <c r="VF36" s="20"/>
      <c r="VG36" s="20"/>
      <c r="VH36" s="20"/>
      <c r="VI36" s="20"/>
      <c r="VJ36" s="20"/>
      <c r="VK36" s="20"/>
      <c r="VL36" s="20"/>
      <c r="VM36" s="20"/>
      <c r="VN36" s="20"/>
      <c r="VO36" s="20"/>
      <c r="VP36" s="20"/>
      <c r="VQ36" s="20"/>
      <c r="VR36" s="20"/>
      <c r="VS36" s="20"/>
      <c r="VT36" s="20"/>
      <c r="VU36" s="20"/>
      <c r="VV36" s="20"/>
      <c r="VW36" s="20"/>
      <c r="VX36" s="20"/>
      <c r="VY36" s="20"/>
      <c r="VZ36" s="20"/>
      <c r="WA36" s="20"/>
      <c r="WB36" s="20"/>
      <c r="WC36" s="20"/>
      <c r="WD36" s="20"/>
      <c r="WE36" s="20"/>
      <c r="WF36" s="20"/>
      <c r="WG36" s="20"/>
      <c r="WH36" s="20"/>
      <c r="WI36" s="20"/>
      <c r="WJ36" s="20"/>
      <c r="WK36" s="20"/>
      <c r="WL36" s="20"/>
      <c r="WM36" s="20"/>
      <c r="WN36" s="20"/>
      <c r="WO36" s="20"/>
      <c r="WP36" s="20"/>
      <c r="WQ36" s="20"/>
      <c r="WR36" s="20"/>
      <c r="WS36" s="20"/>
      <c r="WT36" s="20"/>
      <c r="WU36" s="20"/>
      <c r="WV36" s="20"/>
      <c r="WW36" s="20"/>
      <c r="WX36" s="20"/>
      <c r="WY36" s="20"/>
      <c r="WZ36" s="20"/>
      <c r="XA36" s="20"/>
      <c r="XB36" s="20"/>
      <c r="XC36" s="20"/>
      <c r="XD36" s="20"/>
      <c r="XE36" s="20"/>
      <c r="XF36" s="20"/>
      <c r="XG36" s="20"/>
      <c r="XH36" s="20"/>
      <c r="XI36" s="20"/>
      <c r="XJ36" s="20"/>
      <c r="XK36" s="20"/>
      <c r="XL36" s="20"/>
      <c r="XM36" s="20"/>
      <c r="XN36" s="20"/>
      <c r="XO36" s="20"/>
      <c r="XP36" s="20"/>
      <c r="XQ36" s="20"/>
      <c r="XR36" s="20"/>
      <c r="XS36" s="20"/>
      <c r="XT36" s="20"/>
      <c r="XU36" s="20"/>
      <c r="XV36" s="20"/>
      <c r="XW36" s="20"/>
      <c r="XX36" s="20"/>
      <c r="XY36" s="20"/>
      <c r="XZ36" s="20"/>
      <c r="YA36" s="20"/>
      <c r="YB36" s="20"/>
      <c r="YC36" s="20"/>
      <c r="YD36" s="20"/>
      <c r="YE36" s="20"/>
      <c r="YF36" s="20"/>
      <c r="YG36" s="20"/>
      <c r="YH36" s="20"/>
      <c r="YI36" s="20"/>
      <c r="YJ36" s="20"/>
      <c r="YK36" s="20"/>
      <c r="YL36" s="20"/>
      <c r="YM36" s="20"/>
      <c r="YN36" s="20"/>
      <c r="YO36" s="20"/>
      <c r="YP36" s="20"/>
      <c r="YQ36" s="20"/>
      <c r="YR36" s="20"/>
      <c r="YS36" s="20"/>
      <c r="YT36" s="20"/>
      <c r="YU36" s="20"/>
      <c r="YV36" s="20"/>
      <c r="YW36" s="20"/>
      <c r="YX36" s="20"/>
      <c r="YY36" s="20"/>
      <c r="YZ36" s="20"/>
      <c r="ZA36" s="20"/>
      <c r="ZB36" s="20"/>
      <c r="ZC36" s="20"/>
      <c r="ZD36" s="20"/>
      <c r="ZE36" s="20"/>
      <c r="ZF36" s="20"/>
      <c r="ZG36" s="20"/>
      <c r="ZH36" s="20"/>
      <c r="ZI36" s="20"/>
      <c r="ZJ36" s="20"/>
      <c r="ZK36" s="20"/>
      <c r="ZL36" s="20"/>
      <c r="ZM36" s="20"/>
      <c r="ZN36" s="20"/>
      <c r="ZO36" s="20"/>
      <c r="ZP36" s="20"/>
      <c r="ZQ36" s="20"/>
      <c r="ZR36" s="20"/>
      <c r="ZS36" s="20"/>
      <c r="ZT36" s="20"/>
      <c r="ZU36" s="20"/>
      <c r="ZV36" s="20"/>
      <c r="ZW36" s="20"/>
      <c r="ZX36" s="20"/>
      <c r="ZY36" s="20"/>
      <c r="ZZ36" s="20"/>
      <c r="AAA36" s="20"/>
      <c r="AAB36" s="20"/>
      <c r="AAC36" s="20"/>
      <c r="AAD36" s="20"/>
      <c r="AAE36" s="20"/>
      <c r="AAF36" s="20"/>
      <c r="AAG36" s="20"/>
      <c r="AAH36" s="20"/>
      <c r="AAI36" s="20"/>
      <c r="AAJ36" s="20"/>
      <c r="AAK36" s="20"/>
      <c r="AAL36" s="20"/>
      <c r="AAM36" s="20"/>
      <c r="AAN36" s="20"/>
      <c r="AAO36" s="20"/>
      <c r="AAP36" s="20"/>
      <c r="AAQ36" s="20"/>
      <c r="AAR36" s="20"/>
      <c r="AAS36" s="20"/>
      <c r="AAT36" s="20"/>
      <c r="AAU36" s="20"/>
      <c r="AAV36" s="20"/>
      <c r="AAW36" s="20"/>
      <c r="AAX36" s="20"/>
      <c r="AAY36" s="20"/>
      <c r="AAZ36" s="20"/>
      <c r="ABA36" s="20"/>
      <c r="ABB36" s="20"/>
      <c r="ABC36" s="20"/>
      <c r="ABD36" s="20"/>
      <c r="ABE36" s="20"/>
      <c r="ABF36" s="20"/>
      <c r="ABG36" s="20"/>
      <c r="ABH36" s="20"/>
      <c r="ABI36" s="20"/>
      <c r="ABJ36" s="20"/>
      <c r="ABK36" s="20"/>
      <c r="ABL36" s="20"/>
      <c r="ABM36" s="20"/>
      <c r="ABN36" s="20"/>
      <c r="ABO36" s="20"/>
      <c r="ABP36" s="20"/>
      <c r="ABQ36" s="20"/>
      <c r="ABR36" s="20"/>
      <c r="ABS36" s="20"/>
      <c r="ABT36" s="20"/>
      <c r="ABU36" s="20"/>
      <c r="ABV36" s="20"/>
      <c r="ABW36" s="20"/>
      <c r="ABX36" s="20"/>
      <c r="ABY36" s="20"/>
      <c r="ABZ36" s="20"/>
      <c r="ACA36" s="20"/>
      <c r="ACB36" s="20"/>
      <c r="ACC36" s="20"/>
      <c r="ACD36" s="20"/>
      <c r="ACE36" s="20"/>
      <c r="ACF36" s="20"/>
      <c r="ACG36" s="20"/>
      <c r="ACH36" s="20"/>
      <c r="ACI36" s="20"/>
      <c r="ACJ36" s="20"/>
      <c r="ACK36" s="20"/>
      <c r="ACL36" s="20"/>
      <c r="ACM36" s="20"/>
      <c r="ACN36" s="20"/>
      <c r="ACO36" s="20"/>
      <c r="ACP36" s="20"/>
      <c r="ACQ36" s="20"/>
      <c r="ACR36" s="20"/>
      <c r="ACS36" s="20"/>
      <c r="ACT36" s="20"/>
      <c r="ACU36" s="20"/>
      <c r="ACV36" s="20"/>
      <c r="ACW36" s="20"/>
      <c r="ACX36" s="20"/>
      <c r="ACY36" s="20"/>
      <c r="ACZ36" s="20"/>
      <c r="ADA36" s="20"/>
      <c r="ADB36" s="20"/>
      <c r="ADC36" s="20"/>
      <c r="ADD36" s="20"/>
      <c r="ADE36" s="20"/>
      <c r="ADF36" s="20"/>
      <c r="ADG36" s="20"/>
      <c r="ADH36" s="20"/>
      <c r="ADI36" s="20"/>
      <c r="ADJ36" s="20"/>
      <c r="ADK36" s="20"/>
      <c r="ADL36" s="20"/>
      <c r="ADM36" s="20"/>
      <c r="ADN36" s="20"/>
      <c r="ADO36" s="20"/>
      <c r="ADP36" s="20"/>
      <c r="ADQ36" s="20"/>
      <c r="ADR36" s="20"/>
      <c r="ADS36" s="20"/>
      <c r="ADT36" s="20"/>
      <c r="ADU36" s="20"/>
      <c r="ADV36" s="20"/>
      <c r="ADW36" s="20"/>
      <c r="ADX36" s="20"/>
      <c r="ADY36" s="20"/>
      <c r="ADZ36" s="20"/>
      <c r="AEA36" s="20"/>
      <c r="AEB36" s="20"/>
      <c r="AEC36" s="20"/>
      <c r="AED36" s="20"/>
      <c r="AEE36" s="20"/>
      <c r="AEF36" s="20"/>
      <c r="AEG36" s="20"/>
      <c r="AEH36" s="20"/>
      <c r="AEI36" s="20"/>
      <c r="AEJ36" s="20"/>
      <c r="AEK36" s="20"/>
      <c r="AEL36" s="20"/>
      <c r="AEM36" s="20"/>
      <c r="AEN36" s="20"/>
      <c r="AEO36" s="20"/>
      <c r="AEP36" s="20"/>
      <c r="AEQ36" s="20"/>
      <c r="AER36" s="20"/>
      <c r="AES36" s="20"/>
      <c r="AET36" s="20"/>
      <c r="AEU36" s="20"/>
      <c r="AEV36" s="20"/>
      <c r="AEW36" s="20"/>
      <c r="AEX36" s="20"/>
      <c r="AEY36" s="20"/>
      <c r="AEZ36" s="20"/>
      <c r="AFA36" s="20"/>
      <c r="AFB36" s="20"/>
      <c r="AFC36" s="20"/>
      <c r="AFD36" s="20"/>
      <c r="AFE36" s="20"/>
      <c r="AFF36" s="20"/>
      <c r="AFG36" s="20"/>
      <c r="AFH36" s="20"/>
      <c r="AFI36" s="20"/>
      <c r="AFJ36" s="20"/>
      <c r="AFK36" s="20"/>
      <c r="AFL36" s="20"/>
      <c r="AFM36" s="20"/>
      <c r="AFN36" s="20"/>
      <c r="AFO36" s="20"/>
      <c r="AFP36" s="20"/>
      <c r="AFQ36" s="20"/>
      <c r="AFR36" s="20"/>
      <c r="AFS36" s="20"/>
      <c r="AFT36" s="20"/>
      <c r="AFU36" s="20"/>
      <c r="AFV36" s="20"/>
      <c r="AFW36" s="20"/>
      <c r="AFX36" s="20"/>
      <c r="AFY36" s="20"/>
      <c r="AFZ36" s="20"/>
      <c r="AGA36" s="20"/>
      <c r="AGB36" s="20"/>
      <c r="AGC36" s="20"/>
      <c r="AGD36" s="20"/>
      <c r="AGE36" s="20"/>
      <c r="AGF36" s="20"/>
      <c r="AGG36" s="20"/>
      <c r="AGH36" s="20"/>
      <c r="AGI36" s="20"/>
      <c r="AGJ36" s="20"/>
      <c r="AGK36" s="20"/>
      <c r="AGL36" s="20"/>
      <c r="AGM36" s="20"/>
      <c r="AGN36" s="20"/>
      <c r="AGO36" s="20"/>
      <c r="AGP36" s="20"/>
      <c r="AGQ36" s="20"/>
      <c r="AGR36" s="20"/>
      <c r="AGS36" s="20"/>
      <c r="AGT36" s="20"/>
      <c r="AGU36" s="20"/>
      <c r="AGV36" s="20"/>
      <c r="AGW36" s="20"/>
      <c r="AGX36" s="20"/>
      <c r="AGY36" s="20"/>
      <c r="AGZ36" s="20"/>
      <c r="AHA36" s="20"/>
      <c r="AHB36" s="20"/>
      <c r="AHC36" s="20"/>
      <c r="AHD36" s="20"/>
      <c r="AHE36" s="20"/>
      <c r="AHF36" s="20"/>
      <c r="AHG36" s="20"/>
      <c r="AHH36" s="20"/>
      <c r="AHI36" s="20"/>
      <c r="AHJ36" s="20"/>
      <c r="AHK36" s="20"/>
      <c r="AHL36" s="20"/>
      <c r="AHM36" s="20"/>
      <c r="AHN36" s="20"/>
      <c r="AHO36" s="20"/>
      <c r="AHP36" s="20"/>
      <c r="AHQ36" s="20"/>
      <c r="AHR36" s="20"/>
      <c r="AHS36" s="20"/>
      <c r="AHT36" s="20"/>
      <c r="AHU36" s="20"/>
      <c r="AHV36" s="20"/>
      <c r="AHW36" s="20"/>
      <c r="AHX36" s="20"/>
      <c r="AHY36" s="20"/>
      <c r="AHZ36" s="20"/>
      <c r="AIA36" s="20"/>
      <c r="AIB36" s="20"/>
      <c r="AIC36" s="20"/>
      <c r="AID36" s="20"/>
      <c r="AIE36" s="20"/>
      <c r="AIF36" s="20"/>
      <c r="AIG36" s="20"/>
      <c r="AIH36" s="20"/>
      <c r="AII36" s="20"/>
      <c r="AIJ36" s="20"/>
      <c r="AIK36" s="20"/>
      <c r="AIL36" s="20"/>
      <c r="AIM36" s="20"/>
      <c r="AIN36" s="20"/>
      <c r="AIO36" s="20"/>
      <c r="AIP36" s="20"/>
      <c r="AIQ36" s="20"/>
      <c r="AIR36" s="20"/>
      <c r="AIS36" s="20"/>
      <c r="AIT36" s="20"/>
      <c r="AIU36" s="20"/>
      <c r="AIV36" s="20"/>
      <c r="AIW36" s="20"/>
      <c r="AIX36" s="20"/>
      <c r="AIY36" s="20"/>
      <c r="AIZ36" s="20"/>
      <c r="AJA36" s="20"/>
      <c r="AJB36" s="20"/>
      <c r="AJC36" s="20"/>
      <c r="AJD36" s="20"/>
      <c r="AJE36" s="20"/>
      <c r="AJF36" s="20"/>
      <c r="AJG36" s="20"/>
      <c r="AJH36" s="20"/>
      <c r="AJI36" s="20"/>
      <c r="AJJ36" s="20"/>
      <c r="AJK36" s="20"/>
      <c r="AJL36" s="20"/>
      <c r="AJM36" s="20"/>
      <c r="AJN36" s="20"/>
      <c r="AJO36" s="20"/>
      <c r="AJP36" s="20"/>
      <c r="AJQ36" s="20"/>
      <c r="AJR36" s="20"/>
      <c r="AJS36" s="20"/>
      <c r="AJT36" s="20"/>
      <c r="AJU36" s="20"/>
      <c r="AJV36" s="20"/>
      <c r="AJW36" s="20"/>
      <c r="AJX36" s="20"/>
      <c r="AJY36" s="20"/>
      <c r="AJZ36" s="20"/>
      <c r="AKA36" s="20"/>
      <c r="AKB36" s="20"/>
      <c r="AKC36" s="20"/>
      <c r="AKD36" s="20"/>
      <c r="AKE36" s="20"/>
      <c r="AKF36" s="20"/>
      <c r="AKG36" s="20"/>
      <c r="AKH36" s="20"/>
      <c r="AKI36" s="20"/>
      <c r="AKJ36" s="20"/>
      <c r="AKK36" s="20"/>
      <c r="AKL36" s="20"/>
      <c r="AKM36" s="20"/>
      <c r="AKN36" s="20"/>
      <c r="AKO36" s="20"/>
      <c r="AKP36" s="20"/>
      <c r="AKQ36" s="20"/>
      <c r="AKR36" s="20"/>
      <c r="AKS36" s="20"/>
      <c r="AKT36" s="20"/>
      <c r="AKU36" s="20"/>
      <c r="AKV36" s="20"/>
      <c r="AKW36" s="20"/>
      <c r="AKX36" s="20"/>
      <c r="AKY36" s="20"/>
      <c r="AKZ36" s="20"/>
      <c r="ALA36" s="20"/>
      <c r="ALB36" s="20"/>
      <c r="ALC36" s="20"/>
      <c r="ALD36" s="20"/>
      <c r="ALE36" s="20"/>
      <c r="ALF36" s="20"/>
      <c r="ALG36" s="20"/>
      <c r="ALH36" s="20"/>
      <c r="ALI36" s="20"/>
      <c r="ALJ36" s="20"/>
      <c r="ALK36" s="20"/>
      <c r="ALL36" s="20"/>
      <c r="ALM36" s="20"/>
      <c r="ALN36" s="20"/>
      <c r="ALO36" s="20"/>
      <c r="ALP36" s="20"/>
      <c r="ALQ36" s="20"/>
      <c r="ALR36" s="20"/>
      <c r="ALS36" s="20"/>
      <c r="ALT36" s="20"/>
      <c r="ALU36" s="20"/>
      <c r="ALV36" s="20"/>
      <c r="ALW36" s="20"/>
      <c r="ALX36" s="20"/>
      <c r="ALY36" s="20"/>
      <c r="ALZ36" s="20"/>
      <c r="AMA36" s="20"/>
      <c r="AMB36" s="20"/>
      <c r="AMC36" s="20"/>
      <c r="AMD36" s="20"/>
      <c r="AME36" s="20"/>
      <c r="AMF36" s="20"/>
      <c r="AMG36" s="20"/>
      <c r="AMH36" s="20"/>
      <c r="AMI36" s="20"/>
      <c r="AMJ36" s="20"/>
    </row>
    <row r="37" customFormat="false" ht="12.8" hidden="false" customHeight="false" outlineLevel="0" collapsed="false">
      <c r="A37" s="19" t="n">
        <v>44421</v>
      </c>
      <c r="B37" s="20" t="s">
        <v>191</v>
      </c>
      <c r="C37" s="20" t="n">
        <v>20</v>
      </c>
      <c r="D37" s="20" t="n">
        <v>24</v>
      </c>
      <c r="E37" s="20" t="n">
        <v>93.5</v>
      </c>
      <c r="F37" s="20" t="n">
        <v>28.2</v>
      </c>
      <c r="G37" s="20" t="n">
        <v>0.1</v>
      </c>
      <c r="H37" s="20" t="n">
        <v>30</v>
      </c>
      <c r="I37" s="20"/>
      <c r="J37" s="20" t="s">
        <v>35</v>
      </c>
      <c r="K37" s="20" t="s">
        <v>156</v>
      </c>
      <c r="L37" s="20" t="n">
        <v>514</v>
      </c>
      <c r="M37" s="20" t="n">
        <v>544</v>
      </c>
      <c r="N37" s="20" t="n">
        <v>4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  <c r="KV37" s="20"/>
      <c r="KW37" s="20"/>
      <c r="KX37" s="20"/>
      <c r="KY37" s="20"/>
      <c r="KZ37" s="20"/>
      <c r="LA37" s="20"/>
      <c r="LB37" s="20"/>
      <c r="LC37" s="20"/>
      <c r="LD37" s="20"/>
      <c r="LE37" s="20"/>
      <c r="LF37" s="20"/>
      <c r="LG37" s="20"/>
      <c r="LH37" s="20"/>
      <c r="LI37" s="20"/>
      <c r="LJ37" s="20"/>
      <c r="LK37" s="20"/>
      <c r="LL37" s="20"/>
      <c r="LM37" s="20"/>
      <c r="LN37" s="20"/>
      <c r="LO37" s="20"/>
      <c r="LP37" s="20"/>
      <c r="LQ37" s="20"/>
      <c r="LR37" s="20"/>
      <c r="LS37" s="20"/>
      <c r="LT37" s="20"/>
      <c r="LU37" s="20"/>
      <c r="LV37" s="20"/>
      <c r="LW37" s="20"/>
      <c r="LX37" s="20"/>
      <c r="LY37" s="20"/>
      <c r="LZ37" s="20"/>
      <c r="MA37" s="20"/>
      <c r="MB37" s="20"/>
      <c r="MC37" s="20"/>
      <c r="MD37" s="20"/>
      <c r="ME37" s="20"/>
      <c r="MF37" s="20"/>
      <c r="MG37" s="20"/>
      <c r="MH37" s="20"/>
      <c r="MI37" s="20"/>
      <c r="MJ37" s="20"/>
      <c r="MK37" s="20"/>
      <c r="ML37" s="20"/>
      <c r="MM37" s="20"/>
      <c r="MN37" s="20"/>
      <c r="MO37" s="20"/>
      <c r="MP37" s="20"/>
      <c r="MQ37" s="20"/>
      <c r="MR37" s="20"/>
      <c r="MS37" s="20"/>
      <c r="MT37" s="20"/>
      <c r="MU37" s="20"/>
      <c r="MV37" s="20"/>
      <c r="MW37" s="20"/>
      <c r="MX37" s="20"/>
      <c r="MY37" s="20"/>
      <c r="MZ37" s="20"/>
      <c r="NA37" s="20"/>
      <c r="NB37" s="20"/>
      <c r="NC37" s="20"/>
      <c r="ND37" s="20"/>
      <c r="NE37" s="20"/>
      <c r="NF37" s="20"/>
      <c r="NG37" s="20"/>
      <c r="NH37" s="20"/>
      <c r="NI37" s="20"/>
      <c r="NJ37" s="20"/>
      <c r="NK37" s="20"/>
      <c r="NL37" s="20"/>
      <c r="NM37" s="20"/>
      <c r="NN37" s="20"/>
      <c r="NO37" s="20"/>
      <c r="NP37" s="20"/>
      <c r="NQ37" s="20"/>
      <c r="NR37" s="20"/>
      <c r="NS37" s="20"/>
      <c r="NT37" s="20"/>
      <c r="NU37" s="20"/>
      <c r="NV37" s="20"/>
      <c r="NW37" s="20"/>
      <c r="NX37" s="20"/>
      <c r="NY37" s="20"/>
      <c r="NZ37" s="20"/>
      <c r="OA37" s="20"/>
      <c r="OB37" s="20"/>
      <c r="OC37" s="20"/>
      <c r="OD37" s="20"/>
      <c r="OE37" s="20"/>
      <c r="OF37" s="20"/>
      <c r="OG37" s="20"/>
      <c r="OH37" s="20"/>
      <c r="OI37" s="20"/>
      <c r="OJ37" s="20"/>
      <c r="OK37" s="20"/>
      <c r="OL37" s="20"/>
      <c r="OM37" s="20"/>
      <c r="ON37" s="20"/>
      <c r="OO37" s="20"/>
      <c r="OP37" s="20"/>
      <c r="OQ37" s="20"/>
      <c r="OR37" s="20"/>
      <c r="OS37" s="20"/>
      <c r="OT37" s="20"/>
      <c r="OU37" s="20"/>
      <c r="OV37" s="20"/>
      <c r="OW37" s="20"/>
      <c r="OX37" s="20"/>
      <c r="OY37" s="20"/>
      <c r="OZ37" s="20"/>
      <c r="PA37" s="20"/>
      <c r="PB37" s="20"/>
      <c r="PC37" s="20"/>
      <c r="PD37" s="20"/>
      <c r="PE37" s="20"/>
      <c r="PF37" s="20"/>
      <c r="PG37" s="20"/>
      <c r="PH37" s="20"/>
      <c r="PI37" s="20"/>
      <c r="PJ37" s="20"/>
      <c r="PK37" s="20"/>
      <c r="PL37" s="20"/>
      <c r="PM37" s="20"/>
      <c r="PN37" s="20"/>
      <c r="PO37" s="20"/>
      <c r="PP37" s="20"/>
      <c r="PQ37" s="20"/>
      <c r="PR37" s="20"/>
      <c r="PS37" s="20"/>
      <c r="PT37" s="20"/>
      <c r="PU37" s="20"/>
      <c r="PV37" s="20"/>
      <c r="PW37" s="20"/>
      <c r="PX37" s="20"/>
      <c r="PY37" s="20"/>
      <c r="PZ37" s="20"/>
      <c r="QA37" s="20"/>
      <c r="QB37" s="20"/>
      <c r="QC37" s="20"/>
      <c r="QD37" s="20"/>
      <c r="QE37" s="20"/>
      <c r="QF37" s="20"/>
      <c r="QG37" s="20"/>
      <c r="QH37" s="20"/>
      <c r="QI37" s="20"/>
      <c r="QJ37" s="20"/>
      <c r="QK37" s="20"/>
      <c r="QL37" s="20"/>
      <c r="QM37" s="20"/>
      <c r="QN37" s="20"/>
      <c r="QO37" s="20"/>
      <c r="QP37" s="20"/>
      <c r="QQ37" s="20"/>
      <c r="QR37" s="20"/>
      <c r="QS37" s="20"/>
      <c r="QT37" s="20"/>
      <c r="QU37" s="20"/>
      <c r="QV37" s="20"/>
      <c r="QW37" s="20"/>
      <c r="QX37" s="20"/>
      <c r="QY37" s="20"/>
      <c r="QZ37" s="20"/>
      <c r="RA37" s="20"/>
      <c r="RB37" s="20"/>
      <c r="RC37" s="20"/>
      <c r="RD37" s="20"/>
      <c r="RE37" s="20"/>
      <c r="RF37" s="20"/>
      <c r="RG37" s="20"/>
      <c r="RH37" s="20"/>
      <c r="RI37" s="20"/>
      <c r="RJ37" s="20"/>
      <c r="RK37" s="20"/>
      <c r="RL37" s="20"/>
      <c r="RM37" s="20"/>
      <c r="RN37" s="20"/>
      <c r="RO37" s="20"/>
      <c r="RP37" s="20"/>
      <c r="RQ37" s="20"/>
      <c r="RR37" s="20"/>
      <c r="RS37" s="20"/>
      <c r="RT37" s="20"/>
      <c r="RU37" s="20"/>
      <c r="RV37" s="20"/>
      <c r="RW37" s="20"/>
      <c r="RX37" s="20"/>
      <c r="RY37" s="20"/>
      <c r="RZ37" s="20"/>
      <c r="SA37" s="20"/>
      <c r="SB37" s="20"/>
      <c r="SC37" s="20"/>
      <c r="SD37" s="20"/>
      <c r="SE37" s="20"/>
      <c r="SF37" s="20"/>
      <c r="SG37" s="20"/>
      <c r="SH37" s="20"/>
      <c r="SI37" s="20"/>
      <c r="SJ37" s="20"/>
      <c r="SK37" s="20"/>
      <c r="SL37" s="20"/>
      <c r="SM37" s="20"/>
      <c r="SN37" s="20"/>
      <c r="SO37" s="20"/>
      <c r="SP37" s="20"/>
      <c r="SQ37" s="20"/>
      <c r="SR37" s="20"/>
      <c r="SS37" s="20"/>
      <c r="ST37" s="20"/>
      <c r="SU37" s="20"/>
      <c r="SV37" s="20"/>
      <c r="SW37" s="20"/>
      <c r="SX37" s="20"/>
      <c r="SY37" s="20"/>
      <c r="SZ37" s="20"/>
      <c r="TA37" s="20"/>
      <c r="TB37" s="20"/>
      <c r="TC37" s="20"/>
      <c r="TD37" s="20"/>
      <c r="TE37" s="20"/>
      <c r="TF37" s="20"/>
      <c r="TG37" s="20"/>
      <c r="TH37" s="20"/>
      <c r="TI37" s="20"/>
      <c r="TJ37" s="20"/>
      <c r="TK37" s="20"/>
      <c r="TL37" s="20"/>
      <c r="TM37" s="20"/>
      <c r="TN37" s="20"/>
      <c r="TO37" s="20"/>
      <c r="TP37" s="20"/>
      <c r="TQ37" s="20"/>
      <c r="TR37" s="20"/>
      <c r="TS37" s="20"/>
      <c r="TT37" s="20"/>
      <c r="TU37" s="20"/>
      <c r="TV37" s="20"/>
      <c r="TW37" s="20"/>
      <c r="TX37" s="20"/>
      <c r="TY37" s="20"/>
      <c r="TZ37" s="20"/>
      <c r="UA37" s="20"/>
      <c r="UB37" s="20"/>
      <c r="UC37" s="20"/>
      <c r="UD37" s="20"/>
      <c r="UE37" s="20"/>
      <c r="UF37" s="20"/>
      <c r="UG37" s="20"/>
      <c r="UH37" s="20"/>
      <c r="UI37" s="20"/>
      <c r="UJ37" s="20"/>
      <c r="UK37" s="20"/>
      <c r="UL37" s="20"/>
      <c r="UM37" s="20"/>
      <c r="UN37" s="20"/>
      <c r="UO37" s="20"/>
      <c r="UP37" s="20"/>
      <c r="UQ37" s="20"/>
      <c r="UR37" s="20"/>
      <c r="US37" s="20"/>
      <c r="UT37" s="20"/>
      <c r="UU37" s="20"/>
      <c r="UV37" s="20"/>
      <c r="UW37" s="20"/>
      <c r="UX37" s="20"/>
      <c r="UY37" s="20"/>
      <c r="UZ37" s="20"/>
      <c r="VA37" s="20"/>
      <c r="VB37" s="20"/>
      <c r="VC37" s="20"/>
      <c r="VD37" s="20"/>
      <c r="VE37" s="20"/>
      <c r="VF37" s="20"/>
      <c r="VG37" s="20"/>
      <c r="VH37" s="20"/>
      <c r="VI37" s="20"/>
      <c r="VJ37" s="20"/>
      <c r="VK37" s="20"/>
      <c r="VL37" s="20"/>
      <c r="VM37" s="20"/>
      <c r="VN37" s="20"/>
      <c r="VO37" s="20"/>
      <c r="VP37" s="20"/>
      <c r="VQ37" s="20"/>
      <c r="VR37" s="20"/>
      <c r="VS37" s="20"/>
      <c r="VT37" s="20"/>
      <c r="VU37" s="20"/>
      <c r="VV37" s="20"/>
      <c r="VW37" s="20"/>
      <c r="VX37" s="20"/>
      <c r="VY37" s="20"/>
      <c r="VZ37" s="20"/>
      <c r="WA37" s="20"/>
      <c r="WB37" s="20"/>
      <c r="WC37" s="20"/>
      <c r="WD37" s="20"/>
      <c r="WE37" s="20"/>
      <c r="WF37" s="20"/>
      <c r="WG37" s="20"/>
      <c r="WH37" s="20"/>
      <c r="WI37" s="20"/>
      <c r="WJ37" s="20"/>
      <c r="WK37" s="20"/>
      <c r="WL37" s="20"/>
      <c r="WM37" s="20"/>
      <c r="WN37" s="20"/>
      <c r="WO37" s="20"/>
      <c r="WP37" s="20"/>
      <c r="WQ37" s="20"/>
      <c r="WR37" s="20"/>
      <c r="WS37" s="20"/>
      <c r="WT37" s="20"/>
      <c r="WU37" s="20"/>
      <c r="WV37" s="20"/>
      <c r="WW37" s="20"/>
      <c r="WX37" s="20"/>
      <c r="WY37" s="20"/>
      <c r="WZ37" s="20"/>
      <c r="XA37" s="20"/>
      <c r="XB37" s="20"/>
      <c r="XC37" s="20"/>
      <c r="XD37" s="20"/>
      <c r="XE37" s="20"/>
      <c r="XF37" s="20"/>
      <c r="XG37" s="20"/>
      <c r="XH37" s="20"/>
      <c r="XI37" s="20"/>
      <c r="XJ37" s="20"/>
      <c r="XK37" s="20"/>
      <c r="XL37" s="20"/>
      <c r="XM37" s="20"/>
      <c r="XN37" s="20"/>
      <c r="XO37" s="20"/>
      <c r="XP37" s="20"/>
      <c r="XQ37" s="20"/>
      <c r="XR37" s="20"/>
      <c r="XS37" s="20"/>
      <c r="XT37" s="20"/>
      <c r="XU37" s="20"/>
      <c r="XV37" s="20"/>
      <c r="XW37" s="20"/>
      <c r="XX37" s="20"/>
      <c r="XY37" s="20"/>
      <c r="XZ37" s="20"/>
      <c r="YA37" s="20"/>
      <c r="YB37" s="20"/>
      <c r="YC37" s="20"/>
      <c r="YD37" s="20"/>
      <c r="YE37" s="20"/>
      <c r="YF37" s="20"/>
      <c r="YG37" s="20"/>
      <c r="YH37" s="20"/>
      <c r="YI37" s="20"/>
      <c r="YJ37" s="20"/>
      <c r="YK37" s="20"/>
      <c r="YL37" s="20"/>
      <c r="YM37" s="20"/>
      <c r="YN37" s="20"/>
      <c r="YO37" s="20"/>
      <c r="YP37" s="20"/>
      <c r="YQ37" s="20"/>
      <c r="YR37" s="20"/>
      <c r="YS37" s="20"/>
      <c r="YT37" s="20"/>
      <c r="YU37" s="20"/>
      <c r="YV37" s="20"/>
      <c r="YW37" s="20"/>
      <c r="YX37" s="20"/>
      <c r="YY37" s="20"/>
      <c r="YZ37" s="20"/>
      <c r="ZA37" s="20"/>
      <c r="ZB37" s="20"/>
      <c r="ZC37" s="20"/>
      <c r="ZD37" s="20"/>
      <c r="ZE37" s="20"/>
      <c r="ZF37" s="20"/>
      <c r="ZG37" s="20"/>
      <c r="ZH37" s="20"/>
      <c r="ZI37" s="20"/>
      <c r="ZJ37" s="20"/>
      <c r="ZK37" s="20"/>
      <c r="ZL37" s="20"/>
      <c r="ZM37" s="20"/>
      <c r="ZN37" s="20"/>
      <c r="ZO37" s="20"/>
      <c r="ZP37" s="20"/>
      <c r="ZQ37" s="20"/>
      <c r="ZR37" s="20"/>
      <c r="ZS37" s="20"/>
      <c r="ZT37" s="20"/>
      <c r="ZU37" s="20"/>
      <c r="ZV37" s="20"/>
      <c r="ZW37" s="20"/>
      <c r="ZX37" s="20"/>
      <c r="ZY37" s="20"/>
      <c r="ZZ37" s="20"/>
      <c r="AAA37" s="20"/>
      <c r="AAB37" s="20"/>
      <c r="AAC37" s="20"/>
      <c r="AAD37" s="20"/>
      <c r="AAE37" s="20"/>
      <c r="AAF37" s="20"/>
      <c r="AAG37" s="20"/>
      <c r="AAH37" s="20"/>
      <c r="AAI37" s="20"/>
      <c r="AAJ37" s="20"/>
      <c r="AAK37" s="20"/>
      <c r="AAL37" s="20"/>
      <c r="AAM37" s="20"/>
      <c r="AAN37" s="20"/>
      <c r="AAO37" s="20"/>
      <c r="AAP37" s="20"/>
      <c r="AAQ37" s="20"/>
      <c r="AAR37" s="20"/>
      <c r="AAS37" s="20"/>
      <c r="AAT37" s="20"/>
      <c r="AAU37" s="20"/>
      <c r="AAV37" s="20"/>
      <c r="AAW37" s="20"/>
      <c r="AAX37" s="20"/>
      <c r="AAY37" s="20"/>
      <c r="AAZ37" s="20"/>
      <c r="ABA37" s="20"/>
      <c r="ABB37" s="20"/>
      <c r="ABC37" s="20"/>
      <c r="ABD37" s="20"/>
      <c r="ABE37" s="20"/>
      <c r="ABF37" s="20"/>
      <c r="ABG37" s="20"/>
      <c r="ABH37" s="20"/>
      <c r="ABI37" s="20"/>
      <c r="ABJ37" s="20"/>
      <c r="ABK37" s="20"/>
      <c r="ABL37" s="20"/>
      <c r="ABM37" s="20"/>
      <c r="ABN37" s="20"/>
      <c r="ABO37" s="20"/>
      <c r="ABP37" s="20"/>
      <c r="ABQ37" s="20"/>
      <c r="ABR37" s="20"/>
      <c r="ABS37" s="20"/>
      <c r="ABT37" s="20"/>
      <c r="ABU37" s="20"/>
      <c r="ABV37" s="20"/>
      <c r="ABW37" s="20"/>
      <c r="ABX37" s="20"/>
      <c r="ABY37" s="20"/>
      <c r="ABZ37" s="20"/>
      <c r="ACA37" s="20"/>
      <c r="ACB37" s="20"/>
      <c r="ACC37" s="20"/>
      <c r="ACD37" s="20"/>
      <c r="ACE37" s="20"/>
      <c r="ACF37" s="20"/>
      <c r="ACG37" s="20"/>
      <c r="ACH37" s="20"/>
      <c r="ACI37" s="20"/>
      <c r="ACJ37" s="20"/>
      <c r="ACK37" s="20"/>
      <c r="ACL37" s="20"/>
      <c r="ACM37" s="20"/>
      <c r="ACN37" s="20"/>
      <c r="ACO37" s="20"/>
      <c r="ACP37" s="20"/>
      <c r="ACQ37" s="20"/>
      <c r="ACR37" s="20"/>
      <c r="ACS37" s="20"/>
      <c r="ACT37" s="20"/>
      <c r="ACU37" s="20"/>
      <c r="ACV37" s="20"/>
      <c r="ACW37" s="20"/>
      <c r="ACX37" s="20"/>
      <c r="ACY37" s="20"/>
      <c r="ACZ37" s="20"/>
      <c r="ADA37" s="20"/>
      <c r="ADB37" s="20"/>
      <c r="ADC37" s="20"/>
      <c r="ADD37" s="20"/>
      <c r="ADE37" s="20"/>
      <c r="ADF37" s="20"/>
      <c r="ADG37" s="20"/>
      <c r="ADH37" s="20"/>
      <c r="ADI37" s="20"/>
      <c r="ADJ37" s="20"/>
      <c r="ADK37" s="20"/>
      <c r="ADL37" s="20"/>
      <c r="ADM37" s="20"/>
      <c r="ADN37" s="20"/>
      <c r="ADO37" s="20"/>
      <c r="ADP37" s="20"/>
      <c r="ADQ37" s="20"/>
      <c r="ADR37" s="20"/>
      <c r="ADS37" s="20"/>
      <c r="ADT37" s="20"/>
      <c r="ADU37" s="20"/>
      <c r="ADV37" s="20"/>
      <c r="ADW37" s="20"/>
      <c r="ADX37" s="20"/>
      <c r="ADY37" s="20"/>
      <c r="ADZ37" s="20"/>
      <c r="AEA37" s="20"/>
      <c r="AEB37" s="20"/>
      <c r="AEC37" s="20"/>
      <c r="AED37" s="20"/>
      <c r="AEE37" s="20"/>
      <c r="AEF37" s="20"/>
      <c r="AEG37" s="20"/>
      <c r="AEH37" s="20"/>
      <c r="AEI37" s="20"/>
      <c r="AEJ37" s="20"/>
      <c r="AEK37" s="20"/>
      <c r="AEL37" s="20"/>
      <c r="AEM37" s="20"/>
      <c r="AEN37" s="20"/>
      <c r="AEO37" s="20"/>
      <c r="AEP37" s="20"/>
      <c r="AEQ37" s="20"/>
      <c r="AER37" s="20"/>
      <c r="AES37" s="20"/>
      <c r="AET37" s="20"/>
      <c r="AEU37" s="20"/>
      <c r="AEV37" s="20"/>
      <c r="AEW37" s="20"/>
      <c r="AEX37" s="20"/>
      <c r="AEY37" s="20"/>
      <c r="AEZ37" s="20"/>
      <c r="AFA37" s="20"/>
      <c r="AFB37" s="20"/>
      <c r="AFC37" s="20"/>
      <c r="AFD37" s="20"/>
      <c r="AFE37" s="20"/>
      <c r="AFF37" s="20"/>
      <c r="AFG37" s="20"/>
      <c r="AFH37" s="20"/>
      <c r="AFI37" s="20"/>
      <c r="AFJ37" s="20"/>
      <c r="AFK37" s="20"/>
      <c r="AFL37" s="20"/>
      <c r="AFM37" s="20"/>
      <c r="AFN37" s="20"/>
      <c r="AFO37" s="20"/>
      <c r="AFP37" s="20"/>
      <c r="AFQ37" s="20"/>
      <c r="AFR37" s="20"/>
      <c r="AFS37" s="20"/>
      <c r="AFT37" s="20"/>
      <c r="AFU37" s="20"/>
      <c r="AFV37" s="20"/>
      <c r="AFW37" s="20"/>
      <c r="AFX37" s="20"/>
      <c r="AFY37" s="20"/>
      <c r="AFZ37" s="20"/>
      <c r="AGA37" s="20"/>
      <c r="AGB37" s="20"/>
      <c r="AGC37" s="20"/>
      <c r="AGD37" s="20"/>
      <c r="AGE37" s="20"/>
      <c r="AGF37" s="20"/>
      <c r="AGG37" s="20"/>
      <c r="AGH37" s="20"/>
      <c r="AGI37" s="20"/>
      <c r="AGJ37" s="20"/>
      <c r="AGK37" s="20"/>
      <c r="AGL37" s="20"/>
      <c r="AGM37" s="20"/>
      <c r="AGN37" s="20"/>
      <c r="AGO37" s="20"/>
      <c r="AGP37" s="20"/>
      <c r="AGQ37" s="20"/>
      <c r="AGR37" s="20"/>
      <c r="AGS37" s="20"/>
      <c r="AGT37" s="20"/>
      <c r="AGU37" s="20"/>
      <c r="AGV37" s="20"/>
      <c r="AGW37" s="20"/>
      <c r="AGX37" s="20"/>
      <c r="AGY37" s="20"/>
      <c r="AGZ37" s="20"/>
      <c r="AHA37" s="20"/>
      <c r="AHB37" s="20"/>
      <c r="AHC37" s="20"/>
      <c r="AHD37" s="20"/>
      <c r="AHE37" s="20"/>
      <c r="AHF37" s="20"/>
      <c r="AHG37" s="20"/>
      <c r="AHH37" s="20"/>
      <c r="AHI37" s="20"/>
      <c r="AHJ37" s="20"/>
      <c r="AHK37" s="20"/>
      <c r="AHL37" s="20"/>
      <c r="AHM37" s="20"/>
      <c r="AHN37" s="20"/>
      <c r="AHO37" s="20"/>
      <c r="AHP37" s="20"/>
      <c r="AHQ37" s="20"/>
      <c r="AHR37" s="20"/>
      <c r="AHS37" s="20"/>
      <c r="AHT37" s="20"/>
      <c r="AHU37" s="20"/>
      <c r="AHV37" s="20"/>
      <c r="AHW37" s="20"/>
      <c r="AHX37" s="20"/>
      <c r="AHY37" s="20"/>
      <c r="AHZ37" s="20"/>
      <c r="AIA37" s="20"/>
      <c r="AIB37" s="20"/>
      <c r="AIC37" s="20"/>
      <c r="AID37" s="20"/>
      <c r="AIE37" s="20"/>
      <c r="AIF37" s="20"/>
      <c r="AIG37" s="20"/>
      <c r="AIH37" s="20"/>
      <c r="AII37" s="20"/>
      <c r="AIJ37" s="20"/>
      <c r="AIK37" s="20"/>
      <c r="AIL37" s="20"/>
      <c r="AIM37" s="20"/>
      <c r="AIN37" s="20"/>
      <c r="AIO37" s="20"/>
      <c r="AIP37" s="20"/>
      <c r="AIQ37" s="20"/>
      <c r="AIR37" s="20"/>
      <c r="AIS37" s="20"/>
      <c r="AIT37" s="20"/>
      <c r="AIU37" s="20"/>
      <c r="AIV37" s="20"/>
      <c r="AIW37" s="20"/>
      <c r="AIX37" s="20"/>
      <c r="AIY37" s="20"/>
      <c r="AIZ37" s="20"/>
      <c r="AJA37" s="20"/>
      <c r="AJB37" s="20"/>
      <c r="AJC37" s="20"/>
      <c r="AJD37" s="20"/>
      <c r="AJE37" s="20"/>
      <c r="AJF37" s="20"/>
      <c r="AJG37" s="20"/>
      <c r="AJH37" s="20"/>
      <c r="AJI37" s="20"/>
      <c r="AJJ37" s="20"/>
      <c r="AJK37" s="20"/>
      <c r="AJL37" s="20"/>
      <c r="AJM37" s="20"/>
      <c r="AJN37" s="20"/>
      <c r="AJO37" s="20"/>
      <c r="AJP37" s="20"/>
      <c r="AJQ37" s="20"/>
      <c r="AJR37" s="20"/>
      <c r="AJS37" s="20"/>
      <c r="AJT37" s="20"/>
      <c r="AJU37" s="20"/>
      <c r="AJV37" s="20"/>
      <c r="AJW37" s="20"/>
      <c r="AJX37" s="20"/>
      <c r="AJY37" s="20"/>
      <c r="AJZ37" s="20"/>
      <c r="AKA37" s="20"/>
      <c r="AKB37" s="20"/>
      <c r="AKC37" s="20"/>
      <c r="AKD37" s="20"/>
      <c r="AKE37" s="20"/>
      <c r="AKF37" s="20"/>
      <c r="AKG37" s="20"/>
      <c r="AKH37" s="20"/>
      <c r="AKI37" s="20"/>
      <c r="AKJ37" s="20"/>
      <c r="AKK37" s="20"/>
      <c r="AKL37" s="20"/>
      <c r="AKM37" s="20"/>
      <c r="AKN37" s="20"/>
      <c r="AKO37" s="20"/>
      <c r="AKP37" s="20"/>
      <c r="AKQ37" s="20"/>
      <c r="AKR37" s="20"/>
      <c r="AKS37" s="20"/>
      <c r="AKT37" s="20"/>
      <c r="AKU37" s="20"/>
      <c r="AKV37" s="20"/>
      <c r="AKW37" s="20"/>
      <c r="AKX37" s="20"/>
      <c r="AKY37" s="20"/>
      <c r="AKZ37" s="20"/>
      <c r="ALA37" s="20"/>
      <c r="ALB37" s="20"/>
      <c r="ALC37" s="20"/>
      <c r="ALD37" s="20"/>
      <c r="ALE37" s="20"/>
      <c r="ALF37" s="20"/>
      <c r="ALG37" s="20"/>
      <c r="ALH37" s="20"/>
      <c r="ALI37" s="20"/>
      <c r="ALJ37" s="20"/>
      <c r="ALK37" s="20"/>
      <c r="ALL37" s="20"/>
      <c r="ALM37" s="20"/>
      <c r="ALN37" s="20"/>
      <c r="ALO37" s="20"/>
      <c r="ALP37" s="20"/>
      <c r="ALQ37" s="20"/>
      <c r="ALR37" s="20"/>
      <c r="ALS37" s="20"/>
      <c r="ALT37" s="20"/>
      <c r="ALU37" s="20"/>
      <c r="ALV37" s="20"/>
      <c r="ALW37" s="20"/>
      <c r="ALX37" s="20"/>
      <c r="ALY37" s="20"/>
      <c r="ALZ37" s="20"/>
      <c r="AMA37" s="20"/>
      <c r="AMB37" s="20"/>
      <c r="AMC37" s="20"/>
      <c r="AMD37" s="20"/>
      <c r="AME37" s="20"/>
      <c r="AMF37" s="20"/>
      <c r="AMG37" s="20"/>
      <c r="AMH37" s="20"/>
      <c r="AMI37" s="20"/>
      <c r="AMJ37" s="20"/>
    </row>
    <row r="38" customFormat="false" ht="12.8" hidden="false" customHeight="false" outlineLevel="0" collapsed="false">
      <c r="A38" s="3" t="n">
        <v>44421</v>
      </c>
      <c r="B38" s="0" t="s">
        <v>192</v>
      </c>
      <c r="C38" s="0" t="n">
        <v>21</v>
      </c>
      <c r="D38" s="0" t="n">
        <v>24</v>
      </c>
      <c r="E38" s="0" t="n">
        <v>87.8</v>
      </c>
      <c r="F38" s="0" t="n">
        <v>26.6</v>
      </c>
      <c r="G38" s="0" t="n">
        <v>0.1</v>
      </c>
      <c r="H38" s="0" t="n">
        <v>30</v>
      </c>
      <c r="J38" s="0" t="s">
        <v>35</v>
      </c>
      <c r="K38" s="0" t="s">
        <v>156</v>
      </c>
      <c r="L38" s="0" t="n">
        <v>510</v>
      </c>
      <c r="M38" s="0" t="n">
        <v>519</v>
      </c>
    </row>
    <row r="39" customFormat="false" ht="12.8" hidden="false" customHeight="false" outlineLevel="0" collapsed="false">
      <c r="A39" s="3" t="n">
        <v>44421</v>
      </c>
      <c r="B39" s="0" t="s">
        <v>193</v>
      </c>
      <c r="C39" s="0" t="n">
        <v>22</v>
      </c>
      <c r="D39" s="0" t="n">
        <v>24</v>
      </c>
      <c r="E39" s="0" t="n">
        <v>108.1</v>
      </c>
      <c r="F39" s="0" t="n">
        <v>33.5</v>
      </c>
      <c r="G39" s="0" t="n">
        <v>0.1</v>
      </c>
      <c r="H39" s="0" t="n">
        <v>30</v>
      </c>
      <c r="J39" s="0" t="s">
        <v>35</v>
      </c>
      <c r="K39" s="0" t="s">
        <v>156</v>
      </c>
      <c r="L39" s="0" t="n">
        <v>501</v>
      </c>
      <c r="M39" s="0" t="n">
        <v>520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81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L74" activeCellId="0" sqref="L7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2.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5</v>
      </c>
      <c r="E1" s="0" t="s">
        <v>6</v>
      </c>
      <c r="F1" s="0" t="s">
        <v>8</v>
      </c>
      <c r="G1" s="0" t="s">
        <v>3</v>
      </c>
      <c r="H1" s="0" t="s">
        <v>4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194</v>
      </c>
      <c r="O1" s="0" t="s">
        <v>195</v>
      </c>
      <c r="P1" s="0" t="s">
        <v>15</v>
      </c>
      <c r="Q1" s="0" t="s">
        <v>16</v>
      </c>
      <c r="R1" s="0" t="s">
        <v>17</v>
      </c>
    </row>
    <row r="2" customFormat="false" ht="12.8" hidden="false" customHeight="false" outlineLevel="0" collapsed="false">
      <c r="B2" s="0" t="s">
        <v>196</v>
      </c>
      <c r="C2" s="0" t="n">
        <v>81</v>
      </c>
      <c r="D2" s="0" t="n">
        <v>61</v>
      </c>
      <c r="E2" s="0" t="n">
        <v>38.3</v>
      </c>
      <c r="F2" s="0" t="n">
        <v>12.1</v>
      </c>
      <c r="G2" s="0" t="n">
        <v>0.11</v>
      </c>
      <c r="H2" s="0" t="n">
        <v>70</v>
      </c>
      <c r="J2" s="0" t="s">
        <v>35</v>
      </c>
      <c r="O2" s="0" t="n">
        <v>1</v>
      </c>
      <c r="P2" s="0" t="n">
        <v>20</v>
      </c>
      <c r="Q2" s="0" t="n">
        <v>3</v>
      </c>
      <c r="R2" s="0" t="n">
        <f aca="false">(E2-F2)/F2/F2</f>
        <v>0.178949525305649</v>
      </c>
    </row>
    <row r="3" customFormat="false" ht="12.8" hidden="false" customHeight="false" outlineLevel="0" collapsed="false">
      <c r="B3" s="0" t="s">
        <v>56</v>
      </c>
      <c r="C3" s="0" t="n">
        <v>82</v>
      </c>
      <c r="D3" s="0" t="n">
        <v>83</v>
      </c>
      <c r="E3" s="0" t="n">
        <v>46.3</v>
      </c>
      <c r="F3" s="0" t="n">
        <v>7.9</v>
      </c>
      <c r="G3" s="0" t="n">
        <v>0.11</v>
      </c>
      <c r="H3" s="0" t="n">
        <v>70</v>
      </c>
      <c r="O3" s="0" t="n">
        <v>1</v>
      </c>
      <c r="P3" s="0" t="n">
        <v>55</v>
      </c>
      <c r="Q3" s="0" t="n">
        <v>6</v>
      </c>
      <c r="R3" s="0" t="n">
        <f aca="false">(E3-F3)/F3/F3</f>
        <v>0.615286011857074</v>
      </c>
    </row>
    <row r="4" customFormat="false" ht="12.8" hidden="false" customHeight="false" outlineLevel="0" collapsed="false">
      <c r="B4" s="0" t="s">
        <v>57</v>
      </c>
      <c r="C4" s="0" t="n">
        <v>83</v>
      </c>
      <c r="E4" s="0" t="n">
        <v>57.1</v>
      </c>
      <c r="F4" s="0" t="n">
        <v>11.4</v>
      </c>
      <c r="G4" s="0" t="n">
        <v>0.11</v>
      </c>
      <c r="H4" s="0" t="n">
        <v>30</v>
      </c>
      <c r="O4" s="0" t="n">
        <v>1</v>
      </c>
      <c r="R4" s="0" t="n">
        <f aca="false">(E4-F4)/F4/F4</f>
        <v>0.351646660510926</v>
      </c>
    </row>
    <row r="5" customFormat="false" ht="12.8" hidden="false" customHeight="false" outlineLevel="0" collapsed="false">
      <c r="B5" s="0" t="s">
        <v>58</v>
      </c>
      <c r="C5" s="0" t="n">
        <v>84</v>
      </c>
      <c r="E5" s="0" t="n">
        <v>45.9</v>
      </c>
      <c r="F5" s="0" t="n">
        <v>12</v>
      </c>
      <c r="G5" s="0" t="n">
        <v>0.11</v>
      </c>
      <c r="H5" s="0" t="n">
        <v>30</v>
      </c>
      <c r="O5" s="0" t="n">
        <v>1</v>
      </c>
      <c r="R5" s="0" t="n">
        <f aca="false">(E5-F5)/F5/F5</f>
        <v>0.235416666666667</v>
      </c>
    </row>
    <row r="6" customFormat="false" ht="12.8" hidden="false" customHeight="false" outlineLevel="0" collapsed="false">
      <c r="B6" s="0" t="s">
        <v>59</v>
      </c>
      <c r="C6" s="0" t="n">
        <v>85</v>
      </c>
      <c r="E6" s="0" t="n">
        <v>57.3</v>
      </c>
      <c r="F6" s="0" t="n">
        <v>12.4</v>
      </c>
      <c r="G6" s="0" t="n">
        <v>0.11</v>
      </c>
      <c r="H6" s="0" t="n">
        <v>30</v>
      </c>
      <c r="O6" s="0" t="n">
        <v>1</v>
      </c>
      <c r="R6" s="0" t="n">
        <f aca="false">(E6-F6)/F6/F6</f>
        <v>0.292013527575442</v>
      </c>
    </row>
    <row r="7" customFormat="false" ht="12.8" hidden="false" customHeight="false" outlineLevel="0" collapsed="false">
      <c r="B7" s="0" t="s">
        <v>60</v>
      </c>
      <c r="C7" s="0" t="n">
        <v>86</v>
      </c>
      <c r="E7" s="0" t="n">
        <v>58.1</v>
      </c>
      <c r="F7" s="0" t="n">
        <v>12.8</v>
      </c>
      <c r="G7" s="0" t="n">
        <v>0.11</v>
      </c>
      <c r="H7" s="0" t="n">
        <v>30</v>
      </c>
      <c r="O7" s="0" t="n">
        <v>1</v>
      </c>
      <c r="R7" s="0" t="n">
        <f aca="false">(E7-F7)/F7/F7</f>
        <v>0.2764892578125</v>
      </c>
    </row>
    <row r="8" customFormat="false" ht="12.8" hidden="false" customHeight="false" outlineLevel="0" collapsed="false">
      <c r="B8" s="0" t="s">
        <v>61</v>
      </c>
      <c r="C8" s="0" t="n">
        <v>87</v>
      </c>
      <c r="E8" s="0" t="n">
        <v>35.5</v>
      </c>
      <c r="F8" s="0" t="n">
        <v>18.8</v>
      </c>
      <c r="H8" s="0" t="n">
        <v>30</v>
      </c>
      <c r="O8" s="0" t="n">
        <v>1</v>
      </c>
      <c r="R8" s="0" t="n">
        <f aca="false">(E8-F8)/F8/F8</f>
        <v>0.0472498868266184</v>
      </c>
    </row>
    <row r="9" customFormat="false" ht="12.8" hidden="false" customHeight="false" outlineLevel="0" collapsed="false">
      <c r="B9" s="0" t="s">
        <v>62</v>
      </c>
      <c r="C9" s="0" t="n">
        <v>88</v>
      </c>
      <c r="E9" s="0" t="n">
        <v>40.5</v>
      </c>
      <c r="F9" s="0" t="n">
        <v>21.2</v>
      </c>
      <c r="G9" s="0" t="n">
        <v>0.11</v>
      </c>
      <c r="H9" s="0" t="n">
        <v>30</v>
      </c>
      <c r="O9" s="0" t="n">
        <v>1</v>
      </c>
      <c r="R9" s="0" t="n">
        <f aca="false">(E9-F9)/F9/F9</f>
        <v>0.0429423282306871</v>
      </c>
    </row>
    <row r="10" customFormat="false" ht="12.8" hidden="false" customHeight="false" outlineLevel="0" collapsed="false">
      <c r="B10" s="0" t="s">
        <v>63</v>
      </c>
      <c r="C10" s="0" t="n">
        <v>89</v>
      </c>
      <c r="D10" s="0" t="n">
        <v>17</v>
      </c>
      <c r="E10" s="0" t="n">
        <v>43.5</v>
      </c>
      <c r="F10" s="0" t="n">
        <v>15.3</v>
      </c>
      <c r="G10" s="0" t="n">
        <v>0.11</v>
      </c>
      <c r="H10" s="0" t="n">
        <v>70</v>
      </c>
      <c r="K10" s="0" t="s">
        <v>197</v>
      </c>
      <c r="O10" s="0" t="n">
        <v>1</v>
      </c>
      <c r="P10" s="0" t="n">
        <v>8</v>
      </c>
      <c r="R10" s="0" t="n">
        <f aca="false">(E10-F10)/F10/F10</f>
        <v>0.120466487248494</v>
      </c>
    </row>
    <row r="11" customFormat="false" ht="12.8" hidden="false" customHeight="false" outlineLevel="0" collapsed="false">
      <c r="B11" s="0" t="s">
        <v>64</v>
      </c>
      <c r="C11" s="0" t="n">
        <v>90</v>
      </c>
      <c r="D11" s="0" t="n">
        <v>17</v>
      </c>
      <c r="E11" s="0" t="n">
        <v>40.4</v>
      </c>
      <c r="F11" s="0" t="n">
        <v>13.4</v>
      </c>
      <c r="G11" s="0" t="n">
        <v>0.11</v>
      </c>
      <c r="H11" s="0" t="n">
        <v>70</v>
      </c>
      <c r="K11" s="0" t="s">
        <v>197</v>
      </c>
      <c r="O11" s="0" t="n">
        <v>1</v>
      </c>
      <c r="P11" s="0" t="n">
        <v>8</v>
      </c>
      <c r="R11" s="0" t="n">
        <f aca="false">(E11-F11)/F11/F11</f>
        <v>0.150367565159278</v>
      </c>
    </row>
    <row r="12" customFormat="false" ht="12.8" hidden="false" customHeight="false" outlineLevel="0" collapsed="false">
      <c r="B12" s="0" t="s">
        <v>65</v>
      </c>
      <c r="C12" s="0" t="n">
        <v>91</v>
      </c>
      <c r="D12" s="0" t="n">
        <v>17</v>
      </c>
      <c r="E12" s="0" t="n">
        <v>17.2</v>
      </c>
      <c r="F12" s="0" t="n">
        <v>8.5</v>
      </c>
      <c r="G12" s="0" t="n">
        <v>0.11</v>
      </c>
      <c r="H12" s="0" t="n">
        <v>70</v>
      </c>
      <c r="O12" s="0" t="n">
        <v>1</v>
      </c>
      <c r="P12" s="0" t="n">
        <v>17</v>
      </c>
      <c r="Q12" s="0" t="n">
        <v>7.6</v>
      </c>
      <c r="R12" s="0" t="n">
        <f aca="false">(E12-F12)/F12/F12</f>
        <v>0.120415224913495</v>
      </c>
    </row>
    <row r="13" customFormat="false" ht="12.8" hidden="false" customHeight="false" outlineLevel="0" collapsed="false">
      <c r="B13" s="0" t="s">
        <v>66</v>
      </c>
      <c r="C13" s="0" t="n">
        <v>92</v>
      </c>
      <c r="D13" s="0" t="n">
        <v>17</v>
      </c>
      <c r="E13" s="0" t="n">
        <v>24.6</v>
      </c>
      <c r="F13" s="0" t="n">
        <v>5.4</v>
      </c>
      <c r="G13" s="0" t="n">
        <v>0.11</v>
      </c>
      <c r="H13" s="0" t="n">
        <v>70</v>
      </c>
      <c r="K13" s="0" t="s">
        <v>197</v>
      </c>
      <c r="O13" s="0" t="n">
        <v>1</v>
      </c>
      <c r="P13" s="0" t="n">
        <v>19</v>
      </c>
      <c r="Q13" s="0" t="n">
        <v>7</v>
      </c>
      <c r="R13" s="0" t="n">
        <f aca="false">(E13-F13)/F13/F13</f>
        <v>0.65843621399177</v>
      </c>
    </row>
    <row r="14" customFormat="false" ht="12.8" hidden="false" customHeight="false" outlineLevel="0" collapsed="false">
      <c r="B14" s="0" t="s">
        <v>67</v>
      </c>
      <c r="C14" s="0" t="n">
        <v>93</v>
      </c>
      <c r="D14" s="0" t="n">
        <v>25</v>
      </c>
      <c r="E14" s="0" t="n">
        <v>27.2</v>
      </c>
      <c r="F14" s="0" t="n">
        <v>12</v>
      </c>
      <c r="G14" s="0" t="n">
        <v>0.11</v>
      </c>
      <c r="H14" s="0" t="n">
        <v>70</v>
      </c>
      <c r="O14" s="0" t="n">
        <v>1</v>
      </c>
      <c r="P14" s="0" t="n">
        <v>2.7</v>
      </c>
      <c r="Q14" s="0" t="n">
        <v>6.7</v>
      </c>
      <c r="R14" s="0" t="n">
        <f aca="false">(E14-F14)/F14/F14</f>
        <v>0.105555555555556</v>
      </c>
    </row>
    <row r="15" customFormat="false" ht="12.8" hidden="false" customHeight="false" outlineLevel="0" collapsed="false">
      <c r="B15" s="0" t="s">
        <v>68</v>
      </c>
      <c r="C15" s="0" t="n">
        <v>94</v>
      </c>
      <c r="D15" s="0" t="n">
        <v>25</v>
      </c>
      <c r="E15" s="0" t="n">
        <v>42</v>
      </c>
      <c r="F15" s="0" t="n">
        <v>8.2</v>
      </c>
      <c r="G15" s="0" t="n">
        <v>0.11</v>
      </c>
      <c r="H15" s="0" t="n">
        <v>70</v>
      </c>
      <c r="O15" s="0" t="n">
        <v>1</v>
      </c>
      <c r="P15" s="0" t="n">
        <v>28</v>
      </c>
      <c r="Q15" s="0" t="n">
        <v>10</v>
      </c>
      <c r="R15" s="0" t="n">
        <f aca="false">(E15-F15)/F15/F15</f>
        <v>0.502676977989292</v>
      </c>
    </row>
    <row r="16" customFormat="false" ht="12.8" hidden="false" customHeight="false" outlineLevel="0" collapsed="false">
      <c r="B16" s="0" t="s">
        <v>69</v>
      </c>
      <c r="C16" s="0" t="n">
        <v>95</v>
      </c>
      <c r="D16" s="0" t="n">
        <v>25</v>
      </c>
      <c r="E16" s="0" t="n">
        <v>35.6</v>
      </c>
      <c r="F16" s="0" t="n">
        <v>16.4</v>
      </c>
      <c r="G16" s="0" t="n">
        <v>0.11</v>
      </c>
      <c r="H16" s="0" t="n">
        <v>70</v>
      </c>
      <c r="O16" s="0" t="n">
        <v>1</v>
      </c>
      <c r="P16" s="0" t="n">
        <v>6.5</v>
      </c>
      <c r="Q16" s="0" t="n">
        <v>3.2</v>
      </c>
      <c r="R16" s="0" t="n">
        <f aca="false">(E16-F16)/F16/F16</f>
        <v>0.0713860797144557</v>
      </c>
    </row>
    <row r="17" customFormat="false" ht="12.8" hidden="false" customHeight="false" outlineLevel="0" collapsed="false">
      <c r="B17" s="0" t="s">
        <v>70</v>
      </c>
      <c r="C17" s="0" t="n">
        <v>96</v>
      </c>
      <c r="D17" s="0" t="n">
        <v>80</v>
      </c>
      <c r="E17" s="0" t="n">
        <v>17.6</v>
      </c>
      <c r="F17" s="0" t="n">
        <v>7.8</v>
      </c>
      <c r="G17" s="0" t="n">
        <v>0.11</v>
      </c>
      <c r="H17" s="0" t="n">
        <v>70</v>
      </c>
      <c r="O17" s="0" t="n">
        <v>1</v>
      </c>
      <c r="P17" s="0" t="n">
        <v>2.2</v>
      </c>
      <c r="Q17" s="0" t="n">
        <v>9.5</v>
      </c>
      <c r="R17" s="0" t="n">
        <f aca="false">(E17-F17)/F17/F17</f>
        <v>0.161078238001315</v>
      </c>
    </row>
    <row r="18" customFormat="false" ht="12.8" hidden="false" customHeight="false" outlineLevel="0" collapsed="false">
      <c r="B18" s="0" t="s">
        <v>71</v>
      </c>
      <c r="C18" s="0" t="n">
        <v>97</v>
      </c>
      <c r="D18" s="0" t="n">
        <v>7</v>
      </c>
      <c r="E18" s="0" t="n">
        <v>36.2</v>
      </c>
      <c r="F18" s="0" t="n">
        <v>5</v>
      </c>
      <c r="G18" s="0" t="n">
        <v>0.11</v>
      </c>
      <c r="H18" s="0" t="n">
        <v>70</v>
      </c>
      <c r="K18" s="0" t="s">
        <v>197</v>
      </c>
      <c r="O18" s="0" t="n">
        <v>1</v>
      </c>
      <c r="R18" s="0" t="n">
        <f aca="false">(E18-F18)/F18/F18</f>
        <v>1.248</v>
      </c>
    </row>
    <row r="19" customFormat="false" ht="12.8" hidden="false" customHeight="false" outlineLevel="0" collapsed="false">
      <c r="B19" s="0" t="s">
        <v>72</v>
      </c>
      <c r="C19" s="0" t="n">
        <v>98</v>
      </c>
      <c r="D19" s="0" t="n">
        <v>7</v>
      </c>
      <c r="E19" s="0" t="n">
        <v>46.1</v>
      </c>
      <c r="F19" s="0" t="n">
        <v>17.8</v>
      </c>
      <c r="G19" s="0" t="n">
        <v>0.11</v>
      </c>
      <c r="H19" s="0" t="n">
        <v>70</v>
      </c>
      <c r="K19" s="0" t="s">
        <v>197</v>
      </c>
      <c r="O19" s="0" t="n">
        <v>1</v>
      </c>
      <c r="R19" s="0" t="n">
        <f aca="false">(E19-F19)/F19/F19</f>
        <v>0.089319530362328</v>
      </c>
    </row>
    <row r="20" customFormat="false" ht="12.8" hidden="false" customHeight="false" outlineLevel="0" collapsed="false">
      <c r="B20" s="0" t="s">
        <v>73</v>
      </c>
      <c r="C20" s="0" t="n">
        <v>99</v>
      </c>
      <c r="D20" s="0" t="n">
        <v>7</v>
      </c>
      <c r="E20" s="0" t="n">
        <v>43.5</v>
      </c>
      <c r="F20" s="0" t="n">
        <v>11.5</v>
      </c>
      <c r="G20" s="0" t="n">
        <v>0.11</v>
      </c>
      <c r="H20" s="0" t="n">
        <v>70</v>
      </c>
      <c r="K20" s="0" t="s">
        <v>197</v>
      </c>
      <c r="O20" s="0" t="n">
        <v>1</v>
      </c>
      <c r="R20" s="0" t="n">
        <f aca="false">(E20-F20)/F20/F20</f>
        <v>0.241965973534972</v>
      </c>
    </row>
    <row r="21" customFormat="false" ht="12.8" hidden="false" customHeight="false" outlineLevel="0" collapsed="false">
      <c r="B21" s="0" t="s">
        <v>74</v>
      </c>
      <c r="C21" s="0" t="n">
        <v>100</v>
      </c>
      <c r="D21" s="0" t="n">
        <v>40</v>
      </c>
      <c r="E21" s="0" t="n">
        <v>61.3</v>
      </c>
      <c r="F21" s="0" t="n">
        <v>21.4</v>
      </c>
      <c r="G21" s="0" t="n">
        <v>0.11</v>
      </c>
      <c r="H21" s="0" t="n">
        <v>50</v>
      </c>
      <c r="O21" s="0" t="n">
        <v>1</v>
      </c>
      <c r="P21" s="0" t="n">
        <v>8.5</v>
      </c>
      <c r="Q21" s="0" t="n">
        <v>3.7</v>
      </c>
      <c r="R21" s="0" t="n">
        <f aca="false">(E21-F21)/F21/F21</f>
        <v>0.0871255131452529</v>
      </c>
    </row>
    <row r="22" customFormat="false" ht="12.8" hidden="false" customHeight="false" outlineLevel="0" collapsed="false">
      <c r="B22" s="0" t="s">
        <v>75</v>
      </c>
      <c r="C22" s="0" t="n">
        <v>101</v>
      </c>
      <c r="D22" s="0" t="n">
        <v>40</v>
      </c>
      <c r="E22" s="0" t="n">
        <v>60.1</v>
      </c>
      <c r="F22" s="0" t="n">
        <v>11.6</v>
      </c>
      <c r="G22" s="0" t="n">
        <v>0.11</v>
      </c>
      <c r="H22" s="0" t="n">
        <v>50</v>
      </c>
      <c r="O22" s="0" t="n">
        <v>1</v>
      </c>
      <c r="P22" s="0" t="n">
        <v>19</v>
      </c>
      <c r="Q22" s="0" t="n">
        <v>5.1</v>
      </c>
      <c r="R22" s="0" t="n">
        <f aca="false">(E22-F22)/F22/F22</f>
        <v>0.360434007134364</v>
      </c>
    </row>
    <row r="23" customFormat="false" ht="12.8" hidden="false" customHeight="false" outlineLevel="0" collapsed="false">
      <c r="B23" s="0" t="s">
        <v>76</v>
      </c>
      <c r="C23" s="0" t="n">
        <v>102</v>
      </c>
      <c r="D23" s="0" t="n">
        <v>40</v>
      </c>
      <c r="E23" s="0" t="n">
        <v>24</v>
      </c>
      <c r="F23" s="0" t="n">
        <v>7.1</v>
      </c>
      <c r="G23" s="0" t="n">
        <v>0.11</v>
      </c>
      <c r="H23" s="0" t="n">
        <v>50</v>
      </c>
      <c r="O23" s="0" t="n">
        <v>1</v>
      </c>
      <c r="R23" s="0" t="n">
        <f aca="false">(E23-F23)/F23/F23</f>
        <v>0.335250942273358</v>
      </c>
    </row>
    <row r="24" customFormat="false" ht="12.8" hidden="false" customHeight="false" outlineLevel="0" collapsed="false">
      <c r="B24" s="0" t="s">
        <v>77</v>
      </c>
      <c r="C24" s="0" t="n">
        <v>103</v>
      </c>
      <c r="D24" s="0" t="n">
        <v>40</v>
      </c>
      <c r="E24" s="0" t="n">
        <v>32.1</v>
      </c>
      <c r="F24" s="0" t="n">
        <v>7.9</v>
      </c>
      <c r="G24" s="0" t="n">
        <v>0.11</v>
      </c>
      <c r="H24" s="0" t="n">
        <v>50</v>
      </c>
      <c r="O24" s="0" t="n">
        <v>1</v>
      </c>
      <c r="P24" s="0" t="n">
        <v>10</v>
      </c>
      <c r="Q24" s="0" t="n">
        <v>7.5</v>
      </c>
      <c r="R24" s="0" t="n">
        <f aca="false">(E24-F24)/F24/F24</f>
        <v>0.38775837205576</v>
      </c>
    </row>
    <row r="25" customFormat="false" ht="12.8" hidden="false" customHeight="false" outlineLevel="0" collapsed="false">
      <c r="B25" s="0" t="s">
        <v>78</v>
      </c>
      <c r="C25" s="0" t="n">
        <v>104</v>
      </c>
      <c r="D25" s="0" t="n">
        <v>40</v>
      </c>
      <c r="E25" s="0" t="n">
        <v>66.4</v>
      </c>
      <c r="F25" s="0" t="n">
        <v>20.4</v>
      </c>
      <c r="G25" s="0" t="n">
        <v>0.11</v>
      </c>
      <c r="H25" s="0" t="n">
        <v>70</v>
      </c>
      <c r="O25" s="0" t="n">
        <v>1</v>
      </c>
      <c r="P25" s="0" t="n">
        <v>9</v>
      </c>
      <c r="Q25" s="0" t="n">
        <v>2.5</v>
      </c>
      <c r="R25" s="0" t="n">
        <f aca="false">(E25-F25)/F25/F25</f>
        <v>0.110534409842368</v>
      </c>
    </row>
    <row r="26" customFormat="false" ht="12.8" hidden="false" customHeight="false" outlineLevel="0" collapsed="false">
      <c r="B26" s="0" t="s">
        <v>79</v>
      </c>
      <c r="C26" s="0" t="n">
        <v>105</v>
      </c>
      <c r="D26" s="0" t="n">
        <v>40</v>
      </c>
      <c r="E26" s="0" t="n">
        <v>52</v>
      </c>
      <c r="F26" s="0" t="n">
        <v>8.9</v>
      </c>
      <c r="G26" s="0" t="n">
        <v>0.11</v>
      </c>
      <c r="H26" s="0" t="n">
        <v>70</v>
      </c>
      <c r="O26" s="0" t="n">
        <v>1</v>
      </c>
      <c r="P26" s="0" t="n">
        <v>130</v>
      </c>
      <c r="Q26" s="0" t="n">
        <v>12</v>
      </c>
      <c r="R26" s="0" t="n">
        <f aca="false">(E26-F26)/F26/F26</f>
        <v>0.54412321676556</v>
      </c>
    </row>
    <row r="27" customFormat="false" ht="12.8" hidden="false" customHeight="false" outlineLevel="0" collapsed="false">
      <c r="B27" s="0" t="s">
        <v>80</v>
      </c>
      <c r="C27" s="0" t="n">
        <v>106</v>
      </c>
      <c r="D27" s="0" t="n">
        <v>125</v>
      </c>
      <c r="E27" s="0" t="n">
        <v>66.1</v>
      </c>
      <c r="F27" s="0" t="n">
        <v>33.8</v>
      </c>
      <c r="G27" s="0" t="n">
        <v>0.11</v>
      </c>
      <c r="H27" s="0" t="n">
        <v>50</v>
      </c>
      <c r="O27" s="0" t="n">
        <v>1</v>
      </c>
      <c r="P27" s="0" t="n">
        <v>8</v>
      </c>
      <c r="Q27" s="0" t="n">
        <v>8</v>
      </c>
      <c r="R27" s="0" t="n">
        <f aca="false">(E27-F27)/F27/F27</f>
        <v>0.0282728195791464</v>
      </c>
    </row>
    <row r="28" customFormat="false" ht="12.8" hidden="false" customHeight="false" outlineLevel="0" collapsed="false">
      <c r="B28" s="0" t="s">
        <v>81</v>
      </c>
      <c r="C28" s="0" t="n">
        <v>107</v>
      </c>
      <c r="D28" s="0" t="n">
        <v>125</v>
      </c>
      <c r="E28" s="0" t="n">
        <v>23.5</v>
      </c>
      <c r="F28" s="0" t="n">
        <v>6.7</v>
      </c>
      <c r="G28" s="0" t="n">
        <v>0.11</v>
      </c>
      <c r="H28" s="0" t="n">
        <v>50</v>
      </c>
      <c r="O28" s="0" t="n">
        <v>1</v>
      </c>
      <c r="P28" s="0" t="n">
        <v>4</v>
      </c>
      <c r="Q28" s="0" t="n">
        <v>2.5</v>
      </c>
      <c r="R28" s="0" t="n">
        <f aca="false">(E28-F28)/F28/F28</f>
        <v>0.374248162174204</v>
      </c>
    </row>
    <row r="29" customFormat="false" ht="12.8" hidden="false" customHeight="false" outlineLevel="0" collapsed="false">
      <c r="B29" s="0" t="s">
        <v>82</v>
      </c>
      <c r="C29" s="0" t="n">
        <v>108</v>
      </c>
      <c r="D29" s="0" t="n">
        <v>70</v>
      </c>
      <c r="E29" s="0" t="n">
        <v>57.4</v>
      </c>
      <c r="F29" s="0" t="n">
        <v>15.9</v>
      </c>
      <c r="G29" s="0" t="n">
        <v>0.11</v>
      </c>
      <c r="H29" s="0" t="n">
        <v>70</v>
      </c>
      <c r="O29" s="0" t="n">
        <v>1</v>
      </c>
      <c r="P29" s="0" t="n">
        <v>60</v>
      </c>
      <c r="Q29" s="0" t="n">
        <v>4.5</v>
      </c>
      <c r="R29" s="0" t="n">
        <f aca="false">(E29-F29)/F29/F29</f>
        <v>0.16415489893596</v>
      </c>
    </row>
    <row r="30" customFormat="false" ht="12.8" hidden="false" customHeight="false" outlineLevel="0" collapsed="false">
      <c r="B30" s="0" t="s">
        <v>83</v>
      </c>
      <c r="C30" s="0" t="n">
        <v>109</v>
      </c>
      <c r="D30" s="0" t="n">
        <v>40</v>
      </c>
      <c r="E30" s="0" t="n">
        <v>58</v>
      </c>
      <c r="F30" s="0" t="n">
        <v>25.4</v>
      </c>
      <c r="H30" s="0" t="n">
        <v>50</v>
      </c>
      <c r="O30" s="0" t="n">
        <v>1</v>
      </c>
      <c r="P30" s="0" t="n">
        <v>1.3</v>
      </c>
      <c r="Q30" s="0" t="n">
        <v>2.3</v>
      </c>
      <c r="R30" s="0" t="n">
        <f aca="false">(E30-F30)/F30/F30</f>
        <v>0.0505301010602021</v>
      </c>
    </row>
    <row r="31" customFormat="false" ht="12.8" hidden="false" customHeight="false" outlineLevel="0" collapsed="false">
      <c r="B31" s="0" t="s">
        <v>84</v>
      </c>
      <c r="C31" s="0" t="n">
        <v>110</v>
      </c>
      <c r="D31" s="0" t="n">
        <v>40</v>
      </c>
      <c r="E31" s="0" t="n">
        <v>44.1</v>
      </c>
      <c r="F31" s="0" t="n">
        <v>18.3</v>
      </c>
      <c r="H31" s="0" t="n">
        <v>50</v>
      </c>
      <c r="O31" s="0" t="n">
        <v>1</v>
      </c>
      <c r="P31" s="0" t="n">
        <v>4.1</v>
      </c>
      <c r="Q31" s="0" t="n">
        <v>2.9</v>
      </c>
      <c r="R31" s="0" t="n">
        <f aca="false">(E31-F31)/F31/F31</f>
        <v>0.0770402221625011</v>
      </c>
    </row>
    <row r="32" customFormat="false" ht="12.8" hidden="false" customHeight="false" outlineLevel="0" collapsed="false">
      <c r="B32" s="0" t="s">
        <v>85</v>
      </c>
      <c r="C32" s="0" t="n">
        <v>111</v>
      </c>
      <c r="D32" s="0" t="n">
        <v>40</v>
      </c>
      <c r="E32" s="0" t="n">
        <v>36.5</v>
      </c>
      <c r="F32" s="0" t="n">
        <v>17.5</v>
      </c>
      <c r="H32" s="0" t="n">
        <v>50</v>
      </c>
      <c r="O32" s="0" t="n">
        <v>1</v>
      </c>
      <c r="P32" s="0" t="n">
        <v>2.6</v>
      </c>
      <c r="Q32" s="0" t="n">
        <v>2.7</v>
      </c>
      <c r="R32" s="0" t="n">
        <f aca="false">(E32-F32)/F32/F32</f>
        <v>0.0620408163265306</v>
      </c>
    </row>
    <row r="33" customFormat="false" ht="12.8" hidden="false" customHeight="false" outlineLevel="0" collapsed="false">
      <c r="B33" s="0" t="s">
        <v>86</v>
      </c>
      <c r="C33" s="0" t="n">
        <v>112</v>
      </c>
      <c r="D33" s="0" t="n">
        <v>40</v>
      </c>
      <c r="E33" s="0" t="n">
        <v>30.9</v>
      </c>
      <c r="F33" s="0" t="n">
        <v>15.4</v>
      </c>
      <c r="H33" s="0" t="n">
        <v>50</v>
      </c>
      <c r="O33" s="0" t="n">
        <v>1</v>
      </c>
      <c r="P33" s="0" t="n">
        <v>3.5</v>
      </c>
      <c r="Q33" s="0" t="n">
        <v>4</v>
      </c>
      <c r="R33" s="0" t="n">
        <f aca="false">(E33-F33)/F33/F33</f>
        <v>0.065356721200877</v>
      </c>
    </row>
    <row r="34" customFormat="false" ht="12.8" hidden="false" customHeight="false" outlineLevel="0" collapsed="false">
      <c r="B34" s="0" t="s">
        <v>87</v>
      </c>
      <c r="C34" s="0" t="n">
        <v>113</v>
      </c>
      <c r="D34" s="0" t="n">
        <v>75</v>
      </c>
      <c r="E34" s="0" t="n">
        <v>26</v>
      </c>
      <c r="F34" s="0" t="n">
        <v>6.6</v>
      </c>
      <c r="H34" s="0" t="n">
        <v>50</v>
      </c>
      <c r="O34" s="0" t="n">
        <v>1</v>
      </c>
      <c r="P34" s="0" t="n">
        <v>9</v>
      </c>
      <c r="Q34" s="0" t="n">
        <v>7.6</v>
      </c>
      <c r="R34" s="0" t="n">
        <f aca="false">(E34-F34)/F34/F34</f>
        <v>0.445362718089991</v>
      </c>
    </row>
    <row r="35" customFormat="false" ht="12.8" hidden="false" customHeight="false" outlineLevel="0" collapsed="false">
      <c r="B35" s="0" t="s">
        <v>88</v>
      </c>
      <c r="C35" s="0" t="n">
        <v>114</v>
      </c>
      <c r="D35" s="0" t="n">
        <v>75</v>
      </c>
      <c r="E35" s="0" t="n">
        <v>40</v>
      </c>
      <c r="F35" s="0" t="n">
        <v>5.4</v>
      </c>
      <c r="H35" s="0" t="n">
        <v>50</v>
      </c>
      <c r="O35" s="0" t="n">
        <v>1</v>
      </c>
      <c r="P35" s="0" t="n">
        <v>60</v>
      </c>
      <c r="Q35" s="0" t="n">
        <v>17</v>
      </c>
      <c r="R35" s="0" t="n">
        <f aca="false">(E35-F35)/F35/F35</f>
        <v>1.18655692729767</v>
      </c>
    </row>
    <row r="36" customFormat="false" ht="12.8" hidden="false" customHeight="false" outlineLevel="0" collapsed="false">
      <c r="B36" s="0" t="s">
        <v>89</v>
      </c>
      <c r="C36" s="0" t="n">
        <v>115</v>
      </c>
      <c r="D36" s="0" t="n">
        <v>75</v>
      </c>
      <c r="E36" s="0" t="n">
        <v>36.7</v>
      </c>
      <c r="F36" s="0" t="n">
        <v>10.8</v>
      </c>
      <c r="H36" s="0" t="n">
        <v>50</v>
      </c>
      <c r="O36" s="0" t="n">
        <v>1</v>
      </c>
      <c r="P36" s="0" t="n">
        <v>8.5</v>
      </c>
      <c r="Q36" s="0" t="n">
        <v>6.2</v>
      </c>
      <c r="R36" s="0" t="n">
        <f aca="false">(E36-F36)/F36/F36</f>
        <v>0.222050754458162</v>
      </c>
    </row>
    <row r="37" customFormat="false" ht="12.8" hidden="false" customHeight="false" outlineLevel="0" collapsed="false">
      <c r="B37" s="0" t="s">
        <v>90</v>
      </c>
      <c r="C37" s="0" t="n">
        <v>116</v>
      </c>
      <c r="D37" s="0" t="n">
        <v>80</v>
      </c>
      <c r="E37" s="0" t="n">
        <v>69.1</v>
      </c>
      <c r="F37" s="0" t="n">
        <v>20.5</v>
      </c>
      <c r="H37" s="0" t="n">
        <v>50</v>
      </c>
      <c r="O37" s="0" t="n">
        <v>1</v>
      </c>
      <c r="P37" s="0" t="n">
        <v>5</v>
      </c>
      <c r="Q37" s="0" t="n">
        <v>3.3</v>
      </c>
      <c r="R37" s="0" t="n">
        <f aca="false">(E37-F37)/F37/F37</f>
        <v>0.115645449137418</v>
      </c>
    </row>
    <row r="38" customFormat="false" ht="12.8" hidden="false" customHeight="false" outlineLevel="0" collapsed="false">
      <c r="B38" s="0" t="s">
        <v>91</v>
      </c>
      <c r="C38" s="0" t="n">
        <v>117</v>
      </c>
      <c r="D38" s="0" t="n">
        <v>80</v>
      </c>
      <c r="E38" s="0" t="n">
        <v>39.7</v>
      </c>
      <c r="F38" s="0" t="n">
        <v>24.3</v>
      </c>
      <c r="H38" s="0" t="n">
        <v>50</v>
      </c>
      <c r="K38" s="0" t="s">
        <v>197</v>
      </c>
      <c r="O38" s="0" t="n">
        <v>1</v>
      </c>
      <c r="P38" s="0" t="n">
        <v>0.8</v>
      </c>
      <c r="R38" s="0" t="n">
        <f aca="false">(E38-F38)/F38/F38</f>
        <v>0.0260800352249826</v>
      </c>
    </row>
    <row r="39" customFormat="false" ht="12.8" hidden="false" customHeight="false" outlineLevel="0" collapsed="false">
      <c r="B39" s="0" t="s">
        <v>92</v>
      </c>
      <c r="C39" s="0" t="n">
        <v>118</v>
      </c>
      <c r="D39" s="0" t="n">
        <v>80</v>
      </c>
      <c r="E39" s="0" t="n">
        <v>63.7</v>
      </c>
      <c r="F39" s="0" t="n">
        <v>18</v>
      </c>
      <c r="H39" s="0" t="n">
        <v>50</v>
      </c>
      <c r="O39" s="0" t="n">
        <v>1</v>
      </c>
      <c r="P39" s="0" t="n">
        <v>11</v>
      </c>
      <c r="Q39" s="0" t="n">
        <v>3.5</v>
      </c>
      <c r="R39" s="0" t="n">
        <f aca="false">(E39-F39)/F39/F39</f>
        <v>0.141049382716049</v>
      </c>
    </row>
    <row r="40" customFormat="false" ht="12.8" hidden="false" customHeight="false" outlineLevel="0" collapsed="false">
      <c r="B40" s="0" t="s">
        <v>93</v>
      </c>
      <c r="C40" s="0" t="n">
        <v>119</v>
      </c>
      <c r="D40" s="0" t="n">
        <v>150</v>
      </c>
      <c r="E40" s="0" t="n">
        <v>50.6</v>
      </c>
      <c r="F40" s="0" t="n">
        <v>12.9</v>
      </c>
      <c r="H40" s="0" t="n">
        <v>50</v>
      </c>
      <c r="O40" s="0" t="n">
        <v>1</v>
      </c>
      <c r="P40" s="0" t="n">
        <v>27</v>
      </c>
      <c r="Q40" s="0" t="n">
        <v>7</v>
      </c>
      <c r="R40" s="0" t="n">
        <f aca="false">(E40-F40)/F40/F40</f>
        <v>0.226548885283336</v>
      </c>
    </row>
    <row r="41" customFormat="false" ht="12.8" hidden="false" customHeight="false" outlineLevel="0" collapsed="false">
      <c r="B41" s="0" t="s">
        <v>94</v>
      </c>
      <c r="C41" s="0" t="n">
        <v>120</v>
      </c>
      <c r="D41" s="0" t="n">
        <v>150</v>
      </c>
      <c r="E41" s="0" t="n">
        <v>64.7</v>
      </c>
      <c r="F41" s="0" t="n">
        <v>15.2</v>
      </c>
      <c r="H41" s="0" t="n">
        <v>50</v>
      </c>
      <c r="O41" s="0" t="n">
        <v>1</v>
      </c>
      <c r="P41" s="0" t="n">
        <v>13</v>
      </c>
      <c r="Q41" s="0" t="n">
        <v>3</v>
      </c>
      <c r="R41" s="0" t="n">
        <f aca="false">(E41-F41)/F41/F41</f>
        <v>0.214248614958449</v>
      </c>
    </row>
    <row r="42" customFormat="false" ht="12.8" hidden="false" customHeight="false" outlineLevel="0" collapsed="false">
      <c r="B42" s="0" t="s">
        <v>95</v>
      </c>
      <c r="C42" s="0" t="n">
        <v>121</v>
      </c>
      <c r="D42" s="0" t="n">
        <v>150</v>
      </c>
      <c r="E42" s="0" t="n">
        <v>24.4</v>
      </c>
      <c r="F42" s="0" t="n">
        <v>10.7</v>
      </c>
      <c r="H42" s="0" t="n">
        <v>50</v>
      </c>
      <c r="O42" s="0" t="n">
        <v>1</v>
      </c>
      <c r="P42" s="0" t="n">
        <v>1.5</v>
      </c>
      <c r="Q42" s="0" t="n">
        <v>4.9</v>
      </c>
      <c r="R42" s="0" t="n">
        <f aca="false">(E42-F42)/F42/F42</f>
        <v>0.11966110577343</v>
      </c>
    </row>
    <row r="43" customFormat="false" ht="12.8" hidden="false" customHeight="false" outlineLevel="0" collapsed="false">
      <c r="B43" s="0" t="s">
        <v>96</v>
      </c>
      <c r="C43" s="0" t="n">
        <v>122</v>
      </c>
      <c r="D43" s="0" t="n">
        <v>10</v>
      </c>
      <c r="E43" s="0" t="n">
        <v>52.4</v>
      </c>
      <c r="F43" s="0" t="n">
        <v>15.2</v>
      </c>
      <c r="H43" s="0" t="n">
        <v>50</v>
      </c>
      <c r="O43" s="0" t="n">
        <v>1</v>
      </c>
      <c r="P43" s="0" t="n">
        <v>1</v>
      </c>
      <c r="Q43" s="0" t="n">
        <v>3.3</v>
      </c>
      <c r="R43" s="0" t="n">
        <f aca="false">(E43-F43)/F43/F43</f>
        <v>0.16101108033241</v>
      </c>
    </row>
    <row r="44" customFormat="false" ht="12.8" hidden="false" customHeight="false" outlineLevel="0" collapsed="false">
      <c r="B44" s="0" t="s">
        <v>97</v>
      </c>
      <c r="C44" s="0" t="n">
        <v>123</v>
      </c>
      <c r="D44" s="0" t="n">
        <v>24</v>
      </c>
      <c r="E44" s="0" t="n">
        <v>41.2</v>
      </c>
      <c r="F44" s="0" t="n">
        <v>10.6</v>
      </c>
      <c r="H44" s="0" t="n">
        <v>50</v>
      </c>
      <c r="O44" s="0" t="n">
        <v>1</v>
      </c>
      <c r="P44" s="0" t="n">
        <v>6</v>
      </c>
      <c r="Q44" s="0" t="n">
        <v>5</v>
      </c>
      <c r="R44" s="0" t="n">
        <f aca="false">(E44-F44)/F44/F44</f>
        <v>0.272338910644357</v>
      </c>
    </row>
    <row r="45" customFormat="false" ht="12.8" hidden="false" customHeight="false" outlineLevel="0" collapsed="false">
      <c r="B45" s="0" t="s">
        <v>98</v>
      </c>
      <c r="C45" s="0" t="n">
        <v>124</v>
      </c>
      <c r="D45" s="0" t="n">
        <v>24</v>
      </c>
      <c r="E45" s="0" t="n">
        <v>53</v>
      </c>
      <c r="F45" s="0" t="n">
        <v>8.4</v>
      </c>
      <c r="H45" s="0" t="n">
        <v>50</v>
      </c>
      <c r="O45" s="0" t="n">
        <v>1</v>
      </c>
      <c r="P45" s="0" t="n">
        <v>32</v>
      </c>
      <c r="Q45" s="0" t="n">
        <v>10</v>
      </c>
      <c r="R45" s="0" t="n">
        <f aca="false">(E45-F45)/F45/F45</f>
        <v>0.632086167800454</v>
      </c>
    </row>
    <row r="46" customFormat="false" ht="12.8" hidden="false" customHeight="false" outlineLevel="0" collapsed="false">
      <c r="B46" s="0" t="s">
        <v>99</v>
      </c>
      <c r="C46" s="0" t="n">
        <v>125</v>
      </c>
      <c r="D46" s="0" t="n">
        <v>24</v>
      </c>
      <c r="E46" s="0" t="n">
        <v>37.4</v>
      </c>
      <c r="F46" s="0" t="n">
        <v>7.3</v>
      </c>
      <c r="H46" s="0" t="n">
        <v>50</v>
      </c>
      <c r="O46" s="0" t="n">
        <v>1</v>
      </c>
      <c r="P46" s="0" t="n">
        <v>40</v>
      </c>
      <c r="Q46" s="0" t="n">
        <v>13</v>
      </c>
      <c r="R46" s="0" t="n">
        <f aca="false">(E46-F46)/F46/F46</f>
        <v>0.564833927566148</v>
      </c>
    </row>
    <row r="47" customFormat="false" ht="12.8" hidden="false" customHeight="false" outlineLevel="0" collapsed="false">
      <c r="B47" s="0" t="s">
        <v>100</v>
      </c>
      <c r="C47" s="0" t="n">
        <v>126</v>
      </c>
      <c r="D47" s="0" t="n">
        <v>24</v>
      </c>
      <c r="E47" s="0" t="n">
        <v>55.5</v>
      </c>
      <c r="F47" s="0" t="n">
        <v>29.7</v>
      </c>
      <c r="H47" s="0" t="n">
        <v>50</v>
      </c>
      <c r="K47" s="0" t="s">
        <v>197</v>
      </c>
      <c r="O47" s="0" t="n">
        <v>1</v>
      </c>
      <c r="P47" s="0" t="n">
        <v>4</v>
      </c>
      <c r="R47" s="0" t="n">
        <f aca="false">(E47-F47)/F47/F47</f>
        <v>0.029248716117403</v>
      </c>
    </row>
    <row r="48" customFormat="false" ht="12.8" hidden="false" customHeight="false" outlineLevel="0" collapsed="false">
      <c r="B48" s="0" t="s">
        <v>101</v>
      </c>
      <c r="C48" s="0" t="n">
        <v>127</v>
      </c>
      <c r="D48" s="0" t="n">
        <v>24</v>
      </c>
      <c r="E48" s="0" t="n">
        <v>52.5</v>
      </c>
      <c r="F48" s="0" t="n">
        <v>10.2</v>
      </c>
      <c r="H48" s="0" t="n">
        <v>50</v>
      </c>
      <c r="O48" s="0" t="n">
        <v>1</v>
      </c>
      <c r="P48" s="0" t="n">
        <v>3.3</v>
      </c>
      <c r="Q48" s="0" t="n">
        <v>3</v>
      </c>
      <c r="R48" s="0" t="n">
        <f aca="false">(E48-F48)/F48/F48</f>
        <v>0.406574394463668</v>
      </c>
    </row>
    <row r="49" customFormat="false" ht="12.8" hidden="false" customHeight="false" outlineLevel="0" collapsed="false">
      <c r="B49" s="0" t="s">
        <v>102</v>
      </c>
      <c r="C49" s="0" t="n">
        <v>128</v>
      </c>
      <c r="D49" s="0" t="n">
        <v>24</v>
      </c>
      <c r="E49" s="0" t="n">
        <v>44.6</v>
      </c>
      <c r="F49" s="0" t="n">
        <v>32.3</v>
      </c>
      <c r="H49" s="0" t="n">
        <v>50</v>
      </c>
      <c r="K49" s="0" t="s">
        <v>197</v>
      </c>
      <c r="O49" s="0" t="n">
        <v>1</v>
      </c>
      <c r="R49" s="0" t="n">
        <f aca="false">(E49-F49)/F49/F49</f>
        <v>0.0117896270452127</v>
      </c>
    </row>
    <row r="50" customFormat="false" ht="12.8" hidden="false" customHeight="false" outlineLevel="0" collapsed="false">
      <c r="B50" s="0" t="s">
        <v>103</v>
      </c>
      <c r="C50" s="0" t="n">
        <v>129</v>
      </c>
      <c r="D50" s="0" t="n">
        <v>30</v>
      </c>
      <c r="E50" s="0" t="n">
        <v>26.9</v>
      </c>
      <c r="F50" s="0" t="n">
        <v>7.6</v>
      </c>
      <c r="H50" s="0" t="n">
        <v>50</v>
      </c>
      <c r="O50" s="0" t="n">
        <v>1</v>
      </c>
      <c r="P50" s="0" t="n">
        <v>9</v>
      </c>
      <c r="Q50" s="0" t="n">
        <v>5</v>
      </c>
      <c r="R50" s="0" t="n">
        <f aca="false">(E50-F50)/F50/F50</f>
        <v>0.334141274238227</v>
      </c>
    </row>
    <row r="51" customFormat="false" ht="12.8" hidden="false" customHeight="false" outlineLevel="0" collapsed="false">
      <c r="B51" s="0" t="s">
        <v>104</v>
      </c>
      <c r="C51" s="0" t="n">
        <v>130</v>
      </c>
      <c r="D51" s="0" t="n">
        <v>30</v>
      </c>
      <c r="E51" s="0" t="n">
        <v>15.2</v>
      </c>
      <c r="F51" s="0" t="n">
        <v>4.7</v>
      </c>
      <c r="H51" s="0" t="n">
        <v>50</v>
      </c>
      <c r="O51" s="0" t="n">
        <v>1</v>
      </c>
      <c r="P51" s="0" t="n">
        <v>5</v>
      </c>
      <c r="Q51" s="0" t="n">
        <v>7</v>
      </c>
      <c r="R51" s="0" t="n">
        <f aca="false">(E51-F51)/F51/F51</f>
        <v>0.4753282028067</v>
      </c>
    </row>
    <row r="52" customFormat="false" ht="12.8" hidden="false" customHeight="false" outlineLevel="0" collapsed="false">
      <c r="B52" s="0" t="s">
        <v>105</v>
      </c>
      <c r="C52" s="0" t="n">
        <v>131</v>
      </c>
      <c r="D52" s="0" t="n">
        <v>30</v>
      </c>
      <c r="E52" s="0" t="n">
        <v>25</v>
      </c>
      <c r="F52" s="0" t="n">
        <v>16.3</v>
      </c>
      <c r="H52" s="0" t="n">
        <v>50</v>
      </c>
      <c r="K52" s="0" t="s">
        <v>197</v>
      </c>
      <c r="O52" s="0" t="n">
        <v>1</v>
      </c>
      <c r="P52" s="0" t="n">
        <v>0.2</v>
      </c>
      <c r="R52" s="0" t="n">
        <f aca="false">(E52-F52)/F52/F52</f>
        <v>0.0327449282998984</v>
      </c>
    </row>
    <row r="53" customFormat="false" ht="12.8" hidden="false" customHeight="false" outlineLevel="0" collapsed="false">
      <c r="B53" s="0" t="s">
        <v>106</v>
      </c>
      <c r="C53" s="0" t="n">
        <v>132</v>
      </c>
      <c r="D53" s="0" t="n">
        <v>30</v>
      </c>
      <c r="E53" s="0" t="n">
        <v>50.1</v>
      </c>
      <c r="F53" s="0" t="n">
        <v>10.9</v>
      </c>
      <c r="H53" s="0" t="n">
        <v>50</v>
      </c>
      <c r="O53" s="0" t="n">
        <v>1</v>
      </c>
      <c r="P53" s="0" t="n">
        <v>11</v>
      </c>
      <c r="Q53" s="0" t="n">
        <v>4</v>
      </c>
      <c r="R53" s="0" t="n">
        <f aca="false">(E53-F53)/F53/F53</f>
        <v>0.329938557360492</v>
      </c>
    </row>
    <row r="54" customFormat="false" ht="12.8" hidden="false" customHeight="false" outlineLevel="0" collapsed="false">
      <c r="B54" s="0" t="s">
        <v>107</v>
      </c>
      <c r="C54" s="0" t="n">
        <v>133</v>
      </c>
      <c r="D54" s="0" t="n">
        <v>30</v>
      </c>
      <c r="E54" s="0" t="n">
        <v>29.5</v>
      </c>
      <c r="F54" s="0" t="n">
        <v>7.4</v>
      </c>
      <c r="H54" s="0" t="n">
        <v>50</v>
      </c>
      <c r="O54" s="0" t="n">
        <v>1</v>
      </c>
      <c r="P54" s="0" t="n">
        <v>11</v>
      </c>
      <c r="Q54" s="0" t="n">
        <v>5</v>
      </c>
      <c r="R54" s="0" t="n">
        <f aca="false">(E54-F54)/F54/F54</f>
        <v>0.403579254930606</v>
      </c>
    </row>
    <row r="55" customFormat="false" ht="12.8" hidden="false" customHeight="false" outlineLevel="0" collapsed="false">
      <c r="B55" s="0" t="s">
        <v>108</v>
      </c>
      <c r="C55" s="0" t="n">
        <v>134</v>
      </c>
      <c r="D55" s="0" t="n">
        <v>30</v>
      </c>
      <c r="E55" s="0" t="n">
        <v>88.9</v>
      </c>
      <c r="F55" s="0" t="n">
        <v>17.7</v>
      </c>
      <c r="H55" s="0" t="n">
        <v>50</v>
      </c>
      <c r="O55" s="0" t="n">
        <v>1</v>
      </c>
      <c r="P55" s="0" t="n">
        <v>30</v>
      </c>
      <c r="Q55" s="0" t="n">
        <v>4.5</v>
      </c>
      <c r="R55" s="0" t="n">
        <f aca="false">(E55-F55)/F55/F55</f>
        <v>0.227265472884548</v>
      </c>
    </row>
    <row r="56" customFormat="false" ht="12.8" hidden="false" customHeight="false" outlineLevel="0" collapsed="false">
      <c r="B56" s="0" t="s">
        <v>109</v>
      </c>
      <c r="C56" s="0" t="n">
        <v>135</v>
      </c>
      <c r="D56" s="0" t="n">
        <v>45</v>
      </c>
      <c r="E56" s="0" t="n">
        <v>61.3</v>
      </c>
      <c r="F56" s="0" t="n">
        <v>28.3</v>
      </c>
      <c r="H56" s="0" t="n">
        <v>50</v>
      </c>
      <c r="O56" s="0" t="n">
        <v>1</v>
      </c>
      <c r="P56" s="0" t="n">
        <v>5.5</v>
      </c>
      <c r="Q56" s="0" t="n">
        <v>2.1</v>
      </c>
      <c r="R56" s="0" t="n">
        <f aca="false">(E56-F56)/F56/F56</f>
        <v>0.0412041603715866</v>
      </c>
    </row>
    <row r="57" customFormat="false" ht="12.8" hidden="false" customHeight="false" outlineLevel="0" collapsed="false">
      <c r="B57" s="0" t="s">
        <v>110</v>
      </c>
      <c r="C57" s="0" t="n">
        <v>136</v>
      </c>
      <c r="D57" s="0" t="n">
        <v>45</v>
      </c>
      <c r="E57" s="0" t="n">
        <v>24.8</v>
      </c>
      <c r="F57" s="0" t="n">
        <v>9.7</v>
      </c>
      <c r="H57" s="0" t="n">
        <v>50</v>
      </c>
      <c r="O57" s="0" t="n">
        <v>1</v>
      </c>
      <c r="P57" s="0" t="n">
        <v>10</v>
      </c>
      <c r="Q57" s="0" t="n">
        <v>5</v>
      </c>
      <c r="R57" s="0" t="n">
        <f aca="false">(E57-F57)/F57/F57</f>
        <v>0.160484642363694</v>
      </c>
    </row>
    <row r="58" customFormat="false" ht="12.8" hidden="false" customHeight="false" outlineLevel="0" collapsed="false">
      <c r="B58" s="0" t="s">
        <v>111</v>
      </c>
      <c r="C58" s="0" t="n">
        <v>137</v>
      </c>
      <c r="D58" s="0" t="n">
        <v>45</v>
      </c>
      <c r="E58" s="0" t="n">
        <v>33.8</v>
      </c>
      <c r="F58" s="0" t="n">
        <v>13.8</v>
      </c>
      <c r="H58" s="0" t="n">
        <v>50</v>
      </c>
      <c r="O58" s="0" t="n">
        <v>1</v>
      </c>
      <c r="P58" s="0" t="n">
        <v>19</v>
      </c>
      <c r="Q58" s="0" t="n">
        <v>5.3</v>
      </c>
      <c r="R58" s="0" t="n">
        <f aca="false">(E58-F58)/F58/F58</f>
        <v>0.10501995379122</v>
      </c>
    </row>
    <row r="59" customFormat="false" ht="12.8" hidden="false" customHeight="false" outlineLevel="0" collapsed="false">
      <c r="B59" s="0" t="s">
        <v>112</v>
      </c>
      <c r="C59" s="0" t="n">
        <v>138</v>
      </c>
      <c r="D59" s="0" t="n">
        <v>45</v>
      </c>
      <c r="E59" s="0" t="n">
        <v>48.6</v>
      </c>
      <c r="F59" s="0" t="n">
        <v>13.6</v>
      </c>
      <c r="H59" s="0" t="n">
        <v>50</v>
      </c>
      <c r="O59" s="0" t="n">
        <v>1</v>
      </c>
      <c r="P59" s="0" t="n">
        <v>40</v>
      </c>
      <c r="Q59" s="0" t="n">
        <v>4.2</v>
      </c>
      <c r="R59" s="0" t="n">
        <f aca="false">(E59-F59)/F59/F59</f>
        <v>0.189230103806228</v>
      </c>
    </row>
    <row r="60" customFormat="false" ht="12.8" hidden="false" customHeight="false" outlineLevel="0" collapsed="false">
      <c r="B60" s="0" t="s">
        <v>113</v>
      </c>
      <c r="C60" s="0" t="n">
        <v>139</v>
      </c>
      <c r="D60" s="0" t="n">
        <v>45</v>
      </c>
      <c r="E60" s="0" t="n">
        <v>73</v>
      </c>
      <c r="F60" s="0" t="n">
        <v>45.3</v>
      </c>
      <c r="H60" s="0" t="n">
        <v>50</v>
      </c>
      <c r="K60" s="0" t="s">
        <v>197</v>
      </c>
      <c r="O60" s="0" t="n">
        <v>1</v>
      </c>
      <c r="P60" s="0" t="n">
        <v>0.8</v>
      </c>
      <c r="R60" s="0" t="n">
        <f aca="false">(E60-F60)/F60/F60</f>
        <v>0.0134984333045822</v>
      </c>
    </row>
    <row r="61" customFormat="false" ht="12.8" hidden="false" customHeight="false" outlineLevel="0" collapsed="false">
      <c r="B61" s="0" t="s">
        <v>114</v>
      </c>
      <c r="C61" s="0" t="n">
        <v>140</v>
      </c>
      <c r="D61" s="0" t="n">
        <v>45</v>
      </c>
      <c r="E61" s="0" t="n">
        <v>71.6</v>
      </c>
      <c r="F61" s="0" t="n">
        <v>24.4</v>
      </c>
      <c r="H61" s="0" t="n">
        <v>50</v>
      </c>
      <c r="O61" s="0" t="n">
        <v>1</v>
      </c>
      <c r="P61" s="0" t="n">
        <v>35</v>
      </c>
      <c r="Q61" s="0" t="n">
        <v>2.6</v>
      </c>
      <c r="R61" s="0" t="n">
        <f aca="false">(E61-F61)/F61/F61</f>
        <v>0.0792797635044343</v>
      </c>
    </row>
    <row r="62" customFormat="false" ht="12.8" hidden="false" customHeight="false" outlineLevel="0" collapsed="false">
      <c r="B62" s="0" t="s">
        <v>115</v>
      </c>
      <c r="C62" s="0" t="n">
        <v>141</v>
      </c>
      <c r="D62" s="0" t="n">
        <v>45</v>
      </c>
      <c r="E62" s="0" t="n">
        <v>73.3</v>
      </c>
      <c r="F62" s="0" t="n">
        <v>43.8</v>
      </c>
      <c r="H62" s="0" t="n">
        <v>50</v>
      </c>
      <c r="K62" s="0" t="s">
        <v>197</v>
      </c>
      <c r="O62" s="0" t="n">
        <v>1</v>
      </c>
      <c r="P62" s="0" t="n">
        <v>2.3</v>
      </c>
      <c r="R62" s="0" t="n">
        <f aca="false">(E62-F62)/F62/F62</f>
        <v>0.0153770772085653</v>
      </c>
    </row>
    <row r="63" customFormat="false" ht="12.8" hidden="false" customHeight="false" outlineLevel="0" collapsed="false">
      <c r="B63" s="0" t="s">
        <v>116</v>
      </c>
      <c r="C63" s="0" t="n">
        <v>142</v>
      </c>
      <c r="D63" s="0" t="n">
        <v>150</v>
      </c>
      <c r="E63" s="0" t="n">
        <v>81.5</v>
      </c>
      <c r="F63" s="0" t="n">
        <v>28</v>
      </c>
      <c r="H63" s="0" t="n">
        <v>50</v>
      </c>
      <c r="O63" s="0" t="n">
        <v>1</v>
      </c>
      <c r="P63" s="0" t="n">
        <v>24</v>
      </c>
      <c r="Q63" s="0" t="n">
        <v>3</v>
      </c>
      <c r="R63" s="0" t="n">
        <f aca="false">(E63-F63)/F63/F63</f>
        <v>0.0682397959183674</v>
      </c>
    </row>
    <row r="64" customFormat="false" ht="12.8" hidden="false" customHeight="false" outlineLevel="0" collapsed="false">
      <c r="B64" s="0" t="s">
        <v>117</v>
      </c>
      <c r="C64" s="0" t="n">
        <v>143</v>
      </c>
      <c r="D64" s="0" t="n">
        <v>150</v>
      </c>
      <c r="E64" s="0" t="n">
        <v>32.5</v>
      </c>
      <c r="F64" s="0" t="n">
        <v>20.7</v>
      </c>
      <c r="H64" s="0" t="n">
        <v>50</v>
      </c>
      <c r="K64" s="0" t="s">
        <v>197</v>
      </c>
      <c r="O64" s="0" t="n">
        <v>1</v>
      </c>
      <c r="P64" s="0" t="n">
        <v>3.5</v>
      </c>
      <c r="R64" s="0" t="n">
        <f aca="false">(E64-F64)/F64/F64</f>
        <v>0.0275385656608089</v>
      </c>
    </row>
    <row r="65" customFormat="false" ht="12.8" hidden="false" customHeight="false" outlineLevel="0" collapsed="false">
      <c r="B65" s="0" t="s">
        <v>118</v>
      </c>
      <c r="C65" s="0" t="n">
        <v>144</v>
      </c>
      <c r="D65" s="0" t="n">
        <v>150</v>
      </c>
      <c r="E65" s="0" t="n">
        <v>60</v>
      </c>
      <c r="F65" s="0" t="n">
        <v>32.2</v>
      </c>
      <c r="H65" s="0" t="n">
        <v>50</v>
      </c>
      <c r="O65" s="0" t="n">
        <v>1</v>
      </c>
      <c r="P65" s="0" t="n">
        <v>7</v>
      </c>
      <c r="Q65" s="0" t="n">
        <v>3.3</v>
      </c>
      <c r="R65" s="0" t="n">
        <f aca="false">(E65-F65)/F65/F65</f>
        <v>0.0268122371822075</v>
      </c>
    </row>
    <row r="66" customFormat="false" ht="12.8" hidden="false" customHeight="false" outlineLevel="0" collapsed="false">
      <c r="B66" s="0" t="s">
        <v>119</v>
      </c>
      <c r="C66" s="0" t="n">
        <v>145</v>
      </c>
      <c r="D66" s="0" t="n">
        <v>150</v>
      </c>
      <c r="E66" s="0" t="n">
        <v>82.8</v>
      </c>
      <c r="F66" s="0" t="n">
        <v>61</v>
      </c>
      <c r="H66" s="0" t="n">
        <v>50</v>
      </c>
      <c r="K66" s="0" t="s">
        <v>197</v>
      </c>
      <c r="O66" s="0" t="n">
        <v>1</v>
      </c>
      <c r="P66" s="0" t="n">
        <v>0.6</v>
      </c>
      <c r="R66" s="0" t="n">
        <f aca="false">(E66-F66)/F66/F66</f>
        <v>0.00585864015049718</v>
      </c>
    </row>
    <row r="67" customFormat="false" ht="12.8" hidden="false" customHeight="false" outlineLevel="0" collapsed="false">
      <c r="B67" s="0" t="s">
        <v>120</v>
      </c>
      <c r="C67" s="0" t="n">
        <v>146</v>
      </c>
      <c r="D67" s="0" t="n">
        <v>25</v>
      </c>
      <c r="E67" s="0" t="n">
        <v>55.4</v>
      </c>
      <c r="F67" s="0" t="n">
        <v>34.7</v>
      </c>
      <c r="G67" s="0" t="n">
        <v>0.11</v>
      </c>
      <c r="H67" s="0" t="n">
        <v>50</v>
      </c>
      <c r="O67" s="0" t="n">
        <v>1</v>
      </c>
      <c r="P67" s="0" t="n">
        <v>0.2</v>
      </c>
      <c r="Q67" s="0" t="n">
        <v>3</v>
      </c>
      <c r="R67" s="0" t="n">
        <f aca="false">(E67-F67)/F67/F67</f>
        <v>0.0171914059580264</v>
      </c>
    </row>
    <row r="68" customFormat="false" ht="12.8" hidden="false" customHeight="false" outlineLevel="0" collapsed="false">
      <c r="B68" s="0" t="s">
        <v>121</v>
      </c>
      <c r="C68" s="0" t="n">
        <v>147</v>
      </c>
      <c r="D68" s="0" t="n">
        <v>25</v>
      </c>
      <c r="E68" s="0" t="n">
        <v>42.7</v>
      </c>
      <c r="F68" s="0" t="n">
        <v>6</v>
      </c>
      <c r="G68" s="0" t="n">
        <v>0.11</v>
      </c>
      <c r="H68" s="0" t="n">
        <v>50</v>
      </c>
      <c r="O68" s="0" t="n">
        <v>1</v>
      </c>
      <c r="P68" s="0" t="n">
        <v>20</v>
      </c>
      <c r="Q68" s="0" t="n">
        <v>9</v>
      </c>
      <c r="R68" s="0" t="n">
        <f aca="false">(E68-F68)/F68/F68</f>
        <v>1.01944444444444</v>
      </c>
    </row>
    <row r="69" customFormat="false" ht="12.8" hidden="false" customHeight="false" outlineLevel="0" collapsed="false">
      <c r="B69" s="0" t="s">
        <v>122</v>
      </c>
      <c r="C69" s="0" t="n">
        <v>148</v>
      </c>
      <c r="D69" s="0" t="n">
        <v>25</v>
      </c>
      <c r="E69" s="0" t="n">
        <v>55.5</v>
      </c>
      <c r="F69" s="0" t="n">
        <v>11.8</v>
      </c>
      <c r="G69" s="0" t="n">
        <v>0.11</v>
      </c>
      <c r="H69" s="0" t="n">
        <v>50</v>
      </c>
      <c r="K69" s="0" t="s">
        <v>197</v>
      </c>
      <c r="O69" s="0" t="n">
        <v>1</v>
      </c>
      <c r="P69" s="0" t="n">
        <v>3.4</v>
      </c>
      <c r="R69" s="0" t="n">
        <f aca="false">(E69-F69)/F69/F69</f>
        <v>0.313846595805803</v>
      </c>
    </row>
    <row r="70" customFormat="false" ht="12.8" hidden="false" customHeight="false" outlineLevel="0" collapsed="false">
      <c r="B70" s="0" t="s">
        <v>123</v>
      </c>
      <c r="C70" s="0" t="n">
        <v>149</v>
      </c>
      <c r="D70" s="0" t="n">
        <v>110</v>
      </c>
      <c r="E70" s="0" t="n">
        <v>80.6</v>
      </c>
      <c r="F70" s="0" t="n">
        <v>51.6</v>
      </c>
      <c r="G70" s="0" t="n">
        <v>0.11</v>
      </c>
      <c r="H70" s="0" t="n">
        <v>50</v>
      </c>
      <c r="O70" s="0" t="n">
        <v>1</v>
      </c>
      <c r="P70" s="0" t="n">
        <v>3.7</v>
      </c>
      <c r="Q70" s="0" t="n">
        <v>2.3</v>
      </c>
      <c r="R70" s="0" t="n">
        <f aca="false">(E70-F70)/F70/F70</f>
        <v>0.0108917733309296</v>
      </c>
    </row>
    <row r="71" customFormat="false" ht="12.8" hidden="false" customHeight="false" outlineLevel="0" collapsed="false">
      <c r="B71" s="0" t="s">
        <v>124</v>
      </c>
      <c r="C71" s="0" t="n">
        <v>150</v>
      </c>
      <c r="D71" s="0" t="n">
        <v>110</v>
      </c>
      <c r="E71" s="0" t="n">
        <v>97</v>
      </c>
      <c r="F71" s="0" t="n">
        <v>44.1</v>
      </c>
      <c r="G71" s="0" t="n">
        <v>0.11</v>
      </c>
      <c r="H71" s="0" t="n">
        <v>50</v>
      </c>
      <c r="O71" s="0" t="n">
        <v>1</v>
      </c>
      <c r="P71" s="0" t="n">
        <v>16</v>
      </c>
      <c r="Q71" s="0" t="n">
        <v>1.6</v>
      </c>
      <c r="R71" s="0" t="n">
        <f aca="false">(E71-F71)/F71/F71</f>
        <v>0.0272006005728066</v>
      </c>
    </row>
    <row r="72" customFormat="false" ht="12.8" hidden="false" customHeight="false" outlineLevel="0" collapsed="false">
      <c r="B72" s="0" t="s">
        <v>125</v>
      </c>
      <c r="C72" s="0" t="n">
        <v>151</v>
      </c>
      <c r="D72" s="0" t="n">
        <v>110</v>
      </c>
      <c r="E72" s="0" t="n">
        <v>71.9</v>
      </c>
      <c r="F72" s="0" t="n">
        <v>43.4</v>
      </c>
      <c r="G72" s="0" t="n">
        <v>0.11</v>
      </c>
      <c r="H72" s="0" t="n">
        <v>50</v>
      </c>
      <c r="O72" s="0" t="n">
        <v>1</v>
      </c>
      <c r="P72" s="0" t="n">
        <v>3</v>
      </c>
      <c r="Q72" s="0" t="n">
        <v>2.4</v>
      </c>
      <c r="R72" s="0" t="n">
        <f aca="false">(E72-F72)/F72/F72</f>
        <v>0.0151309222960776</v>
      </c>
    </row>
    <row r="73" customFormat="false" ht="12.8" hidden="false" customHeight="false" outlineLevel="0" collapsed="false">
      <c r="B73" s="0" t="s">
        <v>126</v>
      </c>
      <c r="C73" s="0" t="n">
        <v>152</v>
      </c>
      <c r="D73" s="0" t="n">
        <v>110</v>
      </c>
      <c r="E73" s="0" t="n">
        <v>84.1</v>
      </c>
      <c r="F73" s="0" t="n">
        <v>33.5</v>
      </c>
      <c r="G73" s="0" t="n">
        <v>0.11</v>
      </c>
      <c r="H73" s="0" t="n">
        <v>50</v>
      </c>
      <c r="O73" s="0" t="n">
        <v>1</v>
      </c>
      <c r="P73" s="0" t="n">
        <v>50</v>
      </c>
      <c r="Q73" s="0" t="n">
        <v>2.2</v>
      </c>
      <c r="R73" s="0" t="n">
        <f aca="false">(E73-F73)/F73/F73</f>
        <v>0.0450879928714636</v>
      </c>
    </row>
    <row r="74" customFormat="false" ht="12.8" hidden="false" customHeight="false" outlineLevel="0" collapsed="false">
      <c r="B74" s="0" t="s">
        <v>127</v>
      </c>
      <c r="C74" s="0" t="n">
        <v>153</v>
      </c>
      <c r="D74" s="0" t="n">
        <v>125</v>
      </c>
      <c r="E74" s="0" t="n">
        <v>66.1</v>
      </c>
      <c r="F74" s="0" t="n">
        <v>17.8</v>
      </c>
      <c r="G74" s="0" t="n">
        <v>0.11</v>
      </c>
      <c r="H74" s="0" t="n">
        <v>50</v>
      </c>
      <c r="O74" s="0" t="n">
        <v>1</v>
      </c>
      <c r="P74" s="0" t="n">
        <v>60</v>
      </c>
      <c r="Q74" s="0" t="n">
        <v>2.6</v>
      </c>
      <c r="R74" s="0" t="n">
        <f aca="false">(E74-F74)/F74/F74</f>
        <v>0.152442873374574</v>
      </c>
    </row>
    <row r="75" customFormat="false" ht="12.8" hidden="false" customHeight="false" outlineLevel="0" collapsed="false">
      <c r="B75" s="0" t="s">
        <v>128</v>
      </c>
      <c r="C75" s="0" t="n">
        <v>154</v>
      </c>
      <c r="D75" s="0" t="n">
        <v>125</v>
      </c>
      <c r="E75" s="0" t="n">
        <v>66.7</v>
      </c>
      <c r="F75" s="0" t="n">
        <v>40.3</v>
      </c>
      <c r="G75" s="0" t="n">
        <v>0.11</v>
      </c>
      <c r="H75" s="0" t="n">
        <v>50</v>
      </c>
      <c r="O75" s="0" t="n">
        <v>1</v>
      </c>
      <c r="P75" s="0" t="n">
        <v>4</v>
      </c>
      <c r="Q75" s="0" t="n">
        <v>2</v>
      </c>
      <c r="R75" s="0" t="n">
        <f aca="false">(E75-F75)/F75/F75</f>
        <v>0.0162552567899562</v>
      </c>
    </row>
    <row r="76" customFormat="false" ht="12.8" hidden="false" customHeight="false" outlineLevel="0" collapsed="false">
      <c r="B76" s="0" t="s">
        <v>129</v>
      </c>
      <c r="C76" s="0" t="n">
        <v>155</v>
      </c>
      <c r="D76" s="0" t="n">
        <v>125</v>
      </c>
      <c r="E76" s="0" t="n">
        <v>77.7</v>
      </c>
      <c r="F76" s="0" t="n">
        <v>32.4</v>
      </c>
      <c r="G76" s="0" t="n">
        <v>0.11</v>
      </c>
      <c r="H76" s="0" t="n">
        <v>50</v>
      </c>
      <c r="O76" s="0" t="n">
        <v>1</v>
      </c>
      <c r="P76" s="0" t="n">
        <v>43</v>
      </c>
      <c r="Q76" s="0" t="n">
        <v>2.5</v>
      </c>
      <c r="R76" s="0" t="n">
        <f aca="false">(E76-F76)/F76/F76</f>
        <v>0.0431527206218564</v>
      </c>
    </row>
    <row r="77" customFormat="false" ht="12.8" hidden="false" customHeight="false" outlineLevel="0" collapsed="false">
      <c r="B77" s="0" t="s">
        <v>130</v>
      </c>
      <c r="C77" s="0" t="n">
        <v>156</v>
      </c>
      <c r="D77" s="0" t="n">
        <v>125</v>
      </c>
      <c r="E77" s="0" t="n">
        <v>90.8</v>
      </c>
      <c r="F77" s="0" t="n">
        <v>42.6</v>
      </c>
      <c r="G77" s="0" t="n">
        <v>0.11</v>
      </c>
      <c r="H77" s="0" t="n">
        <v>50</v>
      </c>
      <c r="O77" s="0" t="n">
        <v>1</v>
      </c>
      <c r="P77" s="0" t="n">
        <v>8</v>
      </c>
      <c r="Q77" s="0" t="n">
        <v>2.4</v>
      </c>
      <c r="R77" s="0" t="n">
        <f aca="false">(E77-F77)/F77/F77</f>
        <v>0.0265599858934515</v>
      </c>
    </row>
    <row r="78" customFormat="false" ht="12.8" hidden="false" customHeight="false" outlineLevel="0" collapsed="false">
      <c r="B78" s="0" t="s">
        <v>131</v>
      </c>
      <c r="C78" s="0" t="n">
        <v>157</v>
      </c>
      <c r="D78" s="0" t="n">
        <v>17</v>
      </c>
      <c r="E78" s="0" t="n">
        <v>40.4</v>
      </c>
      <c r="F78" s="0" t="n">
        <v>13.4</v>
      </c>
      <c r="G78" s="0" t="n">
        <v>0.11</v>
      </c>
      <c r="H78" s="0" t="n">
        <v>70</v>
      </c>
      <c r="O78" s="0" t="n">
        <v>1</v>
      </c>
      <c r="P78" s="0" t="n">
        <v>9</v>
      </c>
      <c r="Q78" s="0" t="n">
        <v>4.8</v>
      </c>
      <c r="R78" s="0" t="n">
        <f aca="false">(E78-F78)/F78/F78</f>
        <v>0.150367565159278</v>
      </c>
    </row>
    <row r="79" customFormat="false" ht="12.8" hidden="false" customHeight="false" outlineLevel="0" collapsed="false">
      <c r="B79" s="0" t="s">
        <v>132</v>
      </c>
      <c r="C79" s="0" t="n">
        <v>158</v>
      </c>
      <c r="D79" s="0" t="n">
        <v>61</v>
      </c>
      <c r="E79" s="0" t="n">
        <v>38.3</v>
      </c>
      <c r="F79" s="0" t="n">
        <v>12.1</v>
      </c>
      <c r="G79" s="0" t="n">
        <v>0.11</v>
      </c>
      <c r="H79" s="0" t="n">
        <v>70</v>
      </c>
      <c r="O79" s="0" t="n">
        <v>1</v>
      </c>
      <c r="P79" s="0" t="n">
        <v>20</v>
      </c>
      <c r="Q79" s="0" t="n">
        <v>13</v>
      </c>
      <c r="R79" s="0" t="n">
        <f aca="false">(E79-F79)/F79/F79</f>
        <v>0.178949525305649</v>
      </c>
    </row>
    <row r="80" customFormat="false" ht="12.8" hidden="false" customHeight="false" outlineLevel="0" collapsed="false">
      <c r="B80" s="0" t="s">
        <v>133</v>
      </c>
      <c r="C80" s="0" t="n">
        <v>159</v>
      </c>
      <c r="D80" s="0" t="n">
        <v>83</v>
      </c>
      <c r="E80" s="0" t="n">
        <v>55.7</v>
      </c>
      <c r="F80" s="0" t="n">
        <v>5.5</v>
      </c>
      <c r="G80" s="0" t="n">
        <v>0.11</v>
      </c>
      <c r="H80" s="0" t="n">
        <v>70</v>
      </c>
      <c r="O80" s="0" t="n">
        <v>1</v>
      </c>
      <c r="P80" s="0" t="n">
        <v>100</v>
      </c>
      <c r="Q80" s="0" t="n">
        <v>11</v>
      </c>
      <c r="R80" s="0" t="n">
        <f aca="false">(E80-F80)/F80/F80</f>
        <v>1.6595041322314</v>
      </c>
    </row>
    <row r="81" customFormat="false" ht="12.8" hidden="false" customHeight="false" outlineLevel="0" collapsed="false">
      <c r="B81" s="0" t="s">
        <v>134</v>
      </c>
      <c r="C81" s="0" t="n">
        <v>160</v>
      </c>
      <c r="D81" s="0" t="n">
        <v>83</v>
      </c>
      <c r="E81" s="0" t="n">
        <v>46.3</v>
      </c>
      <c r="F81" s="0" t="n">
        <v>7.9</v>
      </c>
      <c r="G81" s="0" t="n">
        <v>0.11</v>
      </c>
      <c r="H81" s="0" t="n">
        <v>70</v>
      </c>
      <c r="O81" s="0" t="n">
        <v>1</v>
      </c>
      <c r="P81" s="0" t="n">
        <v>61</v>
      </c>
      <c r="Q81" s="0" t="n">
        <v>6.5</v>
      </c>
      <c r="R81" s="0" t="n">
        <f aca="false">(E81-F81)/F81/F81</f>
        <v>0.615286011857074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40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A61" activeCellId="0" sqref="A6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5"/>
    <col collapsed="false" customWidth="true" hidden="false" outlineLevel="0" max="2" min="2" style="0" width="7.5"/>
    <col collapsed="false" customWidth="true" hidden="false" outlineLevel="0" max="3" min="3" style="0" width="6.02"/>
    <col collapsed="false" customWidth="true" hidden="false" outlineLevel="0" max="6" min="4" style="0" width="11.67"/>
    <col collapsed="false" customWidth="true" hidden="false" outlineLevel="0" max="7" min="7" style="0" width="15.43"/>
    <col collapsed="false" customWidth="true" hidden="false" outlineLevel="0" max="10" min="8" style="0" width="11.67"/>
    <col collapsed="false" customWidth="true" hidden="false" outlineLevel="0" max="11" min="11" style="0" width="27.68"/>
    <col collapsed="false" customWidth="true" hidden="false" outlineLevel="0" max="1024" min="12" style="0" width="11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5</v>
      </c>
      <c r="E1" s="0" t="s">
        <v>6</v>
      </c>
      <c r="F1" s="0" t="s">
        <v>8</v>
      </c>
      <c r="G1" s="0" t="s">
        <v>3</v>
      </c>
      <c r="H1" s="0" t="s">
        <v>4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194</v>
      </c>
      <c r="O1" s="0" t="s">
        <v>195</v>
      </c>
      <c r="P1" s="0" t="s">
        <v>15</v>
      </c>
      <c r="Q1" s="0" t="s">
        <v>16</v>
      </c>
      <c r="R1" s="0" t="s">
        <v>17</v>
      </c>
    </row>
    <row r="2" customFormat="false" ht="12.8" hidden="false" customHeight="false" outlineLevel="0" collapsed="false">
      <c r="A2" s="19" t="n">
        <v>44420</v>
      </c>
      <c r="B2" s="20" t="n">
        <v>0</v>
      </c>
      <c r="C2" s="20" t="n">
        <v>5</v>
      </c>
      <c r="D2" s="20" t="n">
        <v>23</v>
      </c>
      <c r="E2" s="20" t="n">
        <v>90.2</v>
      </c>
      <c r="F2" s="20" t="n">
        <v>35.5</v>
      </c>
      <c r="G2" s="20" t="n">
        <v>0.1</v>
      </c>
      <c r="H2" s="20" t="n">
        <v>30</v>
      </c>
      <c r="I2" s="20"/>
      <c r="J2" s="20" t="s">
        <v>35</v>
      </c>
      <c r="K2" s="20" t="s">
        <v>156</v>
      </c>
      <c r="L2" s="20" t="n">
        <v>507</v>
      </c>
      <c r="M2" s="20" t="n">
        <v>514</v>
      </c>
      <c r="O2" s="0" t="n">
        <v>1</v>
      </c>
      <c r="P2" s="0" t="n">
        <v>0.25</v>
      </c>
      <c r="Q2" s="0" t="n">
        <v>4.7</v>
      </c>
      <c r="R2" s="0" t="n">
        <f aca="false">(E2-F2)/F2/F2</f>
        <v>0.0434040864907756</v>
      </c>
    </row>
    <row r="3" customFormat="false" ht="12.8" hidden="false" customHeight="false" outlineLevel="0" collapsed="false">
      <c r="A3" s="19" t="n">
        <v>44421</v>
      </c>
      <c r="B3" s="20" t="n">
        <v>0</v>
      </c>
      <c r="C3" s="20" t="n">
        <v>13</v>
      </c>
      <c r="D3" s="20" t="n">
        <v>24</v>
      </c>
      <c r="E3" s="20" t="n">
        <v>102</v>
      </c>
      <c r="F3" s="20" t="n">
        <v>36.8</v>
      </c>
      <c r="G3" s="20" t="n">
        <v>0.1</v>
      </c>
      <c r="H3" s="20" t="n">
        <v>30</v>
      </c>
      <c r="I3" s="20"/>
      <c r="J3" s="20" t="s">
        <v>35</v>
      </c>
      <c r="K3" s="20" t="s">
        <v>156</v>
      </c>
      <c r="L3" s="20" t="n">
        <v>516</v>
      </c>
      <c r="M3" s="20" t="n">
        <v>514</v>
      </c>
      <c r="O3" s="0" t="n">
        <v>1</v>
      </c>
      <c r="P3" s="0" t="n">
        <v>1</v>
      </c>
      <c r="Q3" s="0" t="n">
        <v>5.6</v>
      </c>
      <c r="R3" s="0" t="n">
        <f aca="false">(E3-F3)/F3/F3</f>
        <v>0.0481450850661626</v>
      </c>
    </row>
    <row r="4" customFormat="false" ht="12.8" hidden="false" customHeight="false" outlineLevel="0" collapsed="false">
      <c r="A4" s="19" t="n">
        <v>44421</v>
      </c>
      <c r="B4" s="20" t="n">
        <v>1</v>
      </c>
      <c r="C4" s="20" t="n">
        <v>14</v>
      </c>
      <c r="D4" s="20" t="n">
        <v>24</v>
      </c>
      <c r="E4" s="20" t="n">
        <v>80</v>
      </c>
      <c r="F4" s="20" t="n">
        <v>30.3</v>
      </c>
      <c r="G4" s="20" t="n">
        <v>0.1</v>
      </c>
      <c r="H4" s="20" t="n">
        <v>30</v>
      </c>
      <c r="I4" s="20"/>
      <c r="J4" s="20" t="s">
        <v>35</v>
      </c>
      <c r="K4" s="20" t="s">
        <v>156</v>
      </c>
      <c r="L4" s="20" t="n">
        <v>527</v>
      </c>
      <c r="M4" s="20" t="n">
        <v>559</v>
      </c>
      <c r="O4" s="0" t="n">
        <v>1</v>
      </c>
      <c r="P4" s="0" t="n">
        <v>1</v>
      </c>
      <c r="Q4" s="0" t="n">
        <v>4.3</v>
      </c>
      <c r="R4" s="0" t="n">
        <f aca="false">(E4-F4)/F4/F4</f>
        <v>0.0541341262839155</v>
      </c>
    </row>
    <row r="5" customFormat="false" ht="12.8" hidden="false" customHeight="false" outlineLevel="0" collapsed="false">
      <c r="A5" s="19" t="n">
        <v>44421</v>
      </c>
      <c r="B5" s="20" t="n">
        <v>2</v>
      </c>
      <c r="C5" s="20" t="n">
        <v>15</v>
      </c>
      <c r="D5" s="20" t="n">
        <v>24</v>
      </c>
      <c r="E5" s="20" t="n">
        <v>80.5</v>
      </c>
      <c r="F5" s="20" t="n">
        <v>25.7</v>
      </c>
      <c r="G5" s="20" t="n">
        <v>0.1</v>
      </c>
      <c r="H5" s="20" t="n">
        <v>30</v>
      </c>
      <c r="I5" s="20"/>
      <c r="J5" s="20" t="s">
        <v>35</v>
      </c>
      <c r="K5" s="20" t="s">
        <v>156</v>
      </c>
      <c r="L5" s="20" t="n">
        <v>503</v>
      </c>
      <c r="M5" s="20" t="n">
        <v>509</v>
      </c>
      <c r="O5" s="0" t="n">
        <v>1</v>
      </c>
      <c r="P5" s="0" t="n">
        <v>1.7</v>
      </c>
      <c r="Q5" s="0" t="n">
        <v>7</v>
      </c>
      <c r="R5" s="0" t="n">
        <f aca="false">(E5-F5)/F5/F5</f>
        <v>0.0829687050523097</v>
      </c>
    </row>
    <row r="6" customFormat="false" ht="12.8" hidden="false" customHeight="false" outlineLevel="0" collapsed="false">
      <c r="A6" s="19" t="n">
        <v>44421</v>
      </c>
      <c r="B6" s="20" t="n">
        <v>3</v>
      </c>
      <c r="C6" s="20" t="n">
        <v>19</v>
      </c>
      <c r="D6" s="20" t="n">
        <v>24</v>
      </c>
      <c r="E6" s="20" t="n">
        <v>91.1</v>
      </c>
      <c r="F6" s="20" t="n">
        <v>30.5</v>
      </c>
      <c r="G6" s="20" t="n">
        <v>0.1</v>
      </c>
      <c r="H6" s="20" t="n">
        <v>30</v>
      </c>
      <c r="I6" s="20"/>
      <c r="J6" s="20" t="s">
        <v>35</v>
      </c>
      <c r="K6" s="20" t="s">
        <v>156</v>
      </c>
      <c r="L6" s="20" t="n">
        <v>497</v>
      </c>
      <c r="M6" s="20" t="n">
        <v>534</v>
      </c>
      <c r="O6" s="0" t="n">
        <v>1</v>
      </c>
      <c r="P6" s="0" t="n">
        <v>1.4</v>
      </c>
      <c r="Q6" s="0" t="n">
        <v>7</v>
      </c>
      <c r="R6" s="0" t="n">
        <f aca="false">(E6-F6)/F6/F6</f>
        <v>0.0651437785541521</v>
      </c>
    </row>
    <row r="7" customFormat="false" ht="12.8" hidden="false" customHeight="false" outlineLevel="0" collapsed="false">
      <c r="A7" s="19" t="n">
        <v>44421</v>
      </c>
      <c r="B7" s="20" t="n">
        <v>4</v>
      </c>
      <c r="C7" s="20" t="n">
        <v>20</v>
      </c>
      <c r="D7" s="20" t="n">
        <v>24</v>
      </c>
      <c r="E7" s="20" t="n">
        <v>93.5</v>
      </c>
      <c r="F7" s="20" t="n">
        <v>28.2</v>
      </c>
      <c r="G7" s="20" t="n">
        <v>0.1</v>
      </c>
      <c r="H7" s="20" t="n">
        <v>30</v>
      </c>
      <c r="I7" s="20"/>
      <c r="J7" s="20" t="s">
        <v>35</v>
      </c>
      <c r="K7" s="20" t="s">
        <v>156</v>
      </c>
      <c r="L7" s="20" t="n">
        <v>514</v>
      </c>
      <c r="M7" s="20" t="n">
        <v>544</v>
      </c>
      <c r="O7" s="0" t="n">
        <v>1</v>
      </c>
      <c r="P7" s="0" t="n">
        <v>1.4</v>
      </c>
      <c r="Q7" s="0" t="n">
        <v>6.7</v>
      </c>
      <c r="R7" s="0" t="n">
        <f aca="false">(E7-F7)/F7/F7</f>
        <v>0.0821135757758664</v>
      </c>
    </row>
    <row r="8" customFormat="false" ht="12.8" hidden="false" customHeight="false" outlineLevel="0" collapsed="false">
      <c r="A8" s="3" t="n">
        <v>44495</v>
      </c>
      <c r="B8" s="0" t="n">
        <v>11</v>
      </c>
      <c r="C8" s="0" t="n">
        <v>23</v>
      </c>
      <c r="D8" s="0" t="n">
        <v>65</v>
      </c>
      <c r="E8" s="0" t="n">
        <v>48.9</v>
      </c>
      <c r="F8" s="0" t="n">
        <v>17</v>
      </c>
      <c r="G8" s="0" t="n">
        <v>0.11</v>
      </c>
      <c r="H8" s="0" t="n">
        <v>50</v>
      </c>
      <c r="I8" s="0" t="s">
        <v>31</v>
      </c>
      <c r="J8" s="0" t="s">
        <v>32</v>
      </c>
      <c r="N8" s="0" t="n">
        <v>1</v>
      </c>
      <c r="P8" s="0" t="n">
        <v>9</v>
      </c>
      <c r="Q8" s="0" t="n">
        <v>3.2</v>
      </c>
      <c r="R8" s="0" t="n">
        <f aca="false">(E8-F8)/F8/F8</f>
        <v>0.11038062283737</v>
      </c>
    </row>
    <row r="9" customFormat="false" ht="14.15" hidden="false" customHeight="true" outlineLevel="0" collapsed="false">
      <c r="A9" s="3" t="n">
        <v>44495</v>
      </c>
      <c r="B9" s="0" t="n">
        <v>12</v>
      </c>
      <c r="C9" s="0" t="n">
        <v>24</v>
      </c>
      <c r="D9" s="0" t="n">
        <v>65</v>
      </c>
      <c r="E9" s="0" t="n">
        <v>74</v>
      </c>
      <c r="F9" s="0" t="n">
        <v>15.4</v>
      </c>
      <c r="G9" s="0" t="n">
        <v>0.11</v>
      </c>
      <c r="H9" s="0" t="n">
        <v>50</v>
      </c>
      <c r="I9" s="0" t="s">
        <v>31</v>
      </c>
      <c r="J9" s="0" t="s">
        <v>32</v>
      </c>
      <c r="K9" s="0" t="s">
        <v>33</v>
      </c>
      <c r="N9" s="0" t="n">
        <v>1</v>
      </c>
      <c r="P9" s="0" t="n">
        <v>150</v>
      </c>
      <c r="Q9" s="0" t="n">
        <v>6.3</v>
      </c>
      <c r="R9" s="0" t="n">
        <f aca="false">(E9-F9)/F9/F9</f>
        <v>0.247090571765896</v>
      </c>
    </row>
    <row r="10" customFormat="false" ht="12.8" hidden="false" customHeight="false" outlineLevel="0" collapsed="false">
      <c r="A10" s="3" t="n">
        <v>44495</v>
      </c>
      <c r="B10" s="0" t="n">
        <v>13</v>
      </c>
      <c r="C10" s="0" t="n">
        <v>25</v>
      </c>
      <c r="D10" s="0" t="n">
        <v>65</v>
      </c>
      <c r="E10" s="0" t="n">
        <v>63.4</v>
      </c>
      <c r="F10" s="0" t="n">
        <v>30.9</v>
      </c>
      <c r="G10" s="0" t="n">
        <v>0.11</v>
      </c>
      <c r="H10" s="0" t="n">
        <v>50</v>
      </c>
      <c r="I10" s="0" t="s">
        <v>31</v>
      </c>
      <c r="J10" s="0" t="s">
        <v>32</v>
      </c>
      <c r="K10" s="0" t="s">
        <v>34</v>
      </c>
      <c r="N10" s="0" t="n">
        <v>1</v>
      </c>
      <c r="P10" s="0" t="n">
        <v>4</v>
      </c>
      <c r="R10" s="0" t="n">
        <f aca="false">(E10-F10)/F10/F10</f>
        <v>0.0340381856076078</v>
      </c>
    </row>
    <row r="11" customFormat="false" ht="12.8" hidden="false" customHeight="false" outlineLevel="0" collapsed="false">
      <c r="A11" s="3" t="n">
        <v>44495</v>
      </c>
      <c r="B11" s="0" t="n">
        <v>16</v>
      </c>
      <c r="C11" s="0" t="n">
        <v>27</v>
      </c>
      <c r="D11" s="0" t="n">
        <v>70</v>
      </c>
      <c r="E11" s="0" t="n">
        <v>120.7</v>
      </c>
      <c r="F11" s="0" t="n">
        <v>18.9</v>
      </c>
      <c r="G11" s="0" t="n">
        <v>0.11</v>
      </c>
      <c r="H11" s="0" t="n">
        <v>50</v>
      </c>
      <c r="I11" s="0" t="s">
        <v>42</v>
      </c>
      <c r="J11" s="0" t="s">
        <v>32</v>
      </c>
      <c r="K11" s="0" t="s">
        <v>137</v>
      </c>
      <c r="N11" s="0" t="n">
        <v>1</v>
      </c>
      <c r="P11" s="0" t="n">
        <v>600</v>
      </c>
      <c r="Q11" s="0" t="n">
        <v>6.5</v>
      </c>
      <c r="R11" s="0" t="n">
        <f aca="false">(E11-F11)/F11/F11</f>
        <v>0.28498642255256</v>
      </c>
    </row>
    <row r="12" customFormat="false" ht="12.8" hidden="false" customHeight="false" outlineLevel="0" collapsed="false">
      <c r="A12" s="3" t="n">
        <v>44496</v>
      </c>
      <c r="B12" s="0" t="n">
        <v>3</v>
      </c>
      <c r="C12" s="0" t="n">
        <v>28</v>
      </c>
      <c r="D12" s="0" t="n">
        <v>70</v>
      </c>
      <c r="E12" s="0" t="n">
        <v>127.5</v>
      </c>
      <c r="F12" s="0" t="n">
        <v>12.3</v>
      </c>
      <c r="G12" s="0" t="n">
        <v>0.33</v>
      </c>
      <c r="H12" s="0" t="n">
        <v>50</v>
      </c>
      <c r="I12" s="0" t="s">
        <v>42</v>
      </c>
      <c r="J12" s="0" t="s">
        <v>32</v>
      </c>
      <c r="N12" s="0" t="n">
        <v>1</v>
      </c>
      <c r="P12" s="0" t="n">
        <v>1000</v>
      </c>
      <c r="Q12" s="0" t="n">
        <v>16</v>
      </c>
      <c r="R12" s="0" t="n">
        <f aca="false">(E12-F12)/F12/F12</f>
        <v>0.761451516954194</v>
      </c>
    </row>
    <row r="13" customFormat="false" ht="12.8" hidden="false" customHeight="false" outlineLevel="0" collapsed="false">
      <c r="A13" s="3" t="n">
        <v>44501</v>
      </c>
      <c r="B13" s="0" t="n">
        <v>3</v>
      </c>
      <c r="C13" s="0" t="n">
        <v>29</v>
      </c>
      <c r="D13" s="0" t="n">
        <v>150</v>
      </c>
      <c r="E13" s="0" t="n">
        <v>49.7</v>
      </c>
      <c r="F13" s="0" t="n">
        <v>11.8</v>
      </c>
      <c r="G13" s="0" t="n">
        <v>0.11</v>
      </c>
      <c r="H13" s="0" t="n">
        <v>50</v>
      </c>
      <c r="I13" s="0" t="s">
        <v>31</v>
      </c>
      <c r="J13" s="0" t="s">
        <v>35</v>
      </c>
      <c r="K13" s="0" t="s">
        <v>139</v>
      </c>
      <c r="P13" s="0" t="n">
        <v>110</v>
      </c>
      <c r="Q13" s="0" t="n">
        <v>15</v>
      </c>
      <c r="R13" s="0" t="n">
        <f aca="false">(E13-F13)/F13/F13</f>
        <v>0.272191898879632</v>
      </c>
    </row>
    <row r="14" customFormat="false" ht="12.8" hidden="false" customHeight="false" outlineLevel="0" collapsed="false">
      <c r="A14" s="3" t="n">
        <v>44501</v>
      </c>
      <c r="B14" s="0" t="n">
        <v>6</v>
      </c>
      <c r="C14" s="0" t="n">
        <v>30</v>
      </c>
      <c r="D14" s="0" t="n">
        <v>85</v>
      </c>
      <c r="E14" s="0" t="n">
        <v>44.9</v>
      </c>
      <c r="F14" s="0" t="n">
        <v>6.9</v>
      </c>
      <c r="G14" s="0" t="n">
        <v>0.11</v>
      </c>
      <c r="H14" s="0" t="n">
        <v>50</v>
      </c>
      <c r="I14" s="0" t="s">
        <v>31</v>
      </c>
      <c r="J14" s="0" t="s">
        <v>35</v>
      </c>
      <c r="K14" s="0" t="s">
        <v>36</v>
      </c>
      <c r="N14" s="0" t="n">
        <v>1</v>
      </c>
      <c r="P14" s="0" t="n">
        <v>50</v>
      </c>
      <c r="Q14" s="0" t="n">
        <v>9</v>
      </c>
      <c r="R14" s="0" t="n">
        <f aca="false">(E14-F14)/F14/F14</f>
        <v>0.798151648813274</v>
      </c>
    </row>
    <row r="15" customFormat="false" ht="12.8" hidden="false" customHeight="false" outlineLevel="0" collapsed="false">
      <c r="A15" s="3" t="n">
        <v>44501</v>
      </c>
      <c r="B15" s="0" t="n">
        <v>7</v>
      </c>
      <c r="C15" s="0" t="n">
        <v>31</v>
      </c>
      <c r="D15" s="0" t="n">
        <v>85</v>
      </c>
      <c r="E15" s="0" t="n">
        <v>47.2</v>
      </c>
      <c r="F15" s="0" t="n">
        <v>6.7</v>
      </c>
      <c r="G15" s="0" t="n">
        <v>0.11</v>
      </c>
      <c r="H15" s="0" t="n">
        <v>50</v>
      </c>
      <c r="I15" s="0" t="s">
        <v>42</v>
      </c>
      <c r="J15" s="0" t="s">
        <v>32</v>
      </c>
      <c r="K15" s="0" t="s">
        <v>140</v>
      </c>
      <c r="N15" s="0" t="n">
        <v>1</v>
      </c>
      <c r="P15" s="0" t="n">
        <v>90</v>
      </c>
      <c r="Q15" s="0" t="n">
        <v>8</v>
      </c>
      <c r="R15" s="0" t="n">
        <f aca="false">(E15-F15)/F15/F15</f>
        <v>0.902205390955669</v>
      </c>
    </row>
    <row r="16" customFormat="false" ht="12.8" hidden="false" customHeight="false" outlineLevel="0" collapsed="false">
      <c r="A16" s="3" t="n">
        <v>44501</v>
      </c>
      <c r="B16" s="0" t="n">
        <v>8</v>
      </c>
      <c r="C16" s="0" t="n">
        <v>32</v>
      </c>
      <c r="D16" s="0" t="n">
        <v>85</v>
      </c>
      <c r="E16" s="0" t="n">
        <v>80.2</v>
      </c>
      <c r="F16" s="0" t="n">
        <v>38.7</v>
      </c>
      <c r="G16" s="0" t="n">
        <v>0.11</v>
      </c>
      <c r="H16" s="0" t="n">
        <v>50</v>
      </c>
      <c r="I16" s="0" t="s">
        <v>31</v>
      </c>
      <c r="J16" s="0" t="s">
        <v>32</v>
      </c>
      <c r="K16" s="0" t="s">
        <v>37</v>
      </c>
      <c r="N16" s="0" t="n">
        <v>1</v>
      </c>
      <c r="R16" s="0" t="n">
        <f aca="false">(E16-F16)/F16/F16</f>
        <v>0.0277093390488018</v>
      </c>
    </row>
    <row r="17" customFormat="false" ht="12.8" hidden="false" customHeight="false" outlineLevel="0" collapsed="false">
      <c r="A17" s="3" t="n">
        <v>44501</v>
      </c>
      <c r="B17" s="0" t="n">
        <v>9</v>
      </c>
      <c r="C17" s="0" t="n">
        <v>33</v>
      </c>
      <c r="D17" s="0" t="n">
        <v>85</v>
      </c>
      <c r="E17" s="0" t="n">
        <v>105</v>
      </c>
      <c r="F17" s="0" t="n">
        <v>9.1</v>
      </c>
      <c r="G17" s="0" t="n">
        <v>0.11</v>
      </c>
      <c r="H17" s="0" t="n">
        <v>50</v>
      </c>
      <c r="I17" s="0" t="s">
        <v>42</v>
      </c>
      <c r="J17" s="0" t="s">
        <v>32</v>
      </c>
      <c r="K17" s="0" t="s">
        <v>141</v>
      </c>
      <c r="N17" s="0" t="n">
        <v>1</v>
      </c>
      <c r="R17" s="0" t="n">
        <f aca="false">(E17-F17)/F17/F17</f>
        <v>1.15807269653424</v>
      </c>
    </row>
    <row r="18" customFormat="false" ht="12.8" hidden="false" customHeight="false" outlineLevel="0" collapsed="false">
      <c r="A18" s="3" t="n">
        <v>44501</v>
      </c>
      <c r="B18" s="0" t="n">
        <v>10</v>
      </c>
      <c r="C18" s="0" t="n">
        <v>34</v>
      </c>
      <c r="D18" s="0" t="n">
        <v>85</v>
      </c>
      <c r="E18" s="0" t="n">
        <v>58.3</v>
      </c>
      <c r="F18" s="0" t="n">
        <v>10.5</v>
      </c>
      <c r="G18" s="0" t="n">
        <v>0.11</v>
      </c>
      <c r="H18" s="0" t="n">
        <v>50</v>
      </c>
      <c r="I18" s="0" t="s">
        <v>42</v>
      </c>
      <c r="J18" s="0" t="s">
        <v>32</v>
      </c>
      <c r="K18" s="0" t="s">
        <v>142</v>
      </c>
      <c r="N18" s="0" t="n">
        <v>1</v>
      </c>
      <c r="P18" s="0" t="n">
        <v>140</v>
      </c>
      <c r="Q18" s="0" t="n">
        <v>7.1</v>
      </c>
      <c r="R18" s="0" t="n">
        <f aca="false">(E18-F18)/F18/F18</f>
        <v>0.433560090702948</v>
      </c>
    </row>
    <row r="19" customFormat="false" ht="12.8" hidden="false" customHeight="false" outlineLevel="0" collapsed="false">
      <c r="A19" s="3" t="n">
        <v>44502</v>
      </c>
      <c r="B19" s="0" t="n">
        <v>1</v>
      </c>
      <c r="C19" s="0" t="n">
        <v>35</v>
      </c>
      <c r="D19" s="0" t="n">
        <v>42</v>
      </c>
      <c r="E19" s="0" t="n">
        <v>47</v>
      </c>
      <c r="F19" s="0" t="n">
        <v>9.5</v>
      </c>
      <c r="G19" s="0" t="n">
        <v>0.11</v>
      </c>
      <c r="H19" s="0" t="n">
        <v>50</v>
      </c>
      <c r="J19" s="0" t="s">
        <v>32</v>
      </c>
      <c r="K19" s="0" t="s">
        <v>39</v>
      </c>
      <c r="N19" s="0" t="n">
        <v>1</v>
      </c>
      <c r="R19" s="0" t="n">
        <f aca="false">(E19-F19)/F19/F19</f>
        <v>0.415512465373961</v>
      </c>
    </row>
    <row r="20" customFormat="false" ht="12.8" hidden="false" customHeight="false" outlineLevel="0" collapsed="false">
      <c r="A20" s="19" t="n">
        <v>44502</v>
      </c>
      <c r="B20" s="21" t="n">
        <v>2</v>
      </c>
      <c r="C20" s="20" t="n">
        <v>36</v>
      </c>
      <c r="D20" s="21" t="n">
        <v>42</v>
      </c>
      <c r="E20" s="21" t="n">
        <v>86.1</v>
      </c>
      <c r="F20" s="21" t="n">
        <v>13.7</v>
      </c>
      <c r="G20" s="21" t="n">
        <v>0.11</v>
      </c>
      <c r="H20" s="21" t="n">
        <v>50</v>
      </c>
      <c r="I20" s="21"/>
      <c r="J20" s="21" t="s">
        <v>32</v>
      </c>
      <c r="K20" s="20" t="s">
        <v>198</v>
      </c>
      <c r="L20" s="20"/>
      <c r="M20" s="20"/>
      <c r="N20" s="20"/>
      <c r="O20" s="20"/>
      <c r="P20" s="20" t="n">
        <v>32</v>
      </c>
      <c r="Q20" s="20" t="n">
        <v>11</v>
      </c>
      <c r="R20" s="0" t="n">
        <f aca="false">(E20-F20)/F20/F20</f>
        <v>0.385742447653045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20"/>
      <c r="NK20" s="20"/>
      <c r="NL20" s="20"/>
      <c r="NM20" s="20"/>
      <c r="NN20" s="20"/>
      <c r="NO20" s="20"/>
      <c r="NP20" s="20"/>
      <c r="NQ20" s="20"/>
      <c r="NR20" s="20"/>
      <c r="NS20" s="20"/>
      <c r="NT20" s="20"/>
      <c r="NU20" s="20"/>
      <c r="NV20" s="20"/>
      <c r="NW20" s="20"/>
      <c r="NX20" s="20"/>
      <c r="NY20" s="20"/>
      <c r="NZ20" s="20"/>
      <c r="OA20" s="20"/>
      <c r="OB20" s="20"/>
      <c r="OC20" s="20"/>
      <c r="OD20" s="20"/>
      <c r="OE20" s="20"/>
      <c r="OF20" s="20"/>
      <c r="OG20" s="20"/>
      <c r="OH20" s="20"/>
      <c r="OI20" s="20"/>
      <c r="OJ20" s="20"/>
      <c r="OK20" s="20"/>
      <c r="OL20" s="20"/>
      <c r="OM20" s="20"/>
      <c r="ON20" s="20"/>
      <c r="OO20" s="20"/>
      <c r="OP20" s="20"/>
      <c r="OQ20" s="20"/>
      <c r="OR20" s="20"/>
      <c r="OS20" s="20"/>
      <c r="OT20" s="20"/>
      <c r="OU20" s="20"/>
      <c r="OV20" s="20"/>
      <c r="OW20" s="20"/>
      <c r="OX20" s="20"/>
      <c r="OY20" s="20"/>
      <c r="OZ20" s="20"/>
      <c r="PA20" s="20"/>
      <c r="PB20" s="20"/>
      <c r="PC20" s="20"/>
      <c r="PD20" s="20"/>
      <c r="PE20" s="20"/>
      <c r="PF20" s="20"/>
      <c r="PG20" s="20"/>
      <c r="PH20" s="20"/>
      <c r="PI20" s="20"/>
      <c r="PJ20" s="20"/>
      <c r="PK20" s="20"/>
      <c r="PL20" s="20"/>
      <c r="PM20" s="20"/>
      <c r="PN20" s="20"/>
      <c r="PO20" s="20"/>
      <c r="PP20" s="20"/>
      <c r="PQ20" s="20"/>
      <c r="PR20" s="20"/>
      <c r="PS20" s="20"/>
      <c r="PT20" s="20"/>
      <c r="PU20" s="20"/>
      <c r="PV20" s="20"/>
      <c r="PW20" s="20"/>
      <c r="PX20" s="20"/>
      <c r="PY20" s="20"/>
      <c r="PZ20" s="20"/>
      <c r="QA20" s="20"/>
      <c r="QB20" s="20"/>
      <c r="QC20" s="20"/>
      <c r="QD20" s="20"/>
      <c r="QE20" s="20"/>
      <c r="QF20" s="20"/>
      <c r="QG20" s="20"/>
      <c r="QH20" s="20"/>
      <c r="QI20" s="20"/>
      <c r="QJ20" s="20"/>
      <c r="QK20" s="20"/>
      <c r="QL20" s="20"/>
      <c r="QM20" s="20"/>
      <c r="QN20" s="20"/>
      <c r="QO20" s="20"/>
      <c r="QP20" s="20"/>
      <c r="QQ20" s="20"/>
      <c r="QR20" s="20"/>
      <c r="QS20" s="20"/>
      <c r="QT20" s="20"/>
      <c r="QU20" s="20"/>
      <c r="QV20" s="20"/>
      <c r="QW20" s="20"/>
      <c r="QX20" s="20"/>
      <c r="QY20" s="20"/>
      <c r="QZ20" s="20"/>
      <c r="RA20" s="20"/>
      <c r="RB20" s="20"/>
      <c r="RC20" s="20"/>
      <c r="RD20" s="20"/>
      <c r="RE20" s="20"/>
      <c r="RF20" s="20"/>
      <c r="RG20" s="20"/>
      <c r="RH20" s="20"/>
      <c r="RI20" s="20"/>
      <c r="RJ20" s="20"/>
      <c r="RK20" s="20"/>
      <c r="RL20" s="20"/>
      <c r="RM20" s="20"/>
      <c r="RN20" s="20"/>
      <c r="RO20" s="20"/>
      <c r="RP20" s="20"/>
      <c r="RQ20" s="20"/>
      <c r="RR20" s="20"/>
      <c r="RS20" s="20"/>
      <c r="RT20" s="20"/>
      <c r="RU20" s="20"/>
      <c r="RV20" s="20"/>
      <c r="RW20" s="20"/>
      <c r="RX20" s="20"/>
      <c r="RY20" s="20"/>
      <c r="RZ20" s="20"/>
      <c r="SA20" s="20"/>
      <c r="SB20" s="20"/>
      <c r="SC20" s="20"/>
      <c r="SD20" s="20"/>
      <c r="SE20" s="20"/>
      <c r="SF20" s="20"/>
      <c r="SG20" s="20"/>
      <c r="SH20" s="20"/>
      <c r="SI20" s="20"/>
      <c r="SJ20" s="20"/>
      <c r="SK20" s="20"/>
      <c r="SL20" s="20"/>
      <c r="SM20" s="20"/>
      <c r="SN20" s="20"/>
      <c r="SO20" s="20"/>
      <c r="SP20" s="20"/>
      <c r="SQ20" s="20"/>
      <c r="SR20" s="20"/>
      <c r="SS20" s="20"/>
      <c r="ST20" s="20"/>
      <c r="SU20" s="20"/>
      <c r="SV20" s="20"/>
      <c r="SW20" s="20"/>
      <c r="SX20" s="20"/>
      <c r="SY20" s="20"/>
      <c r="SZ20" s="20"/>
      <c r="TA20" s="20"/>
      <c r="TB20" s="20"/>
      <c r="TC20" s="20"/>
      <c r="TD20" s="20"/>
      <c r="TE20" s="20"/>
      <c r="TF20" s="20"/>
      <c r="TG20" s="20"/>
      <c r="TH20" s="20"/>
      <c r="TI20" s="20"/>
      <c r="TJ20" s="20"/>
      <c r="TK20" s="20"/>
      <c r="TL20" s="20"/>
      <c r="TM20" s="20"/>
      <c r="TN20" s="20"/>
      <c r="TO20" s="20"/>
      <c r="TP20" s="20"/>
      <c r="TQ20" s="20"/>
      <c r="TR20" s="20"/>
      <c r="TS20" s="20"/>
      <c r="TT20" s="20"/>
      <c r="TU20" s="20"/>
      <c r="TV20" s="20"/>
      <c r="TW20" s="20"/>
      <c r="TX20" s="20"/>
      <c r="TY20" s="20"/>
      <c r="TZ20" s="20"/>
      <c r="UA20" s="20"/>
      <c r="UB20" s="20"/>
      <c r="UC20" s="20"/>
      <c r="UD20" s="20"/>
      <c r="UE20" s="20"/>
      <c r="UF20" s="20"/>
      <c r="UG20" s="20"/>
      <c r="UH20" s="20"/>
      <c r="UI20" s="20"/>
      <c r="UJ20" s="20"/>
      <c r="UK20" s="20"/>
      <c r="UL20" s="20"/>
      <c r="UM20" s="20"/>
      <c r="UN20" s="20"/>
      <c r="UO20" s="20"/>
      <c r="UP20" s="20"/>
      <c r="UQ20" s="20"/>
      <c r="UR20" s="20"/>
      <c r="US20" s="20"/>
      <c r="UT20" s="20"/>
      <c r="UU20" s="20"/>
      <c r="UV20" s="20"/>
      <c r="UW20" s="20"/>
      <c r="UX20" s="20"/>
      <c r="UY20" s="20"/>
      <c r="UZ20" s="20"/>
      <c r="VA20" s="20"/>
      <c r="VB20" s="20"/>
      <c r="VC20" s="20"/>
      <c r="VD20" s="20"/>
      <c r="VE20" s="20"/>
      <c r="VF20" s="20"/>
      <c r="VG20" s="20"/>
      <c r="VH20" s="20"/>
      <c r="VI20" s="20"/>
      <c r="VJ20" s="20"/>
      <c r="VK20" s="20"/>
      <c r="VL20" s="20"/>
      <c r="VM20" s="20"/>
      <c r="VN20" s="20"/>
      <c r="VO20" s="20"/>
      <c r="VP20" s="20"/>
      <c r="VQ20" s="20"/>
      <c r="VR20" s="20"/>
      <c r="VS20" s="20"/>
      <c r="VT20" s="20"/>
      <c r="VU20" s="20"/>
      <c r="VV20" s="20"/>
      <c r="VW20" s="20"/>
      <c r="VX20" s="20"/>
      <c r="VY20" s="20"/>
      <c r="VZ20" s="20"/>
      <c r="WA20" s="20"/>
      <c r="WB20" s="20"/>
      <c r="WC20" s="20"/>
      <c r="WD20" s="20"/>
      <c r="WE20" s="20"/>
      <c r="WF20" s="20"/>
      <c r="WG20" s="20"/>
      <c r="WH20" s="20"/>
      <c r="WI20" s="20"/>
      <c r="WJ20" s="20"/>
      <c r="WK20" s="20"/>
      <c r="WL20" s="20"/>
      <c r="WM20" s="20"/>
      <c r="WN20" s="20"/>
      <c r="WO20" s="20"/>
      <c r="WP20" s="20"/>
      <c r="WQ20" s="20"/>
      <c r="WR20" s="20"/>
      <c r="WS20" s="20"/>
      <c r="WT20" s="20"/>
      <c r="WU20" s="20"/>
      <c r="WV20" s="20"/>
      <c r="WW20" s="20"/>
      <c r="WX20" s="20"/>
      <c r="WY20" s="20"/>
      <c r="WZ20" s="20"/>
      <c r="XA20" s="20"/>
      <c r="XB20" s="20"/>
      <c r="XC20" s="20"/>
      <c r="XD20" s="20"/>
      <c r="XE20" s="20"/>
      <c r="XF20" s="20"/>
      <c r="XG20" s="20"/>
      <c r="XH20" s="20"/>
      <c r="XI20" s="20"/>
      <c r="XJ20" s="20"/>
      <c r="XK20" s="20"/>
      <c r="XL20" s="20"/>
      <c r="XM20" s="20"/>
      <c r="XN20" s="20"/>
      <c r="XO20" s="20"/>
      <c r="XP20" s="20"/>
      <c r="XQ20" s="20"/>
      <c r="XR20" s="20"/>
      <c r="XS20" s="20"/>
      <c r="XT20" s="20"/>
      <c r="XU20" s="20"/>
      <c r="XV20" s="20"/>
      <c r="XW20" s="20"/>
      <c r="XX20" s="20"/>
      <c r="XY20" s="20"/>
      <c r="XZ20" s="20"/>
      <c r="YA20" s="20"/>
      <c r="YB20" s="20"/>
      <c r="YC20" s="20"/>
      <c r="YD20" s="20"/>
      <c r="YE20" s="20"/>
      <c r="YF20" s="20"/>
      <c r="YG20" s="20"/>
      <c r="YH20" s="20"/>
      <c r="YI20" s="20"/>
      <c r="YJ20" s="20"/>
      <c r="YK20" s="20"/>
      <c r="YL20" s="20"/>
      <c r="YM20" s="20"/>
      <c r="YN20" s="20"/>
      <c r="YO20" s="20"/>
      <c r="YP20" s="20"/>
      <c r="YQ20" s="20"/>
      <c r="YR20" s="20"/>
      <c r="YS20" s="20"/>
      <c r="YT20" s="20"/>
      <c r="YU20" s="20"/>
      <c r="YV20" s="20"/>
      <c r="YW20" s="20"/>
      <c r="YX20" s="20"/>
      <c r="YY20" s="20"/>
      <c r="YZ20" s="20"/>
      <c r="ZA20" s="20"/>
      <c r="ZB20" s="20"/>
      <c r="ZC20" s="20"/>
      <c r="ZD20" s="20"/>
      <c r="ZE20" s="20"/>
      <c r="ZF20" s="20"/>
      <c r="ZG20" s="20"/>
      <c r="ZH20" s="20"/>
      <c r="ZI20" s="20"/>
      <c r="ZJ20" s="20"/>
      <c r="ZK20" s="20"/>
      <c r="ZL20" s="20"/>
      <c r="ZM20" s="20"/>
      <c r="ZN20" s="20"/>
      <c r="ZO20" s="20"/>
      <c r="ZP20" s="20"/>
      <c r="ZQ20" s="20"/>
      <c r="ZR20" s="20"/>
      <c r="ZS20" s="20"/>
      <c r="ZT20" s="20"/>
      <c r="ZU20" s="20"/>
      <c r="ZV20" s="20"/>
      <c r="ZW20" s="20"/>
      <c r="ZX20" s="20"/>
      <c r="ZY20" s="20"/>
      <c r="ZZ20" s="20"/>
      <c r="AAA20" s="20"/>
      <c r="AAB20" s="20"/>
      <c r="AAC20" s="20"/>
      <c r="AAD20" s="20"/>
      <c r="AAE20" s="20"/>
      <c r="AAF20" s="20"/>
      <c r="AAG20" s="20"/>
      <c r="AAH20" s="20"/>
      <c r="AAI20" s="20"/>
      <c r="AAJ20" s="20"/>
      <c r="AAK20" s="20"/>
      <c r="AAL20" s="20"/>
      <c r="AAM20" s="20"/>
      <c r="AAN20" s="20"/>
      <c r="AAO20" s="20"/>
      <c r="AAP20" s="20"/>
      <c r="AAQ20" s="20"/>
      <c r="AAR20" s="20"/>
      <c r="AAS20" s="20"/>
      <c r="AAT20" s="20"/>
      <c r="AAU20" s="20"/>
      <c r="AAV20" s="20"/>
      <c r="AAW20" s="20"/>
      <c r="AAX20" s="20"/>
      <c r="AAY20" s="20"/>
      <c r="AAZ20" s="20"/>
      <c r="ABA20" s="20"/>
      <c r="ABB20" s="20"/>
      <c r="ABC20" s="20"/>
      <c r="ABD20" s="20"/>
      <c r="ABE20" s="20"/>
      <c r="ABF20" s="20"/>
      <c r="ABG20" s="20"/>
      <c r="ABH20" s="20"/>
      <c r="ABI20" s="20"/>
      <c r="ABJ20" s="20"/>
      <c r="ABK20" s="20"/>
      <c r="ABL20" s="20"/>
      <c r="ABM20" s="20"/>
      <c r="ABN20" s="20"/>
      <c r="ABO20" s="20"/>
      <c r="ABP20" s="20"/>
      <c r="ABQ20" s="20"/>
      <c r="ABR20" s="20"/>
      <c r="ABS20" s="20"/>
      <c r="ABT20" s="20"/>
      <c r="ABU20" s="20"/>
      <c r="ABV20" s="20"/>
      <c r="ABW20" s="20"/>
      <c r="ABX20" s="20"/>
      <c r="ABY20" s="20"/>
      <c r="ABZ20" s="20"/>
      <c r="ACA20" s="20"/>
      <c r="ACB20" s="20"/>
      <c r="ACC20" s="20"/>
      <c r="ACD20" s="20"/>
      <c r="ACE20" s="20"/>
      <c r="ACF20" s="20"/>
      <c r="ACG20" s="20"/>
      <c r="ACH20" s="20"/>
      <c r="ACI20" s="20"/>
      <c r="ACJ20" s="20"/>
      <c r="ACK20" s="20"/>
      <c r="ACL20" s="20"/>
      <c r="ACM20" s="20"/>
      <c r="ACN20" s="20"/>
      <c r="ACO20" s="20"/>
      <c r="ACP20" s="20"/>
      <c r="ACQ20" s="20"/>
      <c r="ACR20" s="20"/>
      <c r="ACS20" s="20"/>
      <c r="ACT20" s="20"/>
      <c r="ACU20" s="20"/>
      <c r="ACV20" s="20"/>
      <c r="ACW20" s="20"/>
      <c r="ACX20" s="20"/>
      <c r="ACY20" s="20"/>
      <c r="ACZ20" s="20"/>
      <c r="ADA20" s="20"/>
      <c r="ADB20" s="20"/>
      <c r="ADC20" s="20"/>
      <c r="ADD20" s="20"/>
      <c r="ADE20" s="20"/>
      <c r="ADF20" s="20"/>
      <c r="ADG20" s="20"/>
      <c r="ADH20" s="20"/>
      <c r="ADI20" s="20"/>
      <c r="ADJ20" s="20"/>
      <c r="ADK20" s="20"/>
      <c r="ADL20" s="20"/>
      <c r="ADM20" s="20"/>
      <c r="ADN20" s="20"/>
      <c r="ADO20" s="20"/>
      <c r="ADP20" s="20"/>
      <c r="ADQ20" s="20"/>
      <c r="ADR20" s="20"/>
      <c r="ADS20" s="20"/>
      <c r="ADT20" s="20"/>
      <c r="ADU20" s="20"/>
      <c r="ADV20" s="20"/>
      <c r="ADW20" s="20"/>
      <c r="ADX20" s="20"/>
      <c r="ADY20" s="20"/>
      <c r="ADZ20" s="20"/>
      <c r="AEA20" s="20"/>
      <c r="AEB20" s="20"/>
      <c r="AEC20" s="20"/>
      <c r="AED20" s="20"/>
      <c r="AEE20" s="20"/>
      <c r="AEF20" s="20"/>
      <c r="AEG20" s="20"/>
      <c r="AEH20" s="20"/>
      <c r="AEI20" s="20"/>
      <c r="AEJ20" s="20"/>
      <c r="AEK20" s="20"/>
      <c r="AEL20" s="20"/>
      <c r="AEM20" s="20"/>
      <c r="AEN20" s="20"/>
      <c r="AEO20" s="20"/>
      <c r="AEP20" s="20"/>
      <c r="AEQ20" s="20"/>
      <c r="AER20" s="20"/>
      <c r="AES20" s="20"/>
      <c r="AET20" s="20"/>
      <c r="AEU20" s="20"/>
      <c r="AEV20" s="20"/>
      <c r="AEW20" s="20"/>
      <c r="AEX20" s="20"/>
      <c r="AEY20" s="20"/>
      <c r="AEZ20" s="20"/>
      <c r="AFA20" s="20"/>
      <c r="AFB20" s="20"/>
      <c r="AFC20" s="20"/>
      <c r="AFD20" s="20"/>
      <c r="AFE20" s="20"/>
      <c r="AFF20" s="20"/>
      <c r="AFG20" s="20"/>
      <c r="AFH20" s="20"/>
      <c r="AFI20" s="20"/>
      <c r="AFJ20" s="20"/>
      <c r="AFK20" s="20"/>
      <c r="AFL20" s="20"/>
      <c r="AFM20" s="20"/>
      <c r="AFN20" s="20"/>
      <c r="AFO20" s="20"/>
      <c r="AFP20" s="20"/>
      <c r="AFQ20" s="20"/>
      <c r="AFR20" s="20"/>
      <c r="AFS20" s="20"/>
      <c r="AFT20" s="20"/>
      <c r="AFU20" s="20"/>
      <c r="AFV20" s="20"/>
      <c r="AFW20" s="20"/>
      <c r="AFX20" s="20"/>
      <c r="AFY20" s="20"/>
      <c r="AFZ20" s="20"/>
      <c r="AGA20" s="20"/>
      <c r="AGB20" s="20"/>
      <c r="AGC20" s="20"/>
      <c r="AGD20" s="20"/>
      <c r="AGE20" s="20"/>
      <c r="AGF20" s="20"/>
      <c r="AGG20" s="20"/>
      <c r="AGH20" s="20"/>
      <c r="AGI20" s="20"/>
      <c r="AGJ20" s="20"/>
      <c r="AGK20" s="20"/>
      <c r="AGL20" s="20"/>
      <c r="AGM20" s="20"/>
      <c r="AGN20" s="20"/>
      <c r="AGO20" s="20"/>
      <c r="AGP20" s="20"/>
      <c r="AGQ20" s="20"/>
      <c r="AGR20" s="20"/>
      <c r="AGS20" s="20"/>
      <c r="AGT20" s="20"/>
      <c r="AGU20" s="20"/>
      <c r="AGV20" s="20"/>
      <c r="AGW20" s="20"/>
      <c r="AGX20" s="20"/>
      <c r="AGY20" s="20"/>
      <c r="AGZ20" s="20"/>
      <c r="AHA20" s="20"/>
      <c r="AHB20" s="20"/>
      <c r="AHC20" s="20"/>
      <c r="AHD20" s="20"/>
      <c r="AHE20" s="20"/>
      <c r="AHF20" s="20"/>
      <c r="AHG20" s="20"/>
      <c r="AHH20" s="20"/>
      <c r="AHI20" s="20"/>
      <c r="AHJ20" s="20"/>
      <c r="AHK20" s="20"/>
      <c r="AHL20" s="20"/>
      <c r="AHM20" s="20"/>
      <c r="AHN20" s="20"/>
      <c r="AHO20" s="20"/>
      <c r="AHP20" s="20"/>
      <c r="AHQ20" s="20"/>
      <c r="AHR20" s="20"/>
      <c r="AHS20" s="20"/>
      <c r="AHT20" s="20"/>
      <c r="AHU20" s="20"/>
      <c r="AHV20" s="20"/>
      <c r="AHW20" s="20"/>
      <c r="AHX20" s="20"/>
      <c r="AHY20" s="20"/>
      <c r="AHZ20" s="20"/>
      <c r="AIA20" s="20"/>
      <c r="AIB20" s="20"/>
      <c r="AIC20" s="20"/>
      <c r="AID20" s="20"/>
      <c r="AIE20" s="20"/>
      <c r="AIF20" s="20"/>
      <c r="AIG20" s="20"/>
      <c r="AIH20" s="20"/>
      <c r="AII20" s="20"/>
      <c r="AIJ20" s="20"/>
      <c r="AIK20" s="20"/>
      <c r="AIL20" s="20"/>
      <c r="AIM20" s="20"/>
      <c r="AIN20" s="20"/>
      <c r="AIO20" s="20"/>
      <c r="AIP20" s="20"/>
      <c r="AIQ20" s="20"/>
      <c r="AIR20" s="20"/>
      <c r="AIS20" s="20"/>
      <c r="AIT20" s="20"/>
      <c r="AIU20" s="20"/>
      <c r="AIV20" s="20"/>
      <c r="AIW20" s="20"/>
      <c r="AIX20" s="20"/>
      <c r="AIY20" s="20"/>
      <c r="AIZ20" s="20"/>
      <c r="AJA20" s="20"/>
      <c r="AJB20" s="20"/>
      <c r="AJC20" s="20"/>
      <c r="AJD20" s="20"/>
      <c r="AJE20" s="20"/>
      <c r="AJF20" s="20"/>
      <c r="AJG20" s="20"/>
      <c r="AJH20" s="20"/>
      <c r="AJI20" s="20"/>
      <c r="AJJ20" s="20"/>
      <c r="AJK20" s="20"/>
      <c r="AJL20" s="20"/>
      <c r="AJM20" s="20"/>
      <c r="AJN20" s="20"/>
      <c r="AJO20" s="20"/>
      <c r="AJP20" s="20"/>
      <c r="AJQ20" s="20"/>
      <c r="AJR20" s="20"/>
      <c r="AJS20" s="20"/>
      <c r="AJT20" s="20"/>
      <c r="AJU20" s="20"/>
      <c r="AJV20" s="20"/>
      <c r="AJW20" s="20"/>
      <c r="AJX20" s="20"/>
      <c r="AJY20" s="20"/>
      <c r="AJZ20" s="20"/>
      <c r="AKA20" s="20"/>
      <c r="AKB20" s="20"/>
      <c r="AKC20" s="20"/>
      <c r="AKD20" s="20"/>
      <c r="AKE20" s="20"/>
      <c r="AKF20" s="20"/>
      <c r="AKG20" s="20"/>
      <c r="AKH20" s="20"/>
      <c r="AKI20" s="20"/>
      <c r="AKJ20" s="20"/>
      <c r="AKK20" s="20"/>
      <c r="AKL20" s="20"/>
      <c r="AKM20" s="20"/>
      <c r="AKN20" s="20"/>
      <c r="AKO20" s="20"/>
      <c r="AKP20" s="20"/>
      <c r="AKQ20" s="20"/>
      <c r="AKR20" s="20"/>
      <c r="AKS20" s="20"/>
      <c r="AKT20" s="20"/>
      <c r="AKU20" s="20"/>
      <c r="AKV20" s="20"/>
      <c r="AKW20" s="20"/>
      <c r="AKX20" s="20"/>
      <c r="AKY20" s="20"/>
      <c r="AKZ20" s="20"/>
      <c r="ALA20" s="20"/>
      <c r="ALB20" s="20"/>
      <c r="ALC20" s="20"/>
      <c r="ALD20" s="20"/>
      <c r="ALE20" s="20"/>
      <c r="ALF20" s="20"/>
      <c r="ALG20" s="20"/>
      <c r="ALH20" s="20"/>
      <c r="ALI20" s="20"/>
      <c r="ALJ20" s="20"/>
      <c r="ALK20" s="20"/>
      <c r="ALL20" s="20"/>
      <c r="ALM20" s="20"/>
      <c r="ALN20" s="20"/>
      <c r="ALO20" s="20"/>
      <c r="ALP20" s="20"/>
      <c r="ALQ20" s="20"/>
      <c r="ALR20" s="20"/>
      <c r="ALS20" s="20"/>
      <c r="ALT20" s="20"/>
      <c r="ALU20" s="20"/>
      <c r="ALV20" s="20"/>
      <c r="ALW20" s="20"/>
      <c r="ALX20" s="20"/>
      <c r="ALY20" s="20"/>
      <c r="ALZ20" s="20"/>
      <c r="AMA20" s="20"/>
      <c r="AMB20" s="20"/>
      <c r="AMC20" s="20"/>
      <c r="AMD20" s="20"/>
      <c r="AME20" s="20"/>
      <c r="AMF20" s="20"/>
      <c r="AMG20" s="20"/>
      <c r="AMH20" s="20"/>
      <c r="AMI20" s="20"/>
      <c r="AMJ20" s="20"/>
    </row>
    <row r="21" customFormat="false" ht="12.8" hidden="false" customHeight="false" outlineLevel="0" collapsed="false">
      <c r="A21" s="3" t="n">
        <v>44502</v>
      </c>
      <c r="B21" s="0" t="n">
        <v>3</v>
      </c>
      <c r="C21" s="0" t="n">
        <v>37</v>
      </c>
      <c r="D21" s="0" t="n">
        <v>42</v>
      </c>
      <c r="E21" s="0" t="n">
        <v>93.6</v>
      </c>
      <c r="F21" s="0" t="n">
        <v>26.9</v>
      </c>
      <c r="G21" s="0" t="n">
        <v>0.11</v>
      </c>
      <c r="H21" s="0" t="n">
        <v>50</v>
      </c>
      <c r="J21" s="0" t="s">
        <v>32</v>
      </c>
      <c r="N21" s="0" t="n">
        <v>1</v>
      </c>
      <c r="P21" s="0" t="n">
        <v>8.3</v>
      </c>
      <c r="Q21" s="0" t="n">
        <v>3.6</v>
      </c>
      <c r="R21" s="0" t="n">
        <f aca="false">(E21-F21)/F21/F21</f>
        <v>0.0921767250314396</v>
      </c>
    </row>
    <row r="22" customFormat="false" ht="12.8" hidden="false" customHeight="false" outlineLevel="0" collapsed="false">
      <c r="A22" s="3" t="n">
        <v>44502</v>
      </c>
      <c r="B22" s="0" t="n">
        <v>5</v>
      </c>
      <c r="C22" s="0" t="n">
        <v>38</v>
      </c>
      <c r="D22" s="0" t="n">
        <v>51</v>
      </c>
      <c r="E22" s="0" t="n">
        <v>140</v>
      </c>
      <c r="F22" s="0" t="n">
        <v>20</v>
      </c>
      <c r="G22" s="0" t="n">
        <v>0.33</v>
      </c>
      <c r="H22" s="0" t="n">
        <v>50</v>
      </c>
      <c r="J22" s="0" t="s">
        <v>32</v>
      </c>
      <c r="K22" s="0" t="s">
        <v>40</v>
      </c>
      <c r="N22" s="0" t="n">
        <v>1</v>
      </c>
      <c r="P22" s="0" t="n">
        <v>33</v>
      </c>
      <c r="Q22" s="0" t="n">
        <v>3.8</v>
      </c>
      <c r="R22" s="0" t="n">
        <f aca="false">(E22-F22)/F22/F22</f>
        <v>0.3</v>
      </c>
    </row>
    <row r="23" customFormat="false" ht="12.8" hidden="false" customHeight="false" outlineLevel="0" collapsed="false">
      <c r="A23" s="3" t="n">
        <v>44502</v>
      </c>
      <c r="B23" s="0" t="n">
        <v>8</v>
      </c>
      <c r="C23" s="0" t="n">
        <v>39</v>
      </c>
      <c r="D23" s="0" t="n">
        <v>41</v>
      </c>
      <c r="E23" s="0" t="n">
        <v>110</v>
      </c>
      <c r="F23" s="0" t="n">
        <v>20</v>
      </c>
      <c r="G23" s="0" t="n">
        <v>0.11</v>
      </c>
      <c r="H23" s="0" t="n">
        <v>50</v>
      </c>
      <c r="J23" s="0" t="s">
        <v>32</v>
      </c>
      <c r="K23" s="0" t="s">
        <v>41</v>
      </c>
      <c r="N23" s="0" t="n">
        <v>1</v>
      </c>
      <c r="P23" s="0" t="n">
        <v>70</v>
      </c>
      <c r="Q23" s="0" t="n">
        <v>3.5</v>
      </c>
      <c r="R23" s="0" t="n">
        <f aca="false">(E23-F23)/F23/F23</f>
        <v>0.225</v>
      </c>
    </row>
    <row r="24" customFormat="false" ht="12.8" hidden="false" customHeight="false" outlineLevel="0" collapsed="false">
      <c r="A24" s="3" t="n">
        <v>44502</v>
      </c>
      <c r="B24" s="0" t="n">
        <v>9</v>
      </c>
      <c r="C24" s="0" t="n">
        <v>40</v>
      </c>
      <c r="D24" s="0" t="n">
        <v>41</v>
      </c>
      <c r="E24" s="0" t="n">
        <v>109.4</v>
      </c>
      <c r="F24" s="0" t="n">
        <v>23.2</v>
      </c>
      <c r="G24" s="0" t="n">
        <v>0.11</v>
      </c>
      <c r="H24" s="0" t="n">
        <v>47.8</v>
      </c>
      <c r="J24" s="0" t="s">
        <v>35</v>
      </c>
      <c r="N24" s="0" t="n">
        <v>1</v>
      </c>
      <c r="P24" s="0" t="n">
        <v>45</v>
      </c>
      <c r="Q24" s="0" t="n">
        <v>3.4</v>
      </c>
      <c r="R24" s="0" t="n">
        <f aca="false">(E24-F24)/F24/F24</f>
        <v>0.160151605231867</v>
      </c>
    </row>
    <row r="25" customFormat="false" ht="12.8" hidden="false" customHeight="false" outlineLevel="0" collapsed="false">
      <c r="A25" s="3" t="n">
        <v>44502</v>
      </c>
      <c r="B25" s="0" t="n">
        <v>13</v>
      </c>
      <c r="C25" s="0" t="n">
        <v>41</v>
      </c>
      <c r="D25" s="0" t="n">
        <v>61</v>
      </c>
      <c r="E25" s="0" t="n">
        <v>201.2</v>
      </c>
      <c r="F25" s="0" t="n">
        <v>51.4</v>
      </c>
      <c r="G25" s="0" t="n">
        <v>0.65</v>
      </c>
      <c r="H25" s="0" t="n">
        <v>50</v>
      </c>
      <c r="I25" s="0" t="s">
        <v>31</v>
      </c>
      <c r="J25" s="0" t="s">
        <v>32</v>
      </c>
      <c r="N25" s="0" t="n">
        <v>1</v>
      </c>
      <c r="P25" s="0" t="n">
        <v>28</v>
      </c>
      <c r="Q25" s="0" t="n">
        <v>4.4</v>
      </c>
      <c r="R25" s="0" t="n">
        <f aca="false">(E25-F25)/F25/F25</f>
        <v>0.0567003285439598</v>
      </c>
    </row>
    <row r="26" customFormat="false" ht="12.8" hidden="false" customHeight="false" outlineLevel="0" collapsed="false">
      <c r="A26" s="3" t="n">
        <v>44502</v>
      </c>
      <c r="B26" s="0" t="n">
        <v>14</v>
      </c>
      <c r="C26" s="0" t="n">
        <v>42</v>
      </c>
      <c r="D26" s="0" t="n">
        <v>61</v>
      </c>
      <c r="E26" s="0" t="n">
        <v>137.5</v>
      </c>
      <c r="F26" s="0" t="n">
        <v>27</v>
      </c>
      <c r="G26" s="0" t="n">
        <v>0.11</v>
      </c>
      <c r="H26" s="0" t="n">
        <v>50</v>
      </c>
      <c r="I26" s="0" t="s">
        <v>42</v>
      </c>
      <c r="J26" s="0" t="s">
        <v>32</v>
      </c>
      <c r="K26" s="0" t="s">
        <v>43</v>
      </c>
      <c r="N26" s="0" t="n">
        <v>1</v>
      </c>
      <c r="R26" s="0" t="n">
        <f aca="false">(E26-F26)/F26/F26</f>
        <v>0.151577503429355</v>
      </c>
    </row>
    <row r="27" customFormat="false" ht="12.8" hidden="false" customHeight="false" outlineLevel="0" collapsed="false">
      <c r="A27" s="3" t="n">
        <v>44502</v>
      </c>
      <c r="B27" s="0" t="n">
        <v>16</v>
      </c>
      <c r="C27" s="0" t="n">
        <v>43</v>
      </c>
      <c r="D27" s="0" t="n">
        <v>65</v>
      </c>
      <c r="E27" s="0" t="n">
        <v>100</v>
      </c>
      <c r="F27" s="0" t="n">
        <v>30</v>
      </c>
      <c r="G27" s="0" t="n">
        <v>0.11</v>
      </c>
      <c r="H27" s="0" t="n">
        <v>50</v>
      </c>
      <c r="I27" s="0" t="s">
        <v>31</v>
      </c>
      <c r="J27" s="0" t="s">
        <v>32</v>
      </c>
      <c r="K27" s="0" t="s">
        <v>44</v>
      </c>
      <c r="N27" s="0" t="n">
        <v>1</v>
      </c>
      <c r="P27" s="0" t="n">
        <v>90</v>
      </c>
      <c r="Q27" s="0" t="n">
        <v>3.6</v>
      </c>
      <c r="R27" s="0" t="n">
        <f aca="false">(E27-F27)/F27/F27</f>
        <v>0.0777777777777778</v>
      </c>
    </row>
    <row r="28" customFormat="false" ht="12.8" hidden="false" customHeight="false" outlineLevel="0" collapsed="false">
      <c r="A28" s="3" t="n">
        <v>44502</v>
      </c>
      <c r="B28" s="0" t="n">
        <v>17</v>
      </c>
      <c r="C28" s="0" t="n">
        <v>44</v>
      </c>
      <c r="D28" s="0" t="n">
        <v>65</v>
      </c>
      <c r="E28" s="0" t="n">
        <v>179.1</v>
      </c>
      <c r="F28" s="0" t="n">
        <v>28</v>
      </c>
      <c r="G28" s="0" t="n">
        <v>0.33</v>
      </c>
      <c r="H28" s="0" t="n">
        <v>50</v>
      </c>
      <c r="I28" s="0" t="s">
        <v>31</v>
      </c>
      <c r="J28" s="0" t="s">
        <v>32</v>
      </c>
      <c r="K28" s="0" t="s">
        <v>45</v>
      </c>
      <c r="N28" s="0" t="n">
        <v>1</v>
      </c>
      <c r="P28" s="0" t="n">
        <v>95</v>
      </c>
      <c r="Q28" s="0" t="n">
        <v>3.7</v>
      </c>
      <c r="R28" s="0" t="n">
        <f aca="false">(E28-F28)/F28/F28</f>
        <v>0.192729591836735</v>
      </c>
    </row>
    <row r="29" customFormat="false" ht="12.8" hidden="false" customHeight="false" outlineLevel="0" collapsed="false">
      <c r="A29" s="3" t="n">
        <v>44502</v>
      </c>
      <c r="B29" s="0" t="n">
        <v>18</v>
      </c>
      <c r="C29" s="0" t="n">
        <v>45</v>
      </c>
      <c r="D29" s="0" t="n">
        <v>65</v>
      </c>
      <c r="E29" s="0" t="n">
        <v>257.7</v>
      </c>
      <c r="F29" s="0" t="n">
        <v>37.7</v>
      </c>
      <c r="G29" s="0" t="n">
        <v>0.33</v>
      </c>
      <c r="H29" s="0" t="n">
        <v>50</v>
      </c>
      <c r="I29" s="0" t="s">
        <v>31</v>
      </c>
      <c r="J29" s="0" t="s">
        <v>32</v>
      </c>
      <c r="K29" s="0" t="s">
        <v>45</v>
      </c>
      <c r="N29" s="0" t="n">
        <v>1</v>
      </c>
      <c r="P29" s="0" t="n">
        <v>100</v>
      </c>
      <c r="Q29" s="0" t="n">
        <v>4</v>
      </c>
      <c r="R29" s="0" t="n">
        <f aca="false">(E29-F29)/F29/F29</f>
        <v>0.154788959325683</v>
      </c>
    </row>
    <row r="30" customFormat="false" ht="12.8" hidden="false" customHeight="false" outlineLevel="0" collapsed="false">
      <c r="A30" s="3" t="n">
        <v>44502</v>
      </c>
      <c r="B30" s="0" t="n">
        <v>19</v>
      </c>
      <c r="C30" s="0" t="n">
        <v>46</v>
      </c>
      <c r="D30" s="0" t="n">
        <v>65</v>
      </c>
      <c r="E30" s="0" t="n">
        <v>239.8</v>
      </c>
      <c r="F30" s="0" t="n">
        <v>36.1</v>
      </c>
      <c r="G30" s="0" t="n">
        <v>0.33</v>
      </c>
      <c r="H30" s="0" t="n">
        <v>50</v>
      </c>
      <c r="I30" s="0" t="s">
        <v>31</v>
      </c>
      <c r="J30" s="0" t="s">
        <v>32</v>
      </c>
      <c r="K30" s="0" t="s">
        <v>45</v>
      </c>
      <c r="N30" s="0" t="n">
        <v>1</v>
      </c>
      <c r="P30" s="0" t="n">
        <v>100</v>
      </c>
      <c r="Q30" s="0" t="n">
        <v>3.2</v>
      </c>
      <c r="R30" s="0" t="n">
        <f aca="false">(E30-F30)/F30/F30</f>
        <v>0.156306351240399</v>
      </c>
    </row>
    <row r="31" customFormat="false" ht="12.8" hidden="false" customHeight="false" outlineLevel="0" collapsed="false">
      <c r="A31" s="3" t="n">
        <v>44502</v>
      </c>
      <c r="B31" s="0" t="n">
        <v>21</v>
      </c>
      <c r="C31" s="0" t="n">
        <v>48</v>
      </c>
      <c r="D31" s="0" t="n">
        <v>65</v>
      </c>
      <c r="E31" s="0" t="n">
        <v>197.3</v>
      </c>
      <c r="F31" s="0" t="n">
        <v>24.7</v>
      </c>
      <c r="G31" s="0" t="n">
        <v>0.33</v>
      </c>
      <c r="H31" s="0" t="n">
        <v>50</v>
      </c>
      <c r="I31" s="0" t="s">
        <v>42</v>
      </c>
      <c r="J31" s="0" t="s">
        <v>32</v>
      </c>
      <c r="K31" s="0" t="s">
        <v>46</v>
      </c>
      <c r="N31" s="0" t="n">
        <v>1</v>
      </c>
      <c r="P31" s="0" t="n">
        <v>240</v>
      </c>
      <c r="Q31" s="0" t="n">
        <v>5</v>
      </c>
      <c r="R31" s="0" t="n">
        <f aca="false">(E31-F31)/F31/F31</f>
        <v>0.282909078988346</v>
      </c>
    </row>
    <row r="32" customFormat="false" ht="12.8" hidden="false" customHeight="false" outlineLevel="0" collapsed="false">
      <c r="A32" s="3" t="n">
        <v>44503</v>
      </c>
      <c r="B32" s="0" t="n">
        <v>1</v>
      </c>
      <c r="C32" s="0" t="n">
        <v>49</v>
      </c>
      <c r="D32" s="0" t="n">
        <v>111</v>
      </c>
      <c r="E32" s="0" t="n">
        <v>129</v>
      </c>
      <c r="F32" s="0" t="n">
        <v>19.2</v>
      </c>
      <c r="G32" s="0" t="n">
        <v>0.33</v>
      </c>
      <c r="H32" s="0" t="n">
        <v>50</v>
      </c>
      <c r="I32" s="0" t="s">
        <v>42</v>
      </c>
      <c r="J32" s="0" t="s">
        <v>32</v>
      </c>
      <c r="K32" s="0" t="s">
        <v>146</v>
      </c>
      <c r="N32" s="0" t="n">
        <v>1</v>
      </c>
      <c r="P32" s="0" t="n">
        <v>240</v>
      </c>
      <c r="Q32" s="0" t="n">
        <v>5.3</v>
      </c>
      <c r="R32" s="0" t="n">
        <f aca="false">(E32-F32)/F32/F32</f>
        <v>0.2978515625</v>
      </c>
    </row>
    <row r="33" customFormat="false" ht="12.8" hidden="false" customHeight="false" outlineLevel="0" collapsed="false">
      <c r="A33" s="3" t="n">
        <v>44503</v>
      </c>
      <c r="B33" s="0" t="n">
        <v>2</v>
      </c>
      <c r="C33" s="0" t="n">
        <v>50</v>
      </c>
      <c r="D33" s="0" t="n">
        <v>111</v>
      </c>
      <c r="E33" s="0" t="n">
        <v>155.7</v>
      </c>
      <c r="F33" s="0" t="n">
        <v>37.7</v>
      </c>
      <c r="G33" s="0" t="n">
        <v>0.33</v>
      </c>
      <c r="H33" s="0" t="n">
        <v>50</v>
      </c>
      <c r="I33" s="0" t="s">
        <v>31</v>
      </c>
      <c r="J33" s="0" t="s">
        <v>32</v>
      </c>
      <c r="N33" s="0" t="n">
        <v>1</v>
      </c>
      <c r="P33" s="0" t="n">
        <v>190</v>
      </c>
      <c r="Q33" s="0" t="n">
        <v>6.8</v>
      </c>
      <c r="R33" s="0" t="n">
        <f aca="false">(E33-F33)/F33/F33</f>
        <v>0.0830231690928663</v>
      </c>
    </row>
    <row r="34" customFormat="false" ht="12.8" hidden="false" customHeight="false" outlineLevel="0" collapsed="false">
      <c r="A34" s="3" t="n">
        <v>44503</v>
      </c>
      <c r="B34" s="0" t="n">
        <v>4</v>
      </c>
      <c r="C34" s="0" t="n">
        <v>51</v>
      </c>
      <c r="D34" s="0" t="n">
        <v>66</v>
      </c>
      <c r="E34" s="0" t="n">
        <v>132.6</v>
      </c>
      <c r="F34" s="0" t="n">
        <v>15.6</v>
      </c>
      <c r="G34" s="0" t="n">
        <v>0.33</v>
      </c>
      <c r="H34" s="0" t="n">
        <v>50</v>
      </c>
      <c r="I34" s="0" t="s">
        <v>42</v>
      </c>
      <c r="J34" s="0" t="s">
        <v>32</v>
      </c>
      <c r="N34" s="0" t="n">
        <v>1</v>
      </c>
      <c r="P34" s="0" t="n">
        <v>850</v>
      </c>
      <c r="Q34" s="0" t="n">
        <v>15</v>
      </c>
      <c r="R34" s="0" t="n">
        <f aca="false">(E34-F34)/F34/F34</f>
        <v>0.480769230769231</v>
      </c>
    </row>
    <row r="35" customFormat="false" ht="12.8" hidden="false" customHeight="false" outlineLevel="0" collapsed="false">
      <c r="A35" s="3" t="n">
        <v>44503</v>
      </c>
      <c r="B35" s="0" t="n">
        <v>6</v>
      </c>
      <c r="C35" s="0" t="n">
        <v>52</v>
      </c>
      <c r="D35" s="0" t="n">
        <v>66</v>
      </c>
      <c r="E35" s="0" t="n">
        <v>195.1</v>
      </c>
      <c r="F35" s="0" t="n">
        <v>19.2</v>
      </c>
      <c r="G35" s="0" t="n">
        <v>0.33</v>
      </c>
      <c r="H35" s="0" t="n">
        <v>50</v>
      </c>
      <c r="I35" s="0" t="s">
        <v>42</v>
      </c>
      <c r="J35" s="0" t="s">
        <v>32</v>
      </c>
      <c r="N35" s="0" t="n">
        <v>1</v>
      </c>
      <c r="P35" s="0" t="n">
        <v>760</v>
      </c>
      <c r="Q35" s="0" t="n">
        <v>15</v>
      </c>
      <c r="R35" s="0" t="n">
        <f aca="false">(E35-F35)/F35/F35</f>
        <v>0.477159288194445</v>
      </c>
    </row>
    <row r="36" customFormat="false" ht="12.8" hidden="false" customHeight="false" outlineLevel="0" collapsed="false">
      <c r="A36" s="3" t="n">
        <v>44503</v>
      </c>
      <c r="B36" s="0" t="n">
        <v>8</v>
      </c>
      <c r="C36" s="0" t="n">
        <v>53</v>
      </c>
      <c r="D36" s="0" t="n">
        <v>57</v>
      </c>
      <c r="E36" s="0" t="n">
        <v>72.5</v>
      </c>
      <c r="F36" s="0" t="n">
        <v>21.1</v>
      </c>
      <c r="G36" s="0" t="n">
        <v>0.33</v>
      </c>
      <c r="H36" s="0" t="n">
        <v>50</v>
      </c>
      <c r="I36" s="0" t="s">
        <v>31</v>
      </c>
      <c r="J36" s="0" t="s">
        <v>32</v>
      </c>
      <c r="K36" s="8" t="s">
        <v>47</v>
      </c>
      <c r="N36" s="0" t="n">
        <v>1</v>
      </c>
      <c r="P36" s="0" t="n">
        <v>77</v>
      </c>
      <c r="Q36" s="0" t="n">
        <v>5</v>
      </c>
      <c r="R36" s="0" t="n">
        <f aca="false">(E36-F36)/F36/F36</f>
        <v>0.11545113541924</v>
      </c>
    </row>
    <row r="37" customFormat="false" ht="12.8" hidden="false" customHeight="false" outlineLevel="0" collapsed="false">
      <c r="A37" s="3" t="n">
        <v>44503</v>
      </c>
      <c r="B37" s="0" t="n">
        <v>10</v>
      </c>
      <c r="C37" s="0" t="n">
        <v>55</v>
      </c>
      <c r="D37" s="0" t="n">
        <v>57</v>
      </c>
      <c r="E37" s="0" t="n">
        <v>160.2</v>
      </c>
      <c r="F37" s="0" t="n">
        <v>32.5</v>
      </c>
      <c r="G37" s="0" t="n">
        <v>0.33</v>
      </c>
      <c r="H37" s="0" t="n">
        <v>50</v>
      </c>
      <c r="I37" s="0" t="s">
        <v>31</v>
      </c>
      <c r="J37" s="0" t="s">
        <v>32</v>
      </c>
      <c r="K37" s="0" t="s">
        <v>47</v>
      </c>
      <c r="N37" s="0" t="n">
        <v>1</v>
      </c>
      <c r="P37" s="0" t="n">
        <v>60</v>
      </c>
      <c r="Q37" s="0" t="n">
        <v>4</v>
      </c>
      <c r="R37" s="0" t="n">
        <f aca="false">(E37-F37)/F37/F37</f>
        <v>0.120899408284024</v>
      </c>
    </row>
    <row r="38" customFormat="false" ht="12.8" hidden="false" customHeight="false" outlineLevel="0" collapsed="false">
      <c r="A38" s="3" t="n">
        <v>44503</v>
      </c>
      <c r="B38" s="0" t="n">
        <v>11</v>
      </c>
      <c r="C38" s="0" t="n">
        <v>56</v>
      </c>
      <c r="D38" s="0" t="n">
        <v>57</v>
      </c>
      <c r="E38" s="0" t="n">
        <v>205.8</v>
      </c>
      <c r="F38" s="0" t="n">
        <v>26.7</v>
      </c>
      <c r="G38" s="0" t="n">
        <v>0.33</v>
      </c>
      <c r="H38" s="0" t="n">
        <v>50</v>
      </c>
      <c r="I38" s="0" t="s">
        <v>42</v>
      </c>
      <c r="J38" s="0" t="s">
        <v>32</v>
      </c>
      <c r="N38" s="0" t="n">
        <v>1</v>
      </c>
      <c r="P38" s="0" t="n">
        <v>240</v>
      </c>
      <c r="Q38" s="0" t="n">
        <v>4.3</v>
      </c>
      <c r="R38" s="0" t="n">
        <f aca="false">(E38-F38)/F38/F38</f>
        <v>0.251230905188739</v>
      </c>
    </row>
    <row r="39" customFormat="false" ht="12.8" hidden="false" customHeight="false" outlineLevel="0" collapsed="false">
      <c r="A39" s="3" t="n">
        <v>44503</v>
      </c>
      <c r="B39" s="0" t="n">
        <v>13</v>
      </c>
      <c r="C39" s="0" t="n">
        <v>57</v>
      </c>
      <c r="D39" s="0" t="n">
        <v>89</v>
      </c>
      <c r="E39" s="0" t="n">
        <v>134.9</v>
      </c>
      <c r="F39" s="0" t="n">
        <v>43.3</v>
      </c>
      <c r="G39" s="0" t="n">
        <v>0.33</v>
      </c>
      <c r="H39" s="0" t="n">
        <v>50</v>
      </c>
      <c r="I39" s="0" t="s">
        <v>31</v>
      </c>
      <c r="J39" s="0" t="s">
        <v>32</v>
      </c>
      <c r="N39" s="0" t="n">
        <v>1</v>
      </c>
      <c r="R39" s="0" t="n">
        <f aca="false">(E39-F39)/F39/F39</f>
        <v>0.0488561995637078</v>
      </c>
    </row>
    <row r="40" customFormat="false" ht="12.8" hidden="false" customHeight="false" outlineLevel="0" collapsed="false">
      <c r="A40" s="3" t="n">
        <v>44503</v>
      </c>
      <c r="B40" s="0" t="n">
        <v>14</v>
      </c>
      <c r="C40" s="0" t="n">
        <v>58</v>
      </c>
      <c r="D40" s="0" t="n">
        <v>89</v>
      </c>
      <c r="E40" s="0" t="n">
        <v>198</v>
      </c>
      <c r="F40" s="0" t="n">
        <v>16.6</v>
      </c>
      <c r="G40" s="0" t="n">
        <v>0.33</v>
      </c>
      <c r="H40" s="0" t="n">
        <v>50</v>
      </c>
      <c r="I40" s="0" t="s">
        <v>42</v>
      </c>
      <c r="J40" s="0" t="s">
        <v>32</v>
      </c>
      <c r="N40" s="0" t="n">
        <v>1</v>
      </c>
      <c r="P40" s="0" t="n">
        <v>40</v>
      </c>
      <c r="Q40" s="0" t="n">
        <v>1.4</v>
      </c>
      <c r="R40" s="0" t="n">
        <f aca="false">(E40-F40)/F40/F40</f>
        <v>0.658295833938162</v>
      </c>
    </row>
    <row r="41" customFormat="false" ht="12.8" hidden="false" customHeight="false" outlineLevel="0" collapsed="false">
      <c r="A41" s="3" t="n">
        <v>44503</v>
      </c>
      <c r="B41" s="0" t="n">
        <v>15</v>
      </c>
      <c r="C41" s="0" t="n">
        <v>59</v>
      </c>
      <c r="D41" s="0" t="n">
        <v>89</v>
      </c>
      <c r="E41" s="0" t="n">
        <v>194.6</v>
      </c>
      <c r="F41" s="0" t="n">
        <v>45.2</v>
      </c>
      <c r="G41" s="0" t="n">
        <v>0.33</v>
      </c>
      <c r="H41" s="0" t="n">
        <v>50</v>
      </c>
      <c r="I41" s="0" t="s">
        <v>31</v>
      </c>
      <c r="J41" s="0" t="s">
        <v>32</v>
      </c>
      <c r="K41" s="8" t="s">
        <v>47</v>
      </c>
      <c r="N41" s="0" t="n">
        <v>1</v>
      </c>
      <c r="P41" s="0" t="n">
        <v>160</v>
      </c>
      <c r="Q41" s="0" t="n">
        <v>2.5</v>
      </c>
      <c r="R41" s="0" t="n">
        <f aca="false">(E41-F41)/F41/F41</f>
        <v>0.0731263215600282</v>
      </c>
    </row>
    <row r="42" customFormat="false" ht="12.8" hidden="false" customHeight="false" outlineLevel="0" collapsed="false">
      <c r="A42" s="3" t="n">
        <v>44510</v>
      </c>
      <c r="B42" s="0" t="n">
        <v>2</v>
      </c>
      <c r="C42" s="0" t="n">
        <v>60</v>
      </c>
      <c r="D42" s="0" t="n">
        <v>20</v>
      </c>
      <c r="E42" s="0" t="n">
        <v>117</v>
      </c>
      <c r="F42" s="0" t="n">
        <v>12.9</v>
      </c>
      <c r="G42" s="0" t="n">
        <v>0.33</v>
      </c>
      <c r="H42" s="0" t="n">
        <v>50</v>
      </c>
      <c r="I42" s="0" t="s">
        <v>31</v>
      </c>
      <c r="J42" s="0" t="s">
        <v>32</v>
      </c>
      <c r="K42" s="0" t="s">
        <v>149</v>
      </c>
      <c r="N42" s="0" t="n">
        <v>1</v>
      </c>
      <c r="P42" s="0" t="n">
        <v>200</v>
      </c>
      <c r="Q42" s="0" t="n">
        <v>15</v>
      </c>
      <c r="R42" s="0" t="n">
        <f aca="false">(E42-F42)/F42/F42</f>
        <v>0.625563367586083</v>
      </c>
    </row>
    <row r="43" customFormat="false" ht="12.8" hidden="false" customHeight="false" outlineLevel="0" collapsed="false">
      <c r="A43" s="19" t="n">
        <v>44510</v>
      </c>
      <c r="B43" s="21" t="n">
        <v>4</v>
      </c>
      <c r="C43" s="20" t="n">
        <v>61</v>
      </c>
      <c r="D43" s="21" t="n">
        <v>25</v>
      </c>
      <c r="E43" s="21" t="n">
        <f aca="false">244.1*0.33</f>
        <v>80.553</v>
      </c>
      <c r="F43" s="21" t="n">
        <f aca="false">79*0.33</f>
        <v>26.07</v>
      </c>
      <c r="G43" s="21" t="n">
        <v>0.33</v>
      </c>
      <c r="H43" s="21" t="n">
        <v>50</v>
      </c>
      <c r="I43" s="21" t="s">
        <v>31</v>
      </c>
      <c r="J43" s="21" t="s">
        <v>32</v>
      </c>
      <c r="K43" s="20" t="s">
        <v>199</v>
      </c>
      <c r="L43" s="20"/>
      <c r="M43" s="20"/>
      <c r="N43" s="20"/>
      <c r="O43" s="20"/>
      <c r="P43" s="20"/>
      <c r="Q43" s="20"/>
      <c r="R43" s="0" t="n">
        <f aca="false">(E43-F43)/F43/F43</f>
        <v>0.080163920894573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  <c r="LA43" s="20"/>
      <c r="LB43" s="20"/>
      <c r="LC43" s="20"/>
      <c r="LD43" s="20"/>
      <c r="LE43" s="20"/>
      <c r="LF43" s="20"/>
      <c r="LG43" s="20"/>
      <c r="LH43" s="20"/>
      <c r="LI43" s="20"/>
      <c r="LJ43" s="20"/>
      <c r="LK43" s="20"/>
      <c r="LL43" s="20"/>
      <c r="LM43" s="20"/>
      <c r="LN43" s="20"/>
      <c r="LO43" s="20"/>
      <c r="LP43" s="20"/>
      <c r="LQ43" s="20"/>
      <c r="LR43" s="20"/>
      <c r="LS43" s="20"/>
      <c r="LT43" s="20"/>
      <c r="LU43" s="20"/>
      <c r="LV43" s="20"/>
      <c r="LW43" s="20"/>
      <c r="LX43" s="20"/>
      <c r="LY43" s="20"/>
      <c r="LZ43" s="20"/>
      <c r="MA43" s="20"/>
      <c r="MB43" s="20"/>
      <c r="MC43" s="20"/>
      <c r="MD43" s="20"/>
      <c r="ME43" s="20"/>
      <c r="MF43" s="20"/>
      <c r="MG43" s="20"/>
      <c r="MH43" s="20"/>
      <c r="MI43" s="20"/>
      <c r="MJ43" s="20"/>
      <c r="MK43" s="20"/>
      <c r="ML43" s="20"/>
      <c r="MM43" s="20"/>
      <c r="MN43" s="20"/>
      <c r="MO43" s="20"/>
      <c r="MP43" s="20"/>
      <c r="MQ43" s="20"/>
      <c r="MR43" s="20"/>
      <c r="MS43" s="20"/>
      <c r="MT43" s="20"/>
      <c r="MU43" s="20"/>
      <c r="MV43" s="20"/>
      <c r="MW43" s="20"/>
      <c r="MX43" s="20"/>
      <c r="MY43" s="20"/>
      <c r="MZ43" s="20"/>
      <c r="NA43" s="20"/>
      <c r="NB43" s="20"/>
      <c r="NC43" s="20"/>
      <c r="ND43" s="20"/>
      <c r="NE43" s="20"/>
      <c r="NF43" s="20"/>
      <c r="NG43" s="20"/>
      <c r="NH43" s="20"/>
      <c r="NI43" s="20"/>
      <c r="NJ43" s="20"/>
      <c r="NK43" s="20"/>
      <c r="NL43" s="20"/>
      <c r="NM43" s="20"/>
      <c r="NN43" s="20"/>
      <c r="NO43" s="20"/>
      <c r="NP43" s="20"/>
      <c r="NQ43" s="20"/>
      <c r="NR43" s="20"/>
      <c r="NS43" s="20"/>
      <c r="NT43" s="20"/>
      <c r="NU43" s="20"/>
      <c r="NV43" s="20"/>
      <c r="NW43" s="20"/>
      <c r="NX43" s="20"/>
      <c r="NY43" s="20"/>
      <c r="NZ43" s="20"/>
      <c r="OA43" s="20"/>
      <c r="OB43" s="20"/>
      <c r="OC43" s="20"/>
      <c r="OD43" s="20"/>
      <c r="OE43" s="20"/>
      <c r="OF43" s="20"/>
      <c r="OG43" s="20"/>
      <c r="OH43" s="20"/>
      <c r="OI43" s="20"/>
      <c r="OJ43" s="20"/>
      <c r="OK43" s="20"/>
      <c r="OL43" s="20"/>
      <c r="OM43" s="20"/>
      <c r="ON43" s="20"/>
      <c r="OO43" s="20"/>
      <c r="OP43" s="20"/>
      <c r="OQ43" s="20"/>
      <c r="OR43" s="20"/>
      <c r="OS43" s="20"/>
      <c r="OT43" s="20"/>
      <c r="OU43" s="20"/>
      <c r="OV43" s="20"/>
      <c r="OW43" s="20"/>
      <c r="OX43" s="20"/>
      <c r="OY43" s="20"/>
      <c r="OZ43" s="20"/>
      <c r="PA43" s="20"/>
      <c r="PB43" s="20"/>
      <c r="PC43" s="20"/>
      <c r="PD43" s="20"/>
      <c r="PE43" s="20"/>
      <c r="PF43" s="20"/>
      <c r="PG43" s="20"/>
      <c r="PH43" s="20"/>
      <c r="PI43" s="20"/>
      <c r="PJ43" s="20"/>
      <c r="PK43" s="20"/>
      <c r="PL43" s="20"/>
      <c r="PM43" s="20"/>
      <c r="PN43" s="20"/>
      <c r="PO43" s="20"/>
      <c r="PP43" s="20"/>
      <c r="PQ43" s="20"/>
      <c r="PR43" s="20"/>
      <c r="PS43" s="20"/>
      <c r="PT43" s="20"/>
      <c r="PU43" s="20"/>
      <c r="PV43" s="20"/>
      <c r="PW43" s="20"/>
      <c r="PX43" s="20"/>
      <c r="PY43" s="20"/>
      <c r="PZ43" s="20"/>
      <c r="QA43" s="20"/>
      <c r="QB43" s="20"/>
      <c r="QC43" s="20"/>
      <c r="QD43" s="20"/>
      <c r="QE43" s="20"/>
      <c r="QF43" s="20"/>
      <c r="QG43" s="20"/>
      <c r="QH43" s="20"/>
      <c r="QI43" s="20"/>
      <c r="QJ43" s="20"/>
      <c r="QK43" s="20"/>
      <c r="QL43" s="20"/>
      <c r="QM43" s="20"/>
      <c r="QN43" s="20"/>
      <c r="QO43" s="20"/>
      <c r="QP43" s="20"/>
      <c r="QQ43" s="20"/>
      <c r="QR43" s="20"/>
      <c r="QS43" s="20"/>
      <c r="QT43" s="20"/>
      <c r="QU43" s="20"/>
      <c r="QV43" s="20"/>
      <c r="QW43" s="20"/>
      <c r="QX43" s="20"/>
      <c r="QY43" s="20"/>
      <c r="QZ43" s="20"/>
      <c r="RA43" s="20"/>
      <c r="RB43" s="20"/>
      <c r="RC43" s="20"/>
      <c r="RD43" s="20"/>
      <c r="RE43" s="20"/>
      <c r="RF43" s="20"/>
      <c r="RG43" s="20"/>
      <c r="RH43" s="20"/>
      <c r="RI43" s="20"/>
      <c r="RJ43" s="20"/>
      <c r="RK43" s="20"/>
      <c r="RL43" s="20"/>
      <c r="RM43" s="20"/>
      <c r="RN43" s="20"/>
      <c r="RO43" s="20"/>
      <c r="RP43" s="20"/>
      <c r="RQ43" s="20"/>
      <c r="RR43" s="20"/>
      <c r="RS43" s="20"/>
      <c r="RT43" s="20"/>
      <c r="RU43" s="20"/>
      <c r="RV43" s="20"/>
      <c r="RW43" s="20"/>
      <c r="RX43" s="20"/>
      <c r="RY43" s="20"/>
      <c r="RZ43" s="20"/>
      <c r="SA43" s="20"/>
      <c r="SB43" s="20"/>
      <c r="SC43" s="20"/>
      <c r="SD43" s="20"/>
      <c r="SE43" s="20"/>
      <c r="SF43" s="20"/>
      <c r="SG43" s="20"/>
      <c r="SH43" s="20"/>
      <c r="SI43" s="20"/>
      <c r="SJ43" s="20"/>
      <c r="SK43" s="20"/>
      <c r="SL43" s="20"/>
      <c r="SM43" s="20"/>
      <c r="SN43" s="20"/>
      <c r="SO43" s="20"/>
      <c r="SP43" s="20"/>
      <c r="SQ43" s="20"/>
      <c r="SR43" s="20"/>
      <c r="SS43" s="20"/>
      <c r="ST43" s="20"/>
      <c r="SU43" s="20"/>
      <c r="SV43" s="20"/>
      <c r="SW43" s="20"/>
      <c r="SX43" s="20"/>
      <c r="SY43" s="20"/>
      <c r="SZ43" s="20"/>
      <c r="TA43" s="20"/>
      <c r="TB43" s="20"/>
      <c r="TC43" s="20"/>
      <c r="TD43" s="20"/>
      <c r="TE43" s="20"/>
      <c r="TF43" s="20"/>
      <c r="TG43" s="20"/>
      <c r="TH43" s="20"/>
      <c r="TI43" s="20"/>
      <c r="TJ43" s="20"/>
      <c r="TK43" s="20"/>
      <c r="TL43" s="20"/>
      <c r="TM43" s="20"/>
      <c r="TN43" s="20"/>
      <c r="TO43" s="20"/>
      <c r="TP43" s="20"/>
      <c r="TQ43" s="20"/>
      <c r="TR43" s="20"/>
      <c r="TS43" s="20"/>
      <c r="TT43" s="20"/>
      <c r="TU43" s="20"/>
      <c r="TV43" s="20"/>
      <c r="TW43" s="20"/>
      <c r="TX43" s="20"/>
      <c r="TY43" s="20"/>
      <c r="TZ43" s="20"/>
      <c r="UA43" s="20"/>
      <c r="UB43" s="20"/>
      <c r="UC43" s="20"/>
      <c r="UD43" s="20"/>
      <c r="UE43" s="20"/>
      <c r="UF43" s="20"/>
      <c r="UG43" s="20"/>
      <c r="UH43" s="20"/>
      <c r="UI43" s="20"/>
      <c r="UJ43" s="20"/>
      <c r="UK43" s="20"/>
      <c r="UL43" s="20"/>
      <c r="UM43" s="20"/>
      <c r="UN43" s="20"/>
      <c r="UO43" s="20"/>
      <c r="UP43" s="20"/>
      <c r="UQ43" s="20"/>
      <c r="UR43" s="20"/>
      <c r="US43" s="20"/>
      <c r="UT43" s="20"/>
      <c r="UU43" s="20"/>
      <c r="UV43" s="20"/>
      <c r="UW43" s="20"/>
      <c r="UX43" s="20"/>
      <c r="UY43" s="20"/>
      <c r="UZ43" s="20"/>
      <c r="VA43" s="20"/>
      <c r="VB43" s="20"/>
      <c r="VC43" s="20"/>
      <c r="VD43" s="20"/>
      <c r="VE43" s="20"/>
      <c r="VF43" s="20"/>
      <c r="VG43" s="20"/>
      <c r="VH43" s="20"/>
      <c r="VI43" s="20"/>
      <c r="VJ43" s="20"/>
      <c r="VK43" s="20"/>
      <c r="VL43" s="20"/>
      <c r="VM43" s="20"/>
      <c r="VN43" s="20"/>
      <c r="VO43" s="20"/>
      <c r="VP43" s="20"/>
      <c r="VQ43" s="20"/>
      <c r="VR43" s="20"/>
      <c r="VS43" s="20"/>
      <c r="VT43" s="20"/>
      <c r="VU43" s="20"/>
      <c r="VV43" s="20"/>
      <c r="VW43" s="20"/>
      <c r="VX43" s="20"/>
      <c r="VY43" s="20"/>
      <c r="VZ43" s="20"/>
      <c r="WA43" s="20"/>
      <c r="WB43" s="20"/>
      <c r="WC43" s="20"/>
      <c r="WD43" s="20"/>
      <c r="WE43" s="20"/>
      <c r="WF43" s="20"/>
      <c r="WG43" s="20"/>
      <c r="WH43" s="20"/>
      <c r="WI43" s="20"/>
      <c r="WJ43" s="20"/>
      <c r="WK43" s="20"/>
      <c r="WL43" s="20"/>
      <c r="WM43" s="20"/>
      <c r="WN43" s="20"/>
      <c r="WO43" s="20"/>
      <c r="WP43" s="20"/>
      <c r="WQ43" s="20"/>
      <c r="WR43" s="20"/>
      <c r="WS43" s="20"/>
      <c r="WT43" s="20"/>
      <c r="WU43" s="20"/>
      <c r="WV43" s="20"/>
      <c r="WW43" s="20"/>
      <c r="WX43" s="20"/>
      <c r="WY43" s="20"/>
      <c r="WZ43" s="20"/>
      <c r="XA43" s="20"/>
      <c r="XB43" s="20"/>
      <c r="XC43" s="20"/>
      <c r="XD43" s="20"/>
      <c r="XE43" s="20"/>
      <c r="XF43" s="20"/>
      <c r="XG43" s="20"/>
      <c r="XH43" s="20"/>
      <c r="XI43" s="20"/>
      <c r="XJ43" s="20"/>
      <c r="XK43" s="20"/>
      <c r="XL43" s="20"/>
      <c r="XM43" s="20"/>
      <c r="XN43" s="20"/>
      <c r="XO43" s="20"/>
      <c r="XP43" s="20"/>
      <c r="XQ43" s="20"/>
      <c r="XR43" s="20"/>
      <c r="XS43" s="20"/>
      <c r="XT43" s="20"/>
      <c r="XU43" s="20"/>
      <c r="XV43" s="20"/>
      <c r="XW43" s="20"/>
      <c r="XX43" s="20"/>
      <c r="XY43" s="20"/>
      <c r="XZ43" s="20"/>
      <c r="YA43" s="20"/>
      <c r="YB43" s="20"/>
      <c r="YC43" s="20"/>
      <c r="YD43" s="20"/>
      <c r="YE43" s="20"/>
      <c r="YF43" s="20"/>
      <c r="YG43" s="20"/>
      <c r="YH43" s="20"/>
      <c r="YI43" s="20"/>
      <c r="YJ43" s="20"/>
      <c r="YK43" s="20"/>
      <c r="YL43" s="20"/>
      <c r="YM43" s="20"/>
      <c r="YN43" s="20"/>
      <c r="YO43" s="20"/>
      <c r="YP43" s="20"/>
      <c r="YQ43" s="20"/>
      <c r="YR43" s="20"/>
      <c r="YS43" s="20"/>
      <c r="YT43" s="20"/>
      <c r="YU43" s="20"/>
      <c r="YV43" s="20"/>
      <c r="YW43" s="20"/>
      <c r="YX43" s="20"/>
      <c r="YY43" s="20"/>
      <c r="YZ43" s="20"/>
      <c r="ZA43" s="20"/>
      <c r="ZB43" s="20"/>
      <c r="ZC43" s="20"/>
      <c r="ZD43" s="20"/>
      <c r="ZE43" s="20"/>
      <c r="ZF43" s="20"/>
      <c r="ZG43" s="20"/>
      <c r="ZH43" s="20"/>
      <c r="ZI43" s="20"/>
      <c r="ZJ43" s="20"/>
      <c r="ZK43" s="20"/>
      <c r="ZL43" s="20"/>
      <c r="ZM43" s="20"/>
      <c r="ZN43" s="20"/>
      <c r="ZO43" s="20"/>
      <c r="ZP43" s="20"/>
      <c r="ZQ43" s="20"/>
      <c r="ZR43" s="20"/>
      <c r="ZS43" s="20"/>
      <c r="ZT43" s="20"/>
      <c r="ZU43" s="20"/>
      <c r="ZV43" s="20"/>
      <c r="ZW43" s="20"/>
      <c r="ZX43" s="20"/>
      <c r="ZY43" s="20"/>
      <c r="ZZ43" s="20"/>
      <c r="AAA43" s="20"/>
      <c r="AAB43" s="20"/>
      <c r="AAC43" s="20"/>
      <c r="AAD43" s="20"/>
      <c r="AAE43" s="20"/>
      <c r="AAF43" s="20"/>
      <c r="AAG43" s="20"/>
      <c r="AAH43" s="20"/>
      <c r="AAI43" s="20"/>
      <c r="AAJ43" s="20"/>
      <c r="AAK43" s="20"/>
      <c r="AAL43" s="20"/>
      <c r="AAM43" s="20"/>
      <c r="AAN43" s="20"/>
      <c r="AAO43" s="20"/>
      <c r="AAP43" s="20"/>
      <c r="AAQ43" s="20"/>
      <c r="AAR43" s="20"/>
      <c r="AAS43" s="20"/>
      <c r="AAT43" s="20"/>
      <c r="AAU43" s="20"/>
      <c r="AAV43" s="20"/>
      <c r="AAW43" s="20"/>
      <c r="AAX43" s="20"/>
      <c r="AAY43" s="20"/>
      <c r="AAZ43" s="20"/>
      <c r="ABA43" s="20"/>
      <c r="ABB43" s="20"/>
      <c r="ABC43" s="20"/>
      <c r="ABD43" s="20"/>
      <c r="ABE43" s="20"/>
      <c r="ABF43" s="20"/>
      <c r="ABG43" s="20"/>
      <c r="ABH43" s="20"/>
      <c r="ABI43" s="20"/>
      <c r="ABJ43" s="20"/>
      <c r="ABK43" s="20"/>
      <c r="ABL43" s="20"/>
      <c r="ABM43" s="20"/>
      <c r="ABN43" s="20"/>
      <c r="ABO43" s="20"/>
      <c r="ABP43" s="20"/>
      <c r="ABQ43" s="20"/>
      <c r="ABR43" s="20"/>
      <c r="ABS43" s="20"/>
      <c r="ABT43" s="20"/>
      <c r="ABU43" s="20"/>
      <c r="ABV43" s="20"/>
      <c r="ABW43" s="20"/>
      <c r="ABX43" s="20"/>
      <c r="ABY43" s="20"/>
      <c r="ABZ43" s="20"/>
      <c r="ACA43" s="20"/>
      <c r="ACB43" s="20"/>
      <c r="ACC43" s="20"/>
      <c r="ACD43" s="20"/>
      <c r="ACE43" s="20"/>
      <c r="ACF43" s="20"/>
      <c r="ACG43" s="20"/>
      <c r="ACH43" s="20"/>
      <c r="ACI43" s="20"/>
      <c r="ACJ43" s="20"/>
      <c r="ACK43" s="20"/>
      <c r="ACL43" s="20"/>
      <c r="ACM43" s="20"/>
      <c r="ACN43" s="20"/>
      <c r="ACO43" s="20"/>
      <c r="ACP43" s="20"/>
      <c r="ACQ43" s="20"/>
      <c r="ACR43" s="20"/>
      <c r="ACS43" s="20"/>
      <c r="ACT43" s="20"/>
      <c r="ACU43" s="20"/>
      <c r="ACV43" s="20"/>
      <c r="ACW43" s="20"/>
      <c r="ACX43" s="20"/>
      <c r="ACY43" s="20"/>
      <c r="ACZ43" s="20"/>
      <c r="ADA43" s="20"/>
      <c r="ADB43" s="20"/>
      <c r="ADC43" s="20"/>
      <c r="ADD43" s="20"/>
      <c r="ADE43" s="20"/>
      <c r="ADF43" s="20"/>
      <c r="ADG43" s="20"/>
      <c r="ADH43" s="20"/>
      <c r="ADI43" s="20"/>
      <c r="ADJ43" s="20"/>
      <c r="ADK43" s="20"/>
      <c r="ADL43" s="20"/>
      <c r="ADM43" s="20"/>
      <c r="ADN43" s="20"/>
      <c r="ADO43" s="20"/>
      <c r="ADP43" s="20"/>
      <c r="ADQ43" s="20"/>
      <c r="ADR43" s="20"/>
      <c r="ADS43" s="20"/>
      <c r="ADT43" s="20"/>
      <c r="ADU43" s="20"/>
      <c r="ADV43" s="20"/>
      <c r="ADW43" s="20"/>
      <c r="ADX43" s="20"/>
      <c r="ADY43" s="20"/>
      <c r="ADZ43" s="20"/>
      <c r="AEA43" s="20"/>
      <c r="AEB43" s="20"/>
      <c r="AEC43" s="20"/>
      <c r="AED43" s="20"/>
      <c r="AEE43" s="20"/>
      <c r="AEF43" s="20"/>
      <c r="AEG43" s="20"/>
      <c r="AEH43" s="20"/>
      <c r="AEI43" s="20"/>
      <c r="AEJ43" s="20"/>
      <c r="AEK43" s="20"/>
      <c r="AEL43" s="20"/>
      <c r="AEM43" s="20"/>
      <c r="AEN43" s="20"/>
      <c r="AEO43" s="20"/>
      <c r="AEP43" s="20"/>
      <c r="AEQ43" s="20"/>
      <c r="AER43" s="20"/>
      <c r="AES43" s="20"/>
      <c r="AET43" s="20"/>
      <c r="AEU43" s="20"/>
      <c r="AEV43" s="20"/>
      <c r="AEW43" s="20"/>
      <c r="AEX43" s="20"/>
      <c r="AEY43" s="20"/>
      <c r="AEZ43" s="20"/>
      <c r="AFA43" s="20"/>
      <c r="AFB43" s="20"/>
      <c r="AFC43" s="20"/>
      <c r="AFD43" s="20"/>
      <c r="AFE43" s="20"/>
      <c r="AFF43" s="20"/>
      <c r="AFG43" s="20"/>
      <c r="AFH43" s="20"/>
      <c r="AFI43" s="20"/>
      <c r="AFJ43" s="20"/>
      <c r="AFK43" s="20"/>
      <c r="AFL43" s="20"/>
      <c r="AFM43" s="20"/>
      <c r="AFN43" s="20"/>
      <c r="AFO43" s="20"/>
      <c r="AFP43" s="20"/>
      <c r="AFQ43" s="20"/>
      <c r="AFR43" s="20"/>
      <c r="AFS43" s="20"/>
      <c r="AFT43" s="20"/>
      <c r="AFU43" s="20"/>
      <c r="AFV43" s="20"/>
      <c r="AFW43" s="20"/>
      <c r="AFX43" s="20"/>
      <c r="AFY43" s="20"/>
      <c r="AFZ43" s="20"/>
      <c r="AGA43" s="20"/>
      <c r="AGB43" s="20"/>
      <c r="AGC43" s="20"/>
      <c r="AGD43" s="20"/>
      <c r="AGE43" s="20"/>
      <c r="AGF43" s="20"/>
      <c r="AGG43" s="20"/>
      <c r="AGH43" s="20"/>
      <c r="AGI43" s="20"/>
      <c r="AGJ43" s="20"/>
      <c r="AGK43" s="20"/>
      <c r="AGL43" s="20"/>
      <c r="AGM43" s="20"/>
      <c r="AGN43" s="20"/>
      <c r="AGO43" s="20"/>
      <c r="AGP43" s="20"/>
      <c r="AGQ43" s="20"/>
      <c r="AGR43" s="20"/>
      <c r="AGS43" s="20"/>
      <c r="AGT43" s="20"/>
      <c r="AGU43" s="20"/>
      <c r="AGV43" s="20"/>
      <c r="AGW43" s="20"/>
      <c r="AGX43" s="20"/>
      <c r="AGY43" s="20"/>
      <c r="AGZ43" s="20"/>
      <c r="AHA43" s="20"/>
      <c r="AHB43" s="20"/>
      <c r="AHC43" s="20"/>
      <c r="AHD43" s="20"/>
      <c r="AHE43" s="20"/>
      <c r="AHF43" s="20"/>
      <c r="AHG43" s="20"/>
      <c r="AHH43" s="20"/>
      <c r="AHI43" s="20"/>
      <c r="AHJ43" s="20"/>
      <c r="AHK43" s="20"/>
      <c r="AHL43" s="20"/>
      <c r="AHM43" s="20"/>
      <c r="AHN43" s="20"/>
      <c r="AHO43" s="20"/>
      <c r="AHP43" s="20"/>
      <c r="AHQ43" s="20"/>
      <c r="AHR43" s="20"/>
      <c r="AHS43" s="20"/>
      <c r="AHT43" s="20"/>
      <c r="AHU43" s="20"/>
      <c r="AHV43" s="20"/>
      <c r="AHW43" s="20"/>
      <c r="AHX43" s="20"/>
      <c r="AHY43" s="20"/>
      <c r="AHZ43" s="20"/>
      <c r="AIA43" s="20"/>
      <c r="AIB43" s="20"/>
      <c r="AIC43" s="20"/>
      <c r="AID43" s="20"/>
      <c r="AIE43" s="20"/>
      <c r="AIF43" s="20"/>
      <c r="AIG43" s="20"/>
      <c r="AIH43" s="20"/>
      <c r="AII43" s="20"/>
      <c r="AIJ43" s="20"/>
      <c r="AIK43" s="20"/>
      <c r="AIL43" s="20"/>
      <c r="AIM43" s="20"/>
      <c r="AIN43" s="20"/>
      <c r="AIO43" s="20"/>
      <c r="AIP43" s="20"/>
      <c r="AIQ43" s="20"/>
      <c r="AIR43" s="20"/>
      <c r="AIS43" s="20"/>
      <c r="AIT43" s="20"/>
      <c r="AIU43" s="20"/>
      <c r="AIV43" s="20"/>
      <c r="AIW43" s="20"/>
      <c r="AIX43" s="20"/>
      <c r="AIY43" s="20"/>
      <c r="AIZ43" s="20"/>
      <c r="AJA43" s="20"/>
      <c r="AJB43" s="20"/>
      <c r="AJC43" s="20"/>
      <c r="AJD43" s="20"/>
      <c r="AJE43" s="20"/>
      <c r="AJF43" s="20"/>
      <c r="AJG43" s="20"/>
      <c r="AJH43" s="20"/>
      <c r="AJI43" s="20"/>
      <c r="AJJ43" s="20"/>
      <c r="AJK43" s="20"/>
      <c r="AJL43" s="20"/>
      <c r="AJM43" s="20"/>
      <c r="AJN43" s="20"/>
      <c r="AJO43" s="20"/>
      <c r="AJP43" s="20"/>
      <c r="AJQ43" s="20"/>
      <c r="AJR43" s="20"/>
      <c r="AJS43" s="20"/>
      <c r="AJT43" s="20"/>
      <c r="AJU43" s="20"/>
      <c r="AJV43" s="20"/>
      <c r="AJW43" s="20"/>
      <c r="AJX43" s="20"/>
      <c r="AJY43" s="20"/>
      <c r="AJZ43" s="20"/>
      <c r="AKA43" s="20"/>
      <c r="AKB43" s="20"/>
      <c r="AKC43" s="20"/>
      <c r="AKD43" s="20"/>
      <c r="AKE43" s="20"/>
      <c r="AKF43" s="20"/>
      <c r="AKG43" s="20"/>
      <c r="AKH43" s="20"/>
      <c r="AKI43" s="20"/>
      <c r="AKJ43" s="20"/>
      <c r="AKK43" s="20"/>
      <c r="AKL43" s="20"/>
      <c r="AKM43" s="20"/>
      <c r="AKN43" s="20"/>
      <c r="AKO43" s="20"/>
      <c r="AKP43" s="20"/>
      <c r="AKQ43" s="20"/>
      <c r="AKR43" s="20"/>
      <c r="AKS43" s="20"/>
      <c r="AKT43" s="20"/>
      <c r="AKU43" s="20"/>
      <c r="AKV43" s="20"/>
      <c r="AKW43" s="20"/>
      <c r="AKX43" s="20"/>
      <c r="AKY43" s="20"/>
      <c r="AKZ43" s="20"/>
      <c r="ALA43" s="20"/>
      <c r="ALB43" s="20"/>
      <c r="ALC43" s="20"/>
      <c r="ALD43" s="20"/>
      <c r="ALE43" s="20"/>
      <c r="ALF43" s="20"/>
      <c r="ALG43" s="20"/>
      <c r="ALH43" s="20"/>
      <c r="ALI43" s="20"/>
      <c r="ALJ43" s="20"/>
      <c r="ALK43" s="20"/>
      <c r="ALL43" s="20"/>
      <c r="ALM43" s="20"/>
      <c r="ALN43" s="20"/>
      <c r="ALO43" s="20"/>
      <c r="ALP43" s="20"/>
      <c r="ALQ43" s="20"/>
      <c r="ALR43" s="20"/>
      <c r="ALS43" s="20"/>
      <c r="ALT43" s="20"/>
      <c r="ALU43" s="20"/>
      <c r="ALV43" s="20"/>
      <c r="ALW43" s="20"/>
      <c r="ALX43" s="20"/>
      <c r="ALY43" s="20"/>
      <c r="ALZ43" s="20"/>
      <c r="AMA43" s="20"/>
      <c r="AMB43" s="20"/>
      <c r="AMC43" s="20"/>
      <c r="AMD43" s="20"/>
      <c r="AME43" s="20"/>
      <c r="AMF43" s="20"/>
      <c r="AMG43" s="20"/>
      <c r="AMH43" s="20"/>
      <c r="AMI43" s="20"/>
      <c r="AMJ43" s="20"/>
    </row>
    <row r="44" customFormat="false" ht="12.8" hidden="false" customHeight="false" outlineLevel="0" collapsed="false">
      <c r="A44" s="19" t="n">
        <v>44510</v>
      </c>
      <c r="B44" s="21" t="n">
        <v>5</v>
      </c>
      <c r="C44" s="20" t="n">
        <v>62</v>
      </c>
      <c r="D44" s="21" t="n">
        <v>25</v>
      </c>
      <c r="E44" s="21" t="n">
        <f aca="false">377*0.33</f>
        <v>124.41</v>
      </c>
      <c r="F44" s="21" t="n">
        <f aca="false">43*0.33</f>
        <v>14.19</v>
      </c>
      <c r="G44" s="21" t="n">
        <v>0.33</v>
      </c>
      <c r="H44" s="21" t="n">
        <v>50</v>
      </c>
      <c r="I44" s="21" t="s">
        <v>31</v>
      </c>
      <c r="J44" s="21" t="s">
        <v>32</v>
      </c>
      <c r="K44" s="20" t="s">
        <v>199</v>
      </c>
      <c r="L44" s="20"/>
      <c r="M44" s="20"/>
      <c r="N44" s="20"/>
      <c r="O44" s="20"/>
      <c r="P44" s="20" t="n">
        <v>200</v>
      </c>
      <c r="Q44" s="20" t="n">
        <v>16</v>
      </c>
      <c r="R44" s="0" t="n">
        <f aca="false">(E44-F44)/F44/F44</f>
        <v>0.547388432731862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20"/>
      <c r="NK44" s="20"/>
      <c r="NL44" s="20"/>
      <c r="NM44" s="20"/>
      <c r="NN44" s="20"/>
      <c r="NO44" s="20"/>
      <c r="NP44" s="20"/>
      <c r="NQ44" s="20"/>
      <c r="NR44" s="20"/>
      <c r="NS44" s="20"/>
      <c r="NT44" s="20"/>
      <c r="NU44" s="20"/>
      <c r="NV44" s="20"/>
      <c r="NW44" s="20"/>
      <c r="NX44" s="20"/>
      <c r="NY44" s="20"/>
      <c r="NZ44" s="20"/>
      <c r="OA44" s="20"/>
      <c r="OB44" s="20"/>
      <c r="OC44" s="20"/>
      <c r="OD44" s="20"/>
      <c r="OE44" s="20"/>
      <c r="OF44" s="20"/>
      <c r="OG44" s="20"/>
      <c r="OH44" s="20"/>
      <c r="OI44" s="20"/>
      <c r="OJ44" s="20"/>
      <c r="OK44" s="20"/>
      <c r="OL44" s="20"/>
      <c r="OM44" s="20"/>
      <c r="ON44" s="20"/>
      <c r="OO44" s="20"/>
      <c r="OP44" s="20"/>
      <c r="OQ44" s="20"/>
      <c r="OR44" s="20"/>
      <c r="OS44" s="20"/>
      <c r="OT44" s="20"/>
      <c r="OU44" s="20"/>
      <c r="OV44" s="20"/>
      <c r="OW44" s="20"/>
      <c r="OX44" s="20"/>
      <c r="OY44" s="20"/>
      <c r="OZ44" s="20"/>
      <c r="PA44" s="20"/>
      <c r="PB44" s="20"/>
      <c r="PC44" s="20"/>
      <c r="PD44" s="20"/>
      <c r="PE44" s="20"/>
      <c r="PF44" s="20"/>
      <c r="PG44" s="20"/>
      <c r="PH44" s="20"/>
      <c r="PI44" s="20"/>
      <c r="PJ44" s="20"/>
      <c r="PK44" s="20"/>
      <c r="PL44" s="20"/>
      <c r="PM44" s="20"/>
      <c r="PN44" s="20"/>
      <c r="PO44" s="20"/>
      <c r="PP44" s="20"/>
      <c r="PQ44" s="20"/>
      <c r="PR44" s="20"/>
      <c r="PS44" s="20"/>
      <c r="PT44" s="20"/>
      <c r="PU44" s="20"/>
      <c r="PV44" s="20"/>
      <c r="PW44" s="20"/>
      <c r="PX44" s="20"/>
      <c r="PY44" s="20"/>
      <c r="PZ44" s="20"/>
      <c r="QA44" s="20"/>
      <c r="QB44" s="20"/>
      <c r="QC44" s="20"/>
      <c r="QD44" s="20"/>
      <c r="QE44" s="20"/>
      <c r="QF44" s="20"/>
      <c r="QG44" s="20"/>
      <c r="QH44" s="20"/>
      <c r="QI44" s="20"/>
      <c r="QJ44" s="20"/>
      <c r="QK44" s="20"/>
      <c r="QL44" s="20"/>
      <c r="QM44" s="20"/>
      <c r="QN44" s="20"/>
      <c r="QO44" s="20"/>
      <c r="QP44" s="20"/>
      <c r="QQ44" s="20"/>
      <c r="QR44" s="20"/>
      <c r="QS44" s="20"/>
      <c r="QT44" s="20"/>
      <c r="QU44" s="20"/>
      <c r="QV44" s="20"/>
      <c r="QW44" s="20"/>
      <c r="QX44" s="20"/>
      <c r="QY44" s="20"/>
      <c r="QZ44" s="20"/>
      <c r="RA44" s="20"/>
      <c r="RB44" s="20"/>
      <c r="RC44" s="20"/>
      <c r="RD44" s="20"/>
      <c r="RE44" s="20"/>
      <c r="RF44" s="20"/>
      <c r="RG44" s="20"/>
      <c r="RH44" s="20"/>
      <c r="RI44" s="20"/>
      <c r="RJ44" s="20"/>
      <c r="RK44" s="20"/>
      <c r="RL44" s="20"/>
      <c r="RM44" s="20"/>
      <c r="RN44" s="20"/>
      <c r="RO44" s="20"/>
      <c r="RP44" s="20"/>
      <c r="RQ44" s="20"/>
      <c r="RR44" s="20"/>
      <c r="RS44" s="20"/>
      <c r="RT44" s="20"/>
      <c r="RU44" s="20"/>
      <c r="RV44" s="20"/>
      <c r="RW44" s="20"/>
      <c r="RX44" s="20"/>
      <c r="RY44" s="20"/>
      <c r="RZ44" s="20"/>
      <c r="SA44" s="20"/>
      <c r="SB44" s="20"/>
      <c r="SC44" s="20"/>
      <c r="SD44" s="20"/>
      <c r="SE44" s="20"/>
      <c r="SF44" s="20"/>
      <c r="SG44" s="20"/>
      <c r="SH44" s="20"/>
      <c r="SI44" s="20"/>
      <c r="SJ44" s="20"/>
      <c r="SK44" s="20"/>
      <c r="SL44" s="20"/>
      <c r="SM44" s="20"/>
      <c r="SN44" s="20"/>
      <c r="SO44" s="20"/>
      <c r="SP44" s="20"/>
      <c r="SQ44" s="20"/>
      <c r="SR44" s="20"/>
      <c r="SS44" s="20"/>
      <c r="ST44" s="20"/>
      <c r="SU44" s="20"/>
      <c r="SV44" s="20"/>
      <c r="SW44" s="20"/>
      <c r="SX44" s="20"/>
      <c r="SY44" s="20"/>
      <c r="SZ44" s="20"/>
      <c r="TA44" s="20"/>
      <c r="TB44" s="20"/>
      <c r="TC44" s="20"/>
      <c r="TD44" s="20"/>
      <c r="TE44" s="20"/>
      <c r="TF44" s="20"/>
      <c r="TG44" s="20"/>
      <c r="TH44" s="20"/>
      <c r="TI44" s="20"/>
      <c r="TJ44" s="20"/>
      <c r="TK44" s="20"/>
      <c r="TL44" s="20"/>
      <c r="TM44" s="20"/>
      <c r="TN44" s="20"/>
      <c r="TO44" s="20"/>
      <c r="TP44" s="20"/>
      <c r="TQ44" s="20"/>
      <c r="TR44" s="20"/>
      <c r="TS44" s="20"/>
      <c r="TT44" s="20"/>
      <c r="TU44" s="20"/>
      <c r="TV44" s="20"/>
      <c r="TW44" s="20"/>
      <c r="TX44" s="20"/>
      <c r="TY44" s="20"/>
      <c r="TZ44" s="20"/>
      <c r="UA44" s="20"/>
      <c r="UB44" s="20"/>
      <c r="UC44" s="20"/>
      <c r="UD44" s="20"/>
      <c r="UE44" s="20"/>
      <c r="UF44" s="20"/>
      <c r="UG44" s="20"/>
      <c r="UH44" s="20"/>
      <c r="UI44" s="20"/>
      <c r="UJ44" s="20"/>
      <c r="UK44" s="20"/>
      <c r="UL44" s="20"/>
      <c r="UM44" s="20"/>
      <c r="UN44" s="20"/>
      <c r="UO44" s="20"/>
      <c r="UP44" s="20"/>
      <c r="UQ44" s="20"/>
      <c r="UR44" s="20"/>
      <c r="US44" s="20"/>
      <c r="UT44" s="20"/>
      <c r="UU44" s="20"/>
      <c r="UV44" s="20"/>
      <c r="UW44" s="20"/>
      <c r="UX44" s="20"/>
      <c r="UY44" s="20"/>
      <c r="UZ44" s="20"/>
      <c r="VA44" s="20"/>
      <c r="VB44" s="20"/>
      <c r="VC44" s="20"/>
      <c r="VD44" s="20"/>
      <c r="VE44" s="20"/>
      <c r="VF44" s="20"/>
      <c r="VG44" s="20"/>
      <c r="VH44" s="20"/>
      <c r="VI44" s="20"/>
      <c r="VJ44" s="20"/>
      <c r="VK44" s="20"/>
      <c r="VL44" s="20"/>
      <c r="VM44" s="20"/>
      <c r="VN44" s="20"/>
      <c r="VO44" s="20"/>
      <c r="VP44" s="20"/>
      <c r="VQ44" s="20"/>
      <c r="VR44" s="20"/>
      <c r="VS44" s="20"/>
      <c r="VT44" s="20"/>
      <c r="VU44" s="20"/>
      <c r="VV44" s="20"/>
      <c r="VW44" s="20"/>
      <c r="VX44" s="20"/>
      <c r="VY44" s="20"/>
      <c r="VZ44" s="20"/>
      <c r="WA44" s="20"/>
      <c r="WB44" s="20"/>
      <c r="WC44" s="20"/>
      <c r="WD44" s="20"/>
      <c r="WE44" s="20"/>
      <c r="WF44" s="20"/>
      <c r="WG44" s="20"/>
      <c r="WH44" s="20"/>
      <c r="WI44" s="20"/>
      <c r="WJ44" s="20"/>
      <c r="WK44" s="20"/>
      <c r="WL44" s="20"/>
      <c r="WM44" s="20"/>
      <c r="WN44" s="20"/>
      <c r="WO44" s="20"/>
      <c r="WP44" s="20"/>
      <c r="WQ44" s="20"/>
      <c r="WR44" s="20"/>
      <c r="WS44" s="20"/>
      <c r="WT44" s="20"/>
      <c r="WU44" s="20"/>
      <c r="WV44" s="20"/>
      <c r="WW44" s="20"/>
      <c r="WX44" s="20"/>
      <c r="WY44" s="20"/>
      <c r="WZ44" s="20"/>
      <c r="XA44" s="20"/>
      <c r="XB44" s="20"/>
      <c r="XC44" s="20"/>
      <c r="XD44" s="20"/>
      <c r="XE44" s="20"/>
      <c r="XF44" s="20"/>
      <c r="XG44" s="20"/>
      <c r="XH44" s="20"/>
      <c r="XI44" s="20"/>
      <c r="XJ44" s="20"/>
      <c r="XK44" s="20"/>
      <c r="XL44" s="20"/>
      <c r="XM44" s="20"/>
      <c r="XN44" s="20"/>
      <c r="XO44" s="20"/>
      <c r="XP44" s="20"/>
      <c r="XQ44" s="20"/>
      <c r="XR44" s="20"/>
      <c r="XS44" s="20"/>
      <c r="XT44" s="20"/>
      <c r="XU44" s="20"/>
      <c r="XV44" s="20"/>
      <c r="XW44" s="20"/>
      <c r="XX44" s="20"/>
      <c r="XY44" s="20"/>
      <c r="XZ44" s="20"/>
      <c r="YA44" s="20"/>
      <c r="YB44" s="20"/>
      <c r="YC44" s="20"/>
      <c r="YD44" s="20"/>
      <c r="YE44" s="20"/>
      <c r="YF44" s="20"/>
      <c r="YG44" s="20"/>
      <c r="YH44" s="20"/>
      <c r="YI44" s="20"/>
      <c r="YJ44" s="20"/>
      <c r="YK44" s="20"/>
      <c r="YL44" s="20"/>
      <c r="YM44" s="20"/>
      <c r="YN44" s="20"/>
      <c r="YO44" s="20"/>
      <c r="YP44" s="20"/>
      <c r="YQ44" s="20"/>
      <c r="YR44" s="20"/>
      <c r="YS44" s="20"/>
      <c r="YT44" s="20"/>
      <c r="YU44" s="20"/>
      <c r="YV44" s="20"/>
      <c r="YW44" s="20"/>
      <c r="YX44" s="20"/>
      <c r="YY44" s="20"/>
      <c r="YZ44" s="20"/>
      <c r="ZA44" s="20"/>
      <c r="ZB44" s="20"/>
      <c r="ZC44" s="20"/>
      <c r="ZD44" s="20"/>
      <c r="ZE44" s="20"/>
      <c r="ZF44" s="20"/>
      <c r="ZG44" s="20"/>
      <c r="ZH44" s="20"/>
      <c r="ZI44" s="20"/>
      <c r="ZJ44" s="20"/>
      <c r="ZK44" s="20"/>
      <c r="ZL44" s="20"/>
      <c r="ZM44" s="20"/>
      <c r="ZN44" s="20"/>
      <c r="ZO44" s="20"/>
      <c r="ZP44" s="20"/>
      <c r="ZQ44" s="20"/>
      <c r="ZR44" s="20"/>
      <c r="ZS44" s="20"/>
      <c r="ZT44" s="20"/>
      <c r="ZU44" s="20"/>
      <c r="ZV44" s="20"/>
      <c r="ZW44" s="20"/>
      <c r="ZX44" s="20"/>
      <c r="ZY44" s="20"/>
      <c r="ZZ44" s="20"/>
      <c r="AAA44" s="20"/>
      <c r="AAB44" s="20"/>
      <c r="AAC44" s="20"/>
      <c r="AAD44" s="20"/>
      <c r="AAE44" s="20"/>
      <c r="AAF44" s="20"/>
      <c r="AAG44" s="20"/>
      <c r="AAH44" s="20"/>
      <c r="AAI44" s="20"/>
      <c r="AAJ44" s="20"/>
      <c r="AAK44" s="20"/>
      <c r="AAL44" s="20"/>
      <c r="AAM44" s="20"/>
      <c r="AAN44" s="20"/>
      <c r="AAO44" s="20"/>
      <c r="AAP44" s="20"/>
      <c r="AAQ44" s="20"/>
      <c r="AAR44" s="20"/>
      <c r="AAS44" s="20"/>
      <c r="AAT44" s="20"/>
      <c r="AAU44" s="20"/>
      <c r="AAV44" s="20"/>
      <c r="AAW44" s="20"/>
      <c r="AAX44" s="20"/>
      <c r="AAY44" s="20"/>
      <c r="AAZ44" s="20"/>
      <c r="ABA44" s="20"/>
      <c r="ABB44" s="20"/>
      <c r="ABC44" s="20"/>
      <c r="ABD44" s="20"/>
      <c r="ABE44" s="20"/>
      <c r="ABF44" s="20"/>
      <c r="ABG44" s="20"/>
      <c r="ABH44" s="20"/>
      <c r="ABI44" s="20"/>
      <c r="ABJ44" s="20"/>
      <c r="ABK44" s="20"/>
      <c r="ABL44" s="20"/>
      <c r="ABM44" s="20"/>
      <c r="ABN44" s="20"/>
      <c r="ABO44" s="20"/>
      <c r="ABP44" s="20"/>
      <c r="ABQ44" s="20"/>
      <c r="ABR44" s="20"/>
      <c r="ABS44" s="20"/>
      <c r="ABT44" s="20"/>
      <c r="ABU44" s="20"/>
      <c r="ABV44" s="20"/>
      <c r="ABW44" s="20"/>
      <c r="ABX44" s="20"/>
      <c r="ABY44" s="20"/>
      <c r="ABZ44" s="20"/>
      <c r="ACA44" s="20"/>
      <c r="ACB44" s="20"/>
      <c r="ACC44" s="20"/>
      <c r="ACD44" s="20"/>
      <c r="ACE44" s="20"/>
      <c r="ACF44" s="20"/>
      <c r="ACG44" s="20"/>
      <c r="ACH44" s="20"/>
      <c r="ACI44" s="20"/>
      <c r="ACJ44" s="20"/>
      <c r="ACK44" s="20"/>
      <c r="ACL44" s="20"/>
      <c r="ACM44" s="20"/>
      <c r="ACN44" s="20"/>
      <c r="ACO44" s="20"/>
      <c r="ACP44" s="20"/>
      <c r="ACQ44" s="20"/>
      <c r="ACR44" s="20"/>
      <c r="ACS44" s="20"/>
      <c r="ACT44" s="20"/>
      <c r="ACU44" s="20"/>
      <c r="ACV44" s="20"/>
      <c r="ACW44" s="20"/>
      <c r="ACX44" s="20"/>
      <c r="ACY44" s="20"/>
      <c r="ACZ44" s="20"/>
      <c r="ADA44" s="20"/>
      <c r="ADB44" s="20"/>
      <c r="ADC44" s="20"/>
      <c r="ADD44" s="20"/>
      <c r="ADE44" s="20"/>
      <c r="ADF44" s="20"/>
      <c r="ADG44" s="20"/>
      <c r="ADH44" s="20"/>
      <c r="ADI44" s="20"/>
      <c r="ADJ44" s="20"/>
      <c r="ADK44" s="20"/>
      <c r="ADL44" s="20"/>
      <c r="ADM44" s="20"/>
      <c r="ADN44" s="20"/>
      <c r="ADO44" s="20"/>
      <c r="ADP44" s="20"/>
      <c r="ADQ44" s="20"/>
      <c r="ADR44" s="20"/>
      <c r="ADS44" s="20"/>
      <c r="ADT44" s="20"/>
      <c r="ADU44" s="20"/>
      <c r="ADV44" s="20"/>
      <c r="ADW44" s="20"/>
      <c r="ADX44" s="20"/>
      <c r="ADY44" s="20"/>
      <c r="ADZ44" s="20"/>
      <c r="AEA44" s="20"/>
      <c r="AEB44" s="20"/>
      <c r="AEC44" s="20"/>
      <c r="AED44" s="20"/>
      <c r="AEE44" s="20"/>
      <c r="AEF44" s="20"/>
      <c r="AEG44" s="20"/>
      <c r="AEH44" s="20"/>
      <c r="AEI44" s="20"/>
      <c r="AEJ44" s="20"/>
      <c r="AEK44" s="20"/>
      <c r="AEL44" s="20"/>
      <c r="AEM44" s="20"/>
      <c r="AEN44" s="20"/>
      <c r="AEO44" s="20"/>
      <c r="AEP44" s="20"/>
      <c r="AEQ44" s="20"/>
      <c r="AER44" s="20"/>
      <c r="AES44" s="20"/>
      <c r="AET44" s="20"/>
      <c r="AEU44" s="20"/>
      <c r="AEV44" s="20"/>
      <c r="AEW44" s="20"/>
      <c r="AEX44" s="20"/>
      <c r="AEY44" s="20"/>
      <c r="AEZ44" s="20"/>
      <c r="AFA44" s="20"/>
      <c r="AFB44" s="20"/>
      <c r="AFC44" s="20"/>
      <c r="AFD44" s="20"/>
      <c r="AFE44" s="20"/>
      <c r="AFF44" s="20"/>
      <c r="AFG44" s="20"/>
      <c r="AFH44" s="20"/>
      <c r="AFI44" s="20"/>
      <c r="AFJ44" s="20"/>
      <c r="AFK44" s="20"/>
      <c r="AFL44" s="20"/>
      <c r="AFM44" s="20"/>
      <c r="AFN44" s="20"/>
      <c r="AFO44" s="20"/>
      <c r="AFP44" s="20"/>
      <c r="AFQ44" s="20"/>
      <c r="AFR44" s="20"/>
      <c r="AFS44" s="20"/>
      <c r="AFT44" s="20"/>
      <c r="AFU44" s="20"/>
      <c r="AFV44" s="20"/>
      <c r="AFW44" s="20"/>
      <c r="AFX44" s="20"/>
      <c r="AFY44" s="20"/>
      <c r="AFZ44" s="20"/>
      <c r="AGA44" s="20"/>
      <c r="AGB44" s="20"/>
      <c r="AGC44" s="20"/>
      <c r="AGD44" s="20"/>
      <c r="AGE44" s="20"/>
      <c r="AGF44" s="20"/>
      <c r="AGG44" s="20"/>
      <c r="AGH44" s="20"/>
      <c r="AGI44" s="20"/>
      <c r="AGJ44" s="20"/>
      <c r="AGK44" s="20"/>
      <c r="AGL44" s="20"/>
      <c r="AGM44" s="20"/>
      <c r="AGN44" s="20"/>
      <c r="AGO44" s="20"/>
      <c r="AGP44" s="20"/>
      <c r="AGQ44" s="20"/>
      <c r="AGR44" s="20"/>
      <c r="AGS44" s="20"/>
      <c r="AGT44" s="20"/>
      <c r="AGU44" s="20"/>
      <c r="AGV44" s="20"/>
      <c r="AGW44" s="20"/>
      <c r="AGX44" s="20"/>
      <c r="AGY44" s="20"/>
      <c r="AGZ44" s="20"/>
      <c r="AHA44" s="20"/>
      <c r="AHB44" s="20"/>
      <c r="AHC44" s="20"/>
      <c r="AHD44" s="20"/>
      <c r="AHE44" s="20"/>
      <c r="AHF44" s="20"/>
      <c r="AHG44" s="20"/>
      <c r="AHH44" s="20"/>
      <c r="AHI44" s="20"/>
      <c r="AHJ44" s="20"/>
      <c r="AHK44" s="20"/>
      <c r="AHL44" s="20"/>
      <c r="AHM44" s="20"/>
      <c r="AHN44" s="20"/>
      <c r="AHO44" s="20"/>
      <c r="AHP44" s="20"/>
      <c r="AHQ44" s="20"/>
      <c r="AHR44" s="20"/>
      <c r="AHS44" s="20"/>
      <c r="AHT44" s="20"/>
      <c r="AHU44" s="20"/>
      <c r="AHV44" s="20"/>
      <c r="AHW44" s="20"/>
      <c r="AHX44" s="20"/>
      <c r="AHY44" s="20"/>
      <c r="AHZ44" s="20"/>
      <c r="AIA44" s="20"/>
      <c r="AIB44" s="20"/>
      <c r="AIC44" s="20"/>
      <c r="AID44" s="20"/>
      <c r="AIE44" s="20"/>
      <c r="AIF44" s="20"/>
      <c r="AIG44" s="20"/>
      <c r="AIH44" s="20"/>
      <c r="AII44" s="20"/>
      <c r="AIJ44" s="20"/>
      <c r="AIK44" s="20"/>
      <c r="AIL44" s="20"/>
      <c r="AIM44" s="20"/>
      <c r="AIN44" s="20"/>
      <c r="AIO44" s="20"/>
      <c r="AIP44" s="20"/>
      <c r="AIQ44" s="20"/>
      <c r="AIR44" s="20"/>
      <c r="AIS44" s="20"/>
      <c r="AIT44" s="20"/>
      <c r="AIU44" s="20"/>
      <c r="AIV44" s="20"/>
      <c r="AIW44" s="20"/>
      <c r="AIX44" s="20"/>
      <c r="AIY44" s="20"/>
      <c r="AIZ44" s="20"/>
      <c r="AJA44" s="20"/>
      <c r="AJB44" s="20"/>
      <c r="AJC44" s="20"/>
      <c r="AJD44" s="20"/>
      <c r="AJE44" s="20"/>
      <c r="AJF44" s="20"/>
      <c r="AJG44" s="20"/>
      <c r="AJH44" s="20"/>
      <c r="AJI44" s="20"/>
      <c r="AJJ44" s="20"/>
      <c r="AJK44" s="20"/>
      <c r="AJL44" s="20"/>
      <c r="AJM44" s="20"/>
      <c r="AJN44" s="20"/>
      <c r="AJO44" s="20"/>
      <c r="AJP44" s="20"/>
      <c r="AJQ44" s="20"/>
      <c r="AJR44" s="20"/>
      <c r="AJS44" s="20"/>
      <c r="AJT44" s="20"/>
      <c r="AJU44" s="20"/>
      <c r="AJV44" s="20"/>
      <c r="AJW44" s="20"/>
      <c r="AJX44" s="20"/>
      <c r="AJY44" s="20"/>
      <c r="AJZ44" s="20"/>
      <c r="AKA44" s="20"/>
      <c r="AKB44" s="20"/>
      <c r="AKC44" s="20"/>
      <c r="AKD44" s="20"/>
      <c r="AKE44" s="20"/>
      <c r="AKF44" s="20"/>
      <c r="AKG44" s="20"/>
      <c r="AKH44" s="20"/>
      <c r="AKI44" s="20"/>
      <c r="AKJ44" s="20"/>
      <c r="AKK44" s="20"/>
      <c r="AKL44" s="20"/>
      <c r="AKM44" s="20"/>
      <c r="AKN44" s="20"/>
      <c r="AKO44" s="20"/>
      <c r="AKP44" s="20"/>
      <c r="AKQ44" s="20"/>
      <c r="AKR44" s="20"/>
      <c r="AKS44" s="20"/>
      <c r="AKT44" s="20"/>
      <c r="AKU44" s="20"/>
      <c r="AKV44" s="20"/>
      <c r="AKW44" s="20"/>
      <c r="AKX44" s="20"/>
      <c r="AKY44" s="20"/>
      <c r="AKZ44" s="20"/>
      <c r="ALA44" s="20"/>
      <c r="ALB44" s="20"/>
      <c r="ALC44" s="20"/>
      <c r="ALD44" s="20"/>
      <c r="ALE44" s="20"/>
      <c r="ALF44" s="20"/>
      <c r="ALG44" s="20"/>
      <c r="ALH44" s="20"/>
      <c r="ALI44" s="20"/>
      <c r="ALJ44" s="20"/>
      <c r="ALK44" s="20"/>
      <c r="ALL44" s="20"/>
      <c r="ALM44" s="20"/>
      <c r="ALN44" s="20"/>
      <c r="ALO44" s="20"/>
      <c r="ALP44" s="20"/>
      <c r="ALQ44" s="20"/>
      <c r="ALR44" s="20"/>
      <c r="ALS44" s="20"/>
      <c r="ALT44" s="20"/>
      <c r="ALU44" s="20"/>
      <c r="ALV44" s="20"/>
      <c r="ALW44" s="20"/>
      <c r="ALX44" s="20"/>
      <c r="ALY44" s="20"/>
      <c r="ALZ44" s="20"/>
      <c r="AMA44" s="20"/>
      <c r="AMB44" s="20"/>
      <c r="AMC44" s="20"/>
      <c r="AMD44" s="20"/>
      <c r="AME44" s="20"/>
      <c r="AMF44" s="20"/>
      <c r="AMG44" s="20"/>
      <c r="AMH44" s="20"/>
      <c r="AMI44" s="20"/>
      <c r="AMJ44" s="20"/>
    </row>
    <row r="45" customFormat="false" ht="12.8" hidden="false" customHeight="false" outlineLevel="0" collapsed="false">
      <c r="A45" s="3" t="n">
        <v>44510</v>
      </c>
      <c r="B45" s="0" t="n">
        <v>6</v>
      </c>
      <c r="C45" s="0" t="n">
        <v>63</v>
      </c>
      <c r="D45" s="0" t="n">
        <v>25</v>
      </c>
      <c r="E45" s="0" t="n">
        <f aca="false">205*0.33</f>
        <v>67.65</v>
      </c>
      <c r="F45" s="0" t="n">
        <f aca="false">36*0.33</f>
        <v>11.88</v>
      </c>
      <c r="G45" s="0" t="n">
        <v>0.33</v>
      </c>
      <c r="H45" s="0" t="n">
        <v>50</v>
      </c>
      <c r="I45" s="0" t="s">
        <v>31</v>
      </c>
      <c r="J45" s="0" t="s">
        <v>32</v>
      </c>
      <c r="N45" s="0" t="n">
        <v>1</v>
      </c>
      <c r="P45" s="0" t="n">
        <v>28</v>
      </c>
      <c r="Q45" s="0" t="n">
        <v>11</v>
      </c>
      <c r="R45" s="0" t="n">
        <f aca="false">(E45-F45)/F45/F45</f>
        <v>0.395155256266367</v>
      </c>
    </row>
    <row r="46" customFormat="false" ht="12.8" hidden="false" customHeight="false" outlineLevel="0" collapsed="false">
      <c r="A46" s="3" t="n">
        <v>44510</v>
      </c>
      <c r="B46" s="0" t="n">
        <v>9</v>
      </c>
      <c r="C46" s="0" t="n">
        <v>64</v>
      </c>
      <c r="D46" s="0" t="n">
        <v>15</v>
      </c>
      <c r="E46" s="0" t="n">
        <f aca="false">270*0.33</f>
        <v>89.1</v>
      </c>
      <c r="F46" s="0" t="n">
        <f aca="false">62*0.33</f>
        <v>20.46</v>
      </c>
      <c r="G46" s="0" t="n">
        <v>0.33</v>
      </c>
      <c r="H46" s="0" t="n">
        <v>50</v>
      </c>
      <c r="I46" s="0" t="s">
        <v>31</v>
      </c>
      <c r="J46" s="0" t="s">
        <v>32</v>
      </c>
      <c r="N46" s="0" t="n">
        <v>1</v>
      </c>
      <c r="R46" s="0" t="n">
        <f aca="false">(E46-F46)/F46/F46</f>
        <v>0.163970611421184</v>
      </c>
    </row>
    <row r="47" customFormat="false" ht="12.8" hidden="false" customHeight="false" outlineLevel="0" collapsed="false">
      <c r="A47" s="3" t="n">
        <v>44510</v>
      </c>
      <c r="B47" s="0" t="n">
        <v>10</v>
      </c>
      <c r="C47" s="0" t="n">
        <v>65</v>
      </c>
      <c r="D47" s="0" t="n">
        <v>15</v>
      </c>
      <c r="E47" s="0" t="n">
        <f aca="false">411*0.33</f>
        <v>135.63</v>
      </c>
      <c r="F47" s="0" t="n">
        <f aca="false">40.1*0.33</f>
        <v>13.233</v>
      </c>
      <c r="G47" s="0" t="n">
        <v>0.33</v>
      </c>
      <c r="H47" s="0" t="n">
        <v>50</v>
      </c>
      <c r="I47" s="0" t="s">
        <v>31</v>
      </c>
      <c r="J47" s="0" t="s">
        <v>32</v>
      </c>
      <c r="N47" s="0" t="n">
        <v>1</v>
      </c>
      <c r="P47" s="0" t="n">
        <v>30</v>
      </c>
      <c r="Q47" s="0" t="n">
        <v>23</v>
      </c>
      <c r="R47" s="0" t="n">
        <f aca="false">(E47-F47)/F47/F47</f>
        <v>0.69896293800374</v>
      </c>
    </row>
    <row r="48" customFormat="false" ht="12.8" hidden="false" customHeight="false" outlineLevel="0" collapsed="false">
      <c r="A48" s="3" t="n">
        <v>44510</v>
      </c>
      <c r="B48" s="0" t="n">
        <v>11</v>
      </c>
      <c r="C48" s="0" t="n">
        <v>66</v>
      </c>
      <c r="D48" s="0" t="n">
        <v>15</v>
      </c>
      <c r="E48" s="0" t="n">
        <f aca="false">549*0.33</f>
        <v>181.17</v>
      </c>
      <c r="F48" s="0" t="n">
        <f aca="false">69*0.33</f>
        <v>22.77</v>
      </c>
      <c r="G48" s="0" t="n">
        <v>0.33</v>
      </c>
      <c r="H48" s="0" t="n">
        <v>50</v>
      </c>
      <c r="I48" s="0" t="s">
        <v>31</v>
      </c>
      <c r="J48" s="0" t="s">
        <v>32</v>
      </c>
      <c r="N48" s="0" t="n">
        <v>1</v>
      </c>
      <c r="R48" s="0" t="n">
        <f aca="false">(E48-F48)/F48/F48</f>
        <v>0.305512592847186</v>
      </c>
    </row>
    <row r="49" customFormat="false" ht="12.8" hidden="false" customHeight="false" outlineLevel="0" collapsed="false">
      <c r="A49" s="3" t="n">
        <v>44511</v>
      </c>
      <c r="B49" s="0" t="n">
        <v>1</v>
      </c>
      <c r="C49" s="0" t="n">
        <v>67</v>
      </c>
      <c r="D49" s="0" t="n">
        <v>8</v>
      </c>
      <c r="E49" s="0" t="n">
        <v>157.3</v>
      </c>
      <c r="F49" s="0" t="n">
        <v>21.5</v>
      </c>
      <c r="G49" s="0" t="n">
        <v>0.33</v>
      </c>
      <c r="H49" s="0" t="n">
        <v>50</v>
      </c>
      <c r="I49" s="0" t="s">
        <v>31</v>
      </c>
      <c r="J49" s="0" t="s">
        <v>32</v>
      </c>
      <c r="K49" s="0" t="s">
        <v>48</v>
      </c>
      <c r="N49" s="0" t="n">
        <v>1</v>
      </c>
      <c r="R49" s="0" t="n">
        <f aca="false">(E49-F49)/F49/F49</f>
        <v>0.293780421849649</v>
      </c>
    </row>
    <row r="50" customFormat="false" ht="12.8" hidden="false" customHeight="false" outlineLevel="0" collapsed="false">
      <c r="A50" s="3" t="n">
        <v>44511</v>
      </c>
      <c r="B50" s="0" t="n">
        <v>2</v>
      </c>
      <c r="C50" s="0" t="n">
        <v>68</v>
      </c>
      <c r="D50" s="0" t="n">
        <v>8</v>
      </c>
      <c r="E50" s="0" t="n">
        <v>143.3</v>
      </c>
      <c r="F50" s="0" t="n">
        <v>28.6</v>
      </c>
      <c r="G50" s="0" t="n">
        <v>0.33</v>
      </c>
      <c r="H50" s="0" t="n">
        <v>50</v>
      </c>
      <c r="I50" s="0" t="s">
        <v>31</v>
      </c>
      <c r="J50" s="0" t="s">
        <v>32</v>
      </c>
      <c r="K50" s="0" t="s">
        <v>49</v>
      </c>
      <c r="N50" s="0" t="n">
        <v>1</v>
      </c>
      <c r="R50" s="0" t="n">
        <f aca="false">(E50-F50)/F50/F50</f>
        <v>0.140226905961172</v>
      </c>
    </row>
    <row r="51" customFormat="false" ht="12.8" hidden="false" customHeight="false" outlineLevel="0" collapsed="false">
      <c r="A51" s="3" t="n">
        <v>44511</v>
      </c>
      <c r="B51" s="0" t="n">
        <v>4</v>
      </c>
      <c r="C51" s="0" t="n">
        <v>69</v>
      </c>
      <c r="D51" s="0" t="n">
        <v>50</v>
      </c>
      <c r="E51" s="0" t="n">
        <v>110.5</v>
      </c>
      <c r="F51" s="0" t="n">
        <v>15.6</v>
      </c>
      <c r="G51" s="0" t="n">
        <v>0.33</v>
      </c>
      <c r="H51" s="0" t="n">
        <v>50</v>
      </c>
      <c r="I51" s="0" t="s">
        <v>31</v>
      </c>
      <c r="J51" s="0" t="s">
        <v>32</v>
      </c>
      <c r="N51" s="0" t="n">
        <v>1</v>
      </c>
      <c r="P51" s="0" t="n">
        <v>55</v>
      </c>
      <c r="Q51" s="0" t="n">
        <v>13</v>
      </c>
      <c r="R51" s="0" t="n">
        <f aca="false">(E51-F51)/F51/F51</f>
        <v>0.389957264957265</v>
      </c>
    </row>
    <row r="52" customFormat="false" ht="12.8" hidden="false" customHeight="false" outlineLevel="0" collapsed="false">
      <c r="A52" s="3" t="n">
        <v>44511</v>
      </c>
      <c r="B52" s="0" t="n">
        <v>7</v>
      </c>
      <c r="C52" s="0" t="n">
        <v>72</v>
      </c>
      <c r="D52" s="0" t="n">
        <v>50</v>
      </c>
      <c r="E52" s="0" t="n">
        <v>176.8</v>
      </c>
      <c r="F52" s="0" t="n">
        <v>12.3</v>
      </c>
      <c r="G52" s="0" t="n">
        <v>0.33</v>
      </c>
      <c r="H52" s="0" t="n">
        <v>50</v>
      </c>
      <c r="I52" s="0" t="s">
        <v>31</v>
      </c>
      <c r="J52" s="0" t="s">
        <v>32</v>
      </c>
      <c r="K52" s="8" t="s">
        <v>50</v>
      </c>
      <c r="N52" s="0" t="n">
        <v>1</v>
      </c>
      <c r="P52" s="0" t="n">
        <v>410</v>
      </c>
      <c r="Q52" s="0" t="n">
        <v>13</v>
      </c>
      <c r="R52" s="0" t="n">
        <f aca="false">(E52-F52)/F52/F52</f>
        <v>1.08731575120629</v>
      </c>
    </row>
    <row r="53" customFormat="false" ht="12.8" hidden="false" customHeight="false" outlineLevel="0" collapsed="false">
      <c r="A53" s="3" t="n">
        <v>44511</v>
      </c>
      <c r="B53" s="0" t="n">
        <v>9</v>
      </c>
      <c r="C53" s="0" t="n">
        <v>73</v>
      </c>
      <c r="E53" s="0" t="n">
        <v>48.4</v>
      </c>
      <c r="F53" s="0" t="n">
        <v>19.5</v>
      </c>
      <c r="G53" s="0" t="n">
        <v>0.33</v>
      </c>
      <c r="H53" s="0" t="n">
        <v>50</v>
      </c>
      <c r="I53" s="0" t="s">
        <v>31</v>
      </c>
      <c r="J53" s="0" t="s">
        <v>32</v>
      </c>
      <c r="K53" s="0" t="s">
        <v>151</v>
      </c>
      <c r="N53" s="0" t="n">
        <v>1</v>
      </c>
      <c r="R53" s="0" t="n">
        <f aca="false">(E53-F53)/F53/F53</f>
        <v>0.0760026298487837</v>
      </c>
    </row>
    <row r="54" customFormat="false" ht="12.8" hidden="false" customHeight="false" outlineLevel="0" collapsed="false">
      <c r="A54" s="3" t="n">
        <v>44522</v>
      </c>
      <c r="B54" s="0" t="n">
        <v>2</v>
      </c>
      <c r="C54" s="0" t="n">
        <v>74</v>
      </c>
      <c r="D54" s="0" t="n">
        <v>70</v>
      </c>
      <c r="E54" s="0" t="n">
        <v>115</v>
      </c>
      <c r="F54" s="0" t="n">
        <v>54.3</v>
      </c>
      <c r="G54" s="0" t="n">
        <v>0.33</v>
      </c>
      <c r="H54" s="0" t="n">
        <v>50</v>
      </c>
      <c r="I54" s="0" t="s">
        <v>31</v>
      </c>
      <c r="J54" s="0" t="s">
        <v>32</v>
      </c>
      <c r="K54" s="0" t="s">
        <v>37</v>
      </c>
      <c r="N54" s="0" t="n">
        <v>1</v>
      </c>
      <c r="R54" s="0" t="n">
        <f aca="false">(E54-F54)/F54/F54</f>
        <v>0.0205868088411356</v>
      </c>
    </row>
    <row r="55" customFormat="false" ht="12.8" hidden="false" customHeight="false" outlineLevel="0" collapsed="false">
      <c r="A55" s="3" t="n">
        <v>44522</v>
      </c>
      <c r="B55" s="0" t="n">
        <v>3</v>
      </c>
      <c r="C55" s="0" t="n">
        <v>75</v>
      </c>
      <c r="D55" s="0" t="n">
        <v>70</v>
      </c>
      <c r="E55" s="0" t="n">
        <v>136.1</v>
      </c>
      <c r="F55" s="0" t="n">
        <v>39.4</v>
      </c>
      <c r="G55" s="0" t="n">
        <v>0.33</v>
      </c>
      <c r="H55" s="0" t="n">
        <v>50</v>
      </c>
      <c r="I55" s="0" t="s">
        <v>31</v>
      </c>
      <c r="J55" s="0" t="s">
        <v>32</v>
      </c>
      <c r="K55" s="0" t="s">
        <v>51</v>
      </c>
      <c r="N55" s="0" t="n">
        <v>1</v>
      </c>
      <c r="P55" s="0" t="n">
        <v>70</v>
      </c>
      <c r="Q55" s="0" t="n">
        <v>3.8</v>
      </c>
      <c r="R55" s="0" t="n">
        <f aca="false">(E55-F55)/F55/F55</f>
        <v>0.0622922517972635</v>
      </c>
    </row>
    <row r="56" customFormat="false" ht="12.8" hidden="false" customHeight="false" outlineLevel="0" collapsed="false">
      <c r="A56" s="3" t="n">
        <v>44522</v>
      </c>
      <c r="B56" s="0" t="n">
        <v>5</v>
      </c>
      <c r="C56" s="0" t="n">
        <v>76</v>
      </c>
      <c r="D56" s="0" t="n">
        <v>70</v>
      </c>
      <c r="E56" s="0" t="n">
        <v>121</v>
      </c>
      <c r="F56" s="0" t="n">
        <v>53</v>
      </c>
      <c r="G56" s="0" t="n">
        <v>0.33</v>
      </c>
      <c r="H56" s="0" t="n">
        <v>50</v>
      </c>
      <c r="I56" s="0" t="s">
        <v>31</v>
      </c>
      <c r="J56" s="0" t="s">
        <v>35</v>
      </c>
      <c r="K56" s="0" t="s">
        <v>52</v>
      </c>
      <c r="N56" s="0" t="n">
        <v>1</v>
      </c>
      <c r="P56" s="0" t="n">
        <v>10</v>
      </c>
      <c r="Q56" s="0" t="n">
        <v>2.3</v>
      </c>
      <c r="R56" s="0" t="n">
        <f aca="false">(E56-F56)/F56/F56</f>
        <v>0.0242079031683873</v>
      </c>
    </row>
    <row r="57" customFormat="false" ht="12.8" hidden="false" customHeight="false" outlineLevel="0" collapsed="false">
      <c r="A57" s="3" t="n">
        <v>44522</v>
      </c>
      <c r="B57" s="0" t="n">
        <v>6</v>
      </c>
      <c r="C57" s="0" t="n">
        <v>77</v>
      </c>
      <c r="D57" s="0" t="n">
        <v>70</v>
      </c>
      <c r="E57" s="0" t="n">
        <v>132.6</v>
      </c>
      <c r="F57" s="0" t="n">
        <v>37.1</v>
      </c>
      <c r="G57" s="0" t="n">
        <v>0.33</v>
      </c>
      <c r="H57" s="0" t="n">
        <v>50</v>
      </c>
      <c r="I57" s="0" t="s">
        <v>31</v>
      </c>
      <c r="J57" s="0" t="s">
        <v>35</v>
      </c>
      <c r="K57" s="0" t="s">
        <v>53</v>
      </c>
      <c r="N57" s="0" t="n">
        <v>1</v>
      </c>
      <c r="P57" s="0" t="n">
        <v>71</v>
      </c>
      <c r="Q57" s="0" t="n">
        <v>3.3</v>
      </c>
      <c r="R57" s="0" t="n">
        <f aca="false">(E57-F57)/F57/F57</f>
        <v>0.069383395935804</v>
      </c>
    </row>
    <row r="58" customFormat="false" ht="12.8" hidden="false" customHeight="false" outlineLevel="0" collapsed="false">
      <c r="A58" s="3" t="n">
        <v>44522</v>
      </c>
      <c r="B58" s="0" t="n">
        <v>8</v>
      </c>
      <c r="C58" s="0" t="n">
        <v>78</v>
      </c>
      <c r="D58" s="0" t="n">
        <v>100</v>
      </c>
      <c r="E58" s="0" t="n">
        <v>182.3</v>
      </c>
      <c r="F58" s="0" t="n">
        <v>42.9</v>
      </c>
      <c r="G58" s="0" t="n">
        <v>0.33</v>
      </c>
      <c r="H58" s="0" t="n">
        <v>50</v>
      </c>
      <c r="J58" s="0" t="s">
        <v>32</v>
      </c>
      <c r="N58" s="0" t="n">
        <v>1</v>
      </c>
      <c r="P58" s="0" t="n">
        <v>440</v>
      </c>
      <c r="Q58" s="0" t="n">
        <v>3</v>
      </c>
      <c r="R58" s="0" t="n">
        <f aca="false">(E58-F58)/F58/F58</f>
        <v>0.0757439918279079</v>
      </c>
    </row>
    <row r="59" customFormat="false" ht="12.8" hidden="false" customHeight="false" outlineLevel="0" collapsed="false">
      <c r="A59" s="19" t="n">
        <v>44522</v>
      </c>
      <c r="B59" s="21" t="n">
        <v>9</v>
      </c>
      <c r="C59" s="20" t="n">
        <v>79</v>
      </c>
      <c r="D59" s="21" t="n">
        <v>100</v>
      </c>
      <c r="E59" s="21" t="n">
        <v>178.1</v>
      </c>
      <c r="F59" s="21" t="n">
        <v>27.9</v>
      </c>
      <c r="G59" s="21" t="n">
        <v>0.33</v>
      </c>
      <c r="H59" s="21" t="n">
        <v>50</v>
      </c>
      <c r="I59" s="21"/>
      <c r="J59" s="21" t="s">
        <v>32</v>
      </c>
      <c r="K59" s="20" t="s">
        <v>200</v>
      </c>
      <c r="L59" s="20"/>
      <c r="M59" s="20"/>
      <c r="N59" s="20" t="n">
        <v>1</v>
      </c>
      <c r="O59" s="20"/>
      <c r="P59" s="20"/>
      <c r="Q59" s="20"/>
      <c r="R59" s="0" t="n">
        <f aca="false">(E59-F59)/F59/F59</f>
        <v>0.192957438881823</v>
      </c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0"/>
      <c r="JF59" s="20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0"/>
      <c r="JR59" s="20"/>
      <c r="JS59" s="20"/>
      <c r="JT59" s="20"/>
      <c r="JU59" s="20"/>
      <c r="JV59" s="20"/>
      <c r="JW59" s="20"/>
      <c r="JX59" s="20"/>
      <c r="JY59" s="20"/>
      <c r="JZ59" s="20"/>
      <c r="KA59" s="20"/>
      <c r="KB59" s="20"/>
      <c r="KC59" s="20"/>
      <c r="KD59" s="20"/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20"/>
      <c r="KQ59" s="20"/>
      <c r="KR59" s="20"/>
      <c r="KS59" s="20"/>
      <c r="KT59" s="20"/>
      <c r="KU59" s="20"/>
      <c r="KV59" s="20"/>
      <c r="KW59" s="20"/>
      <c r="KX59" s="20"/>
      <c r="KY59" s="20"/>
      <c r="KZ59" s="20"/>
      <c r="LA59" s="20"/>
      <c r="LB59" s="20"/>
      <c r="LC59" s="20"/>
      <c r="LD59" s="20"/>
      <c r="LE59" s="20"/>
      <c r="LF59" s="20"/>
      <c r="LG59" s="20"/>
      <c r="LH59" s="20"/>
      <c r="LI59" s="20"/>
      <c r="LJ59" s="20"/>
      <c r="LK59" s="20"/>
      <c r="LL59" s="20"/>
      <c r="LM59" s="20"/>
      <c r="LN59" s="20"/>
      <c r="LO59" s="20"/>
      <c r="LP59" s="20"/>
      <c r="LQ59" s="20"/>
      <c r="LR59" s="20"/>
      <c r="LS59" s="20"/>
      <c r="LT59" s="20"/>
      <c r="LU59" s="20"/>
      <c r="LV59" s="20"/>
      <c r="LW59" s="20"/>
      <c r="LX59" s="20"/>
      <c r="LY59" s="20"/>
      <c r="LZ59" s="20"/>
      <c r="MA59" s="20"/>
      <c r="MB59" s="20"/>
      <c r="MC59" s="20"/>
      <c r="MD59" s="20"/>
      <c r="ME59" s="20"/>
      <c r="MF59" s="20"/>
      <c r="MG59" s="20"/>
      <c r="MH59" s="20"/>
      <c r="MI59" s="20"/>
      <c r="MJ59" s="20"/>
      <c r="MK59" s="20"/>
      <c r="ML59" s="20"/>
      <c r="MM59" s="20"/>
      <c r="MN59" s="20"/>
      <c r="MO59" s="20"/>
      <c r="MP59" s="20"/>
      <c r="MQ59" s="20"/>
      <c r="MR59" s="20"/>
      <c r="MS59" s="20"/>
      <c r="MT59" s="20"/>
      <c r="MU59" s="20"/>
      <c r="MV59" s="20"/>
      <c r="MW59" s="20"/>
      <c r="MX59" s="20"/>
      <c r="MY59" s="20"/>
      <c r="MZ59" s="20"/>
      <c r="NA59" s="20"/>
      <c r="NB59" s="20"/>
      <c r="NC59" s="20"/>
      <c r="ND59" s="20"/>
      <c r="NE59" s="20"/>
      <c r="NF59" s="20"/>
      <c r="NG59" s="20"/>
      <c r="NH59" s="20"/>
      <c r="NI59" s="20"/>
      <c r="NJ59" s="20"/>
      <c r="NK59" s="20"/>
      <c r="NL59" s="20"/>
      <c r="NM59" s="20"/>
      <c r="NN59" s="20"/>
      <c r="NO59" s="20"/>
      <c r="NP59" s="20"/>
      <c r="NQ59" s="20"/>
      <c r="NR59" s="20"/>
      <c r="NS59" s="20"/>
      <c r="NT59" s="20"/>
      <c r="NU59" s="20"/>
      <c r="NV59" s="20"/>
      <c r="NW59" s="20"/>
      <c r="NX59" s="20"/>
      <c r="NY59" s="20"/>
      <c r="NZ59" s="20"/>
      <c r="OA59" s="20"/>
      <c r="OB59" s="20"/>
      <c r="OC59" s="20"/>
      <c r="OD59" s="20"/>
      <c r="OE59" s="20"/>
      <c r="OF59" s="20"/>
      <c r="OG59" s="20"/>
      <c r="OH59" s="20"/>
      <c r="OI59" s="20"/>
      <c r="OJ59" s="20"/>
      <c r="OK59" s="20"/>
      <c r="OL59" s="20"/>
      <c r="OM59" s="20"/>
      <c r="ON59" s="20"/>
      <c r="OO59" s="20"/>
      <c r="OP59" s="20"/>
      <c r="OQ59" s="20"/>
      <c r="OR59" s="20"/>
      <c r="OS59" s="20"/>
      <c r="OT59" s="20"/>
      <c r="OU59" s="20"/>
      <c r="OV59" s="20"/>
      <c r="OW59" s="20"/>
      <c r="OX59" s="20"/>
      <c r="OY59" s="20"/>
      <c r="OZ59" s="20"/>
      <c r="PA59" s="20"/>
      <c r="PB59" s="20"/>
      <c r="PC59" s="20"/>
      <c r="PD59" s="20"/>
      <c r="PE59" s="20"/>
      <c r="PF59" s="20"/>
      <c r="PG59" s="20"/>
      <c r="PH59" s="20"/>
      <c r="PI59" s="20"/>
      <c r="PJ59" s="20"/>
      <c r="PK59" s="20"/>
      <c r="PL59" s="20"/>
      <c r="PM59" s="20"/>
      <c r="PN59" s="20"/>
      <c r="PO59" s="20"/>
      <c r="PP59" s="20"/>
      <c r="PQ59" s="20"/>
      <c r="PR59" s="20"/>
      <c r="PS59" s="20"/>
      <c r="PT59" s="20"/>
      <c r="PU59" s="20"/>
      <c r="PV59" s="20"/>
      <c r="PW59" s="20"/>
      <c r="PX59" s="20"/>
      <c r="PY59" s="20"/>
      <c r="PZ59" s="20"/>
      <c r="QA59" s="20"/>
      <c r="QB59" s="20"/>
      <c r="QC59" s="20"/>
      <c r="QD59" s="20"/>
      <c r="QE59" s="20"/>
      <c r="QF59" s="20"/>
      <c r="QG59" s="20"/>
      <c r="QH59" s="20"/>
      <c r="QI59" s="20"/>
      <c r="QJ59" s="20"/>
      <c r="QK59" s="20"/>
      <c r="QL59" s="20"/>
      <c r="QM59" s="20"/>
      <c r="QN59" s="20"/>
      <c r="QO59" s="20"/>
      <c r="QP59" s="20"/>
      <c r="QQ59" s="20"/>
      <c r="QR59" s="20"/>
      <c r="QS59" s="20"/>
      <c r="QT59" s="20"/>
      <c r="QU59" s="20"/>
      <c r="QV59" s="20"/>
      <c r="QW59" s="20"/>
      <c r="QX59" s="20"/>
      <c r="QY59" s="20"/>
      <c r="QZ59" s="20"/>
      <c r="RA59" s="20"/>
      <c r="RB59" s="20"/>
      <c r="RC59" s="20"/>
      <c r="RD59" s="20"/>
      <c r="RE59" s="20"/>
      <c r="RF59" s="20"/>
      <c r="RG59" s="20"/>
      <c r="RH59" s="20"/>
      <c r="RI59" s="20"/>
      <c r="RJ59" s="20"/>
      <c r="RK59" s="20"/>
      <c r="RL59" s="20"/>
      <c r="RM59" s="20"/>
      <c r="RN59" s="20"/>
      <c r="RO59" s="20"/>
      <c r="RP59" s="20"/>
      <c r="RQ59" s="20"/>
      <c r="RR59" s="20"/>
      <c r="RS59" s="20"/>
      <c r="RT59" s="20"/>
      <c r="RU59" s="20"/>
      <c r="RV59" s="20"/>
      <c r="RW59" s="20"/>
      <c r="RX59" s="20"/>
      <c r="RY59" s="20"/>
      <c r="RZ59" s="20"/>
      <c r="SA59" s="20"/>
      <c r="SB59" s="20"/>
      <c r="SC59" s="20"/>
      <c r="SD59" s="20"/>
      <c r="SE59" s="20"/>
      <c r="SF59" s="20"/>
      <c r="SG59" s="20"/>
      <c r="SH59" s="20"/>
      <c r="SI59" s="20"/>
      <c r="SJ59" s="20"/>
      <c r="SK59" s="20"/>
      <c r="SL59" s="20"/>
      <c r="SM59" s="20"/>
      <c r="SN59" s="20"/>
      <c r="SO59" s="20"/>
      <c r="SP59" s="20"/>
      <c r="SQ59" s="20"/>
      <c r="SR59" s="20"/>
      <c r="SS59" s="20"/>
      <c r="ST59" s="20"/>
      <c r="SU59" s="20"/>
      <c r="SV59" s="20"/>
      <c r="SW59" s="20"/>
      <c r="SX59" s="20"/>
      <c r="SY59" s="20"/>
      <c r="SZ59" s="20"/>
      <c r="TA59" s="20"/>
      <c r="TB59" s="20"/>
      <c r="TC59" s="20"/>
      <c r="TD59" s="20"/>
      <c r="TE59" s="20"/>
      <c r="TF59" s="20"/>
      <c r="TG59" s="20"/>
      <c r="TH59" s="20"/>
      <c r="TI59" s="20"/>
      <c r="TJ59" s="20"/>
      <c r="TK59" s="20"/>
      <c r="TL59" s="20"/>
      <c r="TM59" s="20"/>
      <c r="TN59" s="20"/>
      <c r="TO59" s="20"/>
      <c r="TP59" s="20"/>
      <c r="TQ59" s="20"/>
      <c r="TR59" s="20"/>
      <c r="TS59" s="20"/>
      <c r="TT59" s="20"/>
      <c r="TU59" s="20"/>
      <c r="TV59" s="20"/>
      <c r="TW59" s="20"/>
      <c r="TX59" s="20"/>
      <c r="TY59" s="20"/>
      <c r="TZ59" s="20"/>
      <c r="UA59" s="20"/>
      <c r="UB59" s="20"/>
      <c r="UC59" s="20"/>
      <c r="UD59" s="20"/>
      <c r="UE59" s="20"/>
      <c r="UF59" s="20"/>
      <c r="UG59" s="20"/>
      <c r="UH59" s="20"/>
      <c r="UI59" s="20"/>
      <c r="UJ59" s="20"/>
      <c r="UK59" s="20"/>
      <c r="UL59" s="20"/>
      <c r="UM59" s="20"/>
      <c r="UN59" s="20"/>
      <c r="UO59" s="20"/>
      <c r="UP59" s="20"/>
      <c r="UQ59" s="20"/>
      <c r="UR59" s="20"/>
      <c r="US59" s="20"/>
      <c r="UT59" s="20"/>
      <c r="UU59" s="20"/>
      <c r="UV59" s="20"/>
      <c r="UW59" s="20"/>
      <c r="UX59" s="20"/>
      <c r="UY59" s="20"/>
      <c r="UZ59" s="20"/>
      <c r="VA59" s="20"/>
      <c r="VB59" s="20"/>
      <c r="VC59" s="20"/>
      <c r="VD59" s="20"/>
      <c r="VE59" s="20"/>
      <c r="VF59" s="20"/>
      <c r="VG59" s="20"/>
      <c r="VH59" s="20"/>
      <c r="VI59" s="20"/>
      <c r="VJ59" s="20"/>
      <c r="VK59" s="20"/>
      <c r="VL59" s="20"/>
      <c r="VM59" s="20"/>
      <c r="VN59" s="20"/>
      <c r="VO59" s="20"/>
      <c r="VP59" s="20"/>
      <c r="VQ59" s="20"/>
      <c r="VR59" s="20"/>
      <c r="VS59" s="20"/>
      <c r="VT59" s="20"/>
      <c r="VU59" s="20"/>
      <c r="VV59" s="20"/>
      <c r="VW59" s="20"/>
      <c r="VX59" s="20"/>
      <c r="VY59" s="20"/>
      <c r="VZ59" s="20"/>
      <c r="WA59" s="20"/>
      <c r="WB59" s="20"/>
      <c r="WC59" s="20"/>
      <c r="WD59" s="20"/>
      <c r="WE59" s="20"/>
      <c r="WF59" s="20"/>
      <c r="WG59" s="20"/>
      <c r="WH59" s="20"/>
      <c r="WI59" s="20"/>
      <c r="WJ59" s="20"/>
      <c r="WK59" s="20"/>
      <c r="WL59" s="20"/>
      <c r="WM59" s="20"/>
      <c r="WN59" s="20"/>
      <c r="WO59" s="20"/>
      <c r="WP59" s="20"/>
      <c r="WQ59" s="20"/>
      <c r="WR59" s="20"/>
      <c r="WS59" s="20"/>
      <c r="WT59" s="20"/>
      <c r="WU59" s="20"/>
      <c r="WV59" s="20"/>
      <c r="WW59" s="20"/>
      <c r="WX59" s="20"/>
      <c r="WY59" s="20"/>
      <c r="WZ59" s="20"/>
      <c r="XA59" s="20"/>
      <c r="XB59" s="20"/>
      <c r="XC59" s="20"/>
      <c r="XD59" s="20"/>
      <c r="XE59" s="20"/>
      <c r="XF59" s="20"/>
      <c r="XG59" s="20"/>
      <c r="XH59" s="20"/>
      <c r="XI59" s="20"/>
      <c r="XJ59" s="20"/>
      <c r="XK59" s="20"/>
      <c r="XL59" s="20"/>
      <c r="XM59" s="20"/>
      <c r="XN59" s="20"/>
      <c r="XO59" s="20"/>
      <c r="XP59" s="20"/>
      <c r="XQ59" s="20"/>
      <c r="XR59" s="20"/>
      <c r="XS59" s="20"/>
      <c r="XT59" s="20"/>
      <c r="XU59" s="20"/>
      <c r="XV59" s="20"/>
      <c r="XW59" s="20"/>
      <c r="XX59" s="20"/>
      <c r="XY59" s="20"/>
      <c r="XZ59" s="20"/>
      <c r="YA59" s="20"/>
      <c r="YB59" s="20"/>
      <c r="YC59" s="20"/>
      <c r="YD59" s="20"/>
      <c r="YE59" s="20"/>
      <c r="YF59" s="20"/>
      <c r="YG59" s="20"/>
      <c r="YH59" s="20"/>
      <c r="YI59" s="20"/>
      <c r="YJ59" s="20"/>
      <c r="YK59" s="20"/>
      <c r="YL59" s="20"/>
      <c r="YM59" s="20"/>
      <c r="YN59" s="20"/>
      <c r="YO59" s="20"/>
      <c r="YP59" s="20"/>
      <c r="YQ59" s="20"/>
      <c r="YR59" s="20"/>
      <c r="YS59" s="20"/>
      <c r="YT59" s="20"/>
      <c r="YU59" s="20"/>
      <c r="YV59" s="20"/>
      <c r="YW59" s="20"/>
      <c r="YX59" s="20"/>
      <c r="YY59" s="20"/>
      <c r="YZ59" s="20"/>
      <c r="ZA59" s="20"/>
      <c r="ZB59" s="20"/>
      <c r="ZC59" s="20"/>
      <c r="ZD59" s="20"/>
      <c r="ZE59" s="20"/>
      <c r="ZF59" s="20"/>
      <c r="ZG59" s="20"/>
      <c r="ZH59" s="20"/>
      <c r="ZI59" s="20"/>
      <c r="ZJ59" s="20"/>
      <c r="ZK59" s="20"/>
      <c r="ZL59" s="20"/>
      <c r="ZM59" s="20"/>
      <c r="ZN59" s="20"/>
      <c r="ZO59" s="20"/>
      <c r="ZP59" s="20"/>
      <c r="ZQ59" s="20"/>
      <c r="ZR59" s="20"/>
      <c r="ZS59" s="20"/>
      <c r="ZT59" s="20"/>
      <c r="ZU59" s="20"/>
      <c r="ZV59" s="20"/>
      <c r="ZW59" s="20"/>
      <c r="ZX59" s="20"/>
      <c r="ZY59" s="20"/>
      <c r="ZZ59" s="20"/>
      <c r="AAA59" s="20"/>
      <c r="AAB59" s="20"/>
      <c r="AAC59" s="20"/>
      <c r="AAD59" s="20"/>
      <c r="AAE59" s="20"/>
      <c r="AAF59" s="20"/>
      <c r="AAG59" s="20"/>
      <c r="AAH59" s="20"/>
      <c r="AAI59" s="20"/>
      <c r="AAJ59" s="20"/>
      <c r="AAK59" s="20"/>
      <c r="AAL59" s="20"/>
      <c r="AAM59" s="20"/>
      <c r="AAN59" s="20"/>
      <c r="AAO59" s="20"/>
      <c r="AAP59" s="20"/>
      <c r="AAQ59" s="20"/>
      <c r="AAR59" s="20"/>
      <c r="AAS59" s="20"/>
      <c r="AAT59" s="20"/>
      <c r="AAU59" s="20"/>
      <c r="AAV59" s="20"/>
      <c r="AAW59" s="20"/>
      <c r="AAX59" s="20"/>
      <c r="AAY59" s="20"/>
      <c r="AAZ59" s="20"/>
      <c r="ABA59" s="20"/>
      <c r="ABB59" s="20"/>
      <c r="ABC59" s="20"/>
      <c r="ABD59" s="20"/>
      <c r="ABE59" s="20"/>
      <c r="ABF59" s="20"/>
      <c r="ABG59" s="20"/>
      <c r="ABH59" s="20"/>
      <c r="ABI59" s="20"/>
      <c r="ABJ59" s="20"/>
      <c r="ABK59" s="20"/>
      <c r="ABL59" s="20"/>
      <c r="ABM59" s="20"/>
      <c r="ABN59" s="20"/>
      <c r="ABO59" s="20"/>
      <c r="ABP59" s="20"/>
      <c r="ABQ59" s="20"/>
      <c r="ABR59" s="20"/>
      <c r="ABS59" s="20"/>
      <c r="ABT59" s="20"/>
      <c r="ABU59" s="20"/>
      <c r="ABV59" s="20"/>
      <c r="ABW59" s="20"/>
      <c r="ABX59" s="20"/>
      <c r="ABY59" s="20"/>
      <c r="ABZ59" s="20"/>
      <c r="ACA59" s="20"/>
      <c r="ACB59" s="20"/>
      <c r="ACC59" s="20"/>
      <c r="ACD59" s="20"/>
      <c r="ACE59" s="20"/>
      <c r="ACF59" s="20"/>
      <c r="ACG59" s="20"/>
      <c r="ACH59" s="20"/>
      <c r="ACI59" s="20"/>
      <c r="ACJ59" s="20"/>
      <c r="ACK59" s="20"/>
      <c r="ACL59" s="20"/>
      <c r="ACM59" s="20"/>
      <c r="ACN59" s="20"/>
      <c r="ACO59" s="20"/>
      <c r="ACP59" s="20"/>
      <c r="ACQ59" s="20"/>
      <c r="ACR59" s="20"/>
      <c r="ACS59" s="20"/>
      <c r="ACT59" s="20"/>
      <c r="ACU59" s="20"/>
      <c r="ACV59" s="20"/>
      <c r="ACW59" s="20"/>
      <c r="ACX59" s="20"/>
      <c r="ACY59" s="20"/>
      <c r="ACZ59" s="20"/>
      <c r="ADA59" s="20"/>
      <c r="ADB59" s="20"/>
      <c r="ADC59" s="20"/>
      <c r="ADD59" s="20"/>
      <c r="ADE59" s="20"/>
      <c r="ADF59" s="20"/>
      <c r="ADG59" s="20"/>
      <c r="ADH59" s="20"/>
      <c r="ADI59" s="20"/>
      <c r="ADJ59" s="20"/>
      <c r="ADK59" s="20"/>
      <c r="ADL59" s="20"/>
      <c r="ADM59" s="20"/>
      <c r="ADN59" s="20"/>
      <c r="ADO59" s="20"/>
      <c r="ADP59" s="20"/>
      <c r="ADQ59" s="20"/>
      <c r="ADR59" s="20"/>
      <c r="ADS59" s="20"/>
      <c r="ADT59" s="20"/>
      <c r="ADU59" s="20"/>
      <c r="ADV59" s="20"/>
      <c r="ADW59" s="20"/>
      <c r="ADX59" s="20"/>
      <c r="ADY59" s="20"/>
      <c r="ADZ59" s="20"/>
      <c r="AEA59" s="20"/>
      <c r="AEB59" s="20"/>
      <c r="AEC59" s="20"/>
      <c r="AED59" s="20"/>
      <c r="AEE59" s="20"/>
      <c r="AEF59" s="20"/>
      <c r="AEG59" s="20"/>
      <c r="AEH59" s="20"/>
      <c r="AEI59" s="20"/>
      <c r="AEJ59" s="20"/>
      <c r="AEK59" s="20"/>
      <c r="AEL59" s="20"/>
      <c r="AEM59" s="20"/>
      <c r="AEN59" s="20"/>
      <c r="AEO59" s="20"/>
      <c r="AEP59" s="20"/>
      <c r="AEQ59" s="20"/>
      <c r="AER59" s="20"/>
      <c r="AES59" s="20"/>
      <c r="AET59" s="20"/>
      <c r="AEU59" s="20"/>
      <c r="AEV59" s="20"/>
      <c r="AEW59" s="20"/>
      <c r="AEX59" s="20"/>
      <c r="AEY59" s="20"/>
      <c r="AEZ59" s="20"/>
      <c r="AFA59" s="20"/>
      <c r="AFB59" s="20"/>
      <c r="AFC59" s="20"/>
      <c r="AFD59" s="20"/>
      <c r="AFE59" s="20"/>
      <c r="AFF59" s="20"/>
      <c r="AFG59" s="20"/>
      <c r="AFH59" s="20"/>
      <c r="AFI59" s="20"/>
      <c r="AFJ59" s="20"/>
      <c r="AFK59" s="20"/>
      <c r="AFL59" s="20"/>
      <c r="AFM59" s="20"/>
      <c r="AFN59" s="20"/>
      <c r="AFO59" s="20"/>
      <c r="AFP59" s="20"/>
      <c r="AFQ59" s="20"/>
      <c r="AFR59" s="20"/>
      <c r="AFS59" s="20"/>
      <c r="AFT59" s="20"/>
      <c r="AFU59" s="20"/>
      <c r="AFV59" s="20"/>
      <c r="AFW59" s="20"/>
      <c r="AFX59" s="20"/>
      <c r="AFY59" s="20"/>
      <c r="AFZ59" s="20"/>
      <c r="AGA59" s="20"/>
      <c r="AGB59" s="20"/>
      <c r="AGC59" s="20"/>
      <c r="AGD59" s="20"/>
      <c r="AGE59" s="20"/>
      <c r="AGF59" s="20"/>
      <c r="AGG59" s="20"/>
      <c r="AGH59" s="20"/>
      <c r="AGI59" s="20"/>
      <c r="AGJ59" s="20"/>
      <c r="AGK59" s="20"/>
      <c r="AGL59" s="20"/>
      <c r="AGM59" s="20"/>
      <c r="AGN59" s="20"/>
      <c r="AGO59" s="20"/>
      <c r="AGP59" s="20"/>
      <c r="AGQ59" s="20"/>
      <c r="AGR59" s="20"/>
      <c r="AGS59" s="20"/>
      <c r="AGT59" s="20"/>
      <c r="AGU59" s="20"/>
      <c r="AGV59" s="20"/>
      <c r="AGW59" s="20"/>
      <c r="AGX59" s="20"/>
      <c r="AGY59" s="20"/>
      <c r="AGZ59" s="20"/>
      <c r="AHA59" s="20"/>
      <c r="AHB59" s="20"/>
      <c r="AHC59" s="20"/>
      <c r="AHD59" s="20"/>
      <c r="AHE59" s="20"/>
      <c r="AHF59" s="20"/>
      <c r="AHG59" s="20"/>
      <c r="AHH59" s="20"/>
      <c r="AHI59" s="20"/>
      <c r="AHJ59" s="20"/>
      <c r="AHK59" s="20"/>
      <c r="AHL59" s="20"/>
      <c r="AHM59" s="20"/>
      <c r="AHN59" s="20"/>
      <c r="AHO59" s="20"/>
      <c r="AHP59" s="20"/>
      <c r="AHQ59" s="20"/>
      <c r="AHR59" s="20"/>
      <c r="AHS59" s="20"/>
      <c r="AHT59" s="20"/>
      <c r="AHU59" s="20"/>
      <c r="AHV59" s="20"/>
      <c r="AHW59" s="20"/>
      <c r="AHX59" s="20"/>
      <c r="AHY59" s="20"/>
      <c r="AHZ59" s="20"/>
      <c r="AIA59" s="20"/>
      <c r="AIB59" s="20"/>
      <c r="AIC59" s="20"/>
      <c r="AID59" s="20"/>
      <c r="AIE59" s="20"/>
      <c r="AIF59" s="20"/>
      <c r="AIG59" s="20"/>
      <c r="AIH59" s="20"/>
      <c r="AII59" s="20"/>
      <c r="AIJ59" s="20"/>
      <c r="AIK59" s="20"/>
      <c r="AIL59" s="20"/>
      <c r="AIM59" s="20"/>
      <c r="AIN59" s="20"/>
      <c r="AIO59" s="20"/>
      <c r="AIP59" s="20"/>
      <c r="AIQ59" s="20"/>
      <c r="AIR59" s="20"/>
      <c r="AIS59" s="20"/>
      <c r="AIT59" s="20"/>
      <c r="AIU59" s="20"/>
      <c r="AIV59" s="20"/>
      <c r="AIW59" s="20"/>
      <c r="AIX59" s="20"/>
      <c r="AIY59" s="20"/>
      <c r="AIZ59" s="20"/>
      <c r="AJA59" s="20"/>
      <c r="AJB59" s="20"/>
      <c r="AJC59" s="20"/>
      <c r="AJD59" s="20"/>
      <c r="AJE59" s="20"/>
      <c r="AJF59" s="20"/>
      <c r="AJG59" s="20"/>
      <c r="AJH59" s="20"/>
      <c r="AJI59" s="20"/>
      <c r="AJJ59" s="20"/>
      <c r="AJK59" s="20"/>
      <c r="AJL59" s="20"/>
      <c r="AJM59" s="20"/>
      <c r="AJN59" s="20"/>
      <c r="AJO59" s="20"/>
      <c r="AJP59" s="20"/>
      <c r="AJQ59" s="20"/>
      <c r="AJR59" s="20"/>
      <c r="AJS59" s="20"/>
      <c r="AJT59" s="20"/>
      <c r="AJU59" s="20"/>
      <c r="AJV59" s="20"/>
      <c r="AJW59" s="20"/>
      <c r="AJX59" s="20"/>
      <c r="AJY59" s="20"/>
      <c r="AJZ59" s="20"/>
      <c r="AKA59" s="20"/>
      <c r="AKB59" s="20"/>
      <c r="AKC59" s="20"/>
      <c r="AKD59" s="20"/>
      <c r="AKE59" s="20"/>
      <c r="AKF59" s="20"/>
      <c r="AKG59" s="20"/>
      <c r="AKH59" s="20"/>
      <c r="AKI59" s="20"/>
      <c r="AKJ59" s="20"/>
      <c r="AKK59" s="20"/>
      <c r="AKL59" s="20"/>
      <c r="AKM59" s="20"/>
      <c r="AKN59" s="20"/>
      <c r="AKO59" s="20"/>
      <c r="AKP59" s="20"/>
      <c r="AKQ59" s="20"/>
      <c r="AKR59" s="20"/>
      <c r="AKS59" s="20"/>
      <c r="AKT59" s="20"/>
      <c r="AKU59" s="20"/>
      <c r="AKV59" s="20"/>
      <c r="AKW59" s="20"/>
      <c r="AKX59" s="20"/>
      <c r="AKY59" s="20"/>
      <c r="AKZ59" s="20"/>
      <c r="ALA59" s="20"/>
      <c r="ALB59" s="20"/>
      <c r="ALC59" s="20"/>
      <c r="ALD59" s="20"/>
      <c r="ALE59" s="20"/>
      <c r="ALF59" s="20"/>
      <c r="ALG59" s="20"/>
      <c r="ALH59" s="20"/>
      <c r="ALI59" s="20"/>
      <c r="ALJ59" s="20"/>
      <c r="ALK59" s="20"/>
      <c r="ALL59" s="20"/>
      <c r="ALM59" s="20"/>
      <c r="ALN59" s="20"/>
      <c r="ALO59" s="20"/>
      <c r="ALP59" s="20"/>
      <c r="ALQ59" s="20"/>
      <c r="ALR59" s="20"/>
      <c r="ALS59" s="20"/>
      <c r="ALT59" s="20"/>
      <c r="ALU59" s="20"/>
      <c r="ALV59" s="20"/>
      <c r="ALW59" s="20"/>
      <c r="ALX59" s="20"/>
      <c r="ALY59" s="20"/>
      <c r="ALZ59" s="20"/>
      <c r="AMA59" s="20"/>
      <c r="AMB59" s="20"/>
      <c r="AMC59" s="20"/>
      <c r="AMD59" s="20"/>
      <c r="AME59" s="20"/>
      <c r="AMF59" s="20"/>
      <c r="AMG59" s="20"/>
      <c r="AMH59" s="20"/>
      <c r="AMI59" s="20"/>
      <c r="AMJ59" s="20"/>
    </row>
    <row r="60" customFormat="false" ht="12.8" hidden="false" customHeight="false" outlineLevel="0" collapsed="false">
      <c r="A60" s="3" t="n">
        <v>44522</v>
      </c>
      <c r="B60" s="0" t="n">
        <v>10</v>
      </c>
      <c r="C60" s="0" t="n">
        <v>80</v>
      </c>
      <c r="D60" s="0" t="n">
        <v>100</v>
      </c>
      <c r="E60" s="0" t="n">
        <v>262</v>
      </c>
      <c r="F60" s="0" t="n">
        <v>64.4</v>
      </c>
      <c r="G60" s="0" t="n">
        <v>0.33</v>
      </c>
      <c r="H60" s="0" t="n">
        <v>50</v>
      </c>
      <c r="J60" s="0" t="s">
        <v>32</v>
      </c>
      <c r="N60" s="0" t="n">
        <v>1</v>
      </c>
      <c r="P60" s="0" t="n">
        <v>2.4</v>
      </c>
      <c r="Q60" s="0" t="n">
        <v>1.4</v>
      </c>
      <c r="R60" s="0" t="n">
        <f aca="false">(E60-F60)/F60/F60</f>
        <v>0.0476447667914047</v>
      </c>
    </row>
    <row r="61" customFormat="false" ht="12.8" hidden="false" customHeight="false" outlineLevel="0" collapsed="false">
      <c r="B61" s="0" t="s">
        <v>196</v>
      </c>
      <c r="C61" s="0" t="n">
        <v>81</v>
      </c>
      <c r="D61" s="0" t="n">
        <v>61</v>
      </c>
      <c r="E61" s="0" t="n">
        <v>38.3</v>
      </c>
      <c r="F61" s="0" t="n">
        <v>12.1</v>
      </c>
      <c r="G61" s="0" t="n">
        <v>0.11</v>
      </c>
      <c r="H61" s="0" t="n">
        <v>70</v>
      </c>
      <c r="J61" s="0" t="s">
        <v>35</v>
      </c>
      <c r="O61" s="0" t="n">
        <v>1</v>
      </c>
      <c r="P61" s="0" t="n">
        <v>20</v>
      </c>
      <c r="Q61" s="0" t="n">
        <v>3</v>
      </c>
      <c r="R61" s="0" t="n">
        <f aca="false">(E61-F61)/F61/F61</f>
        <v>0.178949525305649</v>
      </c>
    </row>
    <row r="62" customFormat="false" ht="12.8" hidden="false" customHeight="false" outlineLevel="0" collapsed="false">
      <c r="B62" s="0" t="s">
        <v>56</v>
      </c>
      <c r="C62" s="0" t="n">
        <v>82</v>
      </c>
      <c r="D62" s="0" t="n">
        <v>83</v>
      </c>
      <c r="E62" s="0" t="n">
        <v>46.3</v>
      </c>
      <c r="F62" s="0" t="n">
        <v>7.9</v>
      </c>
      <c r="G62" s="0" t="n">
        <v>0.11</v>
      </c>
      <c r="H62" s="0" t="n">
        <v>70</v>
      </c>
      <c r="O62" s="0" t="n">
        <v>1</v>
      </c>
      <c r="P62" s="0" t="n">
        <v>55</v>
      </c>
      <c r="Q62" s="0" t="n">
        <v>6</v>
      </c>
      <c r="R62" s="0" t="n">
        <f aca="false">(E62-F62)/F62/F62</f>
        <v>0.615286011857074</v>
      </c>
    </row>
    <row r="63" customFormat="false" ht="12.8" hidden="false" customHeight="false" outlineLevel="0" collapsed="false">
      <c r="B63" s="0" t="s">
        <v>57</v>
      </c>
      <c r="C63" s="0" t="n">
        <v>83</v>
      </c>
      <c r="E63" s="0" t="n">
        <v>57.1</v>
      </c>
      <c r="F63" s="0" t="n">
        <v>11.4</v>
      </c>
      <c r="G63" s="0" t="n">
        <v>0.11</v>
      </c>
      <c r="H63" s="0" t="n">
        <v>30</v>
      </c>
      <c r="O63" s="0" t="n">
        <v>1</v>
      </c>
      <c r="R63" s="0" t="n">
        <f aca="false">(E63-F63)/F63/F63</f>
        <v>0.351646660510926</v>
      </c>
    </row>
    <row r="64" customFormat="false" ht="12.8" hidden="false" customHeight="false" outlineLevel="0" collapsed="false">
      <c r="B64" s="0" t="s">
        <v>58</v>
      </c>
      <c r="C64" s="0" t="n">
        <v>84</v>
      </c>
      <c r="E64" s="0" t="n">
        <v>45.9</v>
      </c>
      <c r="F64" s="0" t="n">
        <v>12</v>
      </c>
      <c r="G64" s="0" t="n">
        <v>0.11</v>
      </c>
      <c r="H64" s="0" t="n">
        <v>30</v>
      </c>
      <c r="O64" s="0" t="n">
        <v>1</v>
      </c>
      <c r="R64" s="0" t="n">
        <f aca="false">(E64-F64)/F64/F64</f>
        <v>0.235416666666667</v>
      </c>
    </row>
    <row r="65" customFormat="false" ht="12.8" hidden="false" customHeight="false" outlineLevel="0" collapsed="false">
      <c r="B65" s="0" t="s">
        <v>59</v>
      </c>
      <c r="C65" s="0" t="n">
        <v>85</v>
      </c>
      <c r="E65" s="0" t="n">
        <v>57.3</v>
      </c>
      <c r="F65" s="0" t="n">
        <v>12.4</v>
      </c>
      <c r="G65" s="0" t="n">
        <v>0.11</v>
      </c>
      <c r="H65" s="0" t="n">
        <v>30</v>
      </c>
      <c r="O65" s="0" t="n">
        <v>1</v>
      </c>
      <c r="R65" s="0" t="n">
        <f aca="false">(E65-F65)/F65/F65</f>
        <v>0.292013527575442</v>
      </c>
    </row>
    <row r="66" customFormat="false" ht="12.8" hidden="false" customHeight="false" outlineLevel="0" collapsed="false">
      <c r="B66" s="0" t="s">
        <v>60</v>
      </c>
      <c r="C66" s="0" t="n">
        <v>86</v>
      </c>
      <c r="E66" s="0" t="n">
        <v>58.1</v>
      </c>
      <c r="F66" s="0" t="n">
        <v>12.8</v>
      </c>
      <c r="G66" s="0" t="n">
        <v>0.11</v>
      </c>
      <c r="H66" s="0" t="n">
        <v>30</v>
      </c>
      <c r="O66" s="0" t="n">
        <v>1</v>
      </c>
      <c r="R66" s="0" t="n">
        <f aca="false">(E66-F66)/F66/F66</f>
        <v>0.2764892578125</v>
      </c>
    </row>
    <row r="67" customFormat="false" ht="12.8" hidden="false" customHeight="false" outlineLevel="0" collapsed="false">
      <c r="B67" s="0" t="s">
        <v>61</v>
      </c>
      <c r="C67" s="0" t="n">
        <v>87</v>
      </c>
      <c r="E67" s="0" t="n">
        <v>35.5</v>
      </c>
      <c r="F67" s="0" t="n">
        <v>18.8</v>
      </c>
      <c r="H67" s="0" t="n">
        <v>30</v>
      </c>
      <c r="O67" s="0" t="n">
        <v>1</v>
      </c>
      <c r="R67" s="0" t="n">
        <f aca="false">(E67-F67)/F67/F67</f>
        <v>0.0472498868266184</v>
      </c>
    </row>
    <row r="68" customFormat="false" ht="12.8" hidden="false" customHeight="false" outlineLevel="0" collapsed="false">
      <c r="B68" s="0" t="s">
        <v>62</v>
      </c>
      <c r="C68" s="0" t="n">
        <v>88</v>
      </c>
      <c r="E68" s="0" t="n">
        <v>40.5</v>
      </c>
      <c r="F68" s="0" t="n">
        <v>21.2</v>
      </c>
      <c r="G68" s="0" t="n">
        <v>0.11</v>
      </c>
      <c r="H68" s="0" t="n">
        <v>30</v>
      </c>
      <c r="O68" s="0" t="n">
        <v>1</v>
      </c>
      <c r="R68" s="0" t="n">
        <f aca="false">(E68-F68)/F68/F68</f>
        <v>0.0429423282306871</v>
      </c>
    </row>
    <row r="69" customFormat="false" ht="12.8" hidden="false" customHeight="false" outlineLevel="0" collapsed="false">
      <c r="B69" s="0" t="s">
        <v>63</v>
      </c>
      <c r="C69" s="0" t="n">
        <v>89</v>
      </c>
      <c r="D69" s="0" t="n">
        <v>17</v>
      </c>
      <c r="E69" s="0" t="n">
        <v>43.5</v>
      </c>
      <c r="F69" s="0" t="n">
        <v>15.3</v>
      </c>
      <c r="G69" s="0" t="n">
        <v>0.11</v>
      </c>
      <c r="H69" s="0" t="n">
        <v>70</v>
      </c>
      <c r="O69" s="0" t="n">
        <v>1</v>
      </c>
      <c r="P69" s="0" t="n">
        <v>8</v>
      </c>
      <c r="R69" s="0" t="n">
        <f aca="false">(E69-F69)/F69/F69</f>
        <v>0.120466487248494</v>
      </c>
    </row>
    <row r="70" customFormat="false" ht="12.8" hidden="false" customHeight="false" outlineLevel="0" collapsed="false">
      <c r="B70" s="0" t="s">
        <v>64</v>
      </c>
      <c r="C70" s="0" t="n">
        <v>90</v>
      </c>
      <c r="D70" s="0" t="n">
        <v>17</v>
      </c>
      <c r="E70" s="0" t="n">
        <v>40.4</v>
      </c>
      <c r="F70" s="0" t="n">
        <v>13.4</v>
      </c>
      <c r="G70" s="0" t="n">
        <v>0.11</v>
      </c>
      <c r="H70" s="0" t="n">
        <v>70</v>
      </c>
      <c r="O70" s="0" t="n">
        <v>1</v>
      </c>
      <c r="P70" s="0" t="n">
        <v>8</v>
      </c>
      <c r="R70" s="0" t="n">
        <f aca="false">(E70-F70)/F70/F70</f>
        <v>0.150367565159278</v>
      </c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/>
      <c r="IX70" s="10"/>
      <c r="IY70" s="10"/>
      <c r="IZ70" s="10"/>
      <c r="JA70" s="10"/>
      <c r="JB70" s="10"/>
      <c r="JC70" s="10"/>
      <c r="JD70" s="10"/>
      <c r="JE70" s="10"/>
      <c r="JF70" s="10"/>
      <c r="JG70" s="10"/>
      <c r="JH70" s="10"/>
      <c r="JI70" s="10"/>
      <c r="JJ70" s="10"/>
      <c r="JK70" s="10"/>
      <c r="JL70" s="10"/>
      <c r="JM70" s="10"/>
      <c r="JN70" s="10"/>
      <c r="JO70" s="10"/>
      <c r="JP70" s="10"/>
      <c r="JQ70" s="10"/>
      <c r="JR70" s="10"/>
      <c r="JS70" s="10"/>
      <c r="JT70" s="10"/>
      <c r="JU70" s="10"/>
      <c r="JV70" s="10"/>
      <c r="JW70" s="10"/>
      <c r="JX70" s="10"/>
      <c r="JY70" s="10"/>
      <c r="JZ70" s="10"/>
      <c r="KA70" s="10"/>
      <c r="KB70" s="10"/>
      <c r="KC70" s="10"/>
      <c r="KD70" s="10"/>
      <c r="KE70" s="10"/>
      <c r="KF70" s="10"/>
      <c r="KG70" s="10"/>
      <c r="KH70" s="10"/>
      <c r="KI70" s="10"/>
      <c r="KJ70" s="10"/>
      <c r="KK70" s="10"/>
      <c r="KL70" s="10"/>
      <c r="KM70" s="10"/>
      <c r="KN70" s="10"/>
      <c r="KO70" s="10"/>
      <c r="KP70" s="10"/>
      <c r="KQ70" s="10"/>
      <c r="KR70" s="10"/>
      <c r="KS70" s="10"/>
      <c r="KT70" s="10"/>
      <c r="KU70" s="10"/>
      <c r="KV70" s="10"/>
      <c r="KW70" s="10"/>
      <c r="KX70" s="10"/>
      <c r="KY70" s="10"/>
      <c r="KZ70" s="10"/>
      <c r="LA70" s="10"/>
      <c r="LB70" s="10"/>
      <c r="LC70" s="10"/>
      <c r="LD70" s="10"/>
      <c r="LE70" s="10"/>
      <c r="LF70" s="10"/>
      <c r="LG70" s="10"/>
      <c r="LH70" s="10"/>
      <c r="LI70" s="10"/>
      <c r="LJ70" s="10"/>
      <c r="LK70" s="10"/>
      <c r="LL70" s="10"/>
      <c r="LM70" s="10"/>
      <c r="LN70" s="10"/>
      <c r="LO70" s="10"/>
      <c r="LP70" s="10"/>
      <c r="LQ70" s="10"/>
      <c r="LR70" s="10"/>
      <c r="LS70" s="10"/>
      <c r="LT70" s="10"/>
      <c r="LU70" s="10"/>
      <c r="LV70" s="10"/>
      <c r="LW70" s="10"/>
      <c r="LX70" s="10"/>
      <c r="LY70" s="10"/>
      <c r="LZ70" s="10"/>
      <c r="MA70" s="10"/>
      <c r="MB70" s="10"/>
      <c r="MC70" s="10"/>
      <c r="MD70" s="10"/>
      <c r="ME70" s="10"/>
      <c r="MF70" s="10"/>
      <c r="MG70" s="10"/>
      <c r="MH70" s="10"/>
      <c r="MI70" s="10"/>
      <c r="MJ70" s="10"/>
      <c r="MK70" s="10"/>
      <c r="ML70" s="10"/>
      <c r="MM70" s="10"/>
      <c r="MN70" s="10"/>
      <c r="MO70" s="10"/>
      <c r="MP70" s="10"/>
      <c r="MQ70" s="10"/>
      <c r="MR70" s="10"/>
      <c r="MS70" s="10"/>
      <c r="MT70" s="10"/>
      <c r="MU70" s="10"/>
      <c r="MV70" s="10"/>
      <c r="MW70" s="10"/>
      <c r="MX70" s="10"/>
      <c r="MY70" s="10"/>
      <c r="MZ70" s="10"/>
      <c r="NA70" s="10"/>
      <c r="NB70" s="10"/>
      <c r="NC70" s="10"/>
      <c r="ND70" s="10"/>
      <c r="NE70" s="10"/>
      <c r="NF70" s="10"/>
      <c r="NG70" s="10"/>
      <c r="NH70" s="10"/>
      <c r="NI70" s="10"/>
      <c r="NJ70" s="10"/>
      <c r="NK70" s="10"/>
      <c r="NL70" s="10"/>
      <c r="NM70" s="10"/>
      <c r="NN70" s="10"/>
      <c r="NO70" s="10"/>
      <c r="NP70" s="10"/>
      <c r="NQ70" s="10"/>
      <c r="NR70" s="10"/>
      <c r="NS70" s="10"/>
      <c r="NT70" s="10"/>
      <c r="NU70" s="10"/>
      <c r="NV70" s="10"/>
      <c r="NW70" s="10"/>
      <c r="NX70" s="10"/>
      <c r="NY70" s="10"/>
      <c r="NZ70" s="10"/>
      <c r="OA70" s="10"/>
      <c r="OB70" s="10"/>
      <c r="OC70" s="10"/>
      <c r="OD70" s="10"/>
      <c r="OE70" s="10"/>
      <c r="OF70" s="10"/>
      <c r="OG70" s="10"/>
      <c r="OH70" s="10"/>
      <c r="OI70" s="10"/>
      <c r="OJ70" s="10"/>
      <c r="OK70" s="10"/>
      <c r="OL70" s="10"/>
      <c r="OM70" s="10"/>
      <c r="ON70" s="10"/>
      <c r="OO70" s="10"/>
      <c r="OP70" s="10"/>
      <c r="OQ70" s="10"/>
      <c r="OR70" s="10"/>
      <c r="OS70" s="10"/>
      <c r="OT70" s="10"/>
      <c r="OU70" s="10"/>
      <c r="OV70" s="10"/>
      <c r="OW70" s="10"/>
      <c r="OX70" s="10"/>
      <c r="OY70" s="10"/>
      <c r="OZ70" s="10"/>
      <c r="PA70" s="10"/>
      <c r="PB70" s="10"/>
      <c r="PC70" s="10"/>
      <c r="PD70" s="10"/>
      <c r="PE70" s="10"/>
      <c r="PF70" s="10"/>
      <c r="PG70" s="10"/>
      <c r="PH70" s="10"/>
      <c r="PI70" s="10"/>
      <c r="PJ70" s="10"/>
      <c r="PK70" s="10"/>
      <c r="PL70" s="10"/>
      <c r="PM70" s="10"/>
      <c r="PN70" s="10"/>
      <c r="PO70" s="10"/>
      <c r="PP70" s="10"/>
      <c r="PQ70" s="10"/>
      <c r="PR70" s="10"/>
      <c r="PS70" s="10"/>
      <c r="PT70" s="10"/>
      <c r="PU70" s="10"/>
      <c r="PV70" s="10"/>
      <c r="PW70" s="10"/>
      <c r="PX70" s="10"/>
      <c r="PY70" s="10"/>
      <c r="PZ70" s="10"/>
      <c r="QA70" s="10"/>
      <c r="QB70" s="10"/>
      <c r="QC70" s="10"/>
      <c r="QD70" s="10"/>
      <c r="QE70" s="10"/>
      <c r="QF70" s="10"/>
      <c r="QG70" s="10"/>
      <c r="QH70" s="10"/>
      <c r="QI70" s="10"/>
      <c r="QJ70" s="10"/>
      <c r="QK70" s="10"/>
      <c r="QL70" s="10"/>
      <c r="QM70" s="10"/>
      <c r="QN70" s="10"/>
      <c r="QO70" s="10"/>
      <c r="QP70" s="10"/>
      <c r="QQ70" s="10"/>
      <c r="QR70" s="10"/>
      <c r="QS70" s="10"/>
      <c r="QT70" s="10"/>
      <c r="QU70" s="10"/>
      <c r="QV70" s="10"/>
      <c r="QW70" s="10"/>
      <c r="QX70" s="10"/>
      <c r="QY70" s="10"/>
      <c r="QZ70" s="10"/>
      <c r="RA70" s="10"/>
      <c r="RB70" s="10"/>
      <c r="RC70" s="10"/>
      <c r="RD70" s="10"/>
      <c r="RE70" s="10"/>
      <c r="RF70" s="10"/>
      <c r="RG70" s="10"/>
      <c r="RH70" s="10"/>
      <c r="RI70" s="10"/>
      <c r="RJ70" s="10"/>
      <c r="RK70" s="10"/>
      <c r="RL70" s="10"/>
      <c r="RM70" s="10"/>
      <c r="RN70" s="10"/>
      <c r="RO70" s="10"/>
      <c r="RP70" s="10"/>
      <c r="RQ70" s="10"/>
      <c r="RR70" s="10"/>
      <c r="RS70" s="10"/>
      <c r="RT70" s="10"/>
      <c r="RU70" s="10"/>
      <c r="RV70" s="10"/>
      <c r="RW70" s="10"/>
      <c r="RX70" s="10"/>
      <c r="RY70" s="10"/>
      <c r="RZ70" s="10"/>
      <c r="SA70" s="10"/>
      <c r="SB70" s="10"/>
      <c r="SC70" s="10"/>
      <c r="SD70" s="10"/>
      <c r="SE70" s="10"/>
      <c r="SF70" s="10"/>
      <c r="SG70" s="10"/>
      <c r="SH70" s="10"/>
      <c r="SI70" s="10"/>
      <c r="SJ70" s="10"/>
      <c r="SK70" s="10"/>
      <c r="SL70" s="10"/>
      <c r="SM70" s="10"/>
      <c r="SN70" s="10"/>
      <c r="SO70" s="10"/>
      <c r="SP70" s="10"/>
      <c r="SQ70" s="10"/>
      <c r="SR70" s="10"/>
      <c r="SS70" s="10"/>
      <c r="ST70" s="10"/>
      <c r="SU70" s="10"/>
      <c r="SV70" s="10"/>
      <c r="SW70" s="10"/>
      <c r="SX70" s="10"/>
      <c r="SY70" s="10"/>
      <c r="SZ70" s="10"/>
      <c r="TA70" s="10"/>
      <c r="TB70" s="10"/>
      <c r="TC70" s="10"/>
      <c r="TD70" s="10"/>
      <c r="TE70" s="10"/>
      <c r="TF70" s="10"/>
      <c r="TG70" s="10"/>
      <c r="TH70" s="10"/>
      <c r="TI70" s="10"/>
      <c r="TJ70" s="10"/>
      <c r="TK70" s="10"/>
      <c r="TL70" s="10"/>
      <c r="TM70" s="10"/>
      <c r="TN70" s="10"/>
      <c r="TO70" s="10"/>
      <c r="TP70" s="10"/>
      <c r="TQ70" s="10"/>
      <c r="TR70" s="10"/>
      <c r="TS70" s="10"/>
      <c r="TT70" s="10"/>
      <c r="TU70" s="10"/>
      <c r="TV70" s="10"/>
      <c r="TW70" s="10"/>
      <c r="TX70" s="10"/>
      <c r="TY70" s="10"/>
      <c r="TZ70" s="10"/>
      <c r="UA70" s="10"/>
      <c r="UB70" s="10"/>
      <c r="UC70" s="10"/>
      <c r="UD70" s="10"/>
      <c r="UE70" s="10"/>
      <c r="UF70" s="10"/>
      <c r="UG70" s="10"/>
      <c r="UH70" s="10"/>
      <c r="UI70" s="10"/>
      <c r="UJ70" s="10"/>
      <c r="UK70" s="10"/>
      <c r="UL70" s="10"/>
      <c r="UM70" s="10"/>
      <c r="UN70" s="10"/>
      <c r="UO70" s="10"/>
      <c r="UP70" s="10"/>
      <c r="UQ70" s="10"/>
      <c r="UR70" s="10"/>
      <c r="US70" s="10"/>
      <c r="UT70" s="10"/>
      <c r="UU70" s="10"/>
      <c r="UV70" s="10"/>
      <c r="UW70" s="10"/>
      <c r="UX70" s="10"/>
      <c r="UY70" s="10"/>
      <c r="UZ70" s="10"/>
      <c r="VA70" s="10"/>
      <c r="VB70" s="10"/>
      <c r="VC70" s="10"/>
      <c r="VD70" s="10"/>
      <c r="VE70" s="10"/>
      <c r="VF70" s="10"/>
      <c r="VG70" s="10"/>
      <c r="VH70" s="10"/>
      <c r="VI70" s="10"/>
      <c r="VJ70" s="10"/>
      <c r="VK70" s="10"/>
      <c r="VL70" s="10"/>
      <c r="VM70" s="10"/>
      <c r="VN70" s="10"/>
      <c r="VO70" s="10"/>
      <c r="VP70" s="10"/>
      <c r="VQ70" s="10"/>
      <c r="VR70" s="10"/>
      <c r="VS70" s="10"/>
      <c r="VT70" s="10"/>
      <c r="VU70" s="10"/>
      <c r="VV70" s="10"/>
      <c r="VW70" s="10"/>
      <c r="VX70" s="10"/>
      <c r="VY70" s="10"/>
      <c r="VZ70" s="10"/>
      <c r="WA70" s="10"/>
      <c r="WB70" s="10"/>
      <c r="WC70" s="10"/>
      <c r="WD70" s="10"/>
      <c r="WE70" s="10"/>
      <c r="WF70" s="10"/>
      <c r="WG70" s="10"/>
      <c r="WH70" s="10"/>
      <c r="WI70" s="10"/>
      <c r="WJ70" s="10"/>
      <c r="WK70" s="10"/>
      <c r="WL70" s="10"/>
      <c r="WM70" s="10"/>
      <c r="WN70" s="10"/>
      <c r="WO70" s="10"/>
      <c r="WP70" s="10"/>
      <c r="WQ70" s="10"/>
      <c r="WR70" s="10"/>
      <c r="WS70" s="10"/>
      <c r="WT70" s="10"/>
      <c r="WU70" s="10"/>
      <c r="WV70" s="10"/>
      <c r="WW70" s="10"/>
      <c r="WX70" s="10"/>
      <c r="WY70" s="10"/>
      <c r="WZ70" s="10"/>
      <c r="XA70" s="10"/>
      <c r="XB70" s="10"/>
      <c r="XC70" s="10"/>
      <c r="XD70" s="10"/>
      <c r="XE70" s="10"/>
      <c r="XF70" s="10"/>
      <c r="XG70" s="10"/>
      <c r="XH70" s="10"/>
      <c r="XI70" s="10"/>
      <c r="XJ70" s="10"/>
      <c r="XK70" s="10"/>
      <c r="XL70" s="10"/>
      <c r="XM70" s="10"/>
      <c r="XN70" s="10"/>
      <c r="XO70" s="10"/>
      <c r="XP70" s="10"/>
      <c r="XQ70" s="10"/>
      <c r="XR70" s="10"/>
      <c r="XS70" s="10"/>
      <c r="XT70" s="10"/>
      <c r="XU70" s="10"/>
      <c r="XV70" s="10"/>
      <c r="XW70" s="10"/>
      <c r="XX70" s="10"/>
      <c r="XY70" s="10"/>
      <c r="XZ70" s="10"/>
      <c r="YA70" s="10"/>
      <c r="YB70" s="10"/>
      <c r="YC70" s="10"/>
      <c r="YD70" s="10"/>
      <c r="YE70" s="10"/>
      <c r="YF70" s="10"/>
      <c r="YG70" s="10"/>
      <c r="YH70" s="10"/>
      <c r="YI70" s="10"/>
      <c r="YJ70" s="10"/>
      <c r="YK70" s="10"/>
      <c r="YL70" s="10"/>
      <c r="YM70" s="10"/>
      <c r="YN70" s="10"/>
      <c r="YO70" s="10"/>
      <c r="YP70" s="10"/>
      <c r="YQ70" s="10"/>
      <c r="YR70" s="10"/>
      <c r="YS70" s="10"/>
      <c r="YT70" s="10"/>
      <c r="YU70" s="10"/>
      <c r="YV70" s="10"/>
      <c r="YW70" s="10"/>
      <c r="YX70" s="10"/>
      <c r="YY70" s="10"/>
      <c r="YZ70" s="10"/>
      <c r="ZA70" s="10"/>
      <c r="ZB70" s="10"/>
      <c r="ZC70" s="10"/>
      <c r="ZD70" s="10"/>
      <c r="ZE70" s="10"/>
      <c r="ZF70" s="10"/>
      <c r="ZG70" s="10"/>
      <c r="ZH70" s="10"/>
      <c r="ZI70" s="10"/>
      <c r="ZJ70" s="10"/>
      <c r="ZK70" s="10"/>
      <c r="ZL70" s="10"/>
      <c r="ZM70" s="10"/>
      <c r="ZN70" s="10"/>
      <c r="ZO70" s="10"/>
      <c r="ZP70" s="10"/>
      <c r="ZQ70" s="10"/>
      <c r="ZR70" s="10"/>
      <c r="ZS70" s="10"/>
      <c r="ZT70" s="10"/>
      <c r="ZU70" s="10"/>
      <c r="ZV70" s="10"/>
      <c r="ZW70" s="10"/>
      <c r="ZX70" s="10"/>
      <c r="ZY70" s="10"/>
      <c r="ZZ70" s="10"/>
      <c r="AAA70" s="10"/>
      <c r="AAB70" s="10"/>
      <c r="AAC70" s="10"/>
      <c r="AAD70" s="10"/>
      <c r="AAE70" s="10"/>
      <c r="AAF70" s="10"/>
      <c r="AAG70" s="10"/>
      <c r="AAH70" s="10"/>
      <c r="AAI70" s="10"/>
      <c r="AAJ70" s="10"/>
      <c r="AAK70" s="10"/>
      <c r="AAL70" s="10"/>
      <c r="AAM70" s="10"/>
      <c r="AAN70" s="10"/>
      <c r="AAO70" s="10"/>
      <c r="AAP70" s="10"/>
      <c r="AAQ70" s="10"/>
      <c r="AAR70" s="10"/>
      <c r="AAS70" s="10"/>
      <c r="AAT70" s="10"/>
      <c r="AAU70" s="10"/>
      <c r="AAV70" s="10"/>
      <c r="AAW70" s="10"/>
      <c r="AAX70" s="10"/>
      <c r="AAY70" s="10"/>
      <c r="AAZ70" s="10"/>
      <c r="ABA70" s="10"/>
      <c r="ABB70" s="10"/>
      <c r="ABC70" s="10"/>
      <c r="ABD70" s="10"/>
      <c r="ABE70" s="10"/>
      <c r="ABF70" s="10"/>
      <c r="ABG70" s="10"/>
      <c r="ABH70" s="10"/>
      <c r="ABI70" s="10"/>
      <c r="ABJ70" s="10"/>
      <c r="ABK70" s="10"/>
      <c r="ABL70" s="10"/>
      <c r="ABM70" s="10"/>
      <c r="ABN70" s="10"/>
      <c r="ABO70" s="10"/>
      <c r="ABP70" s="10"/>
      <c r="ABQ70" s="10"/>
      <c r="ABR70" s="10"/>
      <c r="ABS70" s="10"/>
      <c r="ABT70" s="10"/>
      <c r="ABU70" s="10"/>
      <c r="ABV70" s="10"/>
      <c r="ABW70" s="10"/>
      <c r="ABX70" s="10"/>
      <c r="ABY70" s="10"/>
      <c r="ABZ70" s="10"/>
      <c r="ACA70" s="10"/>
      <c r="ACB70" s="10"/>
      <c r="ACC70" s="10"/>
      <c r="ACD70" s="10"/>
      <c r="ACE70" s="10"/>
      <c r="ACF70" s="10"/>
      <c r="ACG70" s="10"/>
      <c r="ACH70" s="10"/>
      <c r="ACI70" s="10"/>
      <c r="ACJ70" s="10"/>
      <c r="ACK70" s="10"/>
      <c r="ACL70" s="10"/>
      <c r="ACM70" s="10"/>
      <c r="ACN70" s="10"/>
      <c r="ACO70" s="10"/>
      <c r="ACP70" s="10"/>
      <c r="ACQ70" s="10"/>
      <c r="ACR70" s="10"/>
      <c r="ACS70" s="10"/>
      <c r="ACT70" s="10"/>
      <c r="ACU70" s="10"/>
      <c r="ACV70" s="10"/>
      <c r="ACW70" s="10"/>
      <c r="ACX70" s="10"/>
      <c r="ACY70" s="10"/>
      <c r="ACZ70" s="10"/>
      <c r="ADA70" s="10"/>
      <c r="ADB70" s="10"/>
      <c r="ADC70" s="10"/>
      <c r="ADD70" s="10"/>
      <c r="ADE70" s="10"/>
      <c r="ADF70" s="10"/>
      <c r="ADG70" s="10"/>
      <c r="ADH70" s="10"/>
      <c r="ADI70" s="10"/>
      <c r="ADJ70" s="10"/>
      <c r="ADK70" s="10"/>
      <c r="ADL70" s="10"/>
      <c r="ADM70" s="10"/>
      <c r="ADN70" s="10"/>
      <c r="ADO70" s="10"/>
      <c r="ADP70" s="10"/>
      <c r="ADQ70" s="10"/>
      <c r="ADR70" s="10"/>
      <c r="ADS70" s="10"/>
      <c r="ADT70" s="10"/>
      <c r="ADU70" s="10"/>
      <c r="ADV70" s="10"/>
      <c r="ADW70" s="10"/>
      <c r="ADX70" s="10"/>
      <c r="ADY70" s="10"/>
      <c r="ADZ70" s="10"/>
      <c r="AEA70" s="10"/>
      <c r="AEB70" s="10"/>
      <c r="AEC70" s="10"/>
      <c r="AED70" s="10"/>
      <c r="AEE70" s="10"/>
      <c r="AEF70" s="10"/>
      <c r="AEG70" s="10"/>
      <c r="AEH70" s="10"/>
      <c r="AEI70" s="10"/>
      <c r="AEJ70" s="10"/>
      <c r="AEK70" s="10"/>
      <c r="AEL70" s="10"/>
      <c r="AEM70" s="10"/>
      <c r="AEN70" s="10"/>
      <c r="AEO70" s="10"/>
      <c r="AEP70" s="10"/>
      <c r="AEQ70" s="10"/>
      <c r="AER70" s="10"/>
      <c r="AES70" s="10"/>
      <c r="AET70" s="10"/>
      <c r="AEU70" s="10"/>
      <c r="AEV70" s="10"/>
      <c r="AEW70" s="10"/>
      <c r="AEX70" s="10"/>
      <c r="AEY70" s="10"/>
      <c r="AEZ70" s="10"/>
      <c r="AFA70" s="10"/>
      <c r="AFB70" s="10"/>
      <c r="AFC70" s="10"/>
      <c r="AFD70" s="10"/>
      <c r="AFE70" s="10"/>
      <c r="AFF70" s="10"/>
      <c r="AFG70" s="10"/>
      <c r="AFH70" s="10"/>
      <c r="AFI70" s="10"/>
      <c r="AFJ70" s="10"/>
      <c r="AFK70" s="10"/>
      <c r="AFL70" s="10"/>
      <c r="AFM70" s="10"/>
      <c r="AFN70" s="10"/>
      <c r="AFO70" s="10"/>
      <c r="AFP70" s="10"/>
      <c r="AFQ70" s="10"/>
      <c r="AFR70" s="10"/>
      <c r="AFS70" s="10"/>
      <c r="AFT70" s="10"/>
      <c r="AFU70" s="10"/>
      <c r="AFV70" s="10"/>
      <c r="AFW70" s="10"/>
      <c r="AFX70" s="10"/>
      <c r="AFY70" s="10"/>
      <c r="AFZ70" s="10"/>
      <c r="AGA70" s="10"/>
      <c r="AGB70" s="10"/>
      <c r="AGC70" s="10"/>
      <c r="AGD70" s="10"/>
      <c r="AGE70" s="10"/>
      <c r="AGF70" s="10"/>
      <c r="AGG70" s="10"/>
      <c r="AGH70" s="10"/>
      <c r="AGI70" s="10"/>
      <c r="AGJ70" s="10"/>
      <c r="AGK70" s="10"/>
      <c r="AGL70" s="10"/>
      <c r="AGM70" s="10"/>
      <c r="AGN70" s="10"/>
      <c r="AGO70" s="10"/>
      <c r="AGP70" s="10"/>
      <c r="AGQ70" s="10"/>
      <c r="AGR70" s="10"/>
      <c r="AGS70" s="10"/>
      <c r="AGT70" s="10"/>
      <c r="AGU70" s="10"/>
      <c r="AGV70" s="10"/>
      <c r="AGW70" s="10"/>
      <c r="AGX70" s="10"/>
      <c r="AGY70" s="10"/>
      <c r="AGZ70" s="10"/>
      <c r="AHA70" s="10"/>
      <c r="AHB70" s="10"/>
      <c r="AHC70" s="10"/>
      <c r="AHD70" s="10"/>
      <c r="AHE70" s="10"/>
      <c r="AHF70" s="10"/>
      <c r="AHG70" s="10"/>
      <c r="AHH70" s="10"/>
      <c r="AHI70" s="10"/>
      <c r="AHJ70" s="10"/>
      <c r="AHK70" s="10"/>
      <c r="AHL70" s="10"/>
      <c r="AHM70" s="10"/>
      <c r="AHN70" s="10"/>
      <c r="AHO70" s="10"/>
      <c r="AHP70" s="10"/>
      <c r="AHQ70" s="10"/>
      <c r="AHR70" s="10"/>
      <c r="AHS70" s="10"/>
      <c r="AHT70" s="10"/>
      <c r="AHU70" s="10"/>
      <c r="AHV70" s="10"/>
      <c r="AHW70" s="10"/>
      <c r="AHX70" s="10"/>
      <c r="AHY70" s="10"/>
      <c r="AHZ70" s="10"/>
      <c r="AIA70" s="10"/>
      <c r="AIB70" s="10"/>
      <c r="AIC70" s="10"/>
      <c r="AID70" s="10"/>
      <c r="AIE70" s="10"/>
      <c r="AIF70" s="10"/>
      <c r="AIG70" s="10"/>
      <c r="AIH70" s="10"/>
      <c r="AII70" s="10"/>
      <c r="AIJ70" s="10"/>
      <c r="AIK70" s="10"/>
      <c r="AIL70" s="10"/>
      <c r="AIM70" s="10"/>
      <c r="AIN70" s="10"/>
      <c r="AIO70" s="10"/>
      <c r="AIP70" s="10"/>
      <c r="AIQ70" s="10"/>
      <c r="AIR70" s="10"/>
      <c r="AIS70" s="10"/>
      <c r="AIT70" s="10"/>
      <c r="AIU70" s="10"/>
      <c r="AIV70" s="10"/>
      <c r="AIW70" s="10"/>
      <c r="AIX70" s="10"/>
      <c r="AIY70" s="10"/>
      <c r="AIZ70" s="10"/>
      <c r="AJA70" s="10"/>
      <c r="AJB70" s="10"/>
      <c r="AJC70" s="10"/>
      <c r="AJD70" s="10"/>
      <c r="AJE70" s="10"/>
      <c r="AJF70" s="10"/>
      <c r="AJG70" s="10"/>
      <c r="AJH70" s="10"/>
      <c r="AJI70" s="10"/>
      <c r="AJJ70" s="10"/>
      <c r="AJK70" s="10"/>
      <c r="AJL70" s="10"/>
      <c r="AJM70" s="10"/>
      <c r="AJN70" s="10"/>
      <c r="AJO70" s="10"/>
      <c r="AJP70" s="10"/>
      <c r="AJQ70" s="10"/>
      <c r="AJR70" s="10"/>
      <c r="AJS70" s="10"/>
      <c r="AJT70" s="10"/>
      <c r="AJU70" s="10"/>
      <c r="AJV70" s="10"/>
      <c r="AJW70" s="10"/>
      <c r="AJX70" s="10"/>
      <c r="AJY70" s="10"/>
      <c r="AJZ70" s="10"/>
      <c r="AKA70" s="10"/>
      <c r="AKB70" s="10"/>
      <c r="AKC70" s="10"/>
      <c r="AKD70" s="10"/>
      <c r="AKE70" s="10"/>
      <c r="AKF70" s="10"/>
      <c r="AKG70" s="10"/>
      <c r="AKH70" s="10"/>
      <c r="AKI70" s="10"/>
      <c r="AKJ70" s="10"/>
      <c r="AKK70" s="10"/>
      <c r="AKL70" s="10"/>
      <c r="AKM70" s="10"/>
      <c r="AKN70" s="10"/>
      <c r="AKO70" s="10"/>
      <c r="AKP70" s="10"/>
      <c r="AKQ70" s="10"/>
      <c r="AKR70" s="10"/>
      <c r="AKS70" s="10"/>
      <c r="AKT70" s="10"/>
      <c r="AKU70" s="10"/>
      <c r="AKV70" s="10"/>
      <c r="AKW70" s="10"/>
      <c r="AKX70" s="10"/>
      <c r="AKY70" s="10"/>
      <c r="AKZ70" s="10"/>
      <c r="ALA70" s="10"/>
      <c r="ALB70" s="10"/>
      <c r="ALC70" s="10"/>
      <c r="ALD70" s="10"/>
      <c r="ALE70" s="10"/>
      <c r="ALF70" s="10"/>
      <c r="ALG70" s="10"/>
      <c r="ALH70" s="10"/>
      <c r="ALI70" s="10"/>
      <c r="ALJ70" s="10"/>
      <c r="ALK70" s="10"/>
      <c r="ALL70" s="10"/>
      <c r="ALM70" s="10"/>
      <c r="ALN70" s="10"/>
      <c r="ALO70" s="10"/>
      <c r="ALP70" s="10"/>
      <c r="ALQ70" s="10"/>
      <c r="ALR70" s="10"/>
      <c r="ALS70" s="10"/>
      <c r="ALT70" s="10"/>
      <c r="ALU70" s="10"/>
      <c r="ALV70" s="10"/>
      <c r="ALW70" s="10"/>
      <c r="ALX70" s="10"/>
      <c r="ALY70" s="10"/>
      <c r="ALZ70" s="10"/>
      <c r="AMA70" s="10"/>
      <c r="AMB70" s="10"/>
      <c r="AMC70" s="10"/>
      <c r="AMD70" s="10"/>
      <c r="AME70" s="10"/>
      <c r="AMF70" s="10"/>
      <c r="AMG70" s="10"/>
      <c r="AMH70" s="10"/>
      <c r="AMI70" s="10"/>
      <c r="AMJ70" s="10"/>
    </row>
    <row r="71" customFormat="false" ht="12.8" hidden="false" customHeight="false" outlineLevel="0" collapsed="false">
      <c r="B71" s="0" t="s">
        <v>65</v>
      </c>
      <c r="C71" s="0" t="n">
        <v>91</v>
      </c>
      <c r="D71" s="0" t="n">
        <v>17</v>
      </c>
      <c r="E71" s="0" t="n">
        <v>17.2</v>
      </c>
      <c r="F71" s="0" t="n">
        <v>8.5</v>
      </c>
      <c r="G71" s="0" t="n">
        <v>0.11</v>
      </c>
      <c r="H71" s="0" t="n">
        <v>70</v>
      </c>
      <c r="O71" s="0" t="n">
        <v>1</v>
      </c>
      <c r="P71" s="0" t="n">
        <v>17</v>
      </c>
      <c r="Q71" s="0" t="n">
        <v>7.6</v>
      </c>
      <c r="R71" s="0" t="n">
        <f aca="false">(E71-F71)/F71/F71</f>
        <v>0.120415224913495</v>
      </c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  <c r="JK71" s="10"/>
      <c r="JL71" s="10"/>
      <c r="JM71" s="10"/>
      <c r="JN71" s="10"/>
      <c r="JO71" s="10"/>
      <c r="JP71" s="10"/>
      <c r="JQ71" s="10"/>
      <c r="JR71" s="10"/>
      <c r="JS71" s="10"/>
      <c r="JT71" s="10"/>
      <c r="JU71" s="10"/>
      <c r="JV71" s="10"/>
      <c r="JW71" s="10"/>
      <c r="JX71" s="10"/>
      <c r="JY71" s="10"/>
      <c r="JZ71" s="10"/>
      <c r="KA71" s="10"/>
      <c r="KB71" s="10"/>
      <c r="KC71" s="10"/>
      <c r="KD71" s="10"/>
      <c r="KE71" s="10"/>
      <c r="KF71" s="10"/>
      <c r="KG71" s="10"/>
      <c r="KH71" s="10"/>
      <c r="KI71" s="10"/>
      <c r="KJ71" s="10"/>
      <c r="KK71" s="10"/>
      <c r="KL71" s="10"/>
      <c r="KM71" s="10"/>
      <c r="KN71" s="10"/>
      <c r="KO71" s="10"/>
      <c r="KP71" s="10"/>
      <c r="KQ71" s="10"/>
      <c r="KR71" s="10"/>
      <c r="KS71" s="10"/>
      <c r="KT71" s="10"/>
      <c r="KU71" s="10"/>
      <c r="KV71" s="10"/>
      <c r="KW71" s="10"/>
      <c r="KX71" s="10"/>
      <c r="KY71" s="10"/>
      <c r="KZ71" s="10"/>
      <c r="LA71" s="10"/>
      <c r="LB71" s="10"/>
      <c r="LC71" s="10"/>
      <c r="LD71" s="10"/>
      <c r="LE71" s="10"/>
      <c r="LF71" s="10"/>
      <c r="LG71" s="10"/>
      <c r="LH71" s="10"/>
      <c r="LI71" s="10"/>
      <c r="LJ71" s="10"/>
      <c r="LK71" s="10"/>
      <c r="LL71" s="10"/>
      <c r="LM71" s="10"/>
      <c r="LN71" s="10"/>
      <c r="LO71" s="10"/>
      <c r="LP71" s="10"/>
      <c r="LQ71" s="10"/>
      <c r="LR71" s="10"/>
      <c r="LS71" s="10"/>
      <c r="LT71" s="10"/>
      <c r="LU71" s="10"/>
      <c r="LV71" s="10"/>
      <c r="LW71" s="10"/>
      <c r="LX71" s="10"/>
      <c r="LY71" s="10"/>
      <c r="LZ71" s="10"/>
      <c r="MA71" s="10"/>
      <c r="MB71" s="10"/>
      <c r="MC71" s="10"/>
      <c r="MD71" s="10"/>
      <c r="ME71" s="10"/>
      <c r="MF71" s="10"/>
      <c r="MG71" s="10"/>
      <c r="MH71" s="10"/>
      <c r="MI71" s="10"/>
      <c r="MJ71" s="10"/>
      <c r="MK71" s="10"/>
      <c r="ML71" s="10"/>
      <c r="MM71" s="10"/>
      <c r="MN71" s="10"/>
      <c r="MO71" s="10"/>
      <c r="MP71" s="10"/>
      <c r="MQ71" s="10"/>
      <c r="MR71" s="10"/>
      <c r="MS71" s="10"/>
      <c r="MT71" s="10"/>
      <c r="MU71" s="10"/>
      <c r="MV71" s="10"/>
      <c r="MW71" s="10"/>
      <c r="MX71" s="10"/>
      <c r="MY71" s="10"/>
      <c r="MZ71" s="10"/>
      <c r="NA71" s="10"/>
      <c r="NB71" s="10"/>
      <c r="NC71" s="10"/>
      <c r="ND71" s="10"/>
      <c r="NE71" s="10"/>
      <c r="NF71" s="10"/>
      <c r="NG71" s="10"/>
      <c r="NH71" s="10"/>
      <c r="NI71" s="10"/>
      <c r="NJ71" s="10"/>
      <c r="NK71" s="10"/>
      <c r="NL71" s="10"/>
      <c r="NM71" s="10"/>
      <c r="NN71" s="10"/>
      <c r="NO71" s="10"/>
      <c r="NP71" s="10"/>
      <c r="NQ71" s="10"/>
      <c r="NR71" s="10"/>
      <c r="NS71" s="10"/>
      <c r="NT71" s="10"/>
      <c r="NU71" s="10"/>
      <c r="NV71" s="10"/>
      <c r="NW71" s="10"/>
      <c r="NX71" s="10"/>
      <c r="NY71" s="10"/>
      <c r="NZ71" s="10"/>
      <c r="OA71" s="10"/>
      <c r="OB71" s="10"/>
      <c r="OC71" s="10"/>
      <c r="OD71" s="10"/>
      <c r="OE71" s="10"/>
      <c r="OF71" s="10"/>
      <c r="OG71" s="10"/>
      <c r="OH71" s="10"/>
      <c r="OI71" s="10"/>
      <c r="OJ71" s="10"/>
      <c r="OK71" s="10"/>
      <c r="OL71" s="10"/>
      <c r="OM71" s="10"/>
      <c r="ON71" s="10"/>
      <c r="OO71" s="10"/>
      <c r="OP71" s="10"/>
      <c r="OQ71" s="10"/>
      <c r="OR71" s="10"/>
      <c r="OS71" s="10"/>
      <c r="OT71" s="10"/>
      <c r="OU71" s="10"/>
      <c r="OV71" s="10"/>
      <c r="OW71" s="10"/>
      <c r="OX71" s="10"/>
      <c r="OY71" s="10"/>
      <c r="OZ71" s="10"/>
      <c r="PA71" s="10"/>
      <c r="PB71" s="10"/>
      <c r="PC71" s="10"/>
      <c r="PD71" s="10"/>
      <c r="PE71" s="10"/>
      <c r="PF71" s="10"/>
      <c r="PG71" s="10"/>
      <c r="PH71" s="10"/>
      <c r="PI71" s="10"/>
      <c r="PJ71" s="10"/>
      <c r="PK71" s="10"/>
      <c r="PL71" s="10"/>
      <c r="PM71" s="10"/>
      <c r="PN71" s="10"/>
      <c r="PO71" s="10"/>
      <c r="PP71" s="10"/>
      <c r="PQ71" s="10"/>
      <c r="PR71" s="10"/>
      <c r="PS71" s="10"/>
      <c r="PT71" s="10"/>
      <c r="PU71" s="10"/>
      <c r="PV71" s="10"/>
      <c r="PW71" s="10"/>
      <c r="PX71" s="10"/>
      <c r="PY71" s="10"/>
      <c r="PZ71" s="10"/>
      <c r="QA71" s="10"/>
      <c r="QB71" s="10"/>
      <c r="QC71" s="10"/>
      <c r="QD71" s="10"/>
      <c r="QE71" s="10"/>
      <c r="QF71" s="10"/>
      <c r="QG71" s="10"/>
      <c r="QH71" s="10"/>
      <c r="QI71" s="10"/>
      <c r="QJ71" s="10"/>
      <c r="QK71" s="10"/>
      <c r="QL71" s="10"/>
      <c r="QM71" s="10"/>
      <c r="QN71" s="10"/>
      <c r="QO71" s="10"/>
      <c r="QP71" s="10"/>
      <c r="QQ71" s="10"/>
      <c r="QR71" s="10"/>
      <c r="QS71" s="10"/>
      <c r="QT71" s="10"/>
      <c r="QU71" s="10"/>
      <c r="QV71" s="10"/>
      <c r="QW71" s="10"/>
      <c r="QX71" s="10"/>
      <c r="QY71" s="10"/>
      <c r="QZ71" s="10"/>
      <c r="RA71" s="10"/>
      <c r="RB71" s="10"/>
      <c r="RC71" s="10"/>
      <c r="RD71" s="10"/>
      <c r="RE71" s="10"/>
      <c r="RF71" s="10"/>
      <c r="RG71" s="10"/>
      <c r="RH71" s="10"/>
      <c r="RI71" s="10"/>
      <c r="RJ71" s="10"/>
      <c r="RK71" s="10"/>
      <c r="RL71" s="10"/>
      <c r="RM71" s="10"/>
      <c r="RN71" s="10"/>
      <c r="RO71" s="10"/>
      <c r="RP71" s="10"/>
      <c r="RQ71" s="10"/>
      <c r="RR71" s="10"/>
      <c r="RS71" s="10"/>
      <c r="RT71" s="10"/>
      <c r="RU71" s="10"/>
      <c r="RV71" s="10"/>
      <c r="RW71" s="10"/>
      <c r="RX71" s="10"/>
      <c r="RY71" s="10"/>
      <c r="RZ71" s="10"/>
      <c r="SA71" s="10"/>
      <c r="SB71" s="10"/>
      <c r="SC71" s="10"/>
      <c r="SD71" s="10"/>
      <c r="SE71" s="10"/>
      <c r="SF71" s="10"/>
      <c r="SG71" s="10"/>
      <c r="SH71" s="10"/>
      <c r="SI71" s="10"/>
      <c r="SJ71" s="10"/>
      <c r="SK71" s="10"/>
      <c r="SL71" s="10"/>
      <c r="SM71" s="10"/>
      <c r="SN71" s="10"/>
      <c r="SO71" s="10"/>
      <c r="SP71" s="10"/>
      <c r="SQ71" s="10"/>
      <c r="SR71" s="10"/>
      <c r="SS71" s="10"/>
      <c r="ST71" s="10"/>
      <c r="SU71" s="10"/>
      <c r="SV71" s="10"/>
      <c r="SW71" s="10"/>
      <c r="SX71" s="10"/>
      <c r="SY71" s="10"/>
      <c r="SZ71" s="10"/>
      <c r="TA71" s="10"/>
      <c r="TB71" s="10"/>
      <c r="TC71" s="10"/>
      <c r="TD71" s="10"/>
      <c r="TE71" s="10"/>
      <c r="TF71" s="10"/>
      <c r="TG71" s="10"/>
      <c r="TH71" s="10"/>
      <c r="TI71" s="10"/>
      <c r="TJ71" s="10"/>
      <c r="TK71" s="10"/>
      <c r="TL71" s="10"/>
      <c r="TM71" s="10"/>
      <c r="TN71" s="10"/>
      <c r="TO71" s="10"/>
      <c r="TP71" s="10"/>
      <c r="TQ71" s="10"/>
      <c r="TR71" s="10"/>
      <c r="TS71" s="10"/>
      <c r="TT71" s="10"/>
      <c r="TU71" s="10"/>
      <c r="TV71" s="10"/>
      <c r="TW71" s="10"/>
      <c r="TX71" s="10"/>
      <c r="TY71" s="10"/>
      <c r="TZ71" s="10"/>
      <c r="UA71" s="10"/>
      <c r="UB71" s="10"/>
      <c r="UC71" s="10"/>
      <c r="UD71" s="10"/>
      <c r="UE71" s="10"/>
      <c r="UF71" s="10"/>
      <c r="UG71" s="10"/>
      <c r="UH71" s="10"/>
      <c r="UI71" s="10"/>
      <c r="UJ71" s="10"/>
      <c r="UK71" s="10"/>
      <c r="UL71" s="10"/>
      <c r="UM71" s="10"/>
      <c r="UN71" s="10"/>
      <c r="UO71" s="10"/>
      <c r="UP71" s="10"/>
      <c r="UQ71" s="10"/>
      <c r="UR71" s="10"/>
      <c r="US71" s="10"/>
      <c r="UT71" s="10"/>
      <c r="UU71" s="10"/>
      <c r="UV71" s="10"/>
      <c r="UW71" s="10"/>
      <c r="UX71" s="10"/>
      <c r="UY71" s="10"/>
      <c r="UZ71" s="10"/>
      <c r="VA71" s="10"/>
      <c r="VB71" s="10"/>
      <c r="VC71" s="10"/>
      <c r="VD71" s="10"/>
      <c r="VE71" s="10"/>
      <c r="VF71" s="10"/>
      <c r="VG71" s="10"/>
      <c r="VH71" s="10"/>
      <c r="VI71" s="10"/>
      <c r="VJ71" s="10"/>
      <c r="VK71" s="10"/>
      <c r="VL71" s="10"/>
      <c r="VM71" s="10"/>
      <c r="VN71" s="10"/>
      <c r="VO71" s="10"/>
      <c r="VP71" s="10"/>
      <c r="VQ71" s="10"/>
      <c r="VR71" s="10"/>
      <c r="VS71" s="10"/>
      <c r="VT71" s="10"/>
      <c r="VU71" s="10"/>
      <c r="VV71" s="10"/>
      <c r="VW71" s="10"/>
      <c r="VX71" s="10"/>
      <c r="VY71" s="10"/>
      <c r="VZ71" s="10"/>
      <c r="WA71" s="10"/>
      <c r="WB71" s="10"/>
      <c r="WC71" s="10"/>
      <c r="WD71" s="10"/>
      <c r="WE71" s="10"/>
      <c r="WF71" s="10"/>
      <c r="WG71" s="10"/>
      <c r="WH71" s="10"/>
      <c r="WI71" s="10"/>
      <c r="WJ71" s="10"/>
      <c r="WK71" s="10"/>
      <c r="WL71" s="10"/>
      <c r="WM71" s="10"/>
      <c r="WN71" s="10"/>
      <c r="WO71" s="10"/>
      <c r="WP71" s="10"/>
      <c r="WQ71" s="10"/>
      <c r="WR71" s="10"/>
      <c r="WS71" s="10"/>
      <c r="WT71" s="10"/>
      <c r="WU71" s="10"/>
      <c r="WV71" s="10"/>
      <c r="WW71" s="10"/>
      <c r="WX71" s="10"/>
      <c r="WY71" s="10"/>
      <c r="WZ71" s="10"/>
      <c r="XA71" s="10"/>
      <c r="XB71" s="10"/>
      <c r="XC71" s="10"/>
      <c r="XD71" s="10"/>
      <c r="XE71" s="10"/>
      <c r="XF71" s="10"/>
      <c r="XG71" s="10"/>
      <c r="XH71" s="10"/>
      <c r="XI71" s="10"/>
      <c r="XJ71" s="10"/>
      <c r="XK71" s="10"/>
      <c r="XL71" s="10"/>
      <c r="XM71" s="10"/>
      <c r="XN71" s="10"/>
      <c r="XO71" s="10"/>
      <c r="XP71" s="10"/>
      <c r="XQ71" s="10"/>
      <c r="XR71" s="10"/>
      <c r="XS71" s="10"/>
      <c r="XT71" s="10"/>
      <c r="XU71" s="10"/>
      <c r="XV71" s="10"/>
      <c r="XW71" s="10"/>
      <c r="XX71" s="10"/>
      <c r="XY71" s="10"/>
      <c r="XZ71" s="10"/>
      <c r="YA71" s="10"/>
      <c r="YB71" s="10"/>
      <c r="YC71" s="10"/>
      <c r="YD71" s="10"/>
      <c r="YE71" s="10"/>
      <c r="YF71" s="10"/>
      <c r="YG71" s="10"/>
      <c r="YH71" s="10"/>
      <c r="YI71" s="10"/>
      <c r="YJ71" s="10"/>
      <c r="YK71" s="10"/>
      <c r="YL71" s="10"/>
      <c r="YM71" s="10"/>
      <c r="YN71" s="10"/>
      <c r="YO71" s="10"/>
      <c r="YP71" s="10"/>
      <c r="YQ71" s="10"/>
      <c r="YR71" s="10"/>
      <c r="YS71" s="10"/>
      <c r="YT71" s="10"/>
      <c r="YU71" s="10"/>
      <c r="YV71" s="10"/>
      <c r="YW71" s="10"/>
      <c r="YX71" s="10"/>
      <c r="YY71" s="10"/>
      <c r="YZ71" s="10"/>
      <c r="ZA71" s="10"/>
      <c r="ZB71" s="10"/>
      <c r="ZC71" s="10"/>
      <c r="ZD71" s="10"/>
      <c r="ZE71" s="10"/>
      <c r="ZF71" s="10"/>
      <c r="ZG71" s="10"/>
      <c r="ZH71" s="10"/>
      <c r="ZI71" s="10"/>
      <c r="ZJ71" s="10"/>
      <c r="ZK71" s="10"/>
      <c r="ZL71" s="10"/>
      <c r="ZM71" s="10"/>
      <c r="ZN71" s="10"/>
      <c r="ZO71" s="10"/>
      <c r="ZP71" s="10"/>
      <c r="ZQ71" s="10"/>
      <c r="ZR71" s="10"/>
      <c r="ZS71" s="10"/>
      <c r="ZT71" s="10"/>
      <c r="ZU71" s="10"/>
      <c r="ZV71" s="10"/>
      <c r="ZW71" s="10"/>
      <c r="ZX71" s="10"/>
      <c r="ZY71" s="10"/>
      <c r="ZZ71" s="10"/>
      <c r="AAA71" s="10"/>
      <c r="AAB71" s="10"/>
      <c r="AAC71" s="10"/>
      <c r="AAD71" s="10"/>
      <c r="AAE71" s="10"/>
      <c r="AAF71" s="10"/>
      <c r="AAG71" s="10"/>
      <c r="AAH71" s="10"/>
      <c r="AAI71" s="10"/>
      <c r="AAJ71" s="10"/>
      <c r="AAK71" s="10"/>
      <c r="AAL71" s="10"/>
      <c r="AAM71" s="10"/>
      <c r="AAN71" s="10"/>
      <c r="AAO71" s="10"/>
      <c r="AAP71" s="10"/>
      <c r="AAQ71" s="10"/>
      <c r="AAR71" s="10"/>
      <c r="AAS71" s="10"/>
      <c r="AAT71" s="10"/>
      <c r="AAU71" s="10"/>
      <c r="AAV71" s="10"/>
      <c r="AAW71" s="10"/>
      <c r="AAX71" s="10"/>
      <c r="AAY71" s="10"/>
      <c r="AAZ71" s="10"/>
      <c r="ABA71" s="10"/>
      <c r="ABB71" s="10"/>
      <c r="ABC71" s="10"/>
      <c r="ABD71" s="10"/>
      <c r="ABE71" s="10"/>
      <c r="ABF71" s="10"/>
      <c r="ABG71" s="10"/>
      <c r="ABH71" s="10"/>
      <c r="ABI71" s="10"/>
      <c r="ABJ71" s="10"/>
      <c r="ABK71" s="10"/>
      <c r="ABL71" s="10"/>
      <c r="ABM71" s="10"/>
      <c r="ABN71" s="10"/>
      <c r="ABO71" s="10"/>
      <c r="ABP71" s="10"/>
      <c r="ABQ71" s="10"/>
      <c r="ABR71" s="10"/>
      <c r="ABS71" s="10"/>
      <c r="ABT71" s="10"/>
      <c r="ABU71" s="10"/>
      <c r="ABV71" s="10"/>
      <c r="ABW71" s="10"/>
      <c r="ABX71" s="10"/>
      <c r="ABY71" s="10"/>
      <c r="ABZ71" s="10"/>
      <c r="ACA71" s="10"/>
      <c r="ACB71" s="10"/>
      <c r="ACC71" s="10"/>
      <c r="ACD71" s="10"/>
      <c r="ACE71" s="10"/>
      <c r="ACF71" s="10"/>
      <c r="ACG71" s="10"/>
      <c r="ACH71" s="10"/>
      <c r="ACI71" s="10"/>
      <c r="ACJ71" s="10"/>
      <c r="ACK71" s="10"/>
      <c r="ACL71" s="10"/>
      <c r="ACM71" s="10"/>
      <c r="ACN71" s="10"/>
      <c r="ACO71" s="10"/>
      <c r="ACP71" s="10"/>
      <c r="ACQ71" s="10"/>
      <c r="ACR71" s="10"/>
      <c r="ACS71" s="10"/>
      <c r="ACT71" s="10"/>
      <c r="ACU71" s="10"/>
      <c r="ACV71" s="10"/>
      <c r="ACW71" s="10"/>
      <c r="ACX71" s="10"/>
      <c r="ACY71" s="10"/>
      <c r="ACZ71" s="10"/>
      <c r="ADA71" s="10"/>
      <c r="ADB71" s="10"/>
      <c r="ADC71" s="10"/>
      <c r="ADD71" s="10"/>
      <c r="ADE71" s="10"/>
      <c r="ADF71" s="10"/>
      <c r="ADG71" s="10"/>
      <c r="ADH71" s="10"/>
      <c r="ADI71" s="10"/>
      <c r="ADJ71" s="10"/>
      <c r="ADK71" s="10"/>
      <c r="ADL71" s="10"/>
      <c r="ADM71" s="10"/>
      <c r="ADN71" s="10"/>
      <c r="ADO71" s="10"/>
      <c r="ADP71" s="10"/>
      <c r="ADQ71" s="10"/>
      <c r="ADR71" s="10"/>
      <c r="ADS71" s="10"/>
      <c r="ADT71" s="10"/>
      <c r="ADU71" s="10"/>
      <c r="ADV71" s="10"/>
      <c r="ADW71" s="10"/>
      <c r="ADX71" s="10"/>
      <c r="ADY71" s="10"/>
      <c r="ADZ71" s="10"/>
      <c r="AEA71" s="10"/>
      <c r="AEB71" s="10"/>
      <c r="AEC71" s="10"/>
      <c r="AED71" s="10"/>
      <c r="AEE71" s="10"/>
      <c r="AEF71" s="10"/>
      <c r="AEG71" s="10"/>
      <c r="AEH71" s="10"/>
      <c r="AEI71" s="10"/>
      <c r="AEJ71" s="10"/>
      <c r="AEK71" s="10"/>
      <c r="AEL71" s="10"/>
      <c r="AEM71" s="10"/>
      <c r="AEN71" s="10"/>
      <c r="AEO71" s="10"/>
      <c r="AEP71" s="10"/>
      <c r="AEQ71" s="10"/>
      <c r="AER71" s="10"/>
      <c r="AES71" s="10"/>
      <c r="AET71" s="10"/>
      <c r="AEU71" s="10"/>
      <c r="AEV71" s="10"/>
      <c r="AEW71" s="10"/>
      <c r="AEX71" s="10"/>
      <c r="AEY71" s="10"/>
      <c r="AEZ71" s="10"/>
      <c r="AFA71" s="10"/>
      <c r="AFB71" s="10"/>
      <c r="AFC71" s="10"/>
      <c r="AFD71" s="10"/>
      <c r="AFE71" s="10"/>
      <c r="AFF71" s="10"/>
      <c r="AFG71" s="10"/>
      <c r="AFH71" s="10"/>
      <c r="AFI71" s="10"/>
      <c r="AFJ71" s="10"/>
      <c r="AFK71" s="10"/>
      <c r="AFL71" s="10"/>
      <c r="AFM71" s="10"/>
      <c r="AFN71" s="10"/>
      <c r="AFO71" s="10"/>
      <c r="AFP71" s="10"/>
      <c r="AFQ71" s="10"/>
      <c r="AFR71" s="10"/>
      <c r="AFS71" s="10"/>
      <c r="AFT71" s="10"/>
      <c r="AFU71" s="10"/>
      <c r="AFV71" s="10"/>
      <c r="AFW71" s="10"/>
      <c r="AFX71" s="10"/>
      <c r="AFY71" s="10"/>
      <c r="AFZ71" s="10"/>
      <c r="AGA71" s="10"/>
      <c r="AGB71" s="10"/>
      <c r="AGC71" s="10"/>
      <c r="AGD71" s="10"/>
      <c r="AGE71" s="10"/>
      <c r="AGF71" s="10"/>
      <c r="AGG71" s="10"/>
      <c r="AGH71" s="10"/>
      <c r="AGI71" s="10"/>
      <c r="AGJ71" s="10"/>
      <c r="AGK71" s="10"/>
      <c r="AGL71" s="10"/>
      <c r="AGM71" s="10"/>
      <c r="AGN71" s="10"/>
      <c r="AGO71" s="10"/>
      <c r="AGP71" s="10"/>
      <c r="AGQ71" s="10"/>
      <c r="AGR71" s="10"/>
      <c r="AGS71" s="10"/>
      <c r="AGT71" s="10"/>
      <c r="AGU71" s="10"/>
      <c r="AGV71" s="10"/>
      <c r="AGW71" s="10"/>
      <c r="AGX71" s="10"/>
      <c r="AGY71" s="10"/>
      <c r="AGZ71" s="10"/>
      <c r="AHA71" s="10"/>
      <c r="AHB71" s="10"/>
      <c r="AHC71" s="10"/>
      <c r="AHD71" s="10"/>
      <c r="AHE71" s="10"/>
      <c r="AHF71" s="10"/>
      <c r="AHG71" s="10"/>
      <c r="AHH71" s="10"/>
      <c r="AHI71" s="10"/>
      <c r="AHJ71" s="10"/>
      <c r="AHK71" s="10"/>
      <c r="AHL71" s="10"/>
      <c r="AHM71" s="10"/>
      <c r="AHN71" s="10"/>
      <c r="AHO71" s="10"/>
      <c r="AHP71" s="10"/>
      <c r="AHQ71" s="10"/>
      <c r="AHR71" s="10"/>
      <c r="AHS71" s="10"/>
      <c r="AHT71" s="10"/>
      <c r="AHU71" s="10"/>
      <c r="AHV71" s="10"/>
      <c r="AHW71" s="10"/>
      <c r="AHX71" s="10"/>
      <c r="AHY71" s="10"/>
      <c r="AHZ71" s="10"/>
      <c r="AIA71" s="10"/>
      <c r="AIB71" s="10"/>
      <c r="AIC71" s="10"/>
      <c r="AID71" s="10"/>
      <c r="AIE71" s="10"/>
      <c r="AIF71" s="10"/>
      <c r="AIG71" s="10"/>
      <c r="AIH71" s="10"/>
      <c r="AII71" s="10"/>
      <c r="AIJ71" s="10"/>
      <c r="AIK71" s="10"/>
      <c r="AIL71" s="10"/>
      <c r="AIM71" s="10"/>
      <c r="AIN71" s="10"/>
      <c r="AIO71" s="10"/>
      <c r="AIP71" s="10"/>
      <c r="AIQ71" s="10"/>
      <c r="AIR71" s="10"/>
      <c r="AIS71" s="10"/>
      <c r="AIT71" s="10"/>
      <c r="AIU71" s="10"/>
      <c r="AIV71" s="10"/>
      <c r="AIW71" s="10"/>
      <c r="AIX71" s="10"/>
      <c r="AIY71" s="10"/>
      <c r="AIZ71" s="10"/>
      <c r="AJA71" s="10"/>
      <c r="AJB71" s="10"/>
      <c r="AJC71" s="10"/>
      <c r="AJD71" s="10"/>
      <c r="AJE71" s="10"/>
      <c r="AJF71" s="10"/>
      <c r="AJG71" s="10"/>
      <c r="AJH71" s="10"/>
      <c r="AJI71" s="10"/>
      <c r="AJJ71" s="10"/>
      <c r="AJK71" s="10"/>
      <c r="AJL71" s="10"/>
      <c r="AJM71" s="10"/>
      <c r="AJN71" s="10"/>
      <c r="AJO71" s="10"/>
      <c r="AJP71" s="10"/>
      <c r="AJQ71" s="10"/>
      <c r="AJR71" s="10"/>
      <c r="AJS71" s="10"/>
      <c r="AJT71" s="10"/>
      <c r="AJU71" s="10"/>
      <c r="AJV71" s="10"/>
      <c r="AJW71" s="10"/>
      <c r="AJX71" s="10"/>
      <c r="AJY71" s="10"/>
      <c r="AJZ71" s="10"/>
      <c r="AKA71" s="10"/>
      <c r="AKB71" s="10"/>
      <c r="AKC71" s="10"/>
      <c r="AKD71" s="10"/>
      <c r="AKE71" s="10"/>
      <c r="AKF71" s="10"/>
      <c r="AKG71" s="10"/>
      <c r="AKH71" s="10"/>
      <c r="AKI71" s="10"/>
      <c r="AKJ71" s="10"/>
      <c r="AKK71" s="10"/>
      <c r="AKL71" s="10"/>
      <c r="AKM71" s="10"/>
      <c r="AKN71" s="10"/>
      <c r="AKO71" s="10"/>
      <c r="AKP71" s="10"/>
      <c r="AKQ71" s="10"/>
      <c r="AKR71" s="10"/>
      <c r="AKS71" s="10"/>
      <c r="AKT71" s="10"/>
      <c r="AKU71" s="10"/>
      <c r="AKV71" s="10"/>
      <c r="AKW71" s="10"/>
      <c r="AKX71" s="10"/>
      <c r="AKY71" s="10"/>
      <c r="AKZ71" s="10"/>
      <c r="ALA71" s="10"/>
      <c r="ALB71" s="10"/>
      <c r="ALC71" s="10"/>
      <c r="ALD71" s="10"/>
      <c r="ALE71" s="10"/>
      <c r="ALF71" s="10"/>
      <c r="ALG71" s="10"/>
      <c r="ALH71" s="10"/>
      <c r="ALI71" s="10"/>
      <c r="ALJ71" s="10"/>
      <c r="ALK71" s="10"/>
      <c r="ALL71" s="10"/>
      <c r="ALM71" s="10"/>
      <c r="ALN71" s="10"/>
      <c r="ALO71" s="10"/>
      <c r="ALP71" s="10"/>
      <c r="ALQ71" s="10"/>
      <c r="ALR71" s="10"/>
      <c r="ALS71" s="10"/>
      <c r="ALT71" s="10"/>
      <c r="ALU71" s="10"/>
      <c r="ALV71" s="10"/>
      <c r="ALW71" s="10"/>
      <c r="ALX71" s="10"/>
      <c r="ALY71" s="10"/>
      <c r="ALZ71" s="10"/>
      <c r="AMA71" s="10"/>
      <c r="AMB71" s="10"/>
      <c r="AMC71" s="10"/>
      <c r="AMD71" s="10"/>
      <c r="AME71" s="10"/>
      <c r="AMF71" s="10"/>
      <c r="AMG71" s="10"/>
      <c r="AMH71" s="10"/>
      <c r="AMI71" s="10"/>
      <c r="AMJ71" s="10"/>
    </row>
    <row r="72" customFormat="false" ht="12.8" hidden="false" customHeight="false" outlineLevel="0" collapsed="false">
      <c r="B72" s="0" t="s">
        <v>66</v>
      </c>
      <c r="C72" s="0" t="n">
        <v>92</v>
      </c>
      <c r="D72" s="0" t="n">
        <v>17</v>
      </c>
      <c r="E72" s="0" t="n">
        <v>24.6</v>
      </c>
      <c r="F72" s="0" t="n">
        <v>5.4</v>
      </c>
      <c r="G72" s="0" t="n">
        <v>0.11</v>
      </c>
      <c r="H72" s="0" t="n">
        <v>70</v>
      </c>
      <c r="O72" s="0" t="n">
        <v>1</v>
      </c>
      <c r="P72" s="0" t="n">
        <v>19</v>
      </c>
      <c r="Q72" s="0" t="n">
        <v>7</v>
      </c>
      <c r="R72" s="0" t="n">
        <f aca="false">(E72-F72)/F72/F72</f>
        <v>0.65843621399177</v>
      </c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  <c r="JN72" s="10"/>
      <c r="JO72" s="10"/>
      <c r="JP72" s="10"/>
      <c r="JQ72" s="10"/>
      <c r="JR72" s="10"/>
      <c r="JS72" s="10"/>
      <c r="JT72" s="10"/>
      <c r="JU72" s="10"/>
      <c r="JV72" s="10"/>
      <c r="JW72" s="10"/>
      <c r="JX72" s="10"/>
      <c r="JY72" s="10"/>
      <c r="JZ72" s="10"/>
      <c r="KA72" s="10"/>
      <c r="KB72" s="10"/>
      <c r="KC72" s="10"/>
      <c r="KD72" s="10"/>
      <c r="KE72" s="10"/>
      <c r="KF72" s="10"/>
      <c r="KG72" s="10"/>
      <c r="KH72" s="10"/>
      <c r="KI72" s="10"/>
      <c r="KJ72" s="10"/>
      <c r="KK72" s="10"/>
      <c r="KL72" s="10"/>
      <c r="KM72" s="10"/>
      <c r="KN72" s="10"/>
      <c r="KO72" s="10"/>
      <c r="KP72" s="10"/>
      <c r="KQ72" s="10"/>
      <c r="KR72" s="10"/>
      <c r="KS72" s="10"/>
      <c r="KT72" s="10"/>
      <c r="KU72" s="10"/>
      <c r="KV72" s="10"/>
      <c r="KW72" s="10"/>
      <c r="KX72" s="10"/>
      <c r="KY72" s="10"/>
      <c r="KZ72" s="10"/>
      <c r="LA72" s="10"/>
      <c r="LB72" s="10"/>
      <c r="LC72" s="10"/>
      <c r="LD72" s="10"/>
      <c r="LE72" s="10"/>
      <c r="LF72" s="10"/>
      <c r="LG72" s="10"/>
      <c r="LH72" s="10"/>
      <c r="LI72" s="10"/>
      <c r="LJ72" s="10"/>
      <c r="LK72" s="10"/>
      <c r="LL72" s="10"/>
      <c r="LM72" s="10"/>
      <c r="LN72" s="10"/>
      <c r="LO72" s="10"/>
      <c r="LP72" s="10"/>
      <c r="LQ72" s="10"/>
      <c r="LR72" s="10"/>
      <c r="LS72" s="10"/>
      <c r="LT72" s="10"/>
      <c r="LU72" s="10"/>
      <c r="LV72" s="10"/>
      <c r="LW72" s="10"/>
      <c r="LX72" s="10"/>
      <c r="LY72" s="10"/>
      <c r="LZ72" s="10"/>
      <c r="MA72" s="10"/>
      <c r="MB72" s="10"/>
      <c r="MC72" s="10"/>
      <c r="MD72" s="10"/>
      <c r="ME72" s="10"/>
      <c r="MF72" s="10"/>
      <c r="MG72" s="10"/>
      <c r="MH72" s="10"/>
      <c r="MI72" s="10"/>
      <c r="MJ72" s="10"/>
      <c r="MK72" s="10"/>
      <c r="ML72" s="10"/>
      <c r="MM72" s="10"/>
      <c r="MN72" s="10"/>
      <c r="MO72" s="10"/>
      <c r="MP72" s="10"/>
      <c r="MQ72" s="10"/>
      <c r="MR72" s="10"/>
      <c r="MS72" s="10"/>
      <c r="MT72" s="10"/>
      <c r="MU72" s="10"/>
      <c r="MV72" s="10"/>
      <c r="MW72" s="10"/>
      <c r="MX72" s="10"/>
      <c r="MY72" s="10"/>
      <c r="MZ72" s="10"/>
      <c r="NA72" s="10"/>
      <c r="NB72" s="10"/>
      <c r="NC72" s="10"/>
      <c r="ND72" s="10"/>
      <c r="NE72" s="10"/>
      <c r="NF72" s="10"/>
      <c r="NG72" s="10"/>
      <c r="NH72" s="10"/>
      <c r="NI72" s="10"/>
      <c r="NJ72" s="10"/>
      <c r="NK72" s="10"/>
      <c r="NL72" s="10"/>
      <c r="NM72" s="10"/>
      <c r="NN72" s="10"/>
      <c r="NO72" s="10"/>
      <c r="NP72" s="10"/>
      <c r="NQ72" s="10"/>
      <c r="NR72" s="10"/>
      <c r="NS72" s="10"/>
      <c r="NT72" s="10"/>
      <c r="NU72" s="10"/>
      <c r="NV72" s="10"/>
      <c r="NW72" s="10"/>
      <c r="NX72" s="10"/>
      <c r="NY72" s="10"/>
      <c r="NZ72" s="10"/>
      <c r="OA72" s="10"/>
      <c r="OB72" s="10"/>
      <c r="OC72" s="10"/>
      <c r="OD72" s="10"/>
      <c r="OE72" s="10"/>
      <c r="OF72" s="10"/>
      <c r="OG72" s="10"/>
      <c r="OH72" s="10"/>
      <c r="OI72" s="10"/>
      <c r="OJ72" s="10"/>
      <c r="OK72" s="10"/>
      <c r="OL72" s="10"/>
      <c r="OM72" s="10"/>
      <c r="ON72" s="10"/>
      <c r="OO72" s="10"/>
      <c r="OP72" s="10"/>
      <c r="OQ72" s="10"/>
      <c r="OR72" s="10"/>
      <c r="OS72" s="10"/>
      <c r="OT72" s="10"/>
      <c r="OU72" s="10"/>
      <c r="OV72" s="10"/>
      <c r="OW72" s="10"/>
      <c r="OX72" s="10"/>
      <c r="OY72" s="10"/>
      <c r="OZ72" s="10"/>
      <c r="PA72" s="10"/>
      <c r="PB72" s="10"/>
      <c r="PC72" s="10"/>
      <c r="PD72" s="10"/>
      <c r="PE72" s="10"/>
      <c r="PF72" s="10"/>
      <c r="PG72" s="10"/>
      <c r="PH72" s="10"/>
      <c r="PI72" s="10"/>
      <c r="PJ72" s="10"/>
      <c r="PK72" s="10"/>
      <c r="PL72" s="10"/>
      <c r="PM72" s="10"/>
      <c r="PN72" s="10"/>
      <c r="PO72" s="10"/>
      <c r="PP72" s="10"/>
      <c r="PQ72" s="10"/>
      <c r="PR72" s="10"/>
      <c r="PS72" s="10"/>
      <c r="PT72" s="10"/>
      <c r="PU72" s="10"/>
      <c r="PV72" s="10"/>
      <c r="PW72" s="10"/>
      <c r="PX72" s="10"/>
      <c r="PY72" s="10"/>
      <c r="PZ72" s="10"/>
      <c r="QA72" s="10"/>
      <c r="QB72" s="10"/>
      <c r="QC72" s="10"/>
      <c r="QD72" s="10"/>
      <c r="QE72" s="10"/>
      <c r="QF72" s="10"/>
      <c r="QG72" s="10"/>
      <c r="QH72" s="10"/>
      <c r="QI72" s="10"/>
      <c r="QJ72" s="10"/>
      <c r="QK72" s="10"/>
      <c r="QL72" s="10"/>
      <c r="QM72" s="10"/>
      <c r="QN72" s="10"/>
      <c r="QO72" s="10"/>
      <c r="QP72" s="10"/>
      <c r="QQ72" s="10"/>
      <c r="QR72" s="10"/>
      <c r="QS72" s="10"/>
      <c r="QT72" s="10"/>
      <c r="QU72" s="10"/>
      <c r="QV72" s="10"/>
      <c r="QW72" s="10"/>
      <c r="QX72" s="10"/>
      <c r="QY72" s="10"/>
      <c r="QZ72" s="10"/>
      <c r="RA72" s="10"/>
      <c r="RB72" s="10"/>
      <c r="RC72" s="10"/>
      <c r="RD72" s="10"/>
      <c r="RE72" s="10"/>
      <c r="RF72" s="10"/>
      <c r="RG72" s="10"/>
      <c r="RH72" s="10"/>
      <c r="RI72" s="10"/>
      <c r="RJ72" s="10"/>
      <c r="RK72" s="10"/>
      <c r="RL72" s="10"/>
      <c r="RM72" s="10"/>
      <c r="RN72" s="10"/>
      <c r="RO72" s="10"/>
      <c r="RP72" s="10"/>
      <c r="RQ72" s="10"/>
      <c r="RR72" s="10"/>
      <c r="RS72" s="10"/>
      <c r="RT72" s="10"/>
      <c r="RU72" s="10"/>
      <c r="RV72" s="10"/>
      <c r="RW72" s="10"/>
      <c r="RX72" s="10"/>
      <c r="RY72" s="10"/>
      <c r="RZ72" s="10"/>
      <c r="SA72" s="10"/>
      <c r="SB72" s="10"/>
      <c r="SC72" s="10"/>
      <c r="SD72" s="10"/>
      <c r="SE72" s="10"/>
      <c r="SF72" s="10"/>
      <c r="SG72" s="10"/>
      <c r="SH72" s="10"/>
      <c r="SI72" s="10"/>
      <c r="SJ72" s="10"/>
      <c r="SK72" s="10"/>
      <c r="SL72" s="10"/>
      <c r="SM72" s="10"/>
      <c r="SN72" s="10"/>
      <c r="SO72" s="10"/>
      <c r="SP72" s="10"/>
      <c r="SQ72" s="10"/>
      <c r="SR72" s="10"/>
      <c r="SS72" s="10"/>
      <c r="ST72" s="10"/>
      <c r="SU72" s="10"/>
      <c r="SV72" s="10"/>
      <c r="SW72" s="10"/>
      <c r="SX72" s="10"/>
      <c r="SY72" s="10"/>
      <c r="SZ72" s="10"/>
      <c r="TA72" s="10"/>
      <c r="TB72" s="10"/>
      <c r="TC72" s="10"/>
      <c r="TD72" s="10"/>
      <c r="TE72" s="10"/>
      <c r="TF72" s="10"/>
      <c r="TG72" s="10"/>
      <c r="TH72" s="10"/>
      <c r="TI72" s="10"/>
      <c r="TJ72" s="10"/>
      <c r="TK72" s="10"/>
      <c r="TL72" s="10"/>
      <c r="TM72" s="10"/>
      <c r="TN72" s="10"/>
      <c r="TO72" s="10"/>
      <c r="TP72" s="10"/>
      <c r="TQ72" s="10"/>
      <c r="TR72" s="10"/>
      <c r="TS72" s="10"/>
      <c r="TT72" s="10"/>
      <c r="TU72" s="10"/>
      <c r="TV72" s="10"/>
      <c r="TW72" s="10"/>
      <c r="TX72" s="10"/>
      <c r="TY72" s="10"/>
      <c r="TZ72" s="10"/>
      <c r="UA72" s="10"/>
      <c r="UB72" s="10"/>
      <c r="UC72" s="10"/>
      <c r="UD72" s="10"/>
      <c r="UE72" s="10"/>
      <c r="UF72" s="10"/>
      <c r="UG72" s="10"/>
      <c r="UH72" s="10"/>
      <c r="UI72" s="10"/>
      <c r="UJ72" s="10"/>
      <c r="UK72" s="10"/>
      <c r="UL72" s="10"/>
      <c r="UM72" s="10"/>
      <c r="UN72" s="10"/>
      <c r="UO72" s="10"/>
      <c r="UP72" s="10"/>
      <c r="UQ72" s="10"/>
      <c r="UR72" s="10"/>
      <c r="US72" s="10"/>
      <c r="UT72" s="10"/>
      <c r="UU72" s="10"/>
      <c r="UV72" s="10"/>
      <c r="UW72" s="10"/>
      <c r="UX72" s="10"/>
      <c r="UY72" s="10"/>
      <c r="UZ72" s="10"/>
      <c r="VA72" s="10"/>
      <c r="VB72" s="10"/>
      <c r="VC72" s="10"/>
      <c r="VD72" s="10"/>
      <c r="VE72" s="10"/>
      <c r="VF72" s="10"/>
      <c r="VG72" s="10"/>
      <c r="VH72" s="10"/>
      <c r="VI72" s="10"/>
      <c r="VJ72" s="10"/>
      <c r="VK72" s="10"/>
      <c r="VL72" s="10"/>
      <c r="VM72" s="10"/>
      <c r="VN72" s="10"/>
      <c r="VO72" s="10"/>
      <c r="VP72" s="10"/>
      <c r="VQ72" s="10"/>
      <c r="VR72" s="10"/>
      <c r="VS72" s="10"/>
      <c r="VT72" s="10"/>
      <c r="VU72" s="10"/>
      <c r="VV72" s="10"/>
      <c r="VW72" s="10"/>
      <c r="VX72" s="10"/>
      <c r="VY72" s="10"/>
      <c r="VZ72" s="10"/>
      <c r="WA72" s="10"/>
      <c r="WB72" s="10"/>
      <c r="WC72" s="10"/>
      <c r="WD72" s="10"/>
      <c r="WE72" s="10"/>
      <c r="WF72" s="10"/>
      <c r="WG72" s="10"/>
      <c r="WH72" s="10"/>
      <c r="WI72" s="10"/>
      <c r="WJ72" s="10"/>
      <c r="WK72" s="10"/>
      <c r="WL72" s="10"/>
      <c r="WM72" s="10"/>
      <c r="WN72" s="10"/>
      <c r="WO72" s="10"/>
      <c r="WP72" s="10"/>
      <c r="WQ72" s="10"/>
      <c r="WR72" s="10"/>
      <c r="WS72" s="10"/>
      <c r="WT72" s="10"/>
      <c r="WU72" s="10"/>
      <c r="WV72" s="10"/>
      <c r="WW72" s="10"/>
      <c r="WX72" s="10"/>
      <c r="WY72" s="10"/>
      <c r="WZ72" s="10"/>
      <c r="XA72" s="10"/>
      <c r="XB72" s="10"/>
      <c r="XC72" s="10"/>
      <c r="XD72" s="10"/>
      <c r="XE72" s="10"/>
      <c r="XF72" s="10"/>
      <c r="XG72" s="10"/>
      <c r="XH72" s="10"/>
      <c r="XI72" s="10"/>
      <c r="XJ72" s="10"/>
      <c r="XK72" s="10"/>
      <c r="XL72" s="10"/>
      <c r="XM72" s="10"/>
      <c r="XN72" s="10"/>
      <c r="XO72" s="10"/>
      <c r="XP72" s="10"/>
      <c r="XQ72" s="10"/>
      <c r="XR72" s="10"/>
      <c r="XS72" s="10"/>
      <c r="XT72" s="10"/>
      <c r="XU72" s="10"/>
      <c r="XV72" s="10"/>
      <c r="XW72" s="10"/>
      <c r="XX72" s="10"/>
      <c r="XY72" s="10"/>
      <c r="XZ72" s="10"/>
      <c r="YA72" s="10"/>
      <c r="YB72" s="10"/>
      <c r="YC72" s="10"/>
      <c r="YD72" s="10"/>
      <c r="YE72" s="10"/>
      <c r="YF72" s="10"/>
      <c r="YG72" s="10"/>
      <c r="YH72" s="10"/>
      <c r="YI72" s="10"/>
      <c r="YJ72" s="10"/>
      <c r="YK72" s="10"/>
      <c r="YL72" s="10"/>
      <c r="YM72" s="10"/>
      <c r="YN72" s="10"/>
      <c r="YO72" s="10"/>
      <c r="YP72" s="10"/>
      <c r="YQ72" s="10"/>
      <c r="YR72" s="10"/>
      <c r="YS72" s="10"/>
      <c r="YT72" s="10"/>
      <c r="YU72" s="10"/>
      <c r="YV72" s="10"/>
      <c r="YW72" s="10"/>
      <c r="YX72" s="10"/>
      <c r="YY72" s="10"/>
      <c r="YZ72" s="10"/>
      <c r="ZA72" s="10"/>
      <c r="ZB72" s="10"/>
      <c r="ZC72" s="10"/>
      <c r="ZD72" s="10"/>
      <c r="ZE72" s="10"/>
      <c r="ZF72" s="10"/>
      <c r="ZG72" s="10"/>
      <c r="ZH72" s="10"/>
      <c r="ZI72" s="10"/>
      <c r="ZJ72" s="10"/>
      <c r="ZK72" s="10"/>
      <c r="ZL72" s="10"/>
      <c r="ZM72" s="10"/>
      <c r="ZN72" s="10"/>
      <c r="ZO72" s="10"/>
      <c r="ZP72" s="10"/>
      <c r="ZQ72" s="10"/>
      <c r="ZR72" s="10"/>
      <c r="ZS72" s="10"/>
      <c r="ZT72" s="10"/>
      <c r="ZU72" s="10"/>
      <c r="ZV72" s="10"/>
      <c r="ZW72" s="10"/>
      <c r="ZX72" s="10"/>
      <c r="ZY72" s="10"/>
      <c r="ZZ72" s="10"/>
      <c r="AAA72" s="10"/>
      <c r="AAB72" s="10"/>
      <c r="AAC72" s="10"/>
      <c r="AAD72" s="10"/>
      <c r="AAE72" s="10"/>
      <c r="AAF72" s="10"/>
      <c r="AAG72" s="10"/>
      <c r="AAH72" s="10"/>
      <c r="AAI72" s="10"/>
      <c r="AAJ72" s="10"/>
      <c r="AAK72" s="10"/>
      <c r="AAL72" s="10"/>
      <c r="AAM72" s="10"/>
      <c r="AAN72" s="10"/>
      <c r="AAO72" s="10"/>
      <c r="AAP72" s="10"/>
      <c r="AAQ72" s="10"/>
      <c r="AAR72" s="10"/>
      <c r="AAS72" s="10"/>
      <c r="AAT72" s="10"/>
      <c r="AAU72" s="10"/>
      <c r="AAV72" s="10"/>
      <c r="AAW72" s="10"/>
      <c r="AAX72" s="10"/>
      <c r="AAY72" s="10"/>
      <c r="AAZ72" s="10"/>
      <c r="ABA72" s="10"/>
      <c r="ABB72" s="10"/>
      <c r="ABC72" s="10"/>
      <c r="ABD72" s="10"/>
      <c r="ABE72" s="10"/>
      <c r="ABF72" s="10"/>
      <c r="ABG72" s="10"/>
      <c r="ABH72" s="10"/>
      <c r="ABI72" s="10"/>
      <c r="ABJ72" s="10"/>
      <c r="ABK72" s="10"/>
      <c r="ABL72" s="10"/>
      <c r="ABM72" s="10"/>
      <c r="ABN72" s="10"/>
      <c r="ABO72" s="10"/>
      <c r="ABP72" s="10"/>
      <c r="ABQ72" s="10"/>
      <c r="ABR72" s="10"/>
      <c r="ABS72" s="10"/>
      <c r="ABT72" s="10"/>
      <c r="ABU72" s="10"/>
      <c r="ABV72" s="10"/>
      <c r="ABW72" s="10"/>
      <c r="ABX72" s="10"/>
      <c r="ABY72" s="10"/>
      <c r="ABZ72" s="10"/>
      <c r="ACA72" s="10"/>
      <c r="ACB72" s="10"/>
      <c r="ACC72" s="10"/>
      <c r="ACD72" s="10"/>
      <c r="ACE72" s="10"/>
      <c r="ACF72" s="10"/>
      <c r="ACG72" s="10"/>
      <c r="ACH72" s="10"/>
      <c r="ACI72" s="10"/>
      <c r="ACJ72" s="10"/>
      <c r="ACK72" s="10"/>
      <c r="ACL72" s="10"/>
      <c r="ACM72" s="10"/>
      <c r="ACN72" s="10"/>
      <c r="ACO72" s="10"/>
      <c r="ACP72" s="10"/>
      <c r="ACQ72" s="10"/>
      <c r="ACR72" s="10"/>
      <c r="ACS72" s="10"/>
      <c r="ACT72" s="10"/>
      <c r="ACU72" s="10"/>
      <c r="ACV72" s="10"/>
      <c r="ACW72" s="10"/>
      <c r="ACX72" s="10"/>
      <c r="ACY72" s="10"/>
      <c r="ACZ72" s="10"/>
      <c r="ADA72" s="10"/>
      <c r="ADB72" s="10"/>
      <c r="ADC72" s="10"/>
      <c r="ADD72" s="10"/>
      <c r="ADE72" s="10"/>
      <c r="ADF72" s="10"/>
      <c r="ADG72" s="10"/>
      <c r="ADH72" s="10"/>
      <c r="ADI72" s="10"/>
      <c r="ADJ72" s="10"/>
      <c r="ADK72" s="10"/>
      <c r="ADL72" s="10"/>
      <c r="ADM72" s="10"/>
      <c r="ADN72" s="10"/>
      <c r="ADO72" s="10"/>
      <c r="ADP72" s="10"/>
      <c r="ADQ72" s="10"/>
      <c r="ADR72" s="10"/>
      <c r="ADS72" s="10"/>
      <c r="ADT72" s="10"/>
      <c r="ADU72" s="10"/>
      <c r="ADV72" s="10"/>
      <c r="ADW72" s="10"/>
      <c r="ADX72" s="10"/>
      <c r="ADY72" s="10"/>
      <c r="ADZ72" s="10"/>
      <c r="AEA72" s="10"/>
      <c r="AEB72" s="10"/>
      <c r="AEC72" s="10"/>
      <c r="AED72" s="10"/>
      <c r="AEE72" s="10"/>
      <c r="AEF72" s="10"/>
      <c r="AEG72" s="10"/>
      <c r="AEH72" s="10"/>
      <c r="AEI72" s="10"/>
      <c r="AEJ72" s="10"/>
      <c r="AEK72" s="10"/>
      <c r="AEL72" s="10"/>
      <c r="AEM72" s="10"/>
      <c r="AEN72" s="10"/>
      <c r="AEO72" s="10"/>
      <c r="AEP72" s="10"/>
      <c r="AEQ72" s="10"/>
      <c r="AER72" s="10"/>
      <c r="AES72" s="10"/>
      <c r="AET72" s="10"/>
      <c r="AEU72" s="10"/>
      <c r="AEV72" s="10"/>
      <c r="AEW72" s="10"/>
      <c r="AEX72" s="10"/>
      <c r="AEY72" s="10"/>
      <c r="AEZ72" s="10"/>
      <c r="AFA72" s="10"/>
      <c r="AFB72" s="10"/>
      <c r="AFC72" s="10"/>
      <c r="AFD72" s="10"/>
      <c r="AFE72" s="10"/>
      <c r="AFF72" s="10"/>
      <c r="AFG72" s="10"/>
      <c r="AFH72" s="10"/>
      <c r="AFI72" s="10"/>
      <c r="AFJ72" s="10"/>
      <c r="AFK72" s="10"/>
      <c r="AFL72" s="10"/>
      <c r="AFM72" s="10"/>
      <c r="AFN72" s="10"/>
      <c r="AFO72" s="10"/>
      <c r="AFP72" s="10"/>
      <c r="AFQ72" s="10"/>
      <c r="AFR72" s="10"/>
      <c r="AFS72" s="10"/>
      <c r="AFT72" s="10"/>
      <c r="AFU72" s="10"/>
      <c r="AFV72" s="10"/>
      <c r="AFW72" s="10"/>
      <c r="AFX72" s="10"/>
      <c r="AFY72" s="10"/>
      <c r="AFZ72" s="10"/>
      <c r="AGA72" s="10"/>
      <c r="AGB72" s="10"/>
      <c r="AGC72" s="10"/>
      <c r="AGD72" s="10"/>
      <c r="AGE72" s="10"/>
      <c r="AGF72" s="10"/>
      <c r="AGG72" s="10"/>
      <c r="AGH72" s="10"/>
      <c r="AGI72" s="10"/>
      <c r="AGJ72" s="10"/>
      <c r="AGK72" s="10"/>
      <c r="AGL72" s="10"/>
      <c r="AGM72" s="10"/>
      <c r="AGN72" s="10"/>
      <c r="AGO72" s="10"/>
      <c r="AGP72" s="10"/>
      <c r="AGQ72" s="10"/>
      <c r="AGR72" s="10"/>
      <c r="AGS72" s="10"/>
      <c r="AGT72" s="10"/>
      <c r="AGU72" s="10"/>
      <c r="AGV72" s="10"/>
      <c r="AGW72" s="10"/>
      <c r="AGX72" s="10"/>
      <c r="AGY72" s="10"/>
      <c r="AGZ72" s="10"/>
      <c r="AHA72" s="10"/>
      <c r="AHB72" s="10"/>
      <c r="AHC72" s="10"/>
      <c r="AHD72" s="10"/>
      <c r="AHE72" s="10"/>
      <c r="AHF72" s="10"/>
      <c r="AHG72" s="10"/>
      <c r="AHH72" s="10"/>
      <c r="AHI72" s="10"/>
      <c r="AHJ72" s="10"/>
      <c r="AHK72" s="10"/>
      <c r="AHL72" s="10"/>
      <c r="AHM72" s="10"/>
      <c r="AHN72" s="10"/>
      <c r="AHO72" s="10"/>
      <c r="AHP72" s="10"/>
      <c r="AHQ72" s="10"/>
      <c r="AHR72" s="10"/>
      <c r="AHS72" s="10"/>
      <c r="AHT72" s="10"/>
      <c r="AHU72" s="10"/>
      <c r="AHV72" s="10"/>
      <c r="AHW72" s="10"/>
      <c r="AHX72" s="10"/>
      <c r="AHY72" s="10"/>
      <c r="AHZ72" s="10"/>
      <c r="AIA72" s="10"/>
      <c r="AIB72" s="10"/>
      <c r="AIC72" s="10"/>
      <c r="AID72" s="10"/>
      <c r="AIE72" s="10"/>
      <c r="AIF72" s="10"/>
      <c r="AIG72" s="10"/>
      <c r="AIH72" s="10"/>
      <c r="AII72" s="10"/>
      <c r="AIJ72" s="10"/>
      <c r="AIK72" s="10"/>
      <c r="AIL72" s="10"/>
      <c r="AIM72" s="10"/>
      <c r="AIN72" s="10"/>
      <c r="AIO72" s="10"/>
      <c r="AIP72" s="10"/>
      <c r="AIQ72" s="10"/>
      <c r="AIR72" s="10"/>
      <c r="AIS72" s="10"/>
      <c r="AIT72" s="10"/>
      <c r="AIU72" s="10"/>
      <c r="AIV72" s="10"/>
      <c r="AIW72" s="10"/>
      <c r="AIX72" s="10"/>
      <c r="AIY72" s="10"/>
      <c r="AIZ72" s="10"/>
      <c r="AJA72" s="10"/>
      <c r="AJB72" s="10"/>
      <c r="AJC72" s="10"/>
      <c r="AJD72" s="10"/>
      <c r="AJE72" s="10"/>
      <c r="AJF72" s="10"/>
      <c r="AJG72" s="10"/>
      <c r="AJH72" s="10"/>
      <c r="AJI72" s="10"/>
      <c r="AJJ72" s="10"/>
      <c r="AJK72" s="10"/>
      <c r="AJL72" s="10"/>
      <c r="AJM72" s="10"/>
      <c r="AJN72" s="10"/>
      <c r="AJO72" s="10"/>
      <c r="AJP72" s="10"/>
      <c r="AJQ72" s="10"/>
      <c r="AJR72" s="10"/>
      <c r="AJS72" s="10"/>
      <c r="AJT72" s="10"/>
      <c r="AJU72" s="10"/>
      <c r="AJV72" s="10"/>
      <c r="AJW72" s="10"/>
      <c r="AJX72" s="10"/>
      <c r="AJY72" s="10"/>
      <c r="AJZ72" s="10"/>
      <c r="AKA72" s="10"/>
      <c r="AKB72" s="10"/>
      <c r="AKC72" s="10"/>
      <c r="AKD72" s="10"/>
      <c r="AKE72" s="10"/>
      <c r="AKF72" s="10"/>
      <c r="AKG72" s="10"/>
      <c r="AKH72" s="10"/>
      <c r="AKI72" s="10"/>
      <c r="AKJ72" s="10"/>
      <c r="AKK72" s="10"/>
      <c r="AKL72" s="10"/>
      <c r="AKM72" s="10"/>
      <c r="AKN72" s="10"/>
      <c r="AKO72" s="10"/>
      <c r="AKP72" s="10"/>
      <c r="AKQ72" s="10"/>
      <c r="AKR72" s="10"/>
      <c r="AKS72" s="10"/>
      <c r="AKT72" s="10"/>
      <c r="AKU72" s="10"/>
      <c r="AKV72" s="10"/>
      <c r="AKW72" s="10"/>
      <c r="AKX72" s="10"/>
      <c r="AKY72" s="10"/>
      <c r="AKZ72" s="10"/>
      <c r="ALA72" s="10"/>
      <c r="ALB72" s="10"/>
      <c r="ALC72" s="10"/>
      <c r="ALD72" s="10"/>
      <c r="ALE72" s="10"/>
      <c r="ALF72" s="10"/>
      <c r="ALG72" s="10"/>
      <c r="ALH72" s="10"/>
      <c r="ALI72" s="10"/>
      <c r="ALJ72" s="10"/>
      <c r="ALK72" s="10"/>
      <c r="ALL72" s="10"/>
      <c r="ALM72" s="10"/>
      <c r="ALN72" s="10"/>
      <c r="ALO72" s="10"/>
      <c r="ALP72" s="10"/>
      <c r="ALQ72" s="10"/>
      <c r="ALR72" s="10"/>
      <c r="ALS72" s="10"/>
      <c r="ALT72" s="10"/>
      <c r="ALU72" s="10"/>
      <c r="ALV72" s="10"/>
      <c r="ALW72" s="10"/>
      <c r="ALX72" s="10"/>
      <c r="ALY72" s="10"/>
      <c r="ALZ72" s="10"/>
      <c r="AMA72" s="10"/>
      <c r="AMB72" s="10"/>
      <c r="AMC72" s="10"/>
      <c r="AMD72" s="10"/>
      <c r="AME72" s="10"/>
      <c r="AMF72" s="10"/>
      <c r="AMG72" s="10"/>
      <c r="AMH72" s="10"/>
      <c r="AMI72" s="10"/>
      <c r="AMJ72" s="10"/>
    </row>
    <row r="73" customFormat="false" ht="12.8" hidden="false" customHeight="false" outlineLevel="0" collapsed="false">
      <c r="B73" s="0" t="s">
        <v>67</v>
      </c>
      <c r="C73" s="0" t="n">
        <v>93</v>
      </c>
      <c r="D73" s="0" t="n">
        <v>25</v>
      </c>
      <c r="E73" s="0" t="n">
        <v>27.2</v>
      </c>
      <c r="F73" s="0" t="n">
        <v>12</v>
      </c>
      <c r="G73" s="0" t="n">
        <v>0.11</v>
      </c>
      <c r="H73" s="0" t="n">
        <v>70</v>
      </c>
      <c r="O73" s="0" t="n">
        <v>1</v>
      </c>
      <c r="P73" s="0" t="n">
        <v>2.7</v>
      </c>
      <c r="Q73" s="0" t="n">
        <v>6.7</v>
      </c>
      <c r="R73" s="0" t="n">
        <f aca="false">(E73-F73)/F73/F73</f>
        <v>0.105555555555556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  <c r="JK73" s="10"/>
      <c r="JL73" s="10"/>
      <c r="JM73" s="10"/>
      <c r="JN73" s="10"/>
      <c r="JO73" s="10"/>
      <c r="JP73" s="10"/>
      <c r="JQ73" s="10"/>
      <c r="JR73" s="10"/>
      <c r="JS73" s="10"/>
      <c r="JT73" s="10"/>
      <c r="JU73" s="10"/>
      <c r="JV73" s="10"/>
      <c r="JW73" s="10"/>
      <c r="JX73" s="10"/>
      <c r="JY73" s="10"/>
      <c r="JZ73" s="10"/>
      <c r="KA73" s="10"/>
      <c r="KB73" s="10"/>
      <c r="KC73" s="10"/>
      <c r="KD73" s="10"/>
      <c r="KE73" s="10"/>
      <c r="KF73" s="10"/>
      <c r="KG73" s="10"/>
      <c r="KH73" s="10"/>
      <c r="KI73" s="10"/>
      <c r="KJ73" s="10"/>
      <c r="KK73" s="10"/>
      <c r="KL73" s="10"/>
      <c r="KM73" s="10"/>
      <c r="KN73" s="10"/>
      <c r="KO73" s="10"/>
      <c r="KP73" s="10"/>
      <c r="KQ73" s="10"/>
      <c r="KR73" s="10"/>
      <c r="KS73" s="10"/>
      <c r="KT73" s="10"/>
      <c r="KU73" s="10"/>
      <c r="KV73" s="10"/>
      <c r="KW73" s="10"/>
      <c r="KX73" s="10"/>
      <c r="KY73" s="10"/>
      <c r="KZ73" s="10"/>
      <c r="LA73" s="10"/>
      <c r="LB73" s="10"/>
      <c r="LC73" s="10"/>
      <c r="LD73" s="10"/>
      <c r="LE73" s="10"/>
      <c r="LF73" s="10"/>
      <c r="LG73" s="10"/>
      <c r="LH73" s="10"/>
      <c r="LI73" s="10"/>
      <c r="LJ73" s="10"/>
      <c r="LK73" s="10"/>
      <c r="LL73" s="10"/>
      <c r="LM73" s="10"/>
      <c r="LN73" s="10"/>
      <c r="LO73" s="10"/>
      <c r="LP73" s="10"/>
      <c r="LQ73" s="10"/>
      <c r="LR73" s="10"/>
      <c r="LS73" s="10"/>
      <c r="LT73" s="10"/>
      <c r="LU73" s="10"/>
      <c r="LV73" s="10"/>
      <c r="LW73" s="10"/>
      <c r="LX73" s="10"/>
      <c r="LY73" s="10"/>
      <c r="LZ73" s="10"/>
      <c r="MA73" s="10"/>
      <c r="MB73" s="10"/>
      <c r="MC73" s="10"/>
      <c r="MD73" s="10"/>
      <c r="ME73" s="10"/>
      <c r="MF73" s="10"/>
      <c r="MG73" s="10"/>
      <c r="MH73" s="10"/>
      <c r="MI73" s="10"/>
      <c r="MJ73" s="10"/>
      <c r="MK73" s="10"/>
      <c r="ML73" s="10"/>
      <c r="MM73" s="10"/>
      <c r="MN73" s="10"/>
      <c r="MO73" s="10"/>
      <c r="MP73" s="10"/>
      <c r="MQ73" s="10"/>
      <c r="MR73" s="10"/>
      <c r="MS73" s="10"/>
      <c r="MT73" s="10"/>
      <c r="MU73" s="10"/>
      <c r="MV73" s="10"/>
      <c r="MW73" s="10"/>
      <c r="MX73" s="10"/>
      <c r="MY73" s="10"/>
      <c r="MZ73" s="10"/>
      <c r="NA73" s="10"/>
      <c r="NB73" s="10"/>
      <c r="NC73" s="10"/>
      <c r="ND73" s="10"/>
      <c r="NE73" s="10"/>
      <c r="NF73" s="10"/>
      <c r="NG73" s="10"/>
      <c r="NH73" s="10"/>
      <c r="NI73" s="10"/>
      <c r="NJ73" s="10"/>
      <c r="NK73" s="10"/>
      <c r="NL73" s="10"/>
      <c r="NM73" s="10"/>
      <c r="NN73" s="10"/>
      <c r="NO73" s="10"/>
      <c r="NP73" s="10"/>
      <c r="NQ73" s="10"/>
      <c r="NR73" s="10"/>
      <c r="NS73" s="10"/>
      <c r="NT73" s="10"/>
      <c r="NU73" s="10"/>
      <c r="NV73" s="10"/>
      <c r="NW73" s="10"/>
      <c r="NX73" s="10"/>
      <c r="NY73" s="10"/>
      <c r="NZ73" s="10"/>
      <c r="OA73" s="10"/>
      <c r="OB73" s="10"/>
      <c r="OC73" s="10"/>
      <c r="OD73" s="10"/>
      <c r="OE73" s="10"/>
      <c r="OF73" s="10"/>
      <c r="OG73" s="10"/>
      <c r="OH73" s="10"/>
      <c r="OI73" s="10"/>
      <c r="OJ73" s="10"/>
      <c r="OK73" s="10"/>
      <c r="OL73" s="10"/>
      <c r="OM73" s="10"/>
      <c r="ON73" s="10"/>
      <c r="OO73" s="10"/>
      <c r="OP73" s="10"/>
      <c r="OQ73" s="10"/>
      <c r="OR73" s="10"/>
      <c r="OS73" s="10"/>
      <c r="OT73" s="10"/>
      <c r="OU73" s="10"/>
      <c r="OV73" s="10"/>
      <c r="OW73" s="10"/>
      <c r="OX73" s="10"/>
      <c r="OY73" s="10"/>
      <c r="OZ73" s="10"/>
      <c r="PA73" s="10"/>
      <c r="PB73" s="10"/>
      <c r="PC73" s="10"/>
      <c r="PD73" s="10"/>
      <c r="PE73" s="10"/>
      <c r="PF73" s="10"/>
      <c r="PG73" s="10"/>
      <c r="PH73" s="10"/>
      <c r="PI73" s="10"/>
      <c r="PJ73" s="10"/>
      <c r="PK73" s="10"/>
      <c r="PL73" s="10"/>
      <c r="PM73" s="10"/>
      <c r="PN73" s="10"/>
      <c r="PO73" s="10"/>
      <c r="PP73" s="10"/>
      <c r="PQ73" s="10"/>
      <c r="PR73" s="10"/>
      <c r="PS73" s="10"/>
      <c r="PT73" s="10"/>
      <c r="PU73" s="10"/>
      <c r="PV73" s="10"/>
      <c r="PW73" s="10"/>
      <c r="PX73" s="10"/>
      <c r="PY73" s="10"/>
      <c r="PZ73" s="10"/>
      <c r="QA73" s="10"/>
      <c r="QB73" s="10"/>
      <c r="QC73" s="10"/>
      <c r="QD73" s="10"/>
      <c r="QE73" s="10"/>
      <c r="QF73" s="10"/>
      <c r="QG73" s="10"/>
      <c r="QH73" s="10"/>
      <c r="QI73" s="10"/>
      <c r="QJ73" s="10"/>
      <c r="QK73" s="10"/>
      <c r="QL73" s="10"/>
      <c r="QM73" s="10"/>
      <c r="QN73" s="10"/>
      <c r="QO73" s="10"/>
      <c r="QP73" s="10"/>
      <c r="QQ73" s="10"/>
      <c r="QR73" s="10"/>
      <c r="QS73" s="10"/>
      <c r="QT73" s="10"/>
      <c r="QU73" s="10"/>
      <c r="QV73" s="10"/>
      <c r="QW73" s="10"/>
      <c r="QX73" s="10"/>
      <c r="QY73" s="10"/>
      <c r="QZ73" s="10"/>
      <c r="RA73" s="10"/>
      <c r="RB73" s="10"/>
      <c r="RC73" s="10"/>
      <c r="RD73" s="10"/>
      <c r="RE73" s="10"/>
      <c r="RF73" s="10"/>
      <c r="RG73" s="10"/>
      <c r="RH73" s="10"/>
      <c r="RI73" s="10"/>
      <c r="RJ73" s="10"/>
      <c r="RK73" s="10"/>
      <c r="RL73" s="10"/>
      <c r="RM73" s="10"/>
      <c r="RN73" s="10"/>
      <c r="RO73" s="10"/>
      <c r="RP73" s="10"/>
      <c r="RQ73" s="10"/>
      <c r="RR73" s="10"/>
      <c r="RS73" s="10"/>
      <c r="RT73" s="10"/>
      <c r="RU73" s="10"/>
      <c r="RV73" s="10"/>
      <c r="RW73" s="10"/>
      <c r="RX73" s="10"/>
      <c r="RY73" s="10"/>
      <c r="RZ73" s="10"/>
      <c r="SA73" s="10"/>
      <c r="SB73" s="10"/>
      <c r="SC73" s="10"/>
      <c r="SD73" s="10"/>
      <c r="SE73" s="10"/>
      <c r="SF73" s="10"/>
      <c r="SG73" s="10"/>
      <c r="SH73" s="10"/>
      <c r="SI73" s="10"/>
      <c r="SJ73" s="10"/>
      <c r="SK73" s="10"/>
      <c r="SL73" s="10"/>
      <c r="SM73" s="10"/>
      <c r="SN73" s="10"/>
      <c r="SO73" s="10"/>
      <c r="SP73" s="10"/>
      <c r="SQ73" s="10"/>
      <c r="SR73" s="10"/>
      <c r="SS73" s="10"/>
      <c r="ST73" s="10"/>
      <c r="SU73" s="10"/>
      <c r="SV73" s="10"/>
      <c r="SW73" s="10"/>
      <c r="SX73" s="10"/>
      <c r="SY73" s="10"/>
      <c r="SZ73" s="10"/>
      <c r="TA73" s="10"/>
      <c r="TB73" s="10"/>
      <c r="TC73" s="10"/>
      <c r="TD73" s="10"/>
      <c r="TE73" s="10"/>
      <c r="TF73" s="10"/>
      <c r="TG73" s="10"/>
      <c r="TH73" s="10"/>
      <c r="TI73" s="10"/>
      <c r="TJ73" s="10"/>
      <c r="TK73" s="10"/>
      <c r="TL73" s="10"/>
      <c r="TM73" s="10"/>
      <c r="TN73" s="10"/>
      <c r="TO73" s="10"/>
      <c r="TP73" s="10"/>
      <c r="TQ73" s="10"/>
      <c r="TR73" s="10"/>
      <c r="TS73" s="10"/>
      <c r="TT73" s="10"/>
      <c r="TU73" s="10"/>
      <c r="TV73" s="10"/>
      <c r="TW73" s="10"/>
      <c r="TX73" s="10"/>
      <c r="TY73" s="10"/>
      <c r="TZ73" s="10"/>
      <c r="UA73" s="10"/>
      <c r="UB73" s="10"/>
      <c r="UC73" s="10"/>
      <c r="UD73" s="10"/>
      <c r="UE73" s="10"/>
      <c r="UF73" s="10"/>
      <c r="UG73" s="10"/>
      <c r="UH73" s="10"/>
      <c r="UI73" s="10"/>
      <c r="UJ73" s="10"/>
      <c r="UK73" s="10"/>
      <c r="UL73" s="10"/>
      <c r="UM73" s="10"/>
      <c r="UN73" s="10"/>
      <c r="UO73" s="10"/>
      <c r="UP73" s="10"/>
      <c r="UQ73" s="10"/>
      <c r="UR73" s="10"/>
      <c r="US73" s="10"/>
      <c r="UT73" s="10"/>
      <c r="UU73" s="10"/>
      <c r="UV73" s="10"/>
      <c r="UW73" s="10"/>
      <c r="UX73" s="10"/>
      <c r="UY73" s="10"/>
      <c r="UZ73" s="10"/>
      <c r="VA73" s="10"/>
      <c r="VB73" s="10"/>
      <c r="VC73" s="10"/>
      <c r="VD73" s="10"/>
      <c r="VE73" s="10"/>
      <c r="VF73" s="10"/>
      <c r="VG73" s="10"/>
      <c r="VH73" s="10"/>
      <c r="VI73" s="10"/>
      <c r="VJ73" s="10"/>
      <c r="VK73" s="10"/>
      <c r="VL73" s="10"/>
      <c r="VM73" s="10"/>
      <c r="VN73" s="10"/>
      <c r="VO73" s="10"/>
      <c r="VP73" s="10"/>
      <c r="VQ73" s="10"/>
      <c r="VR73" s="10"/>
      <c r="VS73" s="10"/>
      <c r="VT73" s="10"/>
      <c r="VU73" s="10"/>
      <c r="VV73" s="10"/>
      <c r="VW73" s="10"/>
      <c r="VX73" s="10"/>
      <c r="VY73" s="10"/>
      <c r="VZ73" s="10"/>
      <c r="WA73" s="10"/>
      <c r="WB73" s="10"/>
      <c r="WC73" s="10"/>
      <c r="WD73" s="10"/>
      <c r="WE73" s="10"/>
      <c r="WF73" s="10"/>
      <c r="WG73" s="10"/>
      <c r="WH73" s="10"/>
      <c r="WI73" s="10"/>
      <c r="WJ73" s="10"/>
      <c r="WK73" s="10"/>
      <c r="WL73" s="10"/>
      <c r="WM73" s="10"/>
      <c r="WN73" s="10"/>
      <c r="WO73" s="10"/>
      <c r="WP73" s="10"/>
      <c r="WQ73" s="10"/>
      <c r="WR73" s="10"/>
      <c r="WS73" s="10"/>
      <c r="WT73" s="10"/>
      <c r="WU73" s="10"/>
      <c r="WV73" s="10"/>
      <c r="WW73" s="10"/>
      <c r="WX73" s="10"/>
      <c r="WY73" s="10"/>
      <c r="WZ73" s="10"/>
      <c r="XA73" s="10"/>
      <c r="XB73" s="10"/>
      <c r="XC73" s="10"/>
      <c r="XD73" s="10"/>
      <c r="XE73" s="10"/>
      <c r="XF73" s="10"/>
      <c r="XG73" s="10"/>
      <c r="XH73" s="10"/>
      <c r="XI73" s="10"/>
      <c r="XJ73" s="10"/>
      <c r="XK73" s="10"/>
      <c r="XL73" s="10"/>
      <c r="XM73" s="10"/>
      <c r="XN73" s="10"/>
      <c r="XO73" s="10"/>
      <c r="XP73" s="10"/>
      <c r="XQ73" s="10"/>
      <c r="XR73" s="10"/>
      <c r="XS73" s="10"/>
      <c r="XT73" s="10"/>
      <c r="XU73" s="10"/>
      <c r="XV73" s="10"/>
      <c r="XW73" s="10"/>
      <c r="XX73" s="10"/>
      <c r="XY73" s="10"/>
      <c r="XZ73" s="10"/>
      <c r="YA73" s="10"/>
      <c r="YB73" s="10"/>
      <c r="YC73" s="10"/>
      <c r="YD73" s="10"/>
      <c r="YE73" s="10"/>
      <c r="YF73" s="10"/>
      <c r="YG73" s="10"/>
      <c r="YH73" s="10"/>
      <c r="YI73" s="10"/>
      <c r="YJ73" s="10"/>
      <c r="YK73" s="10"/>
      <c r="YL73" s="10"/>
      <c r="YM73" s="10"/>
      <c r="YN73" s="10"/>
      <c r="YO73" s="10"/>
      <c r="YP73" s="10"/>
      <c r="YQ73" s="10"/>
      <c r="YR73" s="10"/>
      <c r="YS73" s="10"/>
      <c r="YT73" s="10"/>
      <c r="YU73" s="10"/>
      <c r="YV73" s="10"/>
      <c r="YW73" s="10"/>
      <c r="YX73" s="10"/>
      <c r="YY73" s="10"/>
      <c r="YZ73" s="10"/>
      <c r="ZA73" s="10"/>
      <c r="ZB73" s="10"/>
      <c r="ZC73" s="10"/>
      <c r="ZD73" s="10"/>
      <c r="ZE73" s="10"/>
      <c r="ZF73" s="10"/>
      <c r="ZG73" s="10"/>
      <c r="ZH73" s="10"/>
      <c r="ZI73" s="10"/>
      <c r="ZJ73" s="10"/>
      <c r="ZK73" s="10"/>
      <c r="ZL73" s="10"/>
      <c r="ZM73" s="10"/>
      <c r="ZN73" s="10"/>
      <c r="ZO73" s="10"/>
      <c r="ZP73" s="10"/>
      <c r="ZQ73" s="10"/>
      <c r="ZR73" s="10"/>
      <c r="ZS73" s="10"/>
      <c r="ZT73" s="10"/>
      <c r="ZU73" s="10"/>
      <c r="ZV73" s="10"/>
      <c r="ZW73" s="10"/>
      <c r="ZX73" s="10"/>
      <c r="ZY73" s="10"/>
      <c r="ZZ73" s="10"/>
      <c r="AAA73" s="10"/>
      <c r="AAB73" s="10"/>
      <c r="AAC73" s="10"/>
      <c r="AAD73" s="10"/>
      <c r="AAE73" s="10"/>
      <c r="AAF73" s="10"/>
      <c r="AAG73" s="10"/>
      <c r="AAH73" s="10"/>
      <c r="AAI73" s="10"/>
      <c r="AAJ73" s="10"/>
      <c r="AAK73" s="10"/>
      <c r="AAL73" s="10"/>
      <c r="AAM73" s="10"/>
      <c r="AAN73" s="10"/>
      <c r="AAO73" s="10"/>
      <c r="AAP73" s="10"/>
      <c r="AAQ73" s="10"/>
      <c r="AAR73" s="10"/>
      <c r="AAS73" s="10"/>
      <c r="AAT73" s="10"/>
      <c r="AAU73" s="10"/>
      <c r="AAV73" s="10"/>
      <c r="AAW73" s="10"/>
      <c r="AAX73" s="10"/>
      <c r="AAY73" s="10"/>
      <c r="AAZ73" s="10"/>
      <c r="ABA73" s="10"/>
      <c r="ABB73" s="10"/>
      <c r="ABC73" s="10"/>
      <c r="ABD73" s="10"/>
      <c r="ABE73" s="10"/>
      <c r="ABF73" s="10"/>
      <c r="ABG73" s="10"/>
      <c r="ABH73" s="10"/>
      <c r="ABI73" s="10"/>
      <c r="ABJ73" s="10"/>
      <c r="ABK73" s="10"/>
      <c r="ABL73" s="10"/>
      <c r="ABM73" s="10"/>
      <c r="ABN73" s="10"/>
      <c r="ABO73" s="10"/>
      <c r="ABP73" s="10"/>
      <c r="ABQ73" s="10"/>
      <c r="ABR73" s="10"/>
      <c r="ABS73" s="10"/>
      <c r="ABT73" s="10"/>
      <c r="ABU73" s="10"/>
      <c r="ABV73" s="10"/>
      <c r="ABW73" s="10"/>
      <c r="ABX73" s="10"/>
      <c r="ABY73" s="10"/>
      <c r="ABZ73" s="10"/>
      <c r="ACA73" s="10"/>
      <c r="ACB73" s="10"/>
      <c r="ACC73" s="10"/>
      <c r="ACD73" s="10"/>
      <c r="ACE73" s="10"/>
      <c r="ACF73" s="10"/>
      <c r="ACG73" s="10"/>
      <c r="ACH73" s="10"/>
      <c r="ACI73" s="10"/>
      <c r="ACJ73" s="10"/>
      <c r="ACK73" s="10"/>
      <c r="ACL73" s="10"/>
      <c r="ACM73" s="10"/>
      <c r="ACN73" s="10"/>
      <c r="ACO73" s="10"/>
      <c r="ACP73" s="10"/>
      <c r="ACQ73" s="10"/>
      <c r="ACR73" s="10"/>
      <c r="ACS73" s="10"/>
      <c r="ACT73" s="10"/>
      <c r="ACU73" s="10"/>
      <c r="ACV73" s="10"/>
      <c r="ACW73" s="10"/>
      <c r="ACX73" s="10"/>
      <c r="ACY73" s="10"/>
      <c r="ACZ73" s="10"/>
      <c r="ADA73" s="10"/>
      <c r="ADB73" s="10"/>
      <c r="ADC73" s="10"/>
      <c r="ADD73" s="10"/>
      <c r="ADE73" s="10"/>
      <c r="ADF73" s="10"/>
      <c r="ADG73" s="10"/>
      <c r="ADH73" s="10"/>
      <c r="ADI73" s="10"/>
      <c r="ADJ73" s="10"/>
      <c r="ADK73" s="10"/>
      <c r="ADL73" s="10"/>
      <c r="ADM73" s="10"/>
      <c r="ADN73" s="10"/>
      <c r="ADO73" s="10"/>
      <c r="ADP73" s="10"/>
      <c r="ADQ73" s="10"/>
      <c r="ADR73" s="10"/>
      <c r="ADS73" s="10"/>
      <c r="ADT73" s="10"/>
      <c r="ADU73" s="10"/>
      <c r="ADV73" s="10"/>
      <c r="ADW73" s="10"/>
      <c r="ADX73" s="10"/>
      <c r="ADY73" s="10"/>
      <c r="ADZ73" s="10"/>
      <c r="AEA73" s="10"/>
      <c r="AEB73" s="10"/>
      <c r="AEC73" s="10"/>
      <c r="AED73" s="10"/>
      <c r="AEE73" s="10"/>
      <c r="AEF73" s="10"/>
      <c r="AEG73" s="10"/>
      <c r="AEH73" s="10"/>
      <c r="AEI73" s="10"/>
      <c r="AEJ73" s="10"/>
      <c r="AEK73" s="10"/>
      <c r="AEL73" s="10"/>
      <c r="AEM73" s="10"/>
      <c r="AEN73" s="10"/>
      <c r="AEO73" s="10"/>
      <c r="AEP73" s="10"/>
      <c r="AEQ73" s="10"/>
      <c r="AER73" s="10"/>
      <c r="AES73" s="10"/>
      <c r="AET73" s="10"/>
      <c r="AEU73" s="10"/>
      <c r="AEV73" s="10"/>
      <c r="AEW73" s="10"/>
      <c r="AEX73" s="10"/>
      <c r="AEY73" s="10"/>
      <c r="AEZ73" s="10"/>
      <c r="AFA73" s="10"/>
      <c r="AFB73" s="10"/>
      <c r="AFC73" s="10"/>
      <c r="AFD73" s="10"/>
      <c r="AFE73" s="10"/>
      <c r="AFF73" s="10"/>
      <c r="AFG73" s="10"/>
      <c r="AFH73" s="10"/>
      <c r="AFI73" s="10"/>
      <c r="AFJ73" s="10"/>
      <c r="AFK73" s="10"/>
      <c r="AFL73" s="10"/>
      <c r="AFM73" s="10"/>
      <c r="AFN73" s="10"/>
      <c r="AFO73" s="10"/>
      <c r="AFP73" s="10"/>
      <c r="AFQ73" s="10"/>
      <c r="AFR73" s="10"/>
      <c r="AFS73" s="10"/>
      <c r="AFT73" s="10"/>
      <c r="AFU73" s="10"/>
      <c r="AFV73" s="10"/>
      <c r="AFW73" s="10"/>
      <c r="AFX73" s="10"/>
      <c r="AFY73" s="10"/>
      <c r="AFZ73" s="10"/>
      <c r="AGA73" s="10"/>
      <c r="AGB73" s="10"/>
      <c r="AGC73" s="10"/>
      <c r="AGD73" s="10"/>
      <c r="AGE73" s="10"/>
      <c r="AGF73" s="10"/>
      <c r="AGG73" s="10"/>
      <c r="AGH73" s="10"/>
      <c r="AGI73" s="10"/>
      <c r="AGJ73" s="10"/>
      <c r="AGK73" s="10"/>
      <c r="AGL73" s="10"/>
      <c r="AGM73" s="10"/>
      <c r="AGN73" s="10"/>
      <c r="AGO73" s="10"/>
      <c r="AGP73" s="10"/>
      <c r="AGQ73" s="10"/>
      <c r="AGR73" s="10"/>
      <c r="AGS73" s="10"/>
      <c r="AGT73" s="10"/>
      <c r="AGU73" s="10"/>
      <c r="AGV73" s="10"/>
      <c r="AGW73" s="10"/>
      <c r="AGX73" s="10"/>
      <c r="AGY73" s="10"/>
      <c r="AGZ73" s="10"/>
      <c r="AHA73" s="10"/>
      <c r="AHB73" s="10"/>
      <c r="AHC73" s="10"/>
      <c r="AHD73" s="10"/>
      <c r="AHE73" s="10"/>
      <c r="AHF73" s="10"/>
      <c r="AHG73" s="10"/>
      <c r="AHH73" s="10"/>
      <c r="AHI73" s="10"/>
      <c r="AHJ73" s="10"/>
      <c r="AHK73" s="10"/>
      <c r="AHL73" s="10"/>
      <c r="AHM73" s="10"/>
      <c r="AHN73" s="10"/>
      <c r="AHO73" s="10"/>
      <c r="AHP73" s="10"/>
      <c r="AHQ73" s="10"/>
      <c r="AHR73" s="10"/>
      <c r="AHS73" s="10"/>
      <c r="AHT73" s="10"/>
      <c r="AHU73" s="10"/>
      <c r="AHV73" s="10"/>
      <c r="AHW73" s="10"/>
      <c r="AHX73" s="10"/>
      <c r="AHY73" s="10"/>
      <c r="AHZ73" s="10"/>
      <c r="AIA73" s="10"/>
      <c r="AIB73" s="10"/>
      <c r="AIC73" s="10"/>
      <c r="AID73" s="10"/>
      <c r="AIE73" s="10"/>
      <c r="AIF73" s="10"/>
      <c r="AIG73" s="10"/>
      <c r="AIH73" s="10"/>
      <c r="AII73" s="10"/>
      <c r="AIJ73" s="10"/>
      <c r="AIK73" s="10"/>
      <c r="AIL73" s="10"/>
      <c r="AIM73" s="10"/>
      <c r="AIN73" s="10"/>
      <c r="AIO73" s="10"/>
      <c r="AIP73" s="10"/>
      <c r="AIQ73" s="10"/>
      <c r="AIR73" s="10"/>
      <c r="AIS73" s="10"/>
      <c r="AIT73" s="10"/>
      <c r="AIU73" s="10"/>
      <c r="AIV73" s="10"/>
      <c r="AIW73" s="10"/>
      <c r="AIX73" s="10"/>
      <c r="AIY73" s="10"/>
      <c r="AIZ73" s="10"/>
      <c r="AJA73" s="10"/>
      <c r="AJB73" s="10"/>
      <c r="AJC73" s="10"/>
      <c r="AJD73" s="10"/>
      <c r="AJE73" s="10"/>
      <c r="AJF73" s="10"/>
      <c r="AJG73" s="10"/>
      <c r="AJH73" s="10"/>
      <c r="AJI73" s="10"/>
      <c r="AJJ73" s="10"/>
      <c r="AJK73" s="10"/>
      <c r="AJL73" s="10"/>
      <c r="AJM73" s="10"/>
      <c r="AJN73" s="10"/>
      <c r="AJO73" s="10"/>
      <c r="AJP73" s="10"/>
      <c r="AJQ73" s="10"/>
      <c r="AJR73" s="10"/>
      <c r="AJS73" s="10"/>
      <c r="AJT73" s="10"/>
      <c r="AJU73" s="10"/>
      <c r="AJV73" s="10"/>
      <c r="AJW73" s="10"/>
      <c r="AJX73" s="10"/>
      <c r="AJY73" s="10"/>
      <c r="AJZ73" s="10"/>
      <c r="AKA73" s="10"/>
      <c r="AKB73" s="10"/>
      <c r="AKC73" s="10"/>
      <c r="AKD73" s="10"/>
      <c r="AKE73" s="10"/>
      <c r="AKF73" s="10"/>
      <c r="AKG73" s="10"/>
      <c r="AKH73" s="10"/>
      <c r="AKI73" s="10"/>
      <c r="AKJ73" s="10"/>
      <c r="AKK73" s="10"/>
      <c r="AKL73" s="10"/>
      <c r="AKM73" s="10"/>
      <c r="AKN73" s="10"/>
      <c r="AKO73" s="10"/>
      <c r="AKP73" s="10"/>
      <c r="AKQ73" s="10"/>
      <c r="AKR73" s="10"/>
      <c r="AKS73" s="10"/>
      <c r="AKT73" s="10"/>
      <c r="AKU73" s="10"/>
      <c r="AKV73" s="10"/>
      <c r="AKW73" s="10"/>
      <c r="AKX73" s="10"/>
      <c r="AKY73" s="10"/>
      <c r="AKZ73" s="10"/>
      <c r="ALA73" s="10"/>
      <c r="ALB73" s="10"/>
      <c r="ALC73" s="10"/>
      <c r="ALD73" s="10"/>
      <c r="ALE73" s="10"/>
      <c r="ALF73" s="10"/>
      <c r="ALG73" s="10"/>
      <c r="ALH73" s="10"/>
      <c r="ALI73" s="10"/>
      <c r="ALJ73" s="10"/>
      <c r="ALK73" s="10"/>
      <c r="ALL73" s="10"/>
      <c r="ALM73" s="10"/>
      <c r="ALN73" s="10"/>
      <c r="ALO73" s="10"/>
      <c r="ALP73" s="10"/>
      <c r="ALQ73" s="10"/>
      <c r="ALR73" s="10"/>
      <c r="ALS73" s="10"/>
      <c r="ALT73" s="10"/>
      <c r="ALU73" s="10"/>
      <c r="ALV73" s="10"/>
      <c r="ALW73" s="10"/>
      <c r="ALX73" s="10"/>
      <c r="ALY73" s="10"/>
      <c r="ALZ73" s="10"/>
      <c r="AMA73" s="10"/>
      <c r="AMB73" s="10"/>
      <c r="AMC73" s="10"/>
      <c r="AMD73" s="10"/>
      <c r="AME73" s="10"/>
      <c r="AMF73" s="10"/>
      <c r="AMG73" s="10"/>
      <c r="AMH73" s="10"/>
      <c r="AMI73" s="10"/>
      <c r="AMJ73" s="10"/>
    </row>
    <row r="74" customFormat="false" ht="12.8" hidden="false" customHeight="false" outlineLevel="0" collapsed="false">
      <c r="B74" s="0" t="s">
        <v>68</v>
      </c>
      <c r="C74" s="0" t="n">
        <v>94</v>
      </c>
      <c r="D74" s="0" t="n">
        <v>25</v>
      </c>
      <c r="E74" s="0" t="n">
        <v>42</v>
      </c>
      <c r="F74" s="0" t="n">
        <v>8.2</v>
      </c>
      <c r="G74" s="0" t="n">
        <v>0.11</v>
      </c>
      <c r="H74" s="0" t="n">
        <v>70</v>
      </c>
      <c r="O74" s="0" t="n">
        <v>1</v>
      </c>
      <c r="P74" s="0" t="n">
        <v>28</v>
      </c>
      <c r="Q74" s="0" t="n">
        <v>10</v>
      </c>
      <c r="R74" s="0" t="n">
        <f aca="false">(E74-F74)/F74/F74</f>
        <v>0.502676977989292</v>
      </c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  <c r="JK74" s="10"/>
      <c r="JL74" s="10"/>
      <c r="JM74" s="10"/>
      <c r="JN74" s="10"/>
      <c r="JO74" s="10"/>
      <c r="JP74" s="10"/>
      <c r="JQ74" s="10"/>
      <c r="JR74" s="10"/>
      <c r="JS74" s="10"/>
      <c r="JT74" s="10"/>
      <c r="JU74" s="10"/>
      <c r="JV74" s="10"/>
      <c r="JW74" s="10"/>
      <c r="JX74" s="10"/>
      <c r="JY74" s="10"/>
      <c r="JZ74" s="10"/>
      <c r="KA74" s="10"/>
      <c r="KB74" s="10"/>
      <c r="KC74" s="10"/>
      <c r="KD74" s="10"/>
      <c r="KE74" s="10"/>
      <c r="KF74" s="10"/>
      <c r="KG74" s="10"/>
      <c r="KH74" s="10"/>
      <c r="KI74" s="10"/>
      <c r="KJ74" s="10"/>
      <c r="KK74" s="10"/>
      <c r="KL74" s="10"/>
      <c r="KM74" s="10"/>
      <c r="KN74" s="10"/>
      <c r="KO74" s="10"/>
      <c r="KP74" s="10"/>
      <c r="KQ74" s="10"/>
      <c r="KR74" s="10"/>
      <c r="KS74" s="10"/>
      <c r="KT74" s="10"/>
      <c r="KU74" s="10"/>
      <c r="KV74" s="10"/>
      <c r="KW74" s="10"/>
      <c r="KX74" s="10"/>
      <c r="KY74" s="10"/>
      <c r="KZ74" s="10"/>
      <c r="LA74" s="10"/>
      <c r="LB74" s="10"/>
      <c r="LC74" s="10"/>
      <c r="LD74" s="10"/>
      <c r="LE74" s="10"/>
      <c r="LF74" s="10"/>
      <c r="LG74" s="10"/>
      <c r="LH74" s="10"/>
      <c r="LI74" s="10"/>
      <c r="LJ74" s="10"/>
      <c r="LK74" s="10"/>
      <c r="LL74" s="10"/>
      <c r="LM74" s="10"/>
      <c r="LN74" s="10"/>
      <c r="LO74" s="10"/>
      <c r="LP74" s="10"/>
      <c r="LQ74" s="10"/>
      <c r="LR74" s="10"/>
      <c r="LS74" s="10"/>
      <c r="LT74" s="10"/>
      <c r="LU74" s="10"/>
      <c r="LV74" s="10"/>
      <c r="LW74" s="10"/>
      <c r="LX74" s="10"/>
      <c r="LY74" s="10"/>
      <c r="LZ74" s="10"/>
      <c r="MA74" s="10"/>
      <c r="MB74" s="10"/>
      <c r="MC74" s="10"/>
      <c r="MD74" s="10"/>
      <c r="ME74" s="10"/>
      <c r="MF74" s="10"/>
      <c r="MG74" s="10"/>
      <c r="MH74" s="10"/>
      <c r="MI74" s="10"/>
      <c r="MJ74" s="10"/>
      <c r="MK74" s="10"/>
      <c r="ML74" s="10"/>
      <c r="MM74" s="10"/>
      <c r="MN74" s="10"/>
      <c r="MO74" s="10"/>
      <c r="MP74" s="10"/>
      <c r="MQ74" s="10"/>
      <c r="MR74" s="10"/>
      <c r="MS74" s="10"/>
      <c r="MT74" s="10"/>
      <c r="MU74" s="10"/>
      <c r="MV74" s="10"/>
      <c r="MW74" s="10"/>
      <c r="MX74" s="10"/>
      <c r="MY74" s="10"/>
      <c r="MZ74" s="10"/>
      <c r="NA74" s="10"/>
      <c r="NB74" s="10"/>
      <c r="NC74" s="10"/>
      <c r="ND74" s="10"/>
      <c r="NE74" s="10"/>
      <c r="NF74" s="10"/>
      <c r="NG74" s="10"/>
      <c r="NH74" s="10"/>
      <c r="NI74" s="10"/>
      <c r="NJ74" s="10"/>
      <c r="NK74" s="10"/>
      <c r="NL74" s="10"/>
      <c r="NM74" s="10"/>
      <c r="NN74" s="10"/>
      <c r="NO74" s="10"/>
      <c r="NP74" s="10"/>
      <c r="NQ74" s="10"/>
      <c r="NR74" s="10"/>
      <c r="NS74" s="10"/>
      <c r="NT74" s="10"/>
      <c r="NU74" s="10"/>
      <c r="NV74" s="10"/>
      <c r="NW74" s="10"/>
      <c r="NX74" s="10"/>
      <c r="NY74" s="10"/>
      <c r="NZ74" s="10"/>
      <c r="OA74" s="10"/>
      <c r="OB74" s="10"/>
      <c r="OC74" s="10"/>
      <c r="OD74" s="10"/>
      <c r="OE74" s="10"/>
      <c r="OF74" s="10"/>
      <c r="OG74" s="10"/>
      <c r="OH74" s="10"/>
      <c r="OI74" s="10"/>
      <c r="OJ74" s="10"/>
      <c r="OK74" s="10"/>
      <c r="OL74" s="10"/>
      <c r="OM74" s="10"/>
      <c r="ON74" s="10"/>
      <c r="OO74" s="10"/>
      <c r="OP74" s="10"/>
      <c r="OQ74" s="10"/>
      <c r="OR74" s="10"/>
      <c r="OS74" s="10"/>
      <c r="OT74" s="10"/>
      <c r="OU74" s="10"/>
      <c r="OV74" s="10"/>
      <c r="OW74" s="10"/>
      <c r="OX74" s="10"/>
      <c r="OY74" s="10"/>
      <c r="OZ74" s="10"/>
      <c r="PA74" s="10"/>
      <c r="PB74" s="10"/>
      <c r="PC74" s="10"/>
      <c r="PD74" s="10"/>
      <c r="PE74" s="10"/>
      <c r="PF74" s="10"/>
      <c r="PG74" s="10"/>
      <c r="PH74" s="10"/>
      <c r="PI74" s="10"/>
      <c r="PJ74" s="10"/>
      <c r="PK74" s="10"/>
      <c r="PL74" s="10"/>
      <c r="PM74" s="10"/>
      <c r="PN74" s="10"/>
      <c r="PO74" s="10"/>
      <c r="PP74" s="10"/>
      <c r="PQ74" s="10"/>
      <c r="PR74" s="10"/>
      <c r="PS74" s="10"/>
      <c r="PT74" s="10"/>
      <c r="PU74" s="10"/>
      <c r="PV74" s="10"/>
      <c r="PW74" s="10"/>
      <c r="PX74" s="10"/>
      <c r="PY74" s="10"/>
      <c r="PZ74" s="10"/>
      <c r="QA74" s="10"/>
      <c r="QB74" s="10"/>
      <c r="QC74" s="10"/>
      <c r="QD74" s="10"/>
      <c r="QE74" s="10"/>
      <c r="QF74" s="10"/>
      <c r="QG74" s="10"/>
      <c r="QH74" s="10"/>
      <c r="QI74" s="10"/>
      <c r="QJ74" s="10"/>
      <c r="QK74" s="10"/>
      <c r="QL74" s="10"/>
      <c r="QM74" s="10"/>
      <c r="QN74" s="10"/>
      <c r="QO74" s="10"/>
      <c r="QP74" s="10"/>
      <c r="QQ74" s="10"/>
      <c r="QR74" s="10"/>
      <c r="QS74" s="10"/>
      <c r="QT74" s="10"/>
      <c r="QU74" s="10"/>
      <c r="QV74" s="10"/>
      <c r="QW74" s="10"/>
      <c r="QX74" s="10"/>
      <c r="QY74" s="10"/>
      <c r="QZ74" s="10"/>
      <c r="RA74" s="10"/>
      <c r="RB74" s="10"/>
      <c r="RC74" s="10"/>
      <c r="RD74" s="10"/>
      <c r="RE74" s="10"/>
      <c r="RF74" s="10"/>
      <c r="RG74" s="10"/>
      <c r="RH74" s="10"/>
      <c r="RI74" s="10"/>
      <c r="RJ74" s="10"/>
      <c r="RK74" s="10"/>
      <c r="RL74" s="10"/>
      <c r="RM74" s="10"/>
      <c r="RN74" s="10"/>
      <c r="RO74" s="10"/>
      <c r="RP74" s="10"/>
      <c r="RQ74" s="10"/>
      <c r="RR74" s="10"/>
      <c r="RS74" s="10"/>
      <c r="RT74" s="10"/>
      <c r="RU74" s="10"/>
      <c r="RV74" s="10"/>
      <c r="RW74" s="10"/>
      <c r="RX74" s="10"/>
      <c r="RY74" s="10"/>
      <c r="RZ74" s="10"/>
      <c r="SA74" s="10"/>
      <c r="SB74" s="10"/>
      <c r="SC74" s="10"/>
      <c r="SD74" s="10"/>
      <c r="SE74" s="10"/>
      <c r="SF74" s="10"/>
      <c r="SG74" s="10"/>
      <c r="SH74" s="10"/>
      <c r="SI74" s="10"/>
      <c r="SJ74" s="10"/>
      <c r="SK74" s="10"/>
      <c r="SL74" s="10"/>
      <c r="SM74" s="10"/>
      <c r="SN74" s="10"/>
      <c r="SO74" s="10"/>
      <c r="SP74" s="10"/>
      <c r="SQ74" s="10"/>
      <c r="SR74" s="10"/>
      <c r="SS74" s="10"/>
      <c r="ST74" s="10"/>
      <c r="SU74" s="10"/>
      <c r="SV74" s="10"/>
      <c r="SW74" s="10"/>
      <c r="SX74" s="10"/>
      <c r="SY74" s="10"/>
      <c r="SZ74" s="10"/>
      <c r="TA74" s="10"/>
      <c r="TB74" s="10"/>
      <c r="TC74" s="10"/>
      <c r="TD74" s="10"/>
      <c r="TE74" s="10"/>
      <c r="TF74" s="10"/>
      <c r="TG74" s="10"/>
      <c r="TH74" s="10"/>
      <c r="TI74" s="10"/>
      <c r="TJ74" s="10"/>
      <c r="TK74" s="10"/>
      <c r="TL74" s="10"/>
      <c r="TM74" s="10"/>
      <c r="TN74" s="10"/>
      <c r="TO74" s="10"/>
      <c r="TP74" s="10"/>
      <c r="TQ74" s="10"/>
      <c r="TR74" s="10"/>
      <c r="TS74" s="10"/>
      <c r="TT74" s="10"/>
      <c r="TU74" s="10"/>
      <c r="TV74" s="10"/>
      <c r="TW74" s="10"/>
      <c r="TX74" s="10"/>
      <c r="TY74" s="10"/>
      <c r="TZ74" s="10"/>
      <c r="UA74" s="10"/>
      <c r="UB74" s="10"/>
      <c r="UC74" s="10"/>
      <c r="UD74" s="10"/>
      <c r="UE74" s="10"/>
      <c r="UF74" s="10"/>
      <c r="UG74" s="10"/>
      <c r="UH74" s="10"/>
      <c r="UI74" s="10"/>
      <c r="UJ74" s="10"/>
      <c r="UK74" s="10"/>
      <c r="UL74" s="10"/>
      <c r="UM74" s="10"/>
      <c r="UN74" s="10"/>
      <c r="UO74" s="10"/>
      <c r="UP74" s="10"/>
      <c r="UQ74" s="10"/>
      <c r="UR74" s="10"/>
      <c r="US74" s="10"/>
      <c r="UT74" s="10"/>
      <c r="UU74" s="10"/>
      <c r="UV74" s="10"/>
      <c r="UW74" s="10"/>
      <c r="UX74" s="10"/>
      <c r="UY74" s="10"/>
      <c r="UZ74" s="10"/>
      <c r="VA74" s="10"/>
      <c r="VB74" s="10"/>
      <c r="VC74" s="10"/>
      <c r="VD74" s="10"/>
      <c r="VE74" s="10"/>
      <c r="VF74" s="10"/>
      <c r="VG74" s="10"/>
      <c r="VH74" s="10"/>
      <c r="VI74" s="10"/>
      <c r="VJ74" s="10"/>
      <c r="VK74" s="10"/>
      <c r="VL74" s="10"/>
      <c r="VM74" s="10"/>
      <c r="VN74" s="10"/>
      <c r="VO74" s="10"/>
      <c r="VP74" s="10"/>
      <c r="VQ74" s="10"/>
      <c r="VR74" s="10"/>
      <c r="VS74" s="10"/>
      <c r="VT74" s="10"/>
      <c r="VU74" s="10"/>
      <c r="VV74" s="10"/>
      <c r="VW74" s="10"/>
      <c r="VX74" s="10"/>
      <c r="VY74" s="10"/>
      <c r="VZ74" s="10"/>
      <c r="WA74" s="10"/>
      <c r="WB74" s="10"/>
      <c r="WC74" s="10"/>
      <c r="WD74" s="10"/>
      <c r="WE74" s="10"/>
      <c r="WF74" s="10"/>
      <c r="WG74" s="10"/>
      <c r="WH74" s="10"/>
      <c r="WI74" s="10"/>
      <c r="WJ74" s="10"/>
      <c r="WK74" s="10"/>
      <c r="WL74" s="10"/>
      <c r="WM74" s="10"/>
      <c r="WN74" s="10"/>
      <c r="WO74" s="10"/>
      <c r="WP74" s="10"/>
      <c r="WQ74" s="10"/>
      <c r="WR74" s="10"/>
      <c r="WS74" s="10"/>
      <c r="WT74" s="10"/>
      <c r="WU74" s="10"/>
      <c r="WV74" s="10"/>
      <c r="WW74" s="10"/>
      <c r="WX74" s="10"/>
      <c r="WY74" s="10"/>
      <c r="WZ74" s="10"/>
      <c r="XA74" s="10"/>
      <c r="XB74" s="10"/>
      <c r="XC74" s="10"/>
      <c r="XD74" s="10"/>
      <c r="XE74" s="10"/>
      <c r="XF74" s="10"/>
      <c r="XG74" s="10"/>
      <c r="XH74" s="10"/>
      <c r="XI74" s="10"/>
      <c r="XJ74" s="10"/>
      <c r="XK74" s="10"/>
      <c r="XL74" s="10"/>
      <c r="XM74" s="10"/>
      <c r="XN74" s="10"/>
      <c r="XO74" s="10"/>
      <c r="XP74" s="10"/>
      <c r="XQ74" s="10"/>
      <c r="XR74" s="10"/>
      <c r="XS74" s="10"/>
      <c r="XT74" s="10"/>
      <c r="XU74" s="10"/>
      <c r="XV74" s="10"/>
      <c r="XW74" s="10"/>
      <c r="XX74" s="10"/>
      <c r="XY74" s="10"/>
      <c r="XZ74" s="10"/>
      <c r="YA74" s="10"/>
      <c r="YB74" s="10"/>
      <c r="YC74" s="10"/>
      <c r="YD74" s="10"/>
      <c r="YE74" s="10"/>
      <c r="YF74" s="10"/>
      <c r="YG74" s="10"/>
      <c r="YH74" s="10"/>
      <c r="YI74" s="10"/>
      <c r="YJ74" s="10"/>
      <c r="YK74" s="10"/>
      <c r="YL74" s="10"/>
      <c r="YM74" s="10"/>
      <c r="YN74" s="10"/>
      <c r="YO74" s="10"/>
      <c r="YP74" s="10"/>
      <c r="YQ74" s="10"/>
      <c r="YR74" s="10"/>
      <c r="YS74" s="10"/>
      <c r="YT74" s="10"/>
      <c r="YU74" s="10"/>
      <c r="YV74" s="10"/>
      <c r="YW74" s="10"/>
      <c r="YX74" s="10"/>
      <c r="YY74" s="10"/>
      <c r="YZ74" s="10"/>
      <c r="ZA74" s="10"/>
      <c r="ZB74" s="10"/>
      <c r="ZC74" s="10"/>
      <c r="ZD74" s="10"/>
      <c r="ZE74" s="10"/>
      <c r="ZF74" s="10"/>
      <c r="ZG74" s="10"/>
      <c r="ZH74" s="10"/>
      <c r="ZI74" s="10"/>
      <c r="ZJ74" s="10"/>
      <c r="ZK74" s="10"/>
      <c r="ZL74" s="10"/>
      <c r="ZM74" s="10"/>
      <c r="ZN74" s="10"/>
      <c r="ZO74" s="10"/>
      <c r="ZP74" s="10"/>
      <c r="ZQ74" s="10"/>
      <c r="ZR74" s="10"/>
      <c r="ZS74" s="10"/>
      <c r="ZT74" s="10"/>
      <c r="ZU74" s="10"/>
      <c r="ZV74" s="10"/>
      <c r="ZW74" s="10"/>
      <c r="ZX74" s="10"/>
      <c r="ZY74" s="10"/>
      <c r="ZZ74" s="10"/>
      <c r="AAA74" s="10"/>
      <c r="AAB74" s="10"/>
      <c r="AAC74" s="10"/>
      <c r="AAD74" s="10"/>
      <c r="AAE74" s="10"/>
      <c r="AAF74" s="10"/>
      <c r="AAG74" s="10"/>
      <c r="AAH74" s="10"/>
      <c r="AAI74" s="10"/>
      <c r="AAJ74" s="10"/>
      <c r="AAK74" s="10"/>
      <c r="AAL74" s="10"/>
      <c r="AAM74" s="10"/>
      <c r="AAN74" s="10"/>
      <c r="AAO74" s="10"/>
      <c r="AAP74" s="10"/>
      <c r="AAQ74" s="10"/>
      <c r="AAR74" s="10"/>
      <c r="AAS74" s="10"/>
      <c r="AAT74" s="10"/>
      <c r="AAU74" s="10"/>
      <c r="AAV74" s="10"/>
      <c r="AAW74" s="10"/>
      <c r="AAX74" s="10"/>
      <c r="AAY74" s="10"/>
      <c r="AAZ74" s="10"/>
      <c r="ABA74" s="10"/>
      <c r="ABB74" s="10"/>
      <c r="ABC74" s="10"/>
      <c r="ABD74" s="10"/>
      <c r="ABE74" s="10"/>
      <c r="ABF74" s="10"/>
      <c r="ABG74" s="10"/>
      <c r="ABH74" s="10"/>
      <c r="ABI74" s="10"/>
      <c r="ABJ74" s="10"/>
      <c r="ABK74" s="10"/>
      <c r="ABL74" s="10"/>
      <c r="ABM74" s="10"/>
      <c r="ABN74" s="10"/>
      <c r="ABO74" s="10"/>
      <c r="ABP74" s="10"/>
      <c r="ABQ74" s="10"/>
      <c r="ABR74" s="10"/>
      <c r="ABS74" s="10"/>
      <c r="ABT74" s="10"/>
      <c r="ABU74" s="10"/>
      <c r="ABV74" s="10"/>
      <c r="ABW74" s="10"/>
      <c r="ABX74" s="10"/>
      <c r="ABY74" s="10"/>
      <c r="ABZ74" s="10"/>
      <c r="ACA74" s="10"/>
      <c r="ACB74" s="10"/>
      <c r="ACC74" s="10"/>
      <c r="ACD74" s="10"/>
      <c r="ACE74" s="10"/>
      <c r="ACF74" s="10"/>
      <c r="ACG74" s="10"/>
      <c r="ACH74" s="10"/>
      <c r="ACI74" s="10"/>
      <c r="ACJ74" s="10"/>
      <c r="ACK74" s="10"/>
      <c r="ACL74" s="10"/>
      <c r="ACM74" s="10"/>
      <c r="ACN74" s="10"/>
      <c r="ACO74" s="10"/>
      <c r="ACP74" s="10"/>
      <c r="ACQ74" s="10"/>
      <c r="ACR74" s="10"/>
      <c r="ACS74" s="10"/>
      <c r="ACT74" s="10"/>
      <c r="ACU74" s="10"/>
      <c r="ACV74" s="10"/>
      <c r="ACW74" s="10"/>
      <c r="ACX74" s="10"/>
      <c r="ACY74" s="10"/>
      <c r="ACZ74" s="10"/>
      <c r="ADA74" s="10"/>
      <c r="ADB74" s="10"/>
      <c r="ADC74" s="10"/>
      <c r="ADD74" s="10"/>
      <c r="ADE74" s="10"/>
      <c r="ADF74" s="10"/>
      <c r="ADG74" s="10"/>
      <c r="ADH74" s="10"/>
      <c r="ADI74" s="10"/>
      <c r="ADJ74" s="10"/>
      <c r="ADK74" s="10"/>
      <c r="ADL74" s="10"/>
      <c r="ADM74" s="10"/>
      <c r="ADN74" s="10"/>
      <c r="ADO74" s="10"/>
      <c r="ADP74" s="10"/>
      <c r="ADQ74" s="10"/>
      <c r="ADR74" s="10"/>
      <c r="ADS74" s="10"/>
      <c r="ADT74" s="10"/>
      <c r="ADU74" s="10"/>
      <c r="ADV74" s="10"/>
      <c r="ADW74" s="10"/>
      <c r="ADX74" s="10"/>
      <c r="ADY74" s="10"/>
      <c r="ADZ74" s="10"/>
      <c r="AEA74" s="10"/>
      <c r="AEB74" s="10"/>
      <c r="AEC74" s="10"/>
      <c r="AED74" s="10"/>
      <c r="AEE74" s="10"/>
      <c r="AEF74" s="10"/>
      <c r="AEG74" s="10"/>
      <c r="AEH74" s="10"/>
      <c r="AEI74" s="10"/>
      <c r="AEJ74" s="10"/>
      <c r="AEK74" s="10"/>
      <c r="AEL74" s="10"/>
      <c r="AEM74" s="10"/>
      <c r="AEN74" s="10"/>
      <c r="AEO74" s="10"/>
      <c r="AEP74" s="10"/>
      <c r="AEQ74" s="10"/>
      <c r="AER74" s="10"/>
      <c r="AES74" s="10"/>
      <c r="AET74" s="10"/>
      <c r="AEU74" s="10"/>
      <c r="AEV74" s="10"/>
      <c r="AEW74" s="10"/>
      <c r="AEX74" s="10"/>
      <c r="AEY74" s="10"/>
      <c r="AEZ74" s="10"/>
      <c r="AFA74" s="10"/>
      <c r="AFB74" s="10"/>
      <c r="AFC74" s="10"/>
      <c r="AFD74" s="10"/>
      <c r="AFE74" s="10"/>
      <c r="AFF74" s="10"/>
      <c r="AFG74" s="10"/>
      <c r="AFH74" s="10"/>
      <c r="AFI74" s="10"/>
      <c r="AFJ74" s="10"/>
      <c r="AFK74" s="10"/>
      <c r="AFL74" s="10"/>
      <c r="AFM74" s="10"/>
      <c r="AFN74" s="10"/>
      <c r="AFO74" s="10"/>
      <c r="AFP74" s="10"/>
      <c r="AFQ74" s="10"/>
      <c r="AFR74" s="10"/>
      <c r="AFS74" s="10"/>
      <c r="AFT74" s="10"/>
      <c r="AFU74" s="10"/>
      <c r="AFV74" s="10"/>
      <c r="AFW74" s="10"/>
      <c r="AFX74" s="10"/>
      <c r="AFY74" s="10"/>
      <c r="AFZ74" s="10"/>
      <c r="AGA74" s="10"/>
      <c r="AGB74" s="10"/>
      <c r="AGC74" s="10"/>
      <c r="AGD74" s="10"/>
      <c r="AGE74" s="10"/>
      <c r="AGF74" s="10"/>
      <c r="AGG74" s="10"/>
      <c r="AGH74" s="10"/>
      <c r="AGI74" s="10"/>
      <c r="AGJ74" s="10"/>
      <c r="AGK74" s="10"/>
      <c r="AGL74" s="10"/>
      <c r="AGM74" s="10"/>
      <c r="AGN74" s="10"/>
      <c r="AGO74" s="10"/>
      <c r="AGP74" s="10"/>
      <c r="AGQ74" s="10"/>
      <c r="AGR74" s="10"/>
      <c r="AGS74" s="10"/>
      <c r="AGT74" s="10"/>
      <c r="AGU74" s="10"/>
      <c r="AGV74" s="10"/>
      <c r="AGW74" s="10"/>
      <c r="AGX74" s="10"/>
      <c r="AGY74" s="10"/>
      <c r="AGZ74" s="10"/>
      <c r="AHA74" s="10"/>
      <c r="AHB74" s="10"/>
      <c r="AHC74" s="10"/>
      <c r="AHD74" s="10"/>
      <c r="AHE74" s="10"/>
      <c r="AHF74" s="10"/>
      <c r="AHG74" s="10"/>
      <c r="AHH74" s="10"/>
      <c r="AHI74" s="10"/>
      <c r="AHJ74" s="10"/>
      <c r="AHK74" s="10"/>
      <c r="AHL74" s="10"/>
      <c r="AHM74" s="10"/>
      <c r="AHN74" s="10"/>
      <c r="AHO74" s="10"/>
      <c r="AHP74" s="10"/>
      <c r="AHQ74" s="10"/>
      <c r="AHR74" s="10"/>
      <c r="AHS74" s="10"/>
      <c r="AHT74" s="10"/>
      <c r="AHU74" s="10"/>
      <c r="AHV74" s="10"/>
      <c r="AHW74" s="10"/>
      <c r="AHX74" s="10"/>
      <c r="AHY74" s="10"/>
      <c r="AHZ74" s="10"/>
      <c r="AIA74" s="10"/>
      <c r="AIB74" s="10"/>
      <c r="AIC74" s="10"/>
      <c r="AID74" s="10"/>
      <c r="AIE74" s="10"/>
      <c r="AIF74" s="10"/>
      <c r="AIG74" s="10"/>
      <c r="AIH74" s="10"/>
      <c r="AII74" s="10"/>
      <c r="AIJ74" s="10"/>
      <c r="AIK74" s="10"/>
      <c r="AIL74" s="10"/>
      <c r="AIM74" s="10"/>
      <c r="AIN74" s="10"/>
      <c r="AIO74" s="10"/>
      <c r="AIP74" s="10"/>
      <c r="AIQ74" s="10"/>
      <c r="AIR74" s="10"/>
      <c r="AIS74" s="10"/>
      <c r="AIT74" s="10"/>
      <c r="AIU74" s="10"/>
      <c r="AIV74" s="10"/>
      <c r="AIW74" s="10"/>
      <c r="AIX74" s="10"/>
      <c r="AIY74" s="10"/>
      <c r="AIZ74" s="10"/>
      <c r="AJA74" s="10"/>
      <c r="AJB74" s="10"/>
      <c r="AJC74" s="10"/>
      <c r="AJD74" s="10"/>
      <c r="AJE74" s="10"/>
      <c r="AJF74" s="10"/>
      <c r="AJG74" s="10"/>
      <c r="AJH74" s="10"/>
      <c r="AJI74" s="10"/>
      <c r="AJJ74" s="10"/>
      <c r="AJK74" s="10"/>
      <c r="AJL74" s="10"/>
      <c r="AJM74" s="10"/>
      <c r="AJN74" s="10"/>
      <c r="AJO74" s="10"/>
      <c r="AJP74" s="10"/>
      <c r="AJQ74" s="10"/>
      <c r="AJR74" s="10"/>
      <c r="AJS74" s="10"/>
      <c r="AJT74" s="10"/>
      <c r="AJU74" s="10"/>
      <c r="AJV74" s="10"/>
      <c r="AJW74" s="10"/>
      <c r="AJX74" s="10"/>
      <c r="AJY74" s="10"/>
      <c r="AJZ74" s="10"/>
      <c r="AKA74" s="10"/>
      <c r="AKB74" s="10"/>
      <c r="AKC74" s="10"/>
      <c r="AKD74" s="10"/>
      <c r="AKE74" s="10"/>
      <c r="AKF74" s="10"/>
      <c r="AKG74" s="10"/>
      <c r="AKH74" s="10"/>
      <c r="AKI74" s="10"/>
      <c r="AKJ74" s="10"/>
      <c r="AKK74" s="10"/>
      <c r="AKL74" s="10"/>
      <c r="AKM74" s="10"/>
      <c r="AKN74" s="10"/>
      <c r="AKO74" s="10"/>
      <c r="AKP74" s="10"/>
      <c r="AKQ74" s="10"/>
      <c r="AKR74" s="10"/>
      <c r="AKS74" s="10"/>
      <c r="AKT74" s="10"/>
      <c r="AKU74" s="10"/>
      <c r="AKV74" s="10"/>
      <c r="AKW74" s="10"/>
      <c r="AKX74" s="10"/>
      <c r="AKY74" s="10"/>
      <c r="AKZ74" s="10"/>
      <c r="ALA74" s="10"/>
      <c r="ALB74" s="10"/>
      <c r="ALC74" s="10"/>
      <c r="ALD74" s="10"/>
      <c r="ALE74" s="10"/>
      <c r="ALF74" s="10"/>
      <c r="ALG74" s="10"/>
      <c r="ALH74" s="10"/>
      <c r="ALI74" s="10"/>
      <c r="ALJ74" s="10"/>
      <c r="ALK74" s="10"/>
      <c r="ALL74" s="10"/>
      <c r="ALM74" s="10"/>
      <c r="ALN74" s="10"/>
      <c r="ALO74" s="10"/>
      <c r="ALP74" s="10"/>
      <c r="ALQ74" s="10"/>
      <c r="ALR74" s="10"/>
      <c r="ALS74" s="10"/>
      <c r="ALT74" s="10"/>
      <c r="ALU74" s="10"/>
      <c r="ALV74" s="10"/>
      <c r="ALW74" s="10"/>
      <c r="ALX74" s="10"/>
      <c r="ALY74" s="10"/>
      <c r="ALZ74" s="10"/>
      <c r="AMA74" s="10"/>
      <c r="AMB74" s="10"/>
      <c r="AMC74" s="10"/>
      <c r="AMD74" s="10"/>
      <c r="AME74" s="10"/>
      <c r="AMF74" s="10"/>
      <c r="AMG74" s="10"/>
      <c r="AMH74" s="10"/>
      <c r="AMI74" s="10"/>
      <c r="AMJ74" s="10"/>
    </row>
    <row r="75" customFormat="false" ht="12.8" hidden="false" customHeight="false" outlineLevel="0" collapsed="false">
      <c r="B75" s="0" t="s">
        <v>69</v>
      </c>
      <c r="C75" s="0" t="n">
        <v>95</v>
      </c>
      <c r="D75" s="0" t="n">
        <v>25</v>
      </c>
      <c r="E75" s="0" t="n">
        <v>35.6</v>
      </c>
      <c r="F75" s="0" t="n">
        <v>16.4</v>
      </c>
      <c r="G75" s="0" t="n">
        <v>0.11</v>
      </c>
      <c r="H75" s="0" t="n">
        <v>70</v>
      </c>
      <c r="O75" s="0" t="n">
        <v>1</v>
      </c>
      <c r="P75" s="0" t="n">
        <v>6.5</v>
      </c>
      <c r="Q75" s="0" t="n">
        <v>3.2</v>
      </c>
      <c r="R75" s="0" t="n">
        <f aca="false">(E75-F75)/F75/F75</f>
        <v>0.0713860797144557</v>
      </c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  <c r="JK75" s="10"/>
      <c r="JL75" s="10"/>
      <c r="JM75" s="10"/>
      <c r="JN75" s="10"/>
      <c r="JO75" s="10"/>
      <c r="JP75" s="10"/>
      <c r="JQ75" s="10"/>
      <c r="JR75" s="10"/>
      <c r="JS75" s="10"/>
      <c r="JT75" s="10"/>
      <c r="JU75" s="10"/>
      <c r="JV75" s="10"/>
      <c r="JW75" s="10"/>
      <c r="JX75" s="10"/>
      <c r="JY75" s="10"/>
      <c r="JZ75" s="10"/>
      <c r="KA75" s="10"/>
      <c r="KB75" s="10"/>
      <c r="KC75" s="10"/>
      <c r="KD75" s="10"/>
      <c r="KE75" s="10"/>
      <c r="KF75" s="10"/>
      <c r="KG75" s="10"/>
      <c r="KH75" s="10"/>
      <c r="KI75" s="10"/>
      <c r="KJ75" s="10"/>
      <c r="KK75" s="10"/>
      <c r="KL75" s="10"/>
      <c r="KM75" s="10"/>
      <c r="KN75" s="10"/>
      <c r="KO75" s="10"/>
      <c r="KP75" s="10"/>
      <c r="KQ75" s="10"/>
      <c r="KR75" s="10"/>
      <c r="KS75" s="10"/>
      <c r="KT75" s="10"/>
      <c r="KU75" s="10"/>
      <c r="KV75" s="10"/>
      <c r="KW75" s="10"/>
      <c r="KX75" s="10"/>
      <c r="KY75" s="10"/>
      <c r="KZ75" s="10"/>
      <c r="LA75" s="10"/>
      <c r="LB75" s="10"/>
      <c r="LC75" s="10"/>
      <c r="LD75" s="10"/>
      <c r="LE75" s="10"/>
      <c r="LF75" s="10"/>
      <c r="LG75" s="10"/>
      <c r="LH75" s="10"/>
      <c r="LI75" s="10"/>
      <c r="LJ75" s="10"/>
      <c r="LK75" s="10"/>
      <c r="LL75" s="10"/>
      <c r="LM75" s="10"/>
      <c r="LN75" s="10"/>
      <c r="LO75" s="10"/>
      <c r="LP75" s="10"/>
      <c r="LQ75" s="10"/>
      <c r="LR75" s="10"/>
      <c r="LS75" s="10"/>
      <c r="LT75" s="10"/>
      <c r="LU75" s="10"/>
      <c r="LV75" s="10"/>
      <c r="LW75" s="10"/>
      <c r="LX75" s="10"/>
      <c r="LY75" s="10"/>
      <c r="LZ75" s="10"/>
      <c r="MA75" s="10"/>
      <c r="MB75" s="10"/>
      <c r="MC75" s="10"/>
      <c r="MD75" s="10"/>
      <c r="ME75" s="10"/>
      <c r="MF75" s="10"/>
      <c r="MG75" s="10"/>
      <c r="MH75" s="10"/>
      <c r="MI75" s="10"/>
      <c r="MJ75" s="10"/>
      <c r="MK75" s="10"/>
      <c r="ML75" s="10"/>
      <c r="MM75" s="10"/>
      <c r="MN75" s="10"/>
      <c r="MO75" s="10"/>
      <c r="MP75" s="10"/>
      <c r="MQ75" s="10"/>
      <c r="MR75" s="10"/>
      <c r="MS75" s="10"/>
      <c r="MT75" s="10"/>
      <c r="MU75" s="10"/>
      <c r="MV75" s="10"/>
      <c r="MW75" s="10"/>
      <c r="MX75" s="10"/>
      <c r="MY75" s="10"/>
      <c r="MZ75" s="10"/>
      <c r="NA75" s="10"/>
      <c r="NB75" s="10"/>
      <c r="NC75" s="10"/>
      <c r="ND75" s="10"/>
      <c r="NE75" s="10"/>
      <c r="NF75" s="10"/>
      <c r="NG75" s="10"/>
      <c r="NH75" s="10"/>
      <c r="NI75" s="10"/>
      <c r="NJ75" s="10"/>
      <c r="NK75" s="10"/>
      <c r="NL75" s="10"/>
      <c r="NM75" s="10"/>
      <c r="NN75" s="10"/>
      <c r="NO75" s="10"/>
      <c r="NP75" s="10"/>
      <c r="NQ75" s="10"/>
      <c r="NR75" s="10"/>
      <c r="NS75" s="10"/>
      <c r="NT75" s="10"/>
      <c r="NU75" s="10"/>
      <c r="NV75" s="10"/>
      <c r="NW75" s="10"/>
      <c r="NX75" s="10"/>
      <c r="NY75" s="10"/>
      <c r="NZ75" s="10"/>
      <c r="OA75" s="10"/>
      <c r="OB75" s="10"/>
      <c r="OC75" s="10"/>
      <c r="OD75" s="10"/>
      <c r="OE75" s="10"/>
      <c r="OF75" s="10"/>
      <c r="OG75" s="10"/>
      <c r="OH75" s="10"/>
      <c r="OI75" s="10"/>
      <c r="OJ75" s="10"/>
      <c r="OK75" s="10"/>
      <c r="OL75" s="10"/>
      <c r="OM75" s="10"/>
      <c r="ON75" s="10"/>
      <c r="OO75" s="10"/>
      <c r="OP75" s="10"/>
      <c r="OQ75" s="10"/>
      <c r="OR75" s="10"/>
      <c r="OS75" s="10"/>
      <c r="OT75" s="10"/>
      <c r="OU75" s="10"/>
      <c r="OV75" s="10"/>
      <c r="OW75" s="10"/>
      <c r="OX75" s="10"/>
      <c r="OY75" s="10"/>
      <c r="OZ75" s="10"/>
      <c r="PA75" s="10"/>
      <c r="PB75" s="10"/>
      <c r="PC75" s="10"/>
      <c r="PD75" s="10"/>
      <c r="PE75" s="10"/>
      <c r="PF75" s="10"/>
      <c r="PG75" s="10"/>
      <c r="PH75" s="10"/>
      <c r="PI75" s="10"/>
      <c r="PJ75" s="10"/>
      <c r="PK75" s="10"/>
      <c r="PL75" s="10"/>
      <c r="PM75" s="10"/>
      <c r="PN75" s="10"/>
      <c r="PO75" s="10"/>
      <c r="PP75" s="10"/>
      <c r="PQ75" s="10"/>
      <c r="PR75" s="10"/>
      <c r="PS75" s="10"/>
      <c r="PT75" s="10"/>
      <c r="PU75" s="10"/>
      <c r="PV75" s="10"/>
      <c r="PW75" s="10"/>
      <c r="PX75" s="10"/>
      <c r="PY75" s="10"/>
      <c r="PZ75" s="10"/>
      <c r="QA75" s="10"/>
      <c r="QB75" s="10"/>
      <c r="QC75" s="10"/>
      <c r="QD75" s="10"/>
      <c r="QE75" s="10"/>
      <c r="QF75" s="10"/>
      <c r="QG75" s="10"/>
      <c r="QH75" s="10"/>
      <c r="QI75" s="10"/>
      <c r="QJ75" s="10"/>
      <c r="QK75" s="10"/>
      <c r="QL75" s="10"/>
      <c r="QM75" s="10"/>
      <c r="QN75" s="10"/>
      <c r="QO75" s="10"/>
      <c r="QP75" s="10"/>
      <c r="QQ75" s="10"/>
      <c r="QR75" s="10"/>
      <c r="QS75" s="10"/>
      <c r="QT75" s="10"/>
      <c r="QU75" s="10"/>
      <c r="QV75" s="10"/>
      <c r="QW75" s="10"/>
      <c r="QX75" s="10"/>
      <c r="QY75" s="10"/>
      <c r="QZ75" s="10"/>
      <c r="RA75" s="10"/>
      <c r="RB75" s="10"/>
      <c r="RC75" s="10"/>
      <c r="RD75" s="10"/>
      <c r="RE75" s="10"/>
      <c r="RF75" s="10"/>
      <c r="RG75" s="10"/>
      <c r="RH75" s="10"/>
      <c r="RI75" s="10"/>
      <c r="RJ75" s="10"/>
      <c r="RK75" s="10"/>
      <c r="RL75" s="10"/>
      <c r="RM75" s="10"/>
      <c r="RN75" s="10"/>
      <c r="RO75" s="10"/>
      <c r="RP75" s="10"/>
      <c r="RQ75" s="10"/>
      <c r="RR75" s="10"/>
      <c r="RS75" s="10"/>
      <c r="RT75" s="10"/>
      <c r="RU75" s="10"/>
      <c r="RV75" s="10"/>
      <c r="RW75" s="10"/>
      <c r="RX75" s="10"/>
      <c r="RY75" s="10"/>
      <c r="RZ75" s="10"/>
      <c r="SA75" s="10"/>
      <c r="SB75" s="10"/>
      <c r="SC75" s="10"/>
      <c r="SD75" s="10"/>
      <c r="SE75" s="10"/>
      <c r="SF75" s="10"/>
      <c r="SG75" s="10"/>
      <c r="SH75" s="10"/>
      <c r="SI75" s="10"/>
      <c r="SJ75" s="10"/>
      <c r="SK75" s="10"/>
      <c r="SL75" s="10"/>
      <c r="SM75" s="10"/>
      <c r="SN75" s="10"/>
      <c r="SO75" s="10"/>
      <c r="SP75" s="10"/>
      <c r="SQ75" s="10"/>
      <c r="SR75" s="10"/>
      <c r="SS75" s="10"/>
      <c r="ST75" s="10"/>
      <c r="SU75" s="10"/>
      <c r="SV75" s="10"/>
      <c r="SW75" s="10"/>
      <c r="SX75" s="10"/>
      <c r="SY75" s="10"/>
      <c r="SZ75" s="10"/>
      <c r="TA75" s="10"/>
      <c r="TB75" s="10"/>
      <c r="TC75" s="10"/>
      <c r="TD75" s="10"/>
      <c r="TE75" s="10"/>
      <c r="TF75" s="10"/>
      <c r="TG75" s="10"/>
      <c r="TH75" s="10"/>
      <c r="TI75" s="10"/>
      <c r="TJ75" s="10"/>
      <c r="TK75" s="10"/>
      <c r="TL75" s="10"/>
      <c r="TM75" s="10"/>
      <c r="TN75" s="10"/>
      <c r="TO75" s="10"/>
      <c r="TP75" s="10"/>
      <c r="TQ75" s="10"/>
      <c r="TR75" s="10"/>
      <c r="TS75" s="10"/>
      <c r="TT75" s="10"/>
      <c r="TU75" s="10"/>
      <c r="TV75" s="10"/>
      <c r="TW75" s="10"/>
      <c r="TX75" s="10"/>
      <c r="TY75" s="10"/>
      <c r="TZ75" s="10"/>
      <c r="UA75" s="10"/>
      <c r="UB75" s="10"/>
      <c r="UC75" s="10"/>
      <c r="UD75" s="10"/>
      <c r="UE75" s="10"/>
      <c r="UF75" s="10"/>
      <c r="UG75" s="10"/>
      <c r="UH75" s="10"/>
      <c r="UI75" s="10"/>
      <c r="UJ75" s="10"/>
      <c r="UK75" s="10"/>
      <c r="UL75" s="10"/>
      <c r="UM75" s="10"/>
      <c r="UN75" s="10"/>
      <c r="UO75" s="10"/>
      <c r="UP75" s="10"/>
      <c r="UQ75" s="10"/>
      <c r="UR75" s="10"/>
      <c r="US75" s="10"/>
      <c r="UT75" s="10"/>
      <c r="UU75" s="10"/>
      <c r="UV75" s="10"/>
      <c r="UW75" s="10"/>
      <c r="UX75" s="10"/>
      <c r="UY75" s="10"/>
      <c r="UZ75" s="10"/>
      <c r="VA75" s="10"/>
      <c r="VB75" s="10"/>
      <c r="VC75" s="10"/>
      <c r="VD75" s="10"/>
      <c r="VE75" s="10"/>
      <c r="VF75" s="10"/>
      <c r="VG75" s="10"/>
      <c r="VH75" s="10"/>
      <c r="VI75" s="10"/>
      <c r="VJ75" s="10"/>
      <c r="VK75" s="10"/>
      <c r="VL75" s="10"/>
      <c r="VM75" s="10"/>
      <c r="VN75" s="10"/>
      <c r="VO75" s="10"/>
      <c r="VP75" s="10"/>
      <c r="VQ75" s="10"/>
      <c r="VR75" s="10"/>
      <c r="VS75" s="10"/>
      <c r="VT75" s="10"/>
      <c r="VU75" s="10"/>
      <c r="VV75" s="10"/>
      <c r="VW75" s="10"/>
      <c r="VX75" s="10"/>
      <c r="VY75" s="10"/>
      <c r="VZ75" s="10"/>
      <c r="WA75" s="10"/>
      <c r="WB75" s="10"/>
      <c r="WC75" s="10"/>
      <c r="WD75" s="10"/>
      <c r="WE75" s="10"/>
      <c r="WF75" s="10"/>
      <c r="WG75" s="10"/>
      <c r="WH75" s="10"/>
      <c r="WI75" s="10"/>
      <c r="WJ75" s="10"/>
      <c r="WK75" s="10"/>
      <c r="WL75" s="10"/>
      <c r="WM75" s="10"/>
      <c r="WN75" s="10"/>
      <c r="WO75" s="10"/>
      <c r="WP75" s="10"/>
      <c r="WQ75" s="10"/>
      <c r="WR75" s="10"/>
      <c r="WS75" s="10"/>
      <c r="WT75" s="10"/>
      <c r="WU75" s="10"/>
      <c r="WV75" s="10"/>
      <c r="WW75" s="10"/>
      <c r="WX75" s="10"/>
      <c r="WY75" s="10"/>
      <c r="WZ75" s="10"/>
      <c r="XA75" s="10"/>
      <c r="XB75" s="10"/>
      <c r="XC75" s="10"/>
      <c r="XD75" s="10"/>
      <c r="XE75" s="10"/>
      <c r="XF75" s="10"/>
      <c r="XG75" s="10"/>
      <c r="XH75" s="10"/>
      <c r="XI75" s="10"/>
      <c r="XJ75" s="10"/>
      <c r="XK75" s="10"/>
      <c r="XL75" s="10"/>
      <c r="XM75" s="10"/>
      <c r="XN75" s="10"/>
      <c r="XO75" s="10"/>
      <c r="XP75" s="10"/>
      <c r="XQ75" s="10"/>
      <c r="XR75" s="10"/>
      <c r="XS75" s="10"/>
      <c r="XT75" s="10"/>
      <c r="XU75" s="10"/>
      <c r="XV75" s="10"/>
      <c r="XW75" s="10"/>
      <c r="XX75" s="10"/>
      <c r="XY75" s="10"/>
      <c r="XZ75" s="10"/>
      <c r="YA75" s="10"/>
      <c r="YB75" s="10"/>
      <c r="YC75" s="10"/>
      <c r="YD75" s="10"/>
      <c r="YE75" s="10"/>
      <c r="YF75" s="10"/>
      <c r="YG75" s="10"/>
      <c r="YH75" s="10"/>
      <c r="YI75" s="10"/>
      <c r="YJ75" s="10"/>
      <c r="YK75" s="10"/>
      <c r="YL75" s="10"/>
      <c r="YM75" s="10"/>
      <c r="YN75" s="10"/>
      <c r="YO75" s="10"/>
      <c r="YP75" s="10"/>
      <c r="YQ75" s="10"/>
      <c r="YR75" s="10"/>
      <c r="YS75" s="10"/>
      <c r="YT75" s="10"/>
      <c r="YU75" s="10"/>
      <c r="YV75" s="10"/>
      <c r="YW75" s="10"/>
      <c r="YX75" s="10"/>
      <c r="YY75" s="10"/>
      <c r="YZ75" s="10"/>
      <c r="ZA75" s="10"/>
      <c r="ZB75" s="10"/>
      <c r="ZC75" s="10"/>
      <c r="ZD75" s="10"/>
      <c r="ZE75" s="10"/>
      <c r="ZF75" s="10"/>
      <c r="ZG75" s="10"/>
      <c r="ZH75" s="10"/>
      <c r="ZI75" s="10"/>
      <c r="ZJ75" s="10"/>
      <c r="ZK75" s="10"/>
      <c r="ZL75" s="10"/>
      <c r="ZM75" s="10"/>
      <c r="ZN75" s="10"/>
      <c r="ZO75" s="10"/>
      <c r="ZP75" s="10"/>
      <c r="ZQ75" s="10"/>
      <c r="ZR75" s="10"/>
      <c r="ZS75" s="10"/>
      <c r="ZT75" s="10"/>
      <c r="ZU75" s="10"/>
      <c r="ZV75" s="10"/>
      <c r="ZW75" s="10"/>
      <c r="ZX75" s="10"/>
      <c r="ZY75" s="10"/>
      <c r="ZZ75" s="10"/>
      <c r="AAA75" s="10"/>
      <c r="AAB75" s="10"/>
      <c r="AAC75" s="10"/>
      <c r="AAD75" s="10"/>
      <c r="AAE75" s="10"/>
      <c r="AAF75" s="10"/>
      <c r="AAG75" s="10"/>
      <c r="AAH75" s="10"/>
      <c r="AAI75" s="10"/>
      <c r="AAJ75" s="10"/>
      <c r="AAK75" s="10"/>
      <c r="AAL75" s="10"/>
      <c r="AAM75" s="10"/>
      <c r="AAN75" s="10"/>
      <c r="AAO75" s="10"/>
      <c r="AAP75" s="10"/>
      <c r="AAQ75" s="10"/>
      <c r="AAR75" s="10"/>
      <c r="AAS75" s="10"/>
      <c r="AAT75" s="10"/>
      <c r="AAU75" s="10"/>
      <c r="AAV75" s="10"/>
      <c r="AAW75" s="10"/>
      <c r="AAX75" s="10"/>
      <c r="AAY75" s="10"/>
      <c r="AAZ75" s="10"/>
      <c r="ABA75" s="10"/>
      <c r="ABB75" s="10"/>
      <c r="ABC75" s="10"/>
      <c r="ABD75" s="10"/>
      <c r="ABE75" s="10"/>
      <c r="ABF75" s="10"/>
      <c r="ABG75" s="10"/>
      <c r="ABH75" s="10"/>
      <c r="ABI75" s="10"/>
      <c r="ABJ75" s="10"/>
      <c r="ABK75" s="10"/>
      <c r="ABL75" s="10"/>
      <c r="ABM75" s="10"/>
      <c r="ABN75" s="10"/>
      <c r="ABO75" s="10"/>
      <c r="ABP75" s="10"/>
      <c r="ABQ75" s="10"/>
      <c r="ABR75" s="10"/>
      <c r="ABS75" s="10"/>
      <c r="ABT75" s="10"/>
      <c r="ABU75" s="10"/>
      <c r="ABV75" s="10"/>
      <c r="ABW75" s="10"/>
      <c r="ABX75" s="10"/>
      <c r="ABY75" s="10"/>
      <c r="ABZ75" s="10"/>
      <c r="ACA75" s="10"/>
      <c r="ACB75" s="10"/>
      <c r="ACC75" s="10"/>
      <c r="ACD75" s="10"/>
      <c r="ACE75" s="10"/>
      <c r="ACF75" s="10"/>
      <c r="ACG75" s="10"/>
      <c r="ACH75" s="10"/>
      <c r="ACI75" s="10"/>
      <c r="ACJ75" s="10"/>
      <c r="ACK75" s="10"/>
      <c r="ACL75" s="10"/>
      <c r="ACM75" s="10"/>
      <c r="ACN75" s="10"/>
      <c r="ACO75" s="10"/>
      <c r="ACP75" s="10"/>
      <c r="ACQ75" s="10"/>
      <c r="ACR75" s="10"/>
      <c r="ACS75" s="10"/>
      <c r="ACT75" s="10"/>
      <c r="ACU75" s="10"/>
      <c r="ACV75" s="10"/>
      <c r="ACW75" s="10"/>
      <c r="ACX75" s="10"/>
      <c r="ACY75" s="10"/>
      <c r="ACZ75" s="10"/>
      <c r="ADA75" s="10"/>
      <c r="ADB75" s="10"/>
      <c r="ADC75" s="10"/>
      <c r="ADD75" s="10"/>
      <c r="ADE75" s="10"/>
      <c r="ADF75" s="10"/>
      <c r="ADG75" s="10"/>
      <c r="ADH75" s="10"/>
      <c r="ADI75" s="10"/>
      <c r="ADJ75" s="10"/>
      <c r="ADK75" s="10"/>
      <c r="ADL75" s="10"/>
      <c r="ADM75" s="10"/>
      <c r="ADN75" s="10"/>
      <c r="ADO75" s="10"/>
      <c r="ADP75" s="10"/>
      <c r="ADQ75" s="10"/>
      <c r="ADR75" s="10"/>
      <c r="ADS75" s="10"/>
      <c r="ADT75" s="10"/>
      <c r="ADU75" s="10"/>
      <c r="ADV75" s="10"/>
      <c r="ADW75" s="10"/>
      <c r="ADX75" s="10"/>
      <c r="ADY75" s="10"/>
      <c r="ADZ75" s="10"/>
      <c r="AEA75" s="10"/>
      <c r="AEB75" s="10"/>
      <c r="AEC75" s="10"/>
      <c r="AED75" s="10"/>
      <c r="AEE75" s="10"/>
      <c r="AEF75" s="10"/>
      <c r="AEG75" s="10"/>
      <c r="AEH75" s="10"/>
      <c r="AEI75" s="10"/>
      <c r="AEJ75" s="10"/>
      <c r="AEK75" s="10"/>
      <c r="AEL75" s="10"/>
      <c r="AEM75" s="10"/>
      <c r="AEN75" s="10"/>
      <c r="AEO75" s="10"/>
      <c r="AEP75" s="10"/>
      <c r="AEQ75" s="10"/>
      <c r="AER75" s="10"/>
      <c r="AES75" s="10"/>
      <c r="AET75" s="10"/>
      <c r="AEU75" s="10"/>
      <c r="AEV75" s="10"/>
      <c r="AEW75" s="10"/>
      <c r="AEX75" s="10"/>
      <c r="AEY75" s="10"/>
      <c r="AEZ75" s="10"/>
      <c r="AFA75" s="10"/>
      <c r="AFB75" s="10"/>
      <c r="AFC75" s="10"/>
      <c r="AFD75" s="10"/>
      <c r="AFE75" s="10"/>
      <c r="AFF75" s="10"/>
      <c r="AFG75" s="10"/>
      <c r="AFH75" s="10"/>
      <c r="AFI75" s="10"/>
      <c r="AFJ75" s="10"/>
      <c r="AFK75" s="10"/>
      <c r="AFL75" s="10"/>
      <c r="AFM75" s="10"/>
      <c r="AFN75" s="10"/>
      <c r="AFO75" s="10"/>
      <c r="AFP75" s="10"/>
      <c r="AFQ75" s="10"/>
      <c r="AFR75" s="10"/>
      <c r="AFS75" s="10"/>
      <c r="AFT75" s="10"/>
      <c r="AFU75" s="10"/>
      <c r="AFV75" s="10"/>
      <c r="AFW75" s="10"/>
      <c r="AFX75" s="10"/>
      <c r="AFY75" s="10"/>
      <c r="AFZ75" s="10"/>
      <c r="AGA75" s="10"/>
      <c r="AGB75" s="10"/>
      <c r="AGC75" s="10"/>
      <c r="AGD75" s="10"/>
      <c r="AGE75" s="10"/>
      <c r="AGF75" s="10"/>
      <c r="AGG75" s="10"/>
      <c r="AGH75" s="10"/>
      <c r="AGI75" s="10"/>
      <c r="AGJ75" s="10"/>
      <c r="AGK75" s="10"/>
      <c r="AGL75" s="10"/>
      <c r="AGM75" s="10"/>
      <c r="AGN75" s="10"/>
      <c r="AGO75" s="10"/>
      <c r="AGP75" s="10"/>
      <c r="AGQ75" s="10"/>
      <c r="AGR75" s="10"/>
      <c r="AGS75" s="10"/>
      <c r="AGT75" s="10"/>
      <c r="AGU75" s="10"/>
      <c r="AGV75" s="10"/>
      <c r="AGW75" s="10"/>
      <c r="AGX75" s="10"/>
      <c r="AGY75" s="10"/>
      <c r="AGZ75" s="10"/>
      <c r="AHA75" s="10"/>
      <c r="AHB75" s="10"/>
      <c r="AHC75" s="10"/>
      <c r="AHD75" s="10"/>
      <c r="AHE75" s="10"/>
      <c r="AHF75" s="10"/>
      <c r="AHG75" s="10"/>
      <c r="AHH75" s="10"/>
      <c r="AHI75" s="10"/>
      <c r="AHJ75" s="10"/>
      <c r="AHK75" s="10"/>
      <c r="AHL75" s="10"/>
      <c r="AHM75" s="10"/>
      <c r="AHN75" s="10"/>
      <c r="AHO75" s="10"/>
      <c r="AHP75" s="10"/>
      <c r="AHQ75" s="10"/>
      <c r="AHR75" s="10"/>
      <c r="AHS75" s="10"/>
      <c r="AHT75" s="10"/>
      <c r="AHU75" s="10"/>
      <c r="AHV75" s="10"/>
      <c r="AHW75" s="10"/>
      <c r="AHX75" s="10"/>
      <c r="AHY75" s="10"/>
      <c r="AHZ75" s="10"/>
      <c r="AIA75" s="10"/>
      <c r="AIB75" s="10"/>
      <c r="AIC75" s="10"/>
      <c r="AID75" s="10"/>
      <c r="AIE75" s="10"/>
      <c r="AIF75" s="10"/>
      <c r="AIG75" s="10"/>
      <c r="AIH75" s="10"/>
      <c r="AII75" s="10"/>
      <c r="AIJ75" s="10"/>
      <c r="AIK75" s="10"/>
      <c r="AIL75" s="10"/>
      <c r="AIM75" s="10"/>
      <c r="AIN75" s="10"/>
      <c r="AIO75" s="10"/>
      <c r="AIP75" s="10"/>
      <c r="AIQ75" s="10"/>
      <c r="AIR75" s="10"/>
      <c r="AIS75" s="10"/>
      <c r="AIT75" s="10"/>
      <c r="AIU75" s="10"/>
      <c r="AIV75" s="10"/>
      <c r="AIW75" s="10"/>
      <c r="AIX75" s="10"/>
      <c r="AIY75" s="10"/>
      <c r="AIZ75" s="10"/>
      <c r="AJA75" s="10"/>
      <c r="AJB75" s="10"/>
      <c r="AJC75" s="10"/>
      <c r="AJD75" s="10"/>
      <c r="AJE75" s="10"/>
      <c r="AJF75" s="10"/>
      <c r="AJG75" s="10"/>
      <c r="AJH75" s="10"/>
      <c r="AJI75" s="10"/>
      <c r="AJJ75" s="10"/>
      <c r="AJK75" s="10"/>
      <c r="AJL75" s="10"/>
      <c r="AJM75" s="10"/>
      <c r="AJN75" s="10"/>
      <c r="AJO75" s="10"/>
      <c r="AJP75" s="10"/>
      <c r="AJQ75" s="10"/>
      <c r="AJR75" s="10"/>
      <c r="AJS75" s="10"/>
      <c r="AJT75" s="10"/>
      <c r="AJU75" s="10"/>
      <c r="AJV75" s="10"/>
      <c r="AJW75" s="10"/>
      <c r="AJX75" s="10"/>
      <c r="AJY75" s="10"/>
      <c r="AJZ75" s="10"/>
      <c r="AKA75" s="10"/>
      <c r="AKB75" s="10"/>
      <c r="AKC75" s="10"/>
      <c r="AKD75" s="10"/>
      <c r="AKE75" s="10"/>
      <c r="AKF75" s="10"/>
      <c r="AKG75" s="10"/>
      <c r="AKH75" s="10"/>
      <c r="AKI75" s="10"/>
      <c r="AKJ75" s="10"/>
      <c r="AKK75" s="10"/>
      <c r="AKL75" s="10"/>
      <c r="AKM75" s="10"/>
      <c r="AKN75" s="10"/>
      <c r="AKO75" s="10"/>
      <c r="AKP75" s="10"/>
      <c r="AKQ75" s="10"/>
      <c r="AKR75" s="10"/>
      <c r="AKS75" s="10"/>
      <c r="AKT75" s="10"/>
      <c r="AKU75" s="10"/>
      <c r="AKV75" s="10"/>
      <c r="AKW75" s="10"/>
      <c r="AKX75" s="10"/>
      <c r="AKY75" s="10"/>
      <c r="AKZ75" s="10"/>
      <c r="ALA75" s="10"/>
      <c r="ALB75" s="10"/>
      <c r="ALC75" s="10"/>
      <c r="ALD75" s="10"/>
      <c r="ALE75" s="10"/>
      <c r="ALF75" s="10"/>
      <c r="ALG75" s="10"/>
      <c r="ALH75" s="10"/>
      <c r="ALI75" s="10"/>
      <c r="ALJ75" s="10"/>
      <c r="ALK75" s="10"/>
      <c r="ALL75" s="10"/>
      <c r="ALM75" s="10"/>
      <c r="ALN75" s="10"/>
      <c r="ALO75" s="10"/>
      <c r="ALP75" s="10"/>
      <c r="ALQ75" s="10"/>
      <c r="ALR75" s="10"/>
      <c r="ALS75" s="10"/>
      <c r="ALT75" s="10"/>
      <c r="ALU75" s="10"/>
      <c r="ALV75" s="10"/>
      <c r="ALW75" s="10"/>
      <c r="ALX75" s="10"/>
      <c r="ALY75" s="10"/>
      <c r="ALZ75" s="10"/>
      <c r="AMA75" s="10"/>
      <c r="AMB75" s="10"/>
      <c r="AMC75" s="10"/>
      <c r="AMD75" s="10"/>
      <c r="AME75" s="10"/>
      <c r="AMF75" s="10"/>
      <c r="AMG75" s="10"/>
      <c r="AMH75" s="10"/>
      <c r="AMI75" s="10"/>
      <c r="AMJ75" s="10"/>
    </row>
    <row r="76" customFormat="false" ht="12.8" hidden="false" customHeight="false" outlineLevel="0" collapsed="false">
      <c r="B76" s="0" t="s">
        <v>70</v>
      </c>
      <c r="C76" s="0" t="n">
        <v>96</v>
      </c>
      <c r="D76" s="0" t="n">
        <v>80</v>
      </c>
      <c r="E76" s="0" t="n">
        <v>17.6</v>
      </c>
      <c r="F76" s="0" t="n">
        <v>7.8</v>
      </c>
      <c r="G76" s="0" t="n">
        <v>0.11</v>
      </c>
      <c r="H76" s="0" t="n">
        <v>70</v>
      </c>
      <c r="O76" s="0" t="n">
        <v>1</v>
      </c>
      <c r="P76" s="0" t="n">
        <v>2.2</v>
      </c>
      <c r="Q76" s="0" t="n">
        <v>9.5</v>
      </c>
      <c r="R76" s="0" t="n">
        <f aca="false">(E76-F76)/F76/F76</f>
        <v>0.161078238001315</v>
      </c>
    </row>
    <row r="77" customFormat="false" ht="12.8" hidden="false" customHeight="false" outlineLevel="0" collapsed="false">
      <c r="B77" s="0" t="s">
        <v>71</v>
      </c>
      <c r="C77" s="0" t="n">
        <v>97</v>
      </c>
      <c r="D77" s="0" t="n">
        <v>7</v>
      </c>
      <c r="E77" s="0" t="n">
        <v>36.2</v>
      </c>
      <c r="F77" s="0" t="n">
        <v>5</v>
      </c>
      <c r="G77" s="0" t="n">
        <v>0.11</v>
      </c>
      <c r="H77" s="0" t="n">
        <v>70</v>
      </c>
      <c r="O77" s="0" t="n">
        <v>1</v>
      </c>
      <c r="R77" s="0" t="n">
        <f aca="false">(E77-F77)/F77/F77</f>
        <v>1.248</v>
      </c>
    </row>
    <row r="78" customFormat="false" ht="12.8" hidden="false" customHeight="false" outlineLevel="0" collapsed="false">
      <c r="B78" s="0" t="s">
        <v>72</v>
      </c>
      <c r="C78" s="0" t="n">
        <v>98</v>
      </c>
      <c r="D78" s="0" t="n">
        <v>7</v>
      </c>
      <c r="E78" s="0" t="n">
        <v>46.1</v>
      </c>
      <c r="F78" s="0" t="n">
        <v>17.8</v>
      </c>
      <c r="G78" s="0" t="n">
        <v>0.11</v>
      </c>
      <c r="H78" s="0" t="n">
        <v>70</v>
      </c>
      <c r="O78" s="0" t="n">
        <v>1</v>
      </c>
      <c r="R78" s="0" t="n">
        <f aca="false">(E78-F78)/F78/F78</f>
        <v>0.089319530362328</v>
      </c>
    </row>
    <row r="79" customFormat="false" ht="12.8" hidden="false" customHeight="false" outlineLevel="0" collapsed="false">
      <c r="B79" s="0" t="s">
        <v>73</v>
      </c>
      <c r="C79" s="0" t="n">
        <v>99</v>
      </c>
      <c r="D79" s="0" t="n">
        <v>7</v>
      </c>
      <c r="E79" s="0" t="n">
        <v>43.5</v>
      </c>
      <c r="F79" s="0" t="n">
        <v>11.5</v>
      </c>
      <c r="G79" s="0" t="n">
        <v>0.11</v>
      </c>
      <c r="H79" s="0" t="n">
        <v>70</v>
      </c>
      <c r="O79" s="0" t="n">
        <v>1</v>
      </c>
      <c r="R79" s="0" t="n">
        <f aca="false">(E79-F79)/F79/F79</f>
        <v>0.241965973534972</v>
      </c>
    </row>
    <row r="80" customFormat="false" ht="12.8" hidden="false" customHeight="false" outlineLevel="0" collapsed="false">
      <c r="B80" s="0" t="s">
        <v>74</v>
      </c>
      <c r="C80" s="0" t="n">
        <v>100</v>
      </c>
      <c r="D80" s="0" t="n">
        <v>40</v>
      </c>
      <c r="E80" s="0" t="n">
        <v>61.3</v>
      </c>
      <c r="F80" s="0" t="n">
        <v>21.4</v>
      </c>
      <c r="G80" s="0" t="n">
        <v>0.11</v>
      </c>
      <c r="H80" s="0" t="n">
        <v>50</v>
      </c>
      <c r="O80" s="0" t="n">
        <v>1</v>
      </c>
      <c r="P80" s="0" t="n">
        <v>8.5</v>
      </c>
      <c r="Q80" s="0" t="n">
        <v>3.7</v>
      </c>
      <c r="R80" s="0" t="n">
        <f aca="false">(E80-F80)/F80/F80</f>
        <v>0.0871255131452529</v>
      </c>
    </row>
    <row r="81" customFormat="false" ht="12.8" hidden="false" customHeight="false" outlineLevel="0" collapsed="false">
      <c r="B81" s="0" t="s">
        <v>75</v>
      </c>
      <c r="C81" s="0" t="n">
        <v>101</v>
      </c>
      <c r="D81" s="0" t="n">
        <v>40</v>
      </c>
      <c r="E81" s="0" t="n">
        <v>60.1</v>
      </c>
      <c r="F81" s="0" t="n">
        <v>11.6</v>
      </c>
      <c r="G81" s="0" t="n">
        <v>0.11</v>
      </c>
      <c r="H81" s="0" t="n">
        <v>50</v>
      </c>
      <c r="O81" s="0" t="n">
        <v>1</v>
      </c>
      <c r="P81" s="0" t="n">
        <v>19</v>
      </c>
      <c r="Q81" s="0" t="n">
        <v>5.1</v>
      </c>
      <c r="R81" s="0" t="n">
        <f aca="false">(E81-F81)/F81/F81</f>
        <v>0.360434007134364</v>
      </c>
    </row>
    <row r="82" customFormat="false" ht="12.8" hidden="false" customHeight="false" outlineLevel="0" collapsed="false">
      <c r="B82" s="0" t="s">
        <v>76</v>
      </c>
      <c r="C82" s="0" t="n">
        <v>102</v>
      </c>
      <c r="D82" s="0" t="n">
        <v>40</v>
      </c>
      <c r="E82" s="0" t="n">
        <v>24</v>
      </c>
      <c r="F82" s="0" t="n">
        <v>7.1</v>
      </c>
      <c r="G82" s="0" t="n">
        <v>0.11</v>
      </c>
      <c r="H82" s="0" t="n">
        <v>50</v>
      </c>
      <c r="O82" s="0" t="n">
        <v>1</v>
      </c>
      <c r="R82" s="0" t="n">
        <f aca="false">(E82-F82)/F82/F82</f>
        <v>0.335250942273358</v>
      </c>
    </row>
    <row r="83" customFormat="false" ht="12.8" hidden="false" customHeight="false" outlineLevel="0" collapsed="false">
      <c r="B83" s="0" t="s">
        <v>77</v>
      </c>
      <c r="C83" s="0" t="n">
        <v>103</v>
      </c>
      <c r="D83" s="0" t="n">
        <v>40</v>
      </c>
      <c r="E83" s="0" t="n">
        <v>32.1</v>
      </c>
      <c r="F83" s="0" t="n">
        <v>7.9</v>
      </c>
      <c r="G83" s="0" t="n">
        <v>0.11</v>
      </c>
      <c r="H83" s="0" t="n">
        <v>50</v>
      </c>
      <c r="O83" s="0" t="n">
        <v>1</v>
      </c>
      <c r="P83" s="0" t="n">
        <v>10</v>
      </c>
      <c r="Q83" s="0" t="n">
        <v>7.5</v>
      </c>
      <c r="R83" s="0" t="n">
        <f aca="false">(E83-F83)/F83/F83</f>
        <v>0.38775837205576</v>
      </c>
    </row>
    <row r="84" customFormat="false" ht="12.8" hidden="false" customHeight="false" outlineLevel="0" collapsed="false">
      <c r="B84" s="0" t="s">
        <v>78</v>
      </c>
      <c r="C84" s="0" t="n">
        <v>104</v>
      </c>
      <c r="D84" s="0" t="n">
        <v>40</v>
      </c>
      <c r="E84" s="0" t="n">
        <v>66.4</v>
      </c>
      <c r="F84" s="0" t="n">
        <v>20.4</v>
      </c>
      <c r="G84" s="0" t="n">
        <v>0.11</v>
      </c>
      <c r="H84" s="0" t="n">
        <v>70</v>
      </c>
      <c r="O84" s="0" t="n">
        <v>1</v>
      </c>
      <c r="P84" s="0" t="n">
        <v>9</v>
      </c>
      <c r="Q84" s="0" t="n">
        <v>2.5</v>
      </c>
      <c r="R84" s="0" t="n">
        <f aca="false">(E84-F84)/F84/F84</f>
        <v>0.110534409842368</v>
      </c>
    </row>
    <row r="85" customFormat="false" ht="12.8" hidden="false" customHeight="false" outlineLevel="0" collapsed="false">
      <c r="B85" s="0" t="s">
        <v>79</v>
      </c>
      <c r="C85" s="0" t="n">
        <v>105</v>
      </c>
      <c r="D85" s="0" t="n">
        <v>40</v>
      </c>
      <c r="E85" s="0" t="n">
        <v>52</v>
      </c>
      <c r="F85" s="0" t="n">
        <v>8.9</v>
      </c>
      <c r="G85" s="0" t="n">
        <v>0.11</v>
      </c>
      <c r="H85" s="0" t="n">
        <v>70</v>
      </c>
      <c r="O85" s="0" t="n">
        <v>1</v>
      </c>
      <c r="P85" s="0" t="n">
        <v>130</v>
      </c>
      <c r="Q85" s="0" t="n">
        <v>12</v>
      </c>
      <c r="R85" s="0" t="n">
        <f aca="false">(E85-F85)/F85/F85</f>
        <v>0.54412321676556</v>
      </c>
    </row>
    <row r="86" customFormat="false" ht="12.8" hidden="false" customHeight="false" outlineLevel="0" collapsed="false">
      <c r="B86" s="0" t="s">
        <v>80</v>
      </c>
      <c r="C86" s="0" t="n">
        <v>106</v>
      </c>
      <c r="D86" s="0" t="n">
        <v>125</v>
      </c>
      <c r="E86" s="0" t="n">
        <v>66.1</v>
      </c>
      <c r="F86" s="0" t="n">
        <v>33.8</v>
      </c>
      <c r="G86" s="0" t="n">
        <v>0.11</v>
      </c>
      <c r="H86" s="0" t="n">
        <v>50</v>
      </c>
      <c r="O86" s="0" t="n">
        <v>1</v>
      </c>
      <c r="P86" s="0" t="n">
        <v>8</v>
      </c>
      <c r="Q86" s="0" t="n">
        <v>8</v>
      </c>
      <c r="R86" s="0" t="n">
        <f aca="false">(E86-F86)/F86/F86</f>
        <v>0.0282728195791464</v>
      </c>
    </row>
    <row r="87" customFormat="false" ht="12.8" hidden="false" customHeight="false" outlineLevel="0" collapsed="false">
      <c r="B87" s="0" t="s">
        <v>81</v>
      </c>
      <c r="C87" s="0" t="n">
        <v>107</v>
      </c>
      <c r="D87" s="0" t="n">
        <v>125</v>
      </c>
      <c r="E87" s="0" t="n">
        <v>23.5</v>
      </c>
      <c r="F87" s="0" t="n">
        <v>6.7</v>
      </c>
      <c r="G87" s="0" t="n">
        <v>0.11</v>
      </c>
      <c r="H87" s="0" t="n">
        <v>50</v>
      </c>
      <c r="O87" s="0" t="n">
        <v>1</v>
      </c>
      <c r="P87" s="0" t="n">
        <v>4</v>
      </c>
      <c r="Q87" s="0" t="n">
        <v>2.5</v>
      </c>
      <c r="R87" s="0" t="n">
        <f aca="false">(E87-F87)/F87/F87</f>
        <v>0.374248162174204</v>
      </c>
    </row>
    <row r="88" customFormat="false" ht="12.8" hidden="false" customHeight="false" outlineLevel="0" collapsed="false">
      <c r="B88" s="0" t="s">
        <v>82</v>
      </c>
      <c r="C88" s="0" t="n">
        <v>108</v>
      </c>
      <c r="D88" s="0" t="n">
        <v>70</v>
      </c>
      <c r="E88" s="0" t="n">
        <v>57.4</v>
      </c>
      <c r="F88" s="0" t="n">
        <v>15.9</v>
      </c>
      <c r="G88" s="0" t="n">
        <v>0.11</v>
      </c>
      <c r="H88" s="0" t="n">
        <v>70</v>
      </c>
      <c r="O88" s="0" t="n">
        <v>1</v>
      </c>
      <c r="P88" s="0" t="n">
        <v>60</v>
      </c>
      <c r="Q88" s="0" t="n">
        <v>4.5</v>
      </c>
      <c r="R88" s="0" t="n">
        <f aca="false">(E88-F88)/F88/F88</f>
        <v>0.16415489893596</v>
      </c>
    </row>
    <row r="89" customFormat="false" ht="12.8" hidden="false" customHeight="false" outlineLevel="0" collapsed="false">
      <c r="B89" s="0" t="s">
        <v>83</v>
      </c>
      <c r="C89" s="0" t="n">
        <v>109</v>
      </c>
      <c r="D89" s="0" t="n">
        <v>40</v>
      </c>
      <c r="E89" s="0" t="n">
        <v>58</v>
      </c>
      <c r="F89" s="0" t="n">
        <v>25.4</v>
      </c>
      <c r="H89" s="0" t="n">
        <v>50</v>
      </c>
      <c r="O89" s="0" t="n">
        <v>1</v>
      </c>
      <c r="P89" s="0" t="n">
        <v>1.3</v>
      </c>
      <c r="Q89" s="0" t="n">
        <v>2.3</v>
      </c>
      <c r="R89" s="0" t="n">
        <f aca="false">(E89-F89)/F89/F89</f>
        <v>0.0505301010602021</v>
      </c>
    </row>
    <row r="90" customFormat="false" ht="12.8" hidden="false" customHeight="false" outlineLevel="0" collapsed="false">
      <c r="B90" s="0" t="s">
        <v>84</v>
      </c>
      <c r="C90" s="0" t="n">
        <v>110</v>
      </c>
      <c r="D90" s="0" t="n">
        <v>40</v>
      </c>
      <c r="E90" s="0" t="n">
        <v>44.1</v>
      </c>
      <c r="F90" s="0" t="n">
        <v>18.3</v>
      </c>
      <c r="H90" s="0" t="n">
        <v>50</v>
      </c>
      <c r="O90" s="0" t="n">
        <v>1</v>
      </c>
      <c r="P90" s="0" t="n">
        <v>4.1</v>
      </c>
      <c r="Q90" s="0" t="n">
        <v>2.9</v>
      </c>
      <c r="R90" s="0" t="n">
        <f aca="false">(E90-F90)/F90/F90</f>
        <v>0.0770402221625011</v>
      </c>
    </row>
    <row r="91" customFormat="false" ht="12.8" hidden="false" customHeight="false" outlineLevel="0" collapsed="false">
      <c r="B91" s="0" t="s">
        <v>85</v>
      </c>
      <c r="C91" s="0" t="n">
        <v>111</v>
      </c>
      <c r="D91" s="0" t="n">
        <v>40</v>
      </c>
      <c r="E91" s="0" t="n">
        <v>36.5</v>
      </c>
      <c r="F91" s="0" t="n">
        <v>17.5</v>
      </c>
      <c r="H91" s="0" t="n">
        <v>50</v>
      </c>
      <c r="O91" s="0" t="n">
        <v>1</v>
      </c>
      <c r="P91" s="0" t="n">
        <v>2.6</v>
      </c>
      <c r="Q91" s="0" t="n">
        <v>2.7</v>
      </c>
      <c r="R91" s="0" t="n">
        <f aca="false">(E91-F91)/F91/F91</f>
        <v>0.0620408163265306</v>
      </c>
    </row>
    <row r="92" customFormat="false" ht="12.8" hidden="false" customHeight="false" outlineLevel="0" collapsed="false">
      <c r="B92" s="0" t="s">
        <v>86</v>
      </c>
      <c r="C92" s="0" t="n">
        <v>112</v>
      </c>
      <c r="D92" s="0" t="n">
        <v>40</v>
      </c>
      <c r="E92" s="0" t="n">
        <v>30.9</v>
      </c>
      <c r="F92" s="0" t="n">
        <v>15.4</v>
      </c>
      <c r="H92" s="0" t="n">
        <v>50</v>
      </c>
      <c r="O92" s="0" t="n">
        <v>1</v>
      </c>
      <c r="P92" s="0" t="n">
        <v>3.5</v>
      </c>
      <c r="Q92" s="0" t="n">
        <v>4</v>
      </c>
      <c r="R92" s="0" t="n">
        <f aca="false">(E92-F92)/F92/F92</f>
        <v>0.065356721200877</v>
      </c>
    </row>
    <row r="93" customFormat="false" ht="12.8" hidden="false" customHeight="false" outlineLevel="0" collapsed="false">
      <c r="B93" s="0" t="s">
        <v>87</v>
      </c>
      <c r="C93" s="0" t="n">
        <v>113</v>
      </c>
      <c r="D93" s="0" t="n">
        <v>75</v>
      </c>
      <c r="E93" s="0" t="n">
        <v>26</v>
      </c>
      <c r="F93" s="0" t="n">
        <v>6.6</v>
      </c>
      <c r="H93" s="0" t="n">
        <v>50</v>
      </c>
      <c r="O93" s="0" t="n">
        <v>1</v>
      </c>
      <c r="P93" s="0" t="n">
        <v>9</v>
      </c>
      <c r="Q93" s="0" t="n">
        <v>7.6</v>
      </c>
      <c r="R93" s="0" t="n">
        <f aca="false">(E93-F93)/F93/F93</f>
        <v>0.445362718089991</v>
      </c>
    </row>
    <row r="94" customFormat="false" ht="12.8" hidden="false" customHeight="false" outlineLevel="0" collapsed="false">
      <c r="B94" s="0" t="s">
        <v>88</v>
      </c>
      <c r="C94" s="0" t="n">
        <v>114</v>
      </c>
      <c r="D94" s="0" t="n">
        <v>75</v>
      </c>
      <c r="E94" s="0" t="n">
        <v>40</v>
      </c>
      <c r="F94" s="0" t="n">
        <v>5.4</v>
      </c>
      <c r="H94" s="0" t="n">
        <v>50</v>
      </c>
      <c r="O94" s="0" t="n">
        <v>1</v>
      </c>
      <c r="P94" s="0" t="n">
        <v>60</v>
      </c>
      <c r="Q94" s="0" t="n">
        <v>17</v>
      </c>
      <c r="R94" s="0" t="n">
        <f aca="false">(E94-F94)/F94/F94</f>
        <v>1.18655692729767</v>
      </c>
    </row>
    <row r="95" customFormat="false" ht="12.8" hidden="false" customHeight="false" outlineLevel="0" collapsed="false">
      <c r="B95" s="0" t="s">
        <v>89</v>
      </c>
      <c r="C95" s="0" t="n">
        <v>115</v>
      </c>
      <c r="D95" s="0" t="n">
        <v>75</v>
      </c>
      <c r="E95" s="0" t="n">
        <v>36.7</v>
      </c>
      <c r="F95" s="0" t="n">
        <v>10.8</v>
      </c>
      <c r="H95" s="0" t="n">
        <v>50</v>
      </c>
      <c r="O95" s="0" t="n">
        <v>1</v>
      </c>
      <c r="P95" s="0" t="n">
        <v>8.5</v>
      </c>
      <c r="Q95" s="0" t="n">
        <v>6.2</v>
      </c>
      <c r="R95" s="0" t="n">
        <f aca="false">(E95-F95)/F95/F95</f>
        <v>0.222050754458162</v>
      </c>
    </row>
    <row r="96" customFormat="false" ht="12.8" hidden="false" customHeight="false" outlineLevel="0" collapsed="false">
      <c r="B96" s="0" t="s">
        <v>90</v>
      </c>
      <c r="C96" s="0" t="n">
        <v>116</v>
      </c>
      <c r="D96" s="0" t="n">
        <v>80</v>
      </c>
      <c r="E96" s="0" t="n">
        <v>69.1</v>
      </c>
      <c r="F96" s="0" t="n">
        <v>20.5</v>
      </c>
      <c r="H96" s="0" t="n">
        <v>50</v>
      </c>
      <c r="O96" s="0" t="n">
        <v>1</v>
      </c>
      <c r="P96" s="0" t="n">
        <v>5</v>
      </c>
      <c r="Q96" s="0" t="n">
        <v>3.3</v>
      </c>
      <c r="R96" s="0" t="n">
        <f aca="false">(E96-F96)/F96/F96</f>
        <v>0.115645449137418</v>
      </c>
    </row>
    <row r="97" customFormat="false" ht="12.8" hidden="false" customHeight="false" outlineLevel="0" collapsed="false">
      <c r="B97" s="0" t="s">
        <v>91</v>
      </c>
      <c r="C97" s="0" t="n">
        <v>117</v>
      </c>
      <c r="D97" s="0" t="n">
        <v>80</v>
      </c>
      <c r="E97" s="0" t="n">
        <v>39.7</v>
      </c>
      <c r="F97" s="0" t="n">
        <v>24.3</v>
      </c>
      <c r="H97" s="0" t="n">
        <v>50</v>
      </c>
      <c r="O97" s="0" t="n">
        <v>1</v>
      </c>
      <c r="P97" s="0" t="n">
        <v>0.8</v>
      </c>
      <c r="R97" s="0" t="n">
        <f aca="false">(E97-F97)/F97/F97</f>
        <v>0.0260800352249826</v>
      </c>
    </row>
    <row r="98" customFormat="false" ht="12.8" hidden="false" customHeight="false" outlineLevel="0" collapsed="false">
      <c r="B98" s="0" t="s">
        <v>92</v>
      </c>
      <c r="C98" s="0" t="n">
        <v>118</v>
      </c>
      <c r="D98" s="0" t="n">
        <v>80</v>
      </c>
      <c r="E98" s="0" t="n">
        <v>63.7</v>
      </c>
      <c r="F98" s="0" t="n">
        <v>18</v>
      </c>
      <c r="H98" s="0" t="n">
        <v>50</v>
      </c>
      <c r="O98" s="0" t="n">
        <v>1</v>
      </c>
      <c r="P98" s="0" t="n">
        <v>11</v>
      </c>
      <c r="Q98" s="0" t="n">
        <v>3.5</v>
      </c>
      <c r="R98" s="0" t="n">
        <f aca="false">(E98-F98)/F98/F98</f>
        <v>0.141049382716049</v>
      </c>
    </row>
    <row r="99" customFormat="false" ht="12.8" hidden="false" customHeight="false" outlineLevel="0" collapsed="false">
      <c r="B99" s="0" t="s">
        <v>93</v>
      </c>
      <c r="C99" s="0" t="n">
        <v>119</v>
      </c>
      <c r="D99" s="0" t="n">
        <v>150</v>
      </c>
      <c r="E99" s="0" t="n">
        <v>50.6</v>
      </c>
      <c r="F99" s="0" t="n">
        <v>12.9</v>
      </c>
      <c r="H99" s="0" t="n">
        <v>50</v>
      </c>
      <c r="O99" s="0" t="n">
        <v>1</v>
      </c>
      <c r="P99" s="0" t="n">
        <v>27</v>
      </c>
      <c r="Q99" s="0" t="n">
        <v>7</v>
      </c>
      <c r="R99" s="0" t="n">
        <f aca="false">(E99-F99)/F99/F99</f>
        <v>0.226548885283336</v>
      </c>
    </row>
    <row r="100" customFormat="false" ht="12.8" hidden="false" customHeight="false" outlineLevel="0" collapsed="false">
      <c r="B100" s="0" t="s">
        <v>94</v>
      </c>
      <c r="C100" s="0" t="n">
        <v>120</v>
      </c>
      <c r="D100" s="0" t="n">
        <v>150</v>
      </c>
      <c r="E100" s="0" t="n">
        <v>64.7</v>
      </c>
      <c r="F100" s="0" t="n">
        <v>15.2</v>
      </c>
      <c r="H100" s="0" t="n">
        <v>50</v>
      </c>
      <c r="O100" s="0" t="n">
        <v>1</v>
      </c>
      <c r="P100" s="0" t="n">
        <v>13</v>
      </c>
      <c r="Q100" s="0" t="n">
        <v>3</v>
      </c>
      <c r="R100" s="0" t="n">
        <f aca="false">(E100-F100)/F100/F100</f>
        <v>0.214248614958449</v>
      </c>
    </row>
    <row r="101" customFormat="false" ht="12.8" hidden="false" customHeight="false" outlineLevel="0" collapsed="false">
      <c r="B101" s="0" t="s">
        <v>95</v>
      </c>
      <c r="C101" s="0" t="n">
        <v>121</v>
      </c>
      <c r="D101" s="0" t="n">
        <v>150</v>
      </c>
      <c r="E101" s="0" t="n">
        <v>24.4</v>
      </c>
      <c r="F101" s="0" t="n">
        <v>10.7</v>
      </c>
      <c r="H101" s="0" t="n">
        <v>50</v>
      </c>
      <c r="O101" s="0" t="n">
        <v>1</v>
      </c>
      <c r="P101" s="0" t="n">
        <v>1.5</v>
      </c>
      <c r="Q101" s="0" t="n">
        <v>4.9</v>
      </c>
      <c r="R101" s="0" t="n">
        <f aca="false">(E101-F101)/F101/F101</f>
        <v>0.11966110577343</v>
      </c>
    </row>
    <row r="102" customFormat="false" ht="12.8" hidden="false" customHeight="false" outlineLevel="0" collapsed="false">
      <c r="B102" s="0" t="s">
        <v>96</v>
      </c>
      <c r="C102" s="0" t="n">
        <v>122</v>
      </c>
      <c r="D102" s="0" t="n">
        <v>10</v>
      </c>
      <c r="E102" s="0" t="n">
        <v>52.4</v>
      </c>
      <c r="F102" s="0" t="n">
        <v>15.2</v>
      </c>
      <c r="H102" s="0" t="n">
        <v>50</v>
      </c>
      <c r="O102" s="0" t="n">
        <v>1</v>
      </c>
      <c r="P102" s="0" t="n">
        <v>1</v>
      </c>
      <c r="Q102" s="0" t="n">
        <v>3.3</v>
      </c>
      <c r="R102" s="0" t="n">
        <f aca="false">(E102-F102)/F102/F102</f>
        <v>0.16101108033241</v>
      </c>
    </row>
    <row r="103" customFormat="false" ht="12.8" hidden="false" customHeight="false" outlineLevel="0" collapsed="false">
      <c r="B103" s="0" t="s">
        <v>97</v>
      </c>
      <c r="C103" s="0" t="n">
        <v>123</v>
      </c>
      <c r="D103" s="0" t="n">
        <v>24</v>
      </c>
      <c r="E103" s="0" t="n">
        <v>41.2</v>
      </c>
      <c r="F103" s="0" t="n">
        <v>10.6</v>
      </c>
      <c r="H103" s="0" t="n">
        <v>50</v>
      </c>
      <c r="O103" s="0" t="n">
        <v>1</v>
      </c>
      <c r="P103" s="0" t="n">
        <v>6</v>
      </c>
      <c r="Q103" s="0" t="n">
        <v>5</v>
      </c>
      <c r="R103" s="0" t="n">
        <f aca="false">(E103-F103)/F103/F103</f>
        <v>0.272338910644357</v>
      </c>
    </row>
    <row r="104" customFormat="false" ht="12.8" hidden="false" customHeight="false" outlineLevel="0" collapsed="false">
      <c r="B104" s="0" t="s">
        <v>98</v>
      </c>
      <c r="C104" s="0" t="n">
        <v>124</v>
      </c>
      <c r="D104" s="0" t="n">
        <v>24</v>
      </c>
      <c r="E104" s="0" t="n">
        <v>53</v>
      </c>
      <c r="F104" s="0" t="n">
        <v>8.4</v>
      </c>
      <c r="H104" s="0" t="n">
        <v>50</v>
      </c>
      <c r="O104" s="0" t="n">
        <v>1</v>
      </c>
      <c r="P104" s="0" t="n">
        <v>32</v>
      </c>
      <c r="Q104" s="0" t="n">
        <v>10</v>
      </c>
      <c r="R104" s="0" t="n">
        <f aca="false">(E104-F104)/F104/F104</f>
        <v>0.632086167800454</v>
      </c>
    </row>
    <row r="105" customFormat="false" ht="12.8" hidden="false" customHeight="false" outlineLevel="0" collapsed="false">
      <c r="B105" s="0" t="s">
        <v>99</v>
      </c>
      <c r="C105" s="0" t="n">
        <v>125</v>
      </c>
      <c r="D105" s="0" t="n">
        <v>24</v>
      </c>
      <c r="E105" s="0" t="n">
        <v>37.4</v>
      </c>
      <c r="F105" s="0" t="n">
        <v>7.3</v>
      </c>
      <c r="H105" s="0" t="n">
        <v>50</v>
      </c>
      <c r="O105" s="0" t="n">
        <v>1</v>
      </c>
      <c r="P105" s="0" t="n">
        <v>40</v>
      </c>
      <c r="Q105" s="0" t="n">
        <v>13</v>
      </c>
      <c r="R105" s="0" t="n">
        <f aca="false">(E105-F105)/F105/F105</f>
        <v>0.564833927566148</v>
      </c>
    </row>
    <row r="106" customFormat="false" ht="12.8" hidden="false" customHeight="false" outlineLevel="0" collapsed="false">
      <c r="B106" s="0" t="s">
        <v>100</v>
      </c>
      <c r="C106" s="0" t="n">
        <v>126</v>
      </c>
      <c r="D106" s="0" t="n">
        <v>24</v>
      </c>
      <c r="E106" s="0" t="n">
        <v>55.5</v>
      </c>
      <c r="F106" s="0" t="n">
        <v>29.7</v>
      </c>
      <c r="H106" s="0" t="n">
        <v>50</v>
      </c>
      <c r="O106" s="0" t="n">
        <v>1</v>
      </c>
      <c r="P106" s="0" t="n">
        <v>4</v>
      </c>
      <c r="R106" s="0" t="n">
        <f aca="false">(E106-F106)/F106/F106</f>
        <v>0.029248716117403</v>
      </c>
    </row>
    <row r="107" customFormat="false" ht="12.8" hidden="false" customHeight="false" outlineLevel="0" collapsed="false">
      <c r="B107" s="0" t="s">
        <v>101</v>
      </c>
      <c r="C107" s="0" t="n">
        <v>127</v>
      </c>
      <c r="D107" s="0" t="n">
        <v>24</v>
      </c>
      <c r="E107" s="0" t="n">
        <v>52.5</v>
      </c>
      <c r="F107" s="0" t="n">
        <v>10.2</v>
      </c>
      <c r="H107" s="0" t="n">
        <v>50</v>
      </c>
      <c r="O107" s="0" t="n">
        <v>1</v>
      </c>
      <c r="P107" s="0" t="n">
        <v>3.3</v>
      </c>
      <c r="Q107" s="0" t="n">
        <v>3</v>
      </c>
      <c r="R107" s="0" t="n">
        <f aca="false">(E107-F107)/F107/F107</f>
        <v>0.406574394463668</v>
      </c>
    </row>
    <row r="108" customFormat="false" ht="12.8" hidden="false" customHeight="false" outlineLevel="0" collapsed="false">
      <c r="B108" s="0" t="s">
        <v>102</v>
      </c>
      <c r="C108" s="0" t="n">
        <v>128</v>
      </c>
      <c r="D108" s="0" t="n">
        <v>24</v>
      </c>
      <c r="E108" s="0" t="n">
        <v>44.6</v>
      </c>
      <c r="F108" s="0" t="n">
        <v>32.3</v>
      </c>
      <c r="H108" s="0" t="n">
        <v>50</v>
      </c>
      <c r="O108" s="0" t="n">
        <v>1</v>
      </c>
      <c r="R108" s="0" t="n">
        <f aca="false">(E108-F108)/F108/F108</f>
        <v>0.0117896270452127</v>
      </c>
    </row>
    <row r="109" customFormat="false" ht="12.8" hidden="false" customHeight="false" outlineLevel="0" collapsed="false">
      <c r="B109" s="0" t="s">
        <v>103</v>
      </c>
      <c r="C109" s="0" t="n">
        <v>129</v>
      </c>
      <c r="D109" s="0" t="n">
        <v>30</v>
      </c>
      <c r="E109" s="0" t="n">
        <v>26.9</v>
      </c>
      <c r="F109" s="0" t="n">
        <v>7.6</v>
      </c>
      <c r="H109" s="0" t="n">
        <v>50</v>
      </c>
      <c r="O109" s="0" t="n">
        <v>1</v>
      </c>
      <c r="P109" s="0" t="n">
        <v>9</v>
      </c>
      <c r="Q109" s="0" t="n">
        <v>5</v>
      </c>
      <c r="R109" s="0" t="n">
        <f aca="false">(E109-F109)/F109/F109</f>
        <v>0.334141274238227</v>
      </c>
    </row>
    <row r="110" customFormat="false" ht="12.8" hidden="false" customHeight="false" outlineLevel="0" collapsed="false">
      <c r="B110" s="0" t="s">
        <v>104</v>
      </c>
      <c r="C110" s="0" t="n">
        <v>130</v>
      </c>
      <c r="D110" s="0" t="n">
        <v>30</v>
      </c>
      <c r="E110" s="0" t="n">
        <v>15.2</v>
      </c>
      <c r="F110" s="0" t="n">
        <v>4.7</v>
      </c>
      <c r="H110" s="0" t="n">
        <v>50</v>
      </c>
      <c r="O110" s="0" t="n">
        <v>1</v>
      </c>
      <c r="P110" s="0" t="n">
        <v>5</v>
      </c>
      <c r="Q110" s="0" t="n">
        <v>7</v>
      </c>
      <c r="R110" s="0" t="n">
        <f aca="false">(E110-F110)/F110/F110</f>
        <v>0.4753282028067</v>
      </c>
    </row>
    <row r="111" customFormat="false" ht="12.8" hidden="false" customHeight="false" outlineLevel="0" collapsed="false">
      <c r="B111" s="0" t="s">
        <v>105</v>
      </c>
      <c r="C111" s="0" t="n">
        <v>131</v>
      </c>
      <c r="D111" s="0" t="n">
        <v>30</v>
      </c>
      <c r="E111" s="0" t="n">
        <v>25</v>
      </c>
      <c r="F111" s="0" t="n">
        <v>16.3</v>
      </c>
      <c r="H111" s="0" t="n">
        <v>50</v>
      </c>
      <c r="O111" s="0" t="n">
        <v>1</v>
      </c>
      <c r="P111" s="0" t="n">
        <v>0.2</v>
      </c>
      <c r="R111" s="0" t="n">
        <f aca="false">(E111-F111)/F111/F111</f>
        <v>0.0327449282998984</v>
      </c>
    </row>
    <row r="112" customFormat="false" ht="12.8" hidden="false" customHeight="false" outlineLevel="0" collapsed="false">
      <c r="B112" s="0" t="s">
        <v>106</v>
      </c>
      <c r="C112" s="0" t="n">
        <v>132</v>
      </c>
      <c r="D112" s="0" t="n">
        <v>30</v>
      </c>
      <c r="E112" s="0" t="n">
        <v>50.1</v>
      </c>
      <c r="F112" s="0" t="n">
        <v>10.9</v>
      </c>
      <c r="H112" s="0" t="n">
        <v>50</v>
      </c>
      <c r="O112" s="0" t="n">
        <v>1</v>
      </c>
      <c r="P112" s="0" t="n">
        <v>11</v>
      </c>
      <c r="Q112" s="0" t="n">
        <v>4</v>
      </c>
      <c r="R112" s="0" t="n">
        <f aca="false">(E112-F112)/F112/F112</f>
        <v>0.329938557360492</v>
      </c>
    </row>
    <row r="113" customFormat="false" ht="12.8" hidden="false" customHeight="false" outlineLevel="0" collapsed="false">
      <c r="B113" s="0" t="s">
        <v>107</v>
      </c>
      <c r="C113" s="0" t="n">
        <v>133</v>
      </c>
      <c r="D113" s="0" t="n">
        <v>30</v>
      </c>
      <c r="E113" s="0" t="n">
        <v>29.5</v>
      </c>
      <c r="F113" s="0" t="n">
        <v>7.4</v>
      </c>
      <c r="H113" s="0" t="n">
        <v>50</v>
      </c>
      <c r="O113" s="0" t="n">
        <v>1</v>
      </c>
      <c r="P113" s="0" t="n">
        <v>11</v>
      </c>
      <c r="Q113" s="0" t="n">
        <v>5</v>
      </c>
      <c r="R113" s="0" t="n">
        <f aca="false">(E113-F113)/F113/F113</f>
        <v>0.403579254930606</v>
      </c>
    </row>
    <row r="114" customFormat="false" ht="12.8" hidden="false" customHeight="false" outlineLevel="0" collapsed="false">
      <c r="B114" s="0" t="s">
        <v>108</v>
      </c>
      <c r="C114" s="0" t="n">
        <v>134</v>
      </c>
      <c r="D114" s="0" t="n">
        <v>30</v>
      </c>
      <c r="E114" s="0" t="n">
        <v>88.9</v>
      </c>
      <c r="F114" s="0" t="n">
        <v>17.7</v>
      </c>
      <c r="H114" s="0" t="n">
        <v>50</v>
      </c>
      <c r="O114" s="0" t="n">
        <v>1</v>
      </c>
      <c r="P114" s="0" t="n">
        <v>30</v>
      </c>
      <c r="Q114" s="0" t="n">
        <v>4.5</v>
      </c>
      <c r="R114" s="0" t="n">
        <f aca="false">(E114-F114)/F114/F114</f>
        <v>0.227265472884548</v>
      </c>
    </row>
    <row r="115" customFormat="false" ht="12.8" hidden="false" customHeight="false" outlineLevel="0" collapsed="false">
      <c r="B115" s="0" t="s">
        <v>109</v>
      </c>
      <c r="C115" s="0" t="n">
        <v>135</v>
      </c>
      <c r="D115" s="0" t="n">
        <v>45</v>
      </c>
      <c r="E115" s="0" t="n">
        <v>61.3</v>
      </c>
      <c r="F115" s="0" t="n">
        <v>28.3</v>
      </c>
      <c r="H115" s="0" t="n">
        <v>50</v>
      </c>
      <c r="O115" s="0" t="n">
        <v>1</v>
      </c>
      <c r="P115" s="0" t="n">
        <v>5.5</v>
      </c>
      <c r="Q115" s="0" t="n">
        <v>2.1</v>
      </c>
      <c r="R115" s="0" t="n">
        <f aca="false">(E115-F115)/F115/F115</f>
        <v>0.0412041603715866</v>
      </c>
    </row>
    <row r="116" customFormat="false" ht="12.8" hidden="false" customHeight="false" outlineLevel="0" collapsed="false">
      <c r="B116" s="0" t="s">
        <v>110</v>
      </c>
      <c r="C116" s="0" t="n">
        <v>136</v>
      </c>
      <c r="D116" s="0" t="n">
        <v>45</v>
      </c>
      <c r="E116" s="0" t="n">
        <v>24.8</v>
      </c>
      <c r="F116" s="0" t="n">
        <v>9.7</v>
      </c>
      <c r="H116" s="0" t="n">
        <v>50</v>
      </c>
      <c r="O116" s="0" t="n">
        <v>1</v>
      </c>
      <c r="P116" s="0" t="n">
        <v>10</v>
      </c>
      <c r="Q116" s="0" t="n">
        <v>5</v>
      </c>
      <c r="R116" s="0" t="n">
        <f aca="false">(E116-F116)/F116/F116</f>
        <v>0.160484642363694</v>
      </c>
    </row>
    <row r="117" customFormat="false" ht="12.8" hidden="false" customHeight="false" outlineLevel="0" collapsed="false">
      <c r="B117" s="0" t="s">
        <v>111</v>
      </c>
      <c r="C117" s="0" t="n">
        <v>137</v>
      </c>
      <c r="D117" s="0" t="n">
        <v>45</v>
      </c>
      <c r="E117" s="0" t="n">
        <v>33.8</v>
      </c>
      <c r="F117" s="0" t="n">
        <v>13.8</v>
      </c>
      <c r="H117" s="0" t="n">
        <v>50</v>
      </c>
      <c r="O117" s="0" t="n">
        <v>1</v>
      </c>
      <c r="P117" s="0" t="n">
        <v>19</v>
      </c>
      <c r="Q117" s="0" t="n">
        <v>5.3</v>
      </c>
      <c r="R117" s="0" t="n">
        <f aca="false">(E117-F117)/F117/F117</f>
        <v>0.10501995379122</v>
      </c>
    </row>
    <row r="118" customFormat="false" ht="12.8" hidden="false" customHeight="false" outlineLevel="0" collapsed="false">
      <c r="B118" s="0" t="s">
        <v>112</v>
      </c>
      <c r="C118" s="0" t="n">
        <v>138</v>
      </c>
      <c r="D118" s="0" t="n">
        <v>45</v>
      </c>
      <c r="E118" s="0" t="n">
        <v>48.6</v>
      </c>
      <c r="F118" s="0" t="n">
        <v>13.6</v>
      </c>
      <c r="H118" s="0" t="n">
        <v>50</v>
      </c>
      <c r="O118" s="0" t="n">
        <v>1</v>
      </c>
      <c r="P118" s="0" t="n">
        <v>40</v>
      </c>
      <c r="Q118" s="0" t="n">
        <v>4.2</v>
      </c>
      <c r="R118" s="0" t="n">
        <f aca="false">(E118-F118)/F118/F118</f>
        <v>0.189230103806228</v>
      </c>
    </row>
    <row r="119" customFormat="false" ht="12.8" hidden="false" customHeight="false" outlineLevel="0" collapsed="false">
      <c r="B119" s="0" t="s">
        <v>113</v>
      </c>
      <c r="C119" s="0" t="n">
        <v>139</v>
      </c>
      <c r="D119" s="0" t="n">
        <v>45</v>
      </c>
      <c r="E119" s="0" t="n">
        <v>73</v>
      </c>
      <c r="F119" s="0" t="n">
        <v>45.3</v>
      </c>
      <c r="H119" s="0" t="n">
        <v>50</v>
      </c>
      <c r="O119" s="0" t="n">
        <v>1</v>
      </c>
      <c r="P119" s="0" t="n">
        <v>0.8</v>
      </c>
      <c r="R119" s="0" t="n">
        <f aca="false">(E119-F119)/F119/F119</f>
        <v>0.0134984333045822</v>
      </c>
    </row>
    <row r="120" customFormat="false" ht="12.8" hidden="false" customHeight="false" outlineLevel="0" collapsed="false">
      <c r="B120" s="0" t="s">
        <v>114</v>
      </c>
      <c r="C120" s="0" t="n">
        <v>140</v>
      </c>
      <c r="D120" s="0" t="n">
        <v>45</v>
      </c>
      <c r="E120" s="0" t="n">
        <v>71.6</v>
      </c>
      <c r="F120" s="0" t="n">
        <v>24.4</v>
      </c>
      <c r="H120" s="0" t="n">
        <v>50</v>
      </c>
      <c r="O120" s="0" t="n">
        <v>1</v>
      </c>
      <c r="P120" s="0" t="n">
        <v>35</v>
      </c>
      <c r="Q120" s="0" t="n">
        <v>2.6</v>
      </c>
      <c r="R120" s="0" t="n">
        <f aca="false">(E120-F120)/F120/F120</f>
        <v>0.0792797635044343</v>
      </c>
    </row>
    <row r="121" customFormat="false" ht="12.8" hidden="false" customHeight="false" outlineLevel="0" collapsed="false">
      <c r="B121" s="0" t="s">
        <v>115</v>
      </c>
      <c r="C121" s="0" t="n">
        <v>141</v>
      </c>
      <c r="D121" s="0" t="n">
        <v>45</v>
      </c>
      <c r="E121" s="0" t="n">
        <v>73.3</v>
      </c>
      <c r="F121" s="0" t="n">
        <v>43.8</v>
      </c>
      <c r="H121" s="0" t="n">
        <v>50</v>
      </c>
      <c r="O121" s="0" t="n">
        <v>1</v>
      </c>
      <c r="P121" s="0" t="n">
        <v>2.3</v>
      </c>
      <c r="R121" s="0" t="n">
        <f aca="false">(E121-F121)/F121/F121</f>
        <v>0.0153770772085653</v>
      </c>
    </row>
    <row r="122" customFormat="false" ht="12.8" hidden="false" customHeight="false" outlineLevel="0" collapsed="false">
      <c r="B122" s="0" t="s">
        <v>116</v>
      </c>
      <c r="C122" s="0" t="n">
        <v>142</v>
      </c>
      <c r="D122" s="0" t="n">
        <v>150</v>
      </c>
      <c r="E122" s="0" t="n">
        <v>81.5</v>
      </c>
      <c r="F122" s="0" t="n">
        <v>28</v>
      </c>
      <c r="H122" s="0" t="n">
        <v>50</v>
      </c>
      <c r="O122" s="0" t="n">
        <v>1</v>
      </c>
      <c r="P122" s="0" t="n">
        <v>24</v>
      </c>
      <c r="Q122" s="0" t="n">
        <v>3</v>
      </c>
      <c r="R122" s="0" t="n">
        <f aca="false">(E122-F122)/F122/F122</f>
        <v>0.0682397959183674</v>
      </c>
    </row>
    <row r="123" customFormat="false" ht="12.8" hidden="false" customHeight="false" outlineLevel="0" collapsed="false">
      <c r="B123" s="0" t="s">
        <v>117</v>
      </c>
      <c r="C123" s="0" t="n">
        <v>143</v>
      </c>
      <c r="D123" s="0" t="n">
        <v>150</v>
      </c>
      <c r="E123" s="0" t="n">
        <v>32.5</v>
      </c>
      <c r="F123" s="0" t="n">
        <v>20.7</v>
      </c>
      <c r="H123" s="0" t="n">
        <v>50</v>
      </c>
      <c r="O123" s="0" t="n">
        <v>1</v>
      </c>
      <c r="P123" s="0" t="n">
        <v>3.5</v>
      </c>
      <c r="R123" s="0" t="n">
        <f aca="false">(E123-F123)/F123/F123</f>
        <v>0.0275385656608089</v>
      </c>
    </row>
    <row r="124" customFormat="false" ht="12.8" hidden="false" customHeight="false" outlineLevel="0" collapsed="false">
      <c r="B124" s="0" t="s">
        <v>118</v>
      </c>
      <c r="C124" s="0" t="n">
        <v>144</v>
      </c>
      <c r="D124" s="0" t="n">
        <v>150</v>
      </c>
      <c r="E124" s="0" t="n">
        <v>60</v>
      </c>
      <c r="F124" s="0" t="n">
        <v>32.2</v>
      </c>
      <c r="H124" s="0" t="n">
        <v>50</v>
      </c>
      <c r="O124" s="0" t="n">
        <v>1</v>
      </c>
      <c r="P124" s="0" t="n">
        <v>7</v>
      </c>
      <c r="Q124" s="0" t="n">
        <v>3.3</v>
      </c>
      <c r="R124" s="0" t="n">
        <f aca="false">(E124-F124)/F124/F124</f>
        <v>0.0268122371822075</v>
      </c>
    </row>
    <row r="125" customFormat="false" ht="12.8" hidden="false" customHeight="false" outlineLevel="0" collapsed="false">
      <c r="B125" s="0" t="s">
        <v>119</v>
      </c>
      <c r="C125" s="0" t="n">
        <v>145</v>
      </c>
      <c r="D125" s="0" t="n">
        <v>150</v>
      </c>
      <c r="E125" s="0" t="n">
        <v>82.8</v>
      </c>
      <c r="F125" s="0" t="n">
        <v>61</v>
      </c>
      <c r="H125" s="0" t="n">
        <v>50</v>
      </c>
      <c r="O125" s="0" t="n">
        <v>1</v>
      </c>
      <c r="P125" s="0" t="n">
        <v>0.6</v>
      </c>
      <c r="R125" s="0" t="n">
        <f aca="false">(E125-F125)/F125/F125</f>
        <v>0.00585864015049718</v>
      </c>
    </row>
    <row r="126" customFormat="false" ht="12.8" hidden="false" customHeight="false" outlineLevel="0" collapsed="false">
      <c r="B126" s="0" t="s">
        <v>120</v>
      </c>
      <c r="C126" s="0" t="n">
        <v>146</v>
      </c>
      <c r="D126" s="0" t="n">
        <v>25</v>
      </c>
      <c r="E126" s="0" t="n">
        <v>55.4</v>
      </c>
      <c r="F126" s="0" t="n">
        <v>34.7</v>
      </c>
      <c r="G126" s="0" t="n">
        <v>0.11</v>
      </c>
      <c r="H126" s="0" t="n">
        <v>50</v>
      </c>
      <c r="O126" s="0" t="n">
        <v>1</v>
      </c>
      <c r="P126" s="0" t="n">
        <v>0.2</v>
      </c>
      <c r="Q126" s="0" t="n">
        <v>3</v>
      </c>
      <c r="R126" s="0" t="n">
        <f aca="false">(E126-F126)/F126/F126</f>
        <v>0.0171914059580264</v>
      </c>
    </row>
    <row r="127" customFormat="false" ht="12.8" hidden="false" customHeight="false" outlineLevel="0" collapsed="false">
      <c r="B127" s="0" t="s">
        <v>121</v>
      </c>
      <c r="C127" s="0" t="n">
        <v>147</v>
      </c>
      <c r="D127" s="0" t="n">
        <v>25</v>
      </c>
      <c r="E127" s="0" t="n">
        <v>42.7</v>
      </c>
      <c r="F127" s="0" t="n">
        <v>6</v>
      </c>
      <c r="G127" s="0" t="n">
        <v>0.11</v>
      </c>
      <c r="H127" s="0" t="n">
        <v>50</v>
      </c>
      <c r="O127" s="0" t="n">
        <v>1</v>
      </c>
      <c r="P127" s="0" t="n">
        <v>20</v>
      </c>
      <c r="Q127" s="0" t="n">
        <v>9</v>
      </c>
      <c r="R127" s="0" t="n">
        <f aca="false">(E127-F127)/F127/F127</f>
        <v>1.01944444444444</v>
      </c>
    </row>
    <row r="128" customFormat="false" ht="12.8" hidden="false" customHeight="false" outlineLevel="0" collapsed="false">
      <c r="B128" s="0" t="s">
        <v>122</v>
      </c>
      <c r="C128" s="0" t="n">
        <v>148</v>
      </c>
      <c r="D128" s="0" t="n">
        <v>25</v>
      </c>
      <c r="E128" s="0" t="n">
        <v>55.5</v>
      </c>
      <c r="F128" s="0" t="n">
        <v>11.8</v>
      </c>
      <c r="G128" s="0" t="n">
        <v>0.11</v>
      </c>
      <c r="H128" s="0" t="n">
        <v>50</v>
      </c>
      <c r="O128" s="0" t="n">
        <v>1</v>
      </c>
      <c r="P128" s="0" t="n">
        <v>3.4</v>
      </c>
      <c r="R128" s="0" t="n">
        <f aca="false">(E128-F128)/F128/F128</f>
        <v>0.313846595805803</v>
      </c>
    </row>
    <row r="129" customFormat="false" ht="12.8" hidden="false" customHeight="false" outlineLevel="0" collapsed="false">
      <c r="B129" s="0" t="s">
        <v>123</v>
      </c>
      <c r="C129" s="0" t="n">
        <v>149</v>
      </c>
      <c r="D129" s="0" t="n">
        <v>110</v>
      </c>
      <c r="E129" s="0" t="n">
        <v>80.6</v>
      </c>
      <c r="F129" s="0" t="n">
        <v>51.6</v>
      </c>
      <c r="G129" s="0" t="n">
        <v>0.11</v>
      </c>
      <c r="H129" s="0" t="n">
        <v>50</v>
      </c>
      <c r="O129" s="0" t="n">
        <v>1</v>
      </c>
      <c r="P129" s="0" t="n">
        <v>3.7</v>
      </c>
      <c r="Q129" s="0" t="n">
        <v>2.3</v>
      </c>
      <c r="R129" s="0" t="n">
        <f aca="false">(E129-F129)/F129/F129</f>
        <v>0.0108917733309296</v>
      </c>
    </row>
    <row r="130" customFormat="false" ht="12.8" hidden="false" customHeight="false" outlineLevel="0" collapsed="false">
      <c r="B130" s="0" t="s">
        <v>124</v>
      </c>
      <c r="C130" s="0" t="n">
        <v>150</v>
      </c>
      <c r="D130" s="0" t="n">
        <v>110</v>
      </c>
      <c r="E130" s="0" t="n">
        <v>97</v>
      </c>
      <c r="F130" s="0" t="n">
        <v>44.1</v>
      </c>
      <c r="G130" s="0" t="n">
        <v>0.11</v>
      </c>
      <c r="H130" s="0" t="n">
        <v>50</v>
      </c>
      <c r="O130" s="0" t="n">
        <v>1</v>
      </c>
      <c r="P130" s="0" t="n">
        <v>16</v>
      </c>
      <c r="Q130" s="0" t="n">
        <v>1.6</v>
      </c>
      <c r="R130" s="0" t="n">
        <f aca="false">(E130-F130)/F130/F130</f>
        <v>0.0272006005728066</v>
      </c>
    </row>
    <row r="131" customFormat="false" ht="12.8" hidden="false" customHeight="false" outlineLevel="0" collapsed="false">
      <c r="B131" s="0" t="s">
        <v>125</v>
      </c>
      <c r="C131" s="0" t="n">
        <v>151</v>
      </c>
      <c r="D131" s="0" t="n">
        <v>110</v>
      </c>
      <c r="E131" s="0" t="n">
        <v>71.9</v>
      </c>
      <c r="F131" s="0" t="n">
        <v>43.4</v>
      </c>
      <c r="G131" s="0" t="n">
        <v>0.11</v>
      </c>
      <c r="H131" s="0" t="n">
        <v>50</v>
      </c>
      <c r="O131" s="0" t="n">
        <v>1</v>
      </c>
      <c r="P131" s="0" t="n">
        <v>3</v>
      </c>
      <c r="Q131" s="0" t="n">
        <v>2.4</v>
      </c>
      <c r="R131" s="0" t="n">
        <f aca="false">(E131-F131)/F131/F131</f>
        <v>0.0151309222960776</v>
      </c>
    </row>
    <row r="132" customFormat="false" ht="12.8" hidden="false" customHeight="false" outlineLevel="0" collapsed="false">
      <c r="B132" s="0" t="s">
        <v>126</v>
      </c>
      <c r="C132" s="0" t="n">
        <v>152</v>
      </c>
      <c r="D132" s="0" t="n">
        <v>110</v>
      </c>
      <c r="E132" s="0" t="n">
        <v>84.1</v>
      </c>
      <c r="F132" s="0" t="n">
        <v>33.5</v>
      </c>
      <c r="G132" s="0" t="n">
        <v>0.11</v>
      </c>
      <c r="H132" s="0" t="n">
        <v>50</v>
      </c>
      <c r="O132" s="0" t="n">
        <v>1</v>
      </c>
      <c r="P132" s="0" t="n">
        <v>50</v>
      </c>
      <c r="Q132" s="0" t="n">
        <v>2.2</v>
      </c>
      <c r="R132" s="0" t="n">
        <f aca="false">(E132-F132)/F132/F132</f>
        <v>0.0450879928714636</v>
      </c>
    </row>
    <row r="133" customFormat="false" ht="12.8" hidden="false" customHeight="false" outlineLevel="0" collapsed="false">
      <c r="B133" s="0" t="s">
        <v>127</v>
      </c>
      <c r="C133" s="0" t="n">
        <v>153</v>
      </c>
      <c r="D133" s="0" t="n">
        <v>125</v>
      </c>
      <c r="E133" s="0" t="n">
        <v>66.1</v>
      </c>
      <c r="F133" s="0" t="n">
        <v>17.8</v>
      </c>
      <c r="G133" s="0" t="n">
        <v>0.11</v>
      </c>
      <c r="H133" s="0" t="n">
        <v>50</v>
      </c>
      <c r="O133" s="0" t="n">
        <v>1</v>
      </c>
      <c r="P133" s="0" t="n">
        <v>60</v>
      </c>
      <c r="Q133" s="0" t="n">
        <v>2.6</v>
      </c>
      <c r="R133" s="0" t="n">
        <f aca="false">(E133-F133)/F133/F133</f>
        <v>0.152442873374574</v>
      </c>
    </row>
    <row r="134" customFormat="false" ht="12.8" hidden="false" customHeight="false" outlineLevel="0" collapsed="false">
      <c r="B134" s="0" t="s">
        <v>128</v>
      </c>
      <c r="C134" s="0" t="n">
        <v>154</v>
      </c>
      <c r="D134" s="0" t="n">
        <v>125</v>
      </c>
      <c r="E134" s="0" t="n">
        <v>66.7</v>
      </c>
      <c r="F134" s="0" t="n">
        <v>40.3</v>
      </c>
      <c r="G134" s="0" t="n">
        <v>0.11</v>
      </c>
      <c r="H134" s="0" t="n">
        <v>50</v>
      </c>
      <c r="O134" s="0" t="n">
        <v>1</v>
      </c>
      <c r="P134" s="0" t="n">
        <v>4</v>
      </c>
      <c r="Q134" s="0" t="n">
        <v>2</v>
      </c>
      <c r="R134" s="0" t="n">
        <f aca="false">(E134-F134)/F134/F134</f>
        <v>0.0162552567899562</v>
      </c>
    </row>
    <row r="135" customFormat="false" ht="12.8" hidden="false" customHeight="false" outlineLevel="0" collapsed="false">
      <c r="B135" s="0" t="s">
        <v>129</v>
      </c>
      <c r="C135" s="0" t="n">
        <v>155</v>
      </c>
      <c r="D135" s="0" t="n">
        <v>125</v>
      </c>
      <c r="E135" s="0" t="n">
        <v>77.7</v>
      </c>
      <c r="F135" s="0" t="n">
        <v>32.4</v>
      </c>
      <c r="G135" s="0" t="n">
        <v>0.11</v>
      </c>
      <c r="H135" s="0" t="n">
        <v>50</v>
      </c>
      <c r="O135" s="0" t="n">
        <v>1</v>
      </c>
      <c r="P135" s="0" t="n">
        <v>43</v>
      </c>
      <c r="Q135" s="0" t="n">
        <v>2.5</v>
      </c>
      <c r="R135" s="0" t="n">
        <f aca="false">(E135-F135)/F135/F135</f>
        <v>0.0431527206218564</v>
      </c>
    </row>
    <row r="136" customFormat="false" ht="12.8" hidden="false" customHeight="false" outlineLevel="0" collapsed="false">
      <c r="B136" s="0" t="s">
        <v>130</v>
      </c>
      <c r="C136" s="0" t="n">
        <v>156</v>
      </c>
      <c r="D136" s="0" t="n">
        <v>125</v>
      </c>
      <c r="E136" s="0" t="n">
        <v>90.8</v>
      </c>
      <c r="F136" s="0" t="n">
        <v>42.6</v>
      </c>
      <c r="G136" s="0" t="n">
        <v>0.11</v>
      </c>
      <c r="H136" s="0" t="n">
        <v>50</v>
      </c>
      <c r="O136" s="0" t="n">
        <v>1</v>
      </c>
      <c r="P136" s="0" t="n">
        <v>8</v>
      </c>
      <c r="Q136" s="0" t="n">
        <v>2.4</v>
      </c>
      <c r="R136" s="0" t="n">
        <f aca="false">(E136-F136)/F136/F136</f>
        <v>0.0265599858934515</v>
      </c>
    </row>
    <row r="137" customFormat="false" ht="12.8" hidden="false" customHeight="false" outlineLevel="0" collapsed="false">
      <c r="B137" s="0" t="s">
        <v>131</v>
      </c>
      <c r="C137" s="0" t="n">
        <v>157</v>
      </c>
      <c r="D137" s="0" t="n">
        <v>17</v>
      </c>
      <c r="E137" s="0" t="n">
        <v>40.4</v>
      </c>
      <c r="F137" s="0" t="n">
        <v>13.4</v>
      </c>
      <c r="G137" s="0" t="n">
        <v>0.11</v>
      </c>
      <c r="H137" s="0" t="n">
        <v>70</v>
      </c>
      <c r="O137" s="0" t="n">
        <v>1</v>
      </c>
      <c r="P137" s="0" t="n">
        <v>9</v>
      </c>
      <c r="Q137" s="0" t="n">
        <v>4.8</v>
      </c>
      <c r="R137" s="0" t="n">
        <f aca="false">(E137-F137)/F137/F137</f>
        <v>0.150367565159278</v>
      </c>
    </row>
    <row r="138" customFormat="false" ht="12.8" hidden="false" customHeight="false" outlineLevel="0" collapsed="false">
      <c r="B138" s="0" t="s">
        <v>132</v>
      </c>
      <c r="C138" s="0" t="n">
        <v>158</v>
      </c>
      <c r="D138" s="0" t="n">
        <v>61</v>
      </c>
      <c r="E138" s="0" t="n">
        <v>38.3</v>
      </c>
      <c r="F138" s="0" t="n">
        <v>12.1</v>
      </c>
      <c r="G138" s="0" t="n">
        <v>0.11</v>
      </c>
      <c r="H138" s="0" t="n">
        <v>70</v>
      </c>
      <c r="O138" s="0" t="n">
        <v>1</v>
      </c>
      <c r="P138" s="0" t="n">
        <v>20</v>
      </c>
      <c r="Q138" s="0" t="n">
        <v>13</v>
      </c>
      <c r="R138" s="0" t="n">
        <f aca="false">(E138-F138)/F138/F138</f>
        <v>0.178949525305649</v>
      </c>
    </row>
    <row r="139" customFormat="false" ht="12.8" hidden="false" customHeight="false" outlineLevel="0" collapsed="false">
      <c r="B139" s="0" t="s">
        <v>133</v>
      </c>
      <c r="C139" s="0" t="n">
        <v>159</v>
      </c>
      <c r="D139" s="0" t="n">
        <v>83</v>
      </c>
      <c r="E139" s="0" t="n">
        <v>55.7</v>
      </c>
      <c r="F139" s="0" t="n">
        <v>5.5</v>
      </c>
      <c r="G139" s="0" t="n">
        <v>0.11</v>
      </c>
      <c r="H139" s="0" t="n">
        <v>70</v>
      </c>
      <c r="O139" s="0" t="n">
        <v>1</v>
      </c>
      <c r="P139" s="0" t="n">
        <v>100</v>
      </c>
      <c r="Q139" s="0" t="n">
        <v>11</v>
      </c>
      <c r="R139" s="0" t="n">
        <f aca="false">(E139-F139)/F139/F139</f>
        <v>1.6595041322314</v>
      </c>
    </row>
    <row r="140" customFormat="false" ht="12.8" hidden="false" customHeight="false" outlineLevel="0" collapsed="false">
      <c r="B140" s="0" t="s">
        <v>134</v>
      </c>
      <c r="C140" s="0" t="n">
        <v>160</v>
      </c>
      <c r="D140" s="0" t="n">
        <v>83</v>
      </c>
      <c r="E140" s="0" t="n">
        <v>46.3</v>
      </c>
      <c r="F140" s="0" t="n">
        <v>7.9</v>
      </c>
      <c r="G140" s="0" t="n">
        <v>0.11</v>
      </c>
      <c r="H140" s="0" t="n">
        <v>70</v>
      </c>
      <c r="O140" s="0" t="n">
        <v>1</v>
      </c>
      <c r="P140" s="0" t="n">
        <v>61</v>
      </c>
      <c r="Q140" s="0" t="n">
        <v>6.5</v>
      </c>
      <c r="R140" s="0" t="n">
        <f aca="false">(E140-F140)/F140/F140</f>
        <v>0.615286011857074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Q23" activeCellId="0" sqref="Q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5"/>
    <col collapsed="false" customWidth="true" hidden="false" outlineLevel="0" max="2" min="2" style="0" width="6.39"/>
    <col collapsed="false" customWidth="true" hidden="false" outlineLevel="0" max="3" min="3" style="0" width="5.28"/>
    <col collapsed="false" customWidth="true" hidden="false" outlineLevel="0" max="6" min="4" style="0" width="11.67"/>
    <col collapsed="false" customWidth="true" hidden="false" outlineLevel="0" max="7" min="7" style="0" width="15.43"/>
    <col collapsed="false" customWidth="true" hidden="false" outlineLevel="0" max="10" min="8" style="0" width="11.67"/>
    <col collapsed="false" customWidth="true" hidden="false" outlineLevel="0" max="11" min="11" style="0" width="27.68"/>
    <col collapsed="false" customWidth="true" hidden="false" outlineLevel="0" max="16" min="12" style="0" width="11.67"/>
    <col collapsed="false" customWidth="true" hidden="false" outlineLevel="0" max="17" min="17" style="0" width="15.3"/>
    <col collapsed="false" customWidth="true" hidden="false" outlineLevel="0" max="1022" min="18" style="0" width="11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5</v>
      </c>
      <c r="E1" s="0" t="s">
        <v>6</v>
      </c>
      <c r="F1" s="0" t="s">
        <v>8</v>
      </c>
      <c r="G1" s="0" t="s">
        <v>3</v>
      </c>
      <c r="H1" s="0" t="s">
        <v>4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15</v>
      </c>
      <c r="O1" s="0" t="s">
        <v>16</v>
      </c>
      <c r="P1" s="0" t="s">
        <v>17</v>
      </c>
      <c r="Q1" s="0" t="s">
        <v>201</v>
      </c>
      <c r="R1" s="0" t="s">
        <v>202</v>
      </c>
      <c r="S1" s="0" t="s">
        <v>203</v>
      </c>
      <c r="T1" s="0" t="s">
        <v>204</v>
      </c>
    </row>
    <row r="2" customFormat="false" ht="12.8" hidden="false" customHeight="false" outlineLevel="0" collapsed="false">
      <c r="A2" s="3" t="n">
        <v>44495</v>
      </c>
      <c r="B2" s="0" t="n">
        <v>11</v>
      </c>
      <c r="C2" s="0" t="n">
        <v>23</v>
      </c>
      <c r="D2" s="0" t="n">
        <v>65</v>
      </c>
      <c r="E2" s="0" t="n">
        <v>48.9</v>
      </c>
      <c r="F2" s="0" t="n">
        <v>17</v>
      </c>
      <c r="G2" s="0" t="n">
        <v>0.11</v>
      </c>
      <c r="H2" s="0" t="n">
        <v>50</v>
      </c>
      <c r="I2" s="0" t="s">
        <v>31</v>
      </c>
      <c r="J2" s="0" t="s">
        <v>32</v>
      </c>
      <c r="N2" s="0" t="n">
        <v>9</v>
      </c>
      <c r="O2" s="0" t="n">
        <v>3.2</v>
      </c>
      <c r="P2" s="0" t="n">
        <f aca="false">(E2-F2)/F2/F2</f>
        <v>0.11038062283737</v>
      </c>
      <c r="Q2" s="1" t="n">
        <v>0.317386264850768</v>
      </c>
      <c r="R2" s="0" t="s">
        <v>42</v>
      </c>
      <c r="T2" s="0" t="n">
        <v>1</v>
      </c>
    </row>
    <row r="3" customFormat="false" ht="12.8" hidden="false" customHeight="false" outlineLevel="0" collapsed="false">
      <c r="A3" s="4" t="n">
        <v>44495</v>
      </c>
      <c r="B3" s="5" t="n">
        <v>12</v>
      </c>
      <c r="C3" s="5" t="n">
        <v>24</v>
      </c>
      <c r="D3" s="5" t="n">
        <v>65</v>
      </c>
      <c r="E3" s="5" t="n">
        <v>74</v>
      </c>
      <c r="F3" s="5" t="n">
        <v>15.4</v>
      </c>
      <c r="G3" s="5" t="n">
        <v>0.11</v>
      </c>
      <c r="H3" s="5" t="n">
        <v>50</v>
      </c>
      <c r="I3" s="5" t="s">
        <v>31</v>
      </c>
      <c r="J3" s="5" t="s">
        <v>32</v>
      </c>
      <c r="K3" s="5" t="s">
        <v>33</v>
      </c>
      <c r="L3" s="5"/>
      <c r="M3" s="5"/>
      <c r="N3" s="5" t="n">
        <v>150</v>
      </c>
      <c r="O3" s="5" t="n">
        <v>6.3</v>
      </c>
      <c r="P3" s="5" t="n">
        <f aca="false">(E3-F3)/F3/F3</f>
        <v>0.247090571765896</v>
      </c>
      <c r="Q3" s="6" t="n">
        <v>0.722324663071206</v>
      </c>
      <c r="R3" s="5" t="s">
        <v>31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</row>
    <row r="4" customFormat="false" ht="12.8" hidden="false" customHeight="false" outlineLevel="0" collapsed="false">
      <c r="A4" s="3" t="n">
        <v>44495</v>
      </c>
      <c r="B4" s="0" t="n">
        <v>13</v>
      </c>
      <c r="C4" s="0" t="n">
        <v>25</v>
      </c>
      <c r="D4" s="0" t="n">
        <v>65</v>
      </c>
      <c r="E4" s="0" t="n">
        <v>63.4</v>
      </c>
      <c r="F4" s="0" t="n">
        <v>30.9</v>
      </c>
      <c r="G4" s="0" t="n">
        <v>0.11</v>
      </c>
      <c r="H4" s="0" t="n">
        <v>50</v>
      </c>
      <c r="I4" s="0" t="s">
        <v>31</v>
      </c>
      <c r="J4" s="0" t="s">
        <v>32</v>
      </c>
      <c r="K4" s="0" t="s">
        <v>34</v>
      </c>
      <c r="N4" s="0" t="n">
        <v>4</v>
      </c>
      <c r="P4" s="0" t="n">
        <f aca="false">(E4-F4)/F4/F4</f>
        <v>0.0340381856076078</v>
      </c>
      <c r="Q4" s="1" t="n">
        <v>0.258435890780783</v>
      </c>
      <c r="R4" s="0" t="s">
        <v>42</v>
      </c>
      <c r="T4" s="0" t="n">
        <v>1</v>
      </c>
    </row>
    <row r="5" customFormat="false" ht="12.8" hidden="false" customHeight="false" outlineLevel="0" collapsed="false">
      <c r="A5" s="4" t="n">
        <v>44496</v>
      </c>
      <c r="B5" s="5" t="n">
        <v>3</v>
      </c>
      <c r="C5" s="5" t="n">
        <v>28</v>
      </c>
      <c r="D5" s="5" t="n">
        <v>70</v>
      </c>
      <c r="E5" s="5" t="n">
        <v>127.5</v>
      </c>
      <c r="F5" s="5" t="n">
        <v>12.3</v>
      </c>
      <c r="G5" s="5" t="n">
        <v>0.33</v>
      </c>
      <c r="H5" s="5" t="n">
        <v>50</v>
      </c>
      <c r="I5" s="5" t="s">
        <v>42</v>
      </c>
      <c r="J5" s="5" t="s">
        <v>32</v>
      </c>
      <c r="K5" s="5"/>
      <c r="L5" s="5"/>
      <c r="M5" s="5"/>
      <c r="N5" s="5" t="n">
        <v>1000</v>
      </c>
      <c r="O5" s="5" t="n">
        <v>16</v>
      </c>
      <c r="P5" s="5" t="n">
        <f aca="false">(E5-F5)/F5/F5</f>
        <v>0.761451516954194</v>
      </c>
      <c r="Q5" s="6" t="n">
        <v>0.90578125</v>
      </c>
      <c r="R5" s="5" t="s">
        <v>31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customFormat="false" ht="12.8" hidden="false" customHeight="false" outlineLevel="0" collapsed="false">
      <c r="A6" s="3" t="n">
        <v>44502</v>
      </c>
      <c r="B6" s="0" t="n">
        <v>8</v>
      </c>
      <c r="C6" s="0" t="n">
        <v>39</v>
      </c>
      <c r="D6" s="0" t="n">
        <v>41</v>
      </c>
      <c r="E6" s="0" t="n">
        <v>110</v>
      </c>
      <c r="F6" s="0" t="n">
        <v>20</v>
      </c>
      <c r="G6" s="0" t="n">
        <v>0.11</v>
      </c>
      <c r="H6" s="0" t="n">
        <v>50</v>
      </c>
      <c r="J6" s="0" t="s">
        <v>32</v>
      </c>
      <c r="K6" s="0" t="s">
        <v>41</v>
      </c>
      <c r="N6" s="0" t="n">
        <v>70</v>
      </c>
      <c r="O6" s="0" t="n">
        <v>3.5</v>
      </c>
      <c r="P6" s="0" t="n">
        <f aca="false">(E6-F6)/F6/F6</f>
        <v>0.225</v>
      </c>
      <c r="Q6" s="1" t="n">
        <v>0.417915846994536</v>
      </c>
      <c r="R6" s="0" t="s">
        <v>42</v>
      </c>
      <c r="T6" s="0" t="n">
        <v>1</v>
      </c>
    </row>
    <row r="7" customFormat="false" ht="12.8" hidden="false" customHeight="false" outlineLevel="0" collapsed="false">
      <c r="A7" s="3" t="n">
        <v>44502</v>
      </c>
      <c r="B7" s="0" t="n">
        <v>9</v>
      </c>
      <c r="C7" s="0" t="n">
        <v>40</v>
      </c>
      <c r="D7" s="0" t="n">
        <v>41</v>
      </c>
      <c r="E7" s="0" t="n">
        <v>109.4</v>
      </c>
      <c r="F7" s="0" t="n">
        <v>23.2</v>
      </c>
      <c r="G7" s="0" t="n">
        <v>0.11</v>
      </c>
      <c r="H7" s="0" t="n">
        <v>47.8</v>
      </c>
      <c r="J7" s="0" t="s">
        <v>35</v>
      </c>
      <c r="N7" s="0" t="n">
        <v>45</v>
      </c>
      <c r="O7" s="0" t="n">
        <v>3.4</v>
      </c>
      <c r="P7" s="0" t="n">
        <f aca="false">(E7-F7)/F7/F7</f>
        <v>0.160151605231867</v>
      </c>
      <c r="Q7" s="1" t="n">
        <v>0.326367823711611</v>
      </c>
      <c r="R7" s="0" t="s">
        <v>42</v>
      </c>
      <c r="T7" s="0" t="n">
        <v>1</v>
      </c>
    </row>
    <row r="8" customFormat="false" ht="12.8" hidden="false" customHeight="false" outlineLevel="0" collapsed="false">
      <c r="A8" s="4" t="n">
        <v>44502</v>
      </c>
      <c r="B8" s="5" t="n">
        <v>1</v>
      </c>
      <c r="C8" s="5" t="n">
        <v>35</v>
      </c>
      <c r="D8" s="5" t="n">
        <v>42</v>
      </c>
      <c r="E8" s="5" t="n">
        <v>47</v>
      </c>
      <c r="F8" s="5" t="n">
        <v>9.5</v>
      </c>
      <c r="G8" s="5" t="n">
        <v>0.11</v>
      </c>
      <c r="H8" s="5" t="n">
        <v>50</v>
      </c>
      <c r="I8" s="5"/>
      <c r="J8" s="5" t="s">
        <v>32</v>
      </c>
      <c r="K8" s="5" t="s">
        <v>39</v>
      </c>
      <c r="L8" s="5"/>
      <c r="M8" s="5"/>
      <c r="N8" s="5" t="n">
        <v>30</v>
      </c>
      <c r="O8" s="5" t="n">
        <v>11</v>
      </c>
      <c r="P8" s="5" t="n">
        <f aca="false">(E8-F8)/F8/F8</f>
        <v>0.415512465373961</v>
      </c>
      <c r="Q8" s="6" t="n">
        <v>0.535982513661202</v>
      </c>
      <c r="R8" s="5" t="s">
        <v>31</v>
      </c>
      <c r="S8" s="5"/>
      <c r="T8" s="5" t="n">
        <v>1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customFormat="false" ht="12.8" hidden="false" customHeight="false" outlineLevel="0" collapsed="false">
      <c r="A9" s="11" t="n">
        <v>44502</v>
      </c>
      <c r="B9" s="10" t="n">
        <v>2</v>
      </c>
      <c r="C9" s="10" t="n">
        <v>36</v>
      </c>
      <c r="D9" s="10" t="n">
        <v>42</v>
      </c>
      <c r="E9" s="10" t="n">
        <v>86.1</v>
      </c>
      <c r="F9" s="10" t="n">
        <v>13.7</v>
      </c>
      <c r="G9" s="10" t="n">
        <v>0.11</v>
      </c>
      <c r="H9" s="10" t="n">
        <v>50</v>
      </c>
      <c r="I9" s="10"/>
      <c r="J9" s="10" t="s">
        <v>32</v>
      </c>
      <c r="K9" s="10" t="s">
        <v>198</v>
      </c>
      <c r="L9" s="10"/>
      <c r="M9" s="10"/>
      <c r="N9" s="10" t="n">
        <v>32</v>
      </c>
      <c r="O9" s="10" t="n">
        <v>11</v>
      </c>
      <c r="P9" s="0" t="n">
        <f aca="false">(E9-F9)/F9/F9</f>
        <v>0.385742447653045</v>
      </c>
      <c r="Q9" s="1" t="n">
        <v>0.337116662663144</v>
      </c>
      <c r="R9" s="0" t="s">
        <v>42</v>
      </c>
      <c r="T9" s="0" t="n">
        <v>1</v>
      </c>
    </row>
    <row r="10" customFormat="false" ht="12.8" hidden="false" customHeight="false" outlineLevel="0" collapsed="false">
      <c r="A10" s="3" t="n">
        <v>44502</v>
      </c>
      <c r="B10" s="0" t="n">
        <v>3</v>
      </c>
      <c r="C10" s="0" t="n">
        <v>37</v>
      </c>
      <c r="D10" s="0" t="n">
        <v>42</v>
      </c>
      <c r="E10" s="0" t="n">
        <v>93.6</v>
      </c>
      <c r="F10" s="0" t="n">
        <v>26.9</v>
      </c>
      <c r="G10" s="0" t="n">
        <v>0.11</v>
      </c>
      <c r="H10" s="0" t="n">
        <v>50</v>
      </c>
      <c r="J10" s="0" t="s">
        <v>32</v>
      </c>
      <c r="N10" s="0" t="n">
        <v>8.3</v>
      </c>
      <c r="O10" s="0" t="n">
        <v>3.6</v>
      </c>
      <c r="P10" s="0" t="n">
        <f aca="false">(E10-F10)/F10/F10</f>
        <v>0.0921767250314396</v>
      </c>
      <c r="Q10" s="1" t="n">
        <v>0.191947796593507</v>
      </c>
      <c r="R10" s="0" t="s">
        <v>42</v>
      </c>
      <c r="T10" s="0" t="n">
        <v>1</v>
      </c>
    </row>
    <row r="11" customFormat="false" ht="12.8" hidden="false" customHeight="false" outlineLevel="0" collapsed="false">
      <c r="A11" s="3" t="n">
        <v>44502</v>
      </c>
      <c r="B11" s="0" t="n">
        <v>5</v>
      </c>
      <c r="C11" s="0" t="n">
        <v>38</v>
      </c>
      <c r="D11" s="0" t="n">
        <v>51</v>
      </c>
      <c r="E11" s="0" t="n">
        <v>140</v>
      </c>
      <c r="F11" s="0" t="n">
        <v>20</v>
      </c>
      <c r="G11" s="0" t="n">
        <v>0.33</v>
      </c>
      <c r="H11" s="0" t="n">
        <v>50</v>
      </c>
      <c r="J11" s="0" t="s">
        <v>32</v>
      </c>
      <c r="K11" s="0" t="s">
        <v>40</v>
      </c>
      <c r="N11" s="0" t="n">
        <v>33</v>
      </c>
      <c r="O11" s="0" t="n">
        <v>3.8</v>
      </c>
      <c r="P11" s="0" t="n">
        <f aca="false">(E11-F11)/F11/F11</f>
        <v>0.3</v>
      </c>
      <c r="Q11" s="1" t="n">
        <v>0.226816393442623</v>
      </c>
      <c r="R11" s="0" t="s">
        <v>42</v>
      </c>
      <c r="T11" s="0" t="n">
        <v>1</v>
      </c>
    </row>
    <row r="12" customFormat="false" ht="12.8" hidden="false" customHeight="false" outlineLevel="0" collapsed="false">
      <c r="A12" s="3" t="n">
        <v>44502</v>
      </c>
      <c r="B12" s="0" t="n">
        <v>13</v>
      </c>
      <c r="C12" s="0" t="n">
        <v>41</v>
      </c>
      <c r="D12" s="0" t="n">
        <v>61</v>
      </c>
      <c r="E12" s="0" t="n">
        <v>201.2</v>
      </c>
      <c r="F12" s="0" t="n">
        <v>51.4</v>
      </c>
      <c r="G12" s="0" t="n">
        <v>0.65</v>
      </c>
      <c r="H12" s="0" t="n">
        <v>50</v>
      </c>
      <c r="I12" s="0" t="s">
        <v>31</v>
      </c>
      <c r="J12" s="0" t="s">
        <v>32</v>
      </c>
      <c r="N12" s="0" t="n">
        <v>28</v>
      </c>
      <c r="O12" s="0" t="n">
        <v>4.4</v>
      </c>
      <c r="P12" s="0" t="n">
        <f aca="false">(E12-F12)/F12/F12</f>
        <v>0.0567003285439598</v>
      </c>
      <c r="Q12" s="1" t="n">
        <v>0.127136181575434</v>
      </c>
      <c r="R12" s="0" t="s">
        <v>42</v>
      </c>
    </row>
    <row r="13" customFormat="false" ht="12.8" hidden="false" customHeight="false" outlineLevel="0" collapsed="false">
      <c r="A13" s="3" t="n">
        <v>44502</v>
      </c>
      <c r="B13" s="0" t="n">
        <v>14</v>
      </c>
      <c r="C13" s="0" t="n">
        <v>42</v>
      </c>
      <c r="D13" s="0" t="n">
        <v>61</v>
      </c>
      <c r="E13" s="0" t="n">
        <v>137.5</v>
      </c>
      <c r="F13" s="0" t="n">
        <v>27</v>
      </c>
      <c r="G13" s="0" t="n">
        <v>0.11</v>
      </c>
      <c r="H13" s="0" t="n">
        <v>50</v>
      </c>
      <c r="I13" s="0" t="s">
        <v>42</v>
      </c>
      <c r="J13" s="0" t="s">
        <v>32</v>
      </c>
      <c r="K13" s="0" t="s">
        <v>43</v>
      </c>
      <c r="P13" s="0" t="n">
        <f aca="false">(E13-F13)/F13/F13</f>
        <v>0.151577503429355</v>
      </c>
      <c r="Q13" s="1" t="n">
        <v>0.235927601809955</v>
      </c>
      <c r="R13" s="0" t="s">
        <v>42</v>
      </c>
      <c r="S13" s="0" t="s">
        <v>205</v>
      </c>
    </row>
    <row r="14" customFormat="false" ht="12.8" hidden="false" customHeight="false" outlineLevel="0" collapsed="false">
      <c r="A14" s="3" t="n">
        <v>44502</v>
      </c>
      <c r="B14" s="0" t="n">
        <v>16</v>
      </c>
      <c r="C14" s="0" t="n">
        <v>43</v>
      </c>
      <c r="D14" s="0" t="n">
        <v>65</v>
      </c>
      <c r="E14" s="0" t="n">
        <v>100</v>
      </c>
      <c r="F14" s="0" t="n">
        <v>30</v>
      </c>
      <c r="G14" s="0" t="n">
        <v>0.11</v>
      </c>
      <c r="H14" s="0" t="n">
        <v>50</v>
      </c>
      <c r="I14" s="0" t="s">
        <v>31</v>
      </c>
      <c r="J14" s="0" t="s">
        <v>32</v>
      </c>
      <c r="K14" s="0" t="s">
        <v>44</v>
      </c>
      <c r="N14" s="0" t="n">
        <v>90</v>
      </c>
      <c r="O14" s="0" t="n">
        <v>3.6</v>
      </c>
      <c r="P14" s="0" t="n">
        <f aca="false">(E14-F14)/F14/F14</f>
        <v>0.0777777777777778</v>
      </c>
      <c r="Q14" s="1" t="n">
        <v>0.479527868852459</v>
      </c>
      <c r="R14" s="0" t="s">
        <v>42</v>
      </c>
    </row>
    <row r="15" customFormat="false" ht="12.8" hidden="false" customHeight="false" outlineLevel="0" collapsed="false">
      <c r="A15" s="3" t="n">
        <v>44502</v>
      </c>
      <c r="B15" s="0" t="n">
        <v>17</v>
      </c>
      <c r="C15" s="0" t="n">
        <v>44</v>
      </c>
      <c r="D15" s="0" t="n">
        <v>65</v>
      </c>
      <c r="E15" s="0" t="n">
        <v>179.1</v>
      </c>
      <c r="F15" s="0" t="n">
        <v>28</v>
      </c>
      <c r="G15" s="0" t="n">
        <v>0.33</v>
      </c>
      <c r="H15" s="0" t="n">
        <v>50</v>
      </c>
      <c r="I15" s="0" t="s">
        <v>31</v>
      </c>
      <c r="J15" s="0" t="s">
        <v>32</v>
      </c>
      <c r="K15" s="0" t="s">
        <v>45</v>
      </c>
      <c r="N15" s="0" t="n">
        <v>95</v>
      </c>
      <c r="O15" s="0" t="n">
        <v>3.7</v>
      </c>
      <c r="P15" s="0" t="n">
        <f aca="false">(E15-F15)/F15/F15</f>
        <v>0.192729591836735</v>
      </c>
      <c r="Q15" s="1" t="n">
        <v>0.20908477615764</v>
      </c>
      <c r="R15" s="0" t="s">
        <v>42</v>
      </c>
    </row>
    <row r="16" customFormat="false" ht="12.8" hidden="false" customHeight="false" outlineLevel="0" collapsed="false">
      <c r="A16" s="3" t="n">
        <v>44502</v>
      </c>
      <c r="B16" s="0" t="n">
        <v>18</v>
      </c>
      <c r="C16" s="0" t="n">
        <v>45</v>
      </c>
      <c r="D16" s="0" t="n">
        <v>65</v>
      </c>
      <c r="E16" s="0" t="n">
        <v>257.7</v>
      </c>
      <c r="F16" s="0" t="n">
        <v>37.7</v>
      </c>
      <c r="G16" s="0" t="n">
        <v>0.33</v>
      </c>
      <c r="H16" s="0" t="n">
        <v>50</v>
      </c>
      <c r="I16" s="0" t="s">
        <v>31</v>
      </c>
      <c r="J16" s="0" t="s">
        <v>32</v>
      </c>
      <c r="K16" s="0" t="s">
        <v>45</v>
      </c>
      <c r="N16" s="0" t="n">
        <v>100</v>
      </c>
      <c r="O16" s="0" t="n">
        <v>4</v>
      </c>
      <c r="P16" s="0" t="n">
        <f aca="false">(E16-F16)/F16/F16</f>
        <v>0.154788959325683</v>
      </c>
      <c r="Q16" s="1" t="n">
        <v>0.166625806451613</v>
      </c>
      <c r="R16" s="0" t="s">
        <v>42</v>
      </c>
    </row>
    <row r="17" customFormat="false" ht="12.8" hidden="false" customHeight="false" outlineLevel="0" collapsed="false">
      <c r="A17" s="3" t="n">
        <v>44502</v>
      </c>
      <c r="B17" s="0" t="n">
        <v>19</v>
      </c>
      <c r="C17" s="0" t="n">
        <v>46</v>
      </c>
      <c r="D17" s="0" t="n">
        <v>65</v>
      </c>
      <c r="E17" s="0" t="n">
        <v>239.8</v>
      </c>
      <c r="F17" s="0" t="n">
        <v>36.1</v>
      </c>
      <c r="G17" s="0" t="n">
        <v>0.33</v>
      </c>
      <c r="H17" s="0" t="n">
        <v>50</v>
      </c>
      <c r="I17" s="0" t="s">
        <v>31</v>
      </c>
      <c r="J17" s="0" t="s">
        <v>32</v>
      </c>
      <c r="K17" s="0" t="s">
        <v>45</v>
      </c>
      <c r="N17" s="0" t="n">
        <v>100</v>
      </c>
      <c r="O17" s="0" t="n">
        <v>3.2</v>
      </c>
      <c r="P17" s="0" t="n">
        <f aca="false">(E17-F17)/F17/F17</f>
        <v>0.156306351240399</v>
      </c>
      <c r="Q17" s="1" t="n">
        <v>0.155836381775856</v>
      </c>
      <c r="R17" s="0" t="s">
        <v>42</v>
      </c>
    </row>
    <row r="18" customFormat="false" ht="12.8" hidden="false" customHeight="false" outlineLevel="0" collapsed="false">
      <c r="A18" s="3" t="n">
        <v>44502</v>
      </c>
      <c r="B18" s="0" t="n">
        <v>21</v>
      </c>
      <c r="C18" s="0" t="n">
        <v>48</v>
      </c>
      <c r="D18" s="0" t="n">
        <v>65</v>
      </c>
      <c r="E18" s="0" t="n">
        <v>197.3</v>
      </c>
      <c r="F18" s="0" t="n">
        <v>24.7</v>
      </c>
      <c r="G18" s="0" t="n">
        <v>0.33</v>
      </c>
      <c r="H18" s="0" t="n">
        <v>50</v>
      </c>
      <c r="I18" s="0" t="s">
        <v>42</v>
      </c>
      <c r="J18" s="0" t="s">
        <v>32</v>
      </c>
      <c r="K18" s="0" t="s">
        <v>46</v>
      </c>
      <c r="N18" s="0" t="n">
        <v>240</v>
      </c>
      <c r="O18" s="0" t="n">
        <v>5</v>
      </c>
      <c r="P18" s="0" t="n">
        <f aca="false">(E18-F18)/F18/F18</f>
        <v>0.282909078988346</v>
      </c>
      <c r="Q18" s="1" t="n">
        <v>0.331147161066049</v>
      </c>
      <c r="R18" s="0" t="s">
        <v>42</v>
      </c>
    </row>
    <row r="19" customFormat="false" ht="12.8" hidden="false" customHeight="false" outlineLevel="0" collapsed="false">
      <c r="A19" s="4" t="n">
        <v>44503</v>
      </c>
      <c r="B19" s="5" t="n">
        <v>8</v>
      </c>
      <c r="C19" s="5" t="n">
        <v>53</v>
      </c>
      <c r="D19" s="5" t="n">
        <v>57</v>
      </c>
      <c r="E19" s="5" t="n">
        <v>72.5</v>
      </c>
      <c r="F19" s="5" t="n">
        <v>21.1</v>
      </c>
      <c r="G19" s="5" t="n">
        <v>0.33</v>
      </c>
      <c r="H19" s="5" t="n">
        <v>50</v>
      </c>
      <c r="I19" s="5" t="s">
        <v>31</v>
      </c>
      <c r="J19" s="5" t="s">
        <v>32</v>
      </c>
      <c r="K19" s="9" t="s">
        <v>47</v>
      </c>
      <c r="L19" s="5"/>
      <c r="M19" s="5"/>
      <c r="N19" s="5" t="n">
        <v>77</v>
      </c>
      <c r="O19" s="5" t="n">
        <v>5</v>
      </c>
      <c r="P19" s="5" t="n">
        <f aca="false">(E19-F19)/F19/F19</f>
        <v>0.11545113541924</v>
      </c>
      <c r="Q19" s="6" t="n">
        <v>0.589224112898542</v>
      </c>
      <c r="R19" s="5" t="s">
        <v>31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  <c r="AMJ19" s="5"/>
    </row>
    <row r="20" customFormat="false" ht="12.8" hidden="false" customHeight="false" outlineLevel="0" collapsed="false">
      <c r="A20" s="3" t="n">
        <v>44503</v>
      </c>
      <c r="B20" s="0" t="n">
        <v>10</v>
      </c>
      <c r="C20" s="0" t="n">
        <v>55</v>
      </c>
      <c r="D20" s="0" t="n">
        <v>57</v>
      </c>
      <c r="E20" s="0" t="n">
        <v>160.2</v>
      </c>
      <c r="F20" s="0" t="n">
        <v>32.5</v>
      </c>
      <c r="G20" s="0" t="n">
        <v>0.33</v>
      </c>
      <c r="H20" s="0" t="n">
        <v>50</v>
      </c>
      <c r="I20" s="0" t="s">
        <v>31</v>
      </c>
      <c r="J20" s="0" t="s">
        <v>32</v>
      </c>
      <c r="K20" s="0" t="s">
        <v>47</v>
      </c>
      <c r="N20" s="0" t="n">
        <v>60</v>
      </c>
      <c r="O20" s="0" t="n">
        <v>4</v>
      </c>
      <c r="P20" s="0" t="n">
        <f aca="false">(E20-F20)/F20/F20</f>
        <v>0.120899408284024</v>
      </c>
      <c r="Q20" s="1" t="n">
        <v>0.19178319722564</v>
      </c>
      <c r="R20" s="0" t="s">
        <v>42</v>
      </c>
    </row>
    <row r="21" customFormat="false" ht="12.8" hidden="false" customHeight="false" outlineLevel="0" collapsed="false">
      <c r="A21" s="3" t="n">
        <v>44503</v>
      </c>
      <c r="B21" s="0" t="n">
        <v>11</v>
      </c>
      <c r="C21" s="0" t="n">
        <v>56</v>
      </c>
      <c r="D21" s="0" t="n">
        <v>57</v>
      </c>
      <c r="E21" s="0" t="n">
        <v>205.8</v>
      </c>
      <c r="F21" s="0" t="n">
        <v>26.7</v>
      </c>
      <c r="G21" s="0" t="n">
        <v>0.33</v>
      </c>
      <c r="H21" s="0" t="n">
        <v>50</v>
      </c>
      <c r="I21" s="0" t="s">
        <v>42</v>
      </c>
      <c r="J21" s="0" t="s">
        <v>32</v>
      </c>
      <c r="N21" s="0" t="n">
        <v>240</v>
      </c>
      <c r="O21" s="0" t="n">
        <v>4.3</v>
      </c>
      <c r="P21" s="0" t="n">
        <f aca="false">(E21-F21)/F21/F21</f>
        <v>0.251230905188739</v>
      </c>
      <c r="Q21" s="1" t="n">
        <v>0.360232858280473</v>
      </c>
      <c r="R21" s="0" t="s">
        <v>42</v>
      </c>
    </row>
    <row r="22" customFormat="false" ht="12.8" hidden="false" customHeight="false" outlineLevel="0" collapsed="false">
      <c r="A22" s="4" t="n">
        <v>44503</v>
      </c>
      <c r="B22" s="5" t="n">
        <v>4</v>
      </c>
      <c r="C22" s="5" t="n">
        <v>51</v>
      </c>
      <c r="D22" s="5" t="n">
        <v>66</v>
      </c>
      <c r="E22" s="5" t="n">
        <v>132.6</v>
      </c>
      <c r="F22" s="5" t="n">
        <v>15.6</v>
      </c>
      <c r="G22" s="5" t="n">
        <v>0.33</v>
      </c>
      <c r="H22" s="5" t="n">
        <v>50</v>
      </c>
      <c r="I22" s="5" t="s">
        <v>42</v>
      </c>
      <c r="J22" s="5" t="s">
        <v>32</v>
      </c>
      <c r="K22" s="5"/>
      <c r="L22" s="5"/>
      <c r="M22" s="5"/>
      <c r="N22" s="5" t="n">
        <v>850</v>
      </c>
      <c r="O22" s="5" t="n">
        <v>15</v>
      </c>
      <c r="P22" s="5" t="n">
        <f aca="false">(E22-F22)/F22/F22</f>
        <v>0.480769230769231</v>
      </c>
      <c r="Q22" s="6" t="n">
        <v>0.765542664985288</v>
      </c>
      <c r="R22" s="5" t="s">
        <v>31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  <c r="AMJ22" s="5"/>
    </row>
    <row r="23" customFormat="false" ht="12.8" hidden="false" customHeight="false" outlineLevel="0" collapsed="false">
      <c r="A23" s="3" t="n">
        <v>44503</v>
      </c>
      <c r="B23" s="0" t="n">
        <v>6</v>
      </c>
      <c r="C23" s="0" t="n">
        <v>52</v>
      </c>
      <c r="D23" s="0" t="n">
        <v>66</v>
      </c>
      <c r="E23" s="0" t="n">
        <v>195.1</v>
      </c>
      <c r="F23" s="0" t="n">
        <v>19.2</v>
      </c>
      <c r="G23" s="0" t="n">
        <v>0.33</v>
      </c>
      <c r="H23" s="0" t="n">
        <v>50</v>
      </c>
      <c r="I23" s="0" t="s">
        <v>42</v>
      </c>
      <c r="J23" s="0" t="s">
        <v>32</v>
      </c>
      <c r="N23" s="0" t="n">
        <v>760</v>
      </c>
      <c r="O23" s="0" t="n">
        <v>15</v>
      </c>
      <c r="P23" s="0" t="n">
        <f aca="false">(E23-F23)/F23/F23</f>
        <v>0.477159288194445</v>
      </c>
      <c r="Q23" s="1" t="n">
        <v>0.579667471271866</v>
      </c>
      <c r="R23" s="0" t="s">
        <v>42</v>
      </c>
    </row>
    <row r="24" customFormat="false" ht="12.8" hidden="false" customHeight="false" outlineLevel="0" collapsed="false">
      <c r="A24" s="3" t="n">
        <v>44511</v>
      </c>
      <c r="B24" s="0" t="n">
        <v>4</v>
      </c>
      <c r="C24" s="0" t="n">
        <v>69</v>
      </c>
      <c r="D24" s="0" t="n">
        <v>50</v>
      </c>
      <c r="E24" s="0" t="n">
        <v>110.5</v>
      </c>
      <c r="F24" s="0" t="n">
        <v>15.6</v>
      </c>
      <c r="G24" s="0" t="n">
        <v>0.33</v>
      </c>
      <c r="H24" s="0" t="n">
        <v>50</v>
      </c>
      <c r="I24" s="0" t="s">
        <v>31</v>
      </c>
      <c r="J24" s="0" t="s">
        <v>32</v>
      </c>
      <c r="N24" s="0" t="n">
        <v>55</v>
      </c>
      <c r="O24" s="0" t="n">
        <v>13</v>
      </c>
      <c r="P24" s="0" t="n">
        <f aca="false">(E24-F24)/F24/F24</f>
        <v>0.389957264957265</v>
      </c>
      <c r="Q24" s="1" t="n">
        <v>0.317954706420909</v>
      </c>
      <c r="R24" s="0" t="s">
        <v>42</v>
      </c>
      <c r="T24" s="0" t="n">
        <v>1</v>
      </c>
    </row>
    <row r="25" customFormat="false" ht="12.8" hidden="false" customHeight="false" outlineLevel="0" collapsed="false">
      <c r="A25" s="4" t="n">
        <v>44511</v>
      </c>
      <c r="B25" s="5" t="n">
        <v>7</v>
      </c>
      <c r="C25" s="5" t="n">
        <v>72</v>
      </c>
      <c r="D25" s="5" t="n">
        <v>50</v>
      </c>
      <c r="E25" s="5" t="n">
        <v>176.8</v>
      </c>
      <c r="F25" s="5" t="n">
        <v>12.3</v>
      </c>
      <c r="G25" s="5" t="n">
        <v>0.33</v>
      </c>
      <c r="H25" s="5" t="n">
        <v>50</v>
      </c>
      <c r="I25" s="5" t="s">
        <v>31</v>
      </c>
      <c r="J25" s="5" t="s">
        <v>32</v>
      </c>
      <c r="K25" s="9" t="s">
        <v>50</v>
      </c>
      <c r="L25" s="5"/>
      <c r="M25" s="5"/>
      <c r="N25" s="5" t="n">
        <v>410</v>
      </c>
      <c r="O25" s="5" t="n">
        <v>13</v>
      </c>
      <c r="P25" s="5" t="n">
        <f aca="false">(E25-F25)/F25/F25</f>
        <v>1.08731575120629</v>
      </c>
      <c r="Q25" s="6" t="n">
        <v>0.372828708696931</v>
      </c>
      <c r="R25" s="5" t="s">
        <v>31</v>
      </c>
      <c r="S25" s="5"/>
      <c r="T25" s="5" t="n">
        <v>1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  <c r="AMJ25" s="5"/>
    </row>
    <row r="26" customFormat="false" ht="12.8" hidden="false" customHeight="false" outlineLevel="0" collapsed="false">
      <c r="A26" s="3" t="n">
        <v>44522</v>
      </c>
      <c r="B26" s="0" t="n">
        <v>2</v>
      </c>
      <c r="C26" s="0" t="n">
        <v>74</v>
      </c>
      <c r="D26" s="0" t="n">
        <v>70</v>
      </c>
      <c r="E26" s="0" t="n">
        <v>115</v>
      </c>
      <c r="F26" s="0" t="n">
        <v>54.3</v>
      </c>
      <c r="G26" s="0" t="n">
        <v>0.33</v>
      </c>
      <c r="H26" s="0" t="n">
        <v>50</v>
      </c>
      <c r="I26" s="0" t="s">
        <v>31</v>
      </c>
      <c r="J26" s="0" t="s">
        <v>32</v>
      </c>
      <c r="K26" s="0" t="s">
        <v>37</v>
      </c>
      <c r="P26" s="0" t="n">
        <f aca="false">(E26-F26)/F26/F26</f>
        <v>0.0205868088411356</v>
      </c>
      <c r="Q26" s="1" t="n">
        <v>0.378267880783682</v>
      </c>
      <c r="R26" s="0" t="s">
        <v>42</v>
      </c>
    </row>
    <row r="27" customFormat="false" ht="12.8" hidden="false" customHeight="false" outlineLevel="0" collapsed="false">
      <c r="A27" s="3" t="n">
        <v>44522</v>
      </c>
      <c r="B27" s="0" t="n">
        <v>3</v>
      </c>
      <c r="C27" s="0" t="n">
        <v>75</v>
      </c>
      <c r="D27" s="0" t="n">
        <v>70</v>
      </c>
      <c r="E27" s="0" t="n">
        <v>136.1</v>
      </c>
      <c r="F27" s="0" t="n">
        <v>39.4</v>
      </c>
      <c r="G27" s="0" t="n">
        <v>0.33</v>
      </c>
      <c r="H27" s="0" t="n">
        <v>50</v>
      </c>
      <c r="I27" s="0" t="s">
        <v>31</v>
      </c>
      <c r="J27" s="0" t="s">
        <v>32</v>
      </c>
      <c r="K27" s="0" t="s">
        <v>51</v>
      </c>
      <c r="N27" s="0" t="n">
        <v>70</v>
      </c>
      <c r="O27" s="0" t="n">
        <v>3.8</v>
      </c>
      <c r="P27" s="0" t="n">
        <f aca="false">(E27-F27)/F27/F27</f>
        <v>0.0622922517972635</v>
      </c>
      <c r="Q27" s="1" t="n">
        <v>0.332937087832912</v>
      </c>
      <c r="R27" s="0" t="s">
        <v>42</v>
      </c>
    </row>
    <row r="28" customFormat="false" ht="12.8" hidden="false" customHeight="false" outlineLevel="0" collapsed="false">
      <c r="A28" s="3" t="n">
        <v>44522</v>
      </c>
      <c r="B28" s="0" t="n">
        <v>5</v>
      </c>
      <c r="C28" s="0" t="n">
        <v>76</v>
      </c>
      <c r="D28" s="0" t="n">
        <v>70</v>
      </c>
      <c r="E28" s="0" t="n">
        <v>121</v>
      </c>
      <c r="F28" s="0" t="n">
        <v>53</v>
      </c>
      <c r="G28" s="0" t="n">
        <v>0.33</v>
      </c>
      <c r="H28" s="0" t="n">
        <v>50</v>
      </c>
      <c r="I28" s="0" t="s">
        <v>31</v>
      </c>
      <c r="J28" s="0" t="s">
        <v>35</v>
      </c>
      <c r="K28" s="0" t="s">
        <v>52</v>
      </c>
      <c r="N28" s="0" t="n">
        <v>10</v>
      </c>
      <c r="O28" s="0" t="n">
        <v>2.3</v>
      </c>
      <c r="P28" s="0" t="n">
        <f aca="false">(E28-F28)/F28/F28</f>
        <v>0.0242079031683873</v>
      </c>
      <c r="Q28" s="1" t="n">
        <v>0.193831243972999</v>
      </c>
      <c r="R28" s="0" t="s">
        <v>42</v>
      </c>
      <c r="S28" s="0" t="s">
        <v>206</v>
      </c>
    </row>
    <row r="29" customFormat="false" ht="12.8" hidden="false" customHeight="false" outlineLevel="0" collapsed="false">
      <c r="A29" s="3" t="n">
        <v>44522</v>
      </c>
      <c r="B29" s="0" t="n">
        <v>6</v>
      </c>
      <c r="C29" s="0" t="n">
        <v>77</v>
      </c>
      <c r="D29" s="0" t="n">
        <v>70</v>
      </c>
      <c r="E29" s="0" t="n">
        <v>132.6</v>
      </c>
      <c r="F29" s="0" t="n">
        <v>37.1</v>
      </c>
      <c r="G29" s="0" t="n">
        <v>0.33</v>
      </c>
      <c r="H29" s="0" t="n">
        <v>50</v>
      </c>
      <c r="I29" s="0" t="s">
        <v>31</v>
      </c>
      <c r="J29" s="0" t="s">
        <v>35</v>
      </c>
      <c r="K29" s="0" t="s">
        <v>53</v>
      </c>
      <c r="N29" s="0" t="n">
        <v>71</v>
      </c>
      <c r="O29" s="0" t="n">
        <v>3.3</v>
      </c>
      <c r="P29" s="0" t="n">
        <f aca="false">(E29-F29)/F29/F29</f>
        <v>0.069383395935804</v>
      </c>
      <c r="Q29" s="1" t="n">
        <v>0.342672045317998</v>
      </c>
      <c r="R29" s="0" t="s">
        <v>42</v>
      </c>
    </row>
    <row r="36" customFormat="false" ht="12.8" hidden="false" customHeight="false" outlineLevel="0" collapsed="false"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/>
      <c r="NQ36" s="10"/>
      <c r="NR36" s="10"/>
      <c r="NS36" s="10"/>
      <c r="NT36" s="10"/>
      <c r="NU36" s="10"/>
      <c r="NV36" s="10"/>
      <c r="NW36" s="10"/>
      <c r="NX36" s="10"/>
      <c r="NY36" s="10"/>
      <c r="NZ36" s="10"/>
      <c r="OA36" s="10"/>
      <c r="OB36" s="10"/>
      <c r="OC36" s="10"/>
      <c r="OD36" s="10"/>
      <c r="OE36" s="10"/>
      <c r="OF36" s="10"/>
      <c r="OG36" s="10"/>
      <c r="OH36" s="10"/>
      <c r="OI36" s="10"/>
      <c r="OJ36" s="10"/>
      <c r="OK36" s="10"/>
      <c r="OL36" s="10"/>
      <c r="OM36" s="10"/>
      <c r="ON36" s="10"/>
      <c r="OO36" s="10"/>
      <c r="OP36" s="10"/>
      <c r="OQ36" s="10"/>
      <c r="OR36" s="10"/>
      <c r="OS36" s="10"/>
      <c r="OT36" s="10"/>
      <c r="OU36" s="10"/>
      <c r="OV36" s="10"/>
      <c r="OW36" s="10"/>
      <c r="OX36" s="10"/>
      <c r="OY36" s="10"/>
      <c r="OZ36" s="10"/>
      <c r="PA36" s="10"/>
      <c r="PB36" s="10"/>
      <c r="PC36" s="10"/>
      <c r="PD36" s="10"/>
      <c r="PE36" s="10"/>
      <c r="PF36" s="10"/>
      <c r="PG36" s="10"/>
      <c r="PH36" s="10"/>
      <c r="PI36" s="10"/>
      <c r="PJ36" s="10"/>
      <c r="PK36" s="10"/>
      <c r="PL36" s="10"/>
      <c r="PM36" s="10"/>
      <c r="PN36" s="10"/>
      <c r="PO36" s="10"/>
      <c r="PP36" s="10"/>
      <c r="PQ36" s="10"/>
      <c r="PR36" s="10"/>
      <c r="PS36" s="10"/>
      <c r="PT36" s="10"/>
      <c r="PU36" s="10"/>
      <c r="PV36" s="10"/>
      <c r="PW36" s="10"/>
      <c r="PX36" s="10"/>
      <c r="PY36" s="10"/>
      <c r="PZ36" s="10"/>
      <c r="QA36" s="10"/>
      <c r="QB36" s="10"/>
      <c r="QC36" s="10"/>
      <c r="QD36" s="10"/>
      <c r="QE36" s="10"/>
      <c r="QF36" s="10"/>
      <c r="QG36" s="10"/>
      <c r="QH36" s="10"/>
      <c r="QI36" s="10"/>
      <c r="QJ36" s="10"/>
      <c r="QK36" s="10"/>
      <c r="QL36" s="10"/>
      <c r="QM36" s="10"/>
      <c r="QN36" s="10"/>
      <c r="QO36" s="10"/>
      <c r="QP36" s="10"/>
      <c r="QQ36" s="10"/>
      <c r="QR36" s="10"/>
      <c r="QS36" s="10"/>
      <c r="QT36" s="10"/>
      <c r="QU36" s="10"/>
      <c r="QV36" s="10"/>
      <c r="QW36" s="10"/>
      <c r="QX36" s="10"/>
      <c r="QY36" s="10"/>
      <c r="QZ36" s="10"/>
      <c r="RA36" s="10"/>
      <c r="RB36" s="10"/>
      <c r="RC36" s="10"/>
      <c r="RD36" s="10"/>
      <c r="RE36" s="10"/>
      <c r="RF36" s="10"/>
      <c r="RG36" s="10"/>
      <c r="RH36" s="10"/>
      <c r="RI36" s="10"/>
      <c r="RJ36" s="10"/>
      <c r="RK36" s="10"/>
      <c r="RL36" s="10"/>
      <c r="RM36" s="10"/>
      <c r="RN36" s="10"/>
      <c r="RO36" s="10"/>
      <c r="RP36" s="10"/>
      <c r="RQ36" s="10"/>
      <c r="RR36" s="10"/>
      <c r="RS36" s="10"/>
      <c r="RT36" s="10"/>
      <c r="RU36" s="10"/>
      <c r="RV36" s="10"/>
      <c r="RW36" s="10"/>
      <c r="RX36" s="10"/>
      <c r="RY36" s="10"/>
      <c r="RZ36" s="10"/>
      <c r="SA36" s="10"/>
      <c r="SB36" s="10"/>
      <c r="SC36" s="10"/>
      <c r="SD36" s="10"/>
      <c r="SE36" s="10"/>
      <c r="SF36" s="10"/>
      <c r="SG36" s="10"/>
      <c r="SH36" s="10"/>
      <c r="SI36" s="10"/>
      <c r="SJ36" s="10"/>
      <c r="SK36" s="10"/>
      <c r="SL36" s="10"/>
      <c r="SM36" s="10"/>
      <c r="SN36" s="10"/>
      <c r="SO36" s="10"/>
      <c r="SP36" s="10"/>
      <c r="SQ36" s="10"/>
      <c r="SR36" s="10"/>
      <c r="SS36" s="10"/>
      <c r="ST36" s="10"/>
      <c r="SU36" s="10"/>
      <c r="SV36" s="10"/>
      <c r="SW36" s="10"/>
      <c r="SX36" s="10"/>
      <c r="SY36" s="10"/>
      <c r="SZ36" s="10"/>
      <c r="TA36" s="10"/>
      <c r="TB36" s="10"/>
      <c r="TC36" s="10"/>
      <c r="TD36" s="10"/>
      <c r="TE36" s="10"/>
      <c r="TF36" s="10"/>
      <c r="TG36" s="10"/>
      <c r="TH36" s="10"/>
      <c r="TI36" s="10"/>
      <c r="TJ36" s="10"/>
      <c r="TK36" s="10"/>
      <c r="TL36" s="10"/>
      <c r="TM36" s="10"/>
      <c r="TN36" s="10"/>
      <c r="TO36" s="10"/>
      <c r="TP36" s="10"/>
      <c r="TQ36" s="10"/>
      <c r="TR36" s="10"/>
      <c r="TS36" s="10"/>
      <c r="TT36" s="10"/>
      <c r="TU36" s="10"/>
      <c r="TV36" s="10"/>
      <c r="TW36" s="10"/>
      <c r="TX36" s="10"/>
      <c r="TY36" s="10"/>
      <c r="TZ36" s="10"/>
      <c r="UA36" s="10"/>
      <c r="UB36" s="10"/>
      <c r="UC36" s="10"/>
      <c r="UD36" s="10"/>
      <c r="UE36" s="10"/>
      <c r="UF36" s="10"/>
      <c r="UG36" s="10"/>
      <c r="UH36" s="10"/>
      <c r="UI36" s="10"/>
      <c r="UJ36" s="10"/>
      <c r="UK36" s="10"/>
      <c r="UL36" s="10"/>
      <c r="UM36" s="10"/>
      <c r="UN36" s="10"/>
      <c r="UO36" s="10"/>
      <c r="UP36" s="10"/>
      <c r="UQ36" s="10"/>
      <c r="UR36" s="10"/>
      <c r="US36" s="10"/>
      <c r="UT36" s="10"/>
      <c r="UU36" s="10"/>
      <c r="UV36" s="10"/>
      <c r="UW36" s="10"/>
      <c r="UX36" s="10"/>
      <c r="UY36" s="10"/>
      <c r="UZ36" s="10"/>
      <c r="VA36" s="10"/>
      <c r="VB36" s="10"/>
      <c r="VC36" s="10"/>
      <c r="VD36" s="10"/>
      <c r="VE36" s="10"/>
      <c r="VF36" s="10"/>
      <c r="VG36" s="10"/>
      <c r="VH36" s="10"/>
      <c r="VI36" s="10"/>
      <c r="VJ36" s="10"/>
      <c r="VK36" s="10"/>
      <c r="VL36" s="10"/>
      <c r="VM36" s="10"/>
      <c r="VN36" s="10"/>
      <c r="VO36" s="10"/>
      <c r="VP36" s="10"/>
      <c r="VQ36" s="10"/>
      <c r="VR36" s="10"/>
      <c r="VS36" s="10"/>
      <c r="VT36" s="10"/>
      <c r="VU36" s="10"/>
      <c r="VV36" s="10"/>
      <c r="VW36" s="10"/>
      <c r="VX36" s="10"/>
      <c r="VY36" s="10"/>
      <c r="VZ36" s="10"/>
      <c r="WA36" s="10"/>
      <c r="WB36" s="10"/>
      <c r="WC36" s="10"/>
      <c r="WD36" s="10"/>
      <c r="WE36" s="10"/>
      <c r="WF36" s="10"/>
      <c r="WG36" s="10"/>
      <c r="WH36" s="10"/>
      <c r="WI36" s="10"/>
      <c r="WJ36" s="10"/>
      <c r="WK36" s="10"/>
      <c r="WL36" s="10"/>
      <c r="WM36" s="10"/>
      <c r="WN36" s="10"/>
      <c r="WO36" s="10"/>
      <c r="WP36" s="10"/>
      <c r="WQ36" s="10"/>
      <c r="WR36" s="10"/>
      <c r="WS36" s="10"/>
      <c r="WT36" s="10"/>
      <c r="WU36" s="10"/>
      <c r="WV36" s="10"/>
      <c r="WW36" s="10"/>
      <c r="WX36" s="10"/>
      <c r="WY36" s="10"/>
      <c r="WZ36" s="10"/>
      <c r="XA36" s="10"/>
      <c r="XB36" s="10"/>
      <c r="XC36" s="10"/>
      <c r="XD36" s="10"/>
      <c r="XE36" s="10"/>
      <c r="XF36" s="10"/>
      <c r="XG36" s="10"/>
      <c r="XH36" s="10"/>
      <c r="XI36" s="10"/>
      <c r="XJ36" s="10"/>
      <c r="XK36" s="10"/>
      <c r="XL36" s="10"/>
      <c r="XM36" s="10"/>
      <c r="XN36" s="10"/>
      <c r="XO36" s="10"/>
      <c r="XP36" s="10"/>
      <c r="XQ36" s="10"/>
      <c r="XR36" s="10"/>
      <c r="XS36" s="10"/>
      <c r="XT36" s="10"/>
      <c r="XU36" s="10"/>
      <c r="XV36" s="10"/>
      <c r="XW36" s="10"/>
      <c r="XX36" s="10"/>
      <c r="XY36" s="10"/>
      <c r="XZ36" s="10"/>
      <c r="YA36" s="10"/>
      <c r="YB36" s="10"/>
      <c r="YC36" s="10"/>
      <c r="YD36" s="10"/>
      <c r="YE36" s="10"/>
      <c r="YF36" s="10"/>
      <c r="YG36" s="10"/>
      <c r="YH36" s="10"/>
      <c r="YI36" s="10"/>
      <c r="YJ36" s="10"/>
      <c r="YK36" s="10"/>
      <c r="YL36" s="10"/>
      <c r="YM36" s="10"/>
      <c r="YN36" s="10"/>
      <c r="YO36" s="10"/>
      <c r="YP36" s="10"/>
      <c r="YQ36" s="10"/>
      <c r="YR36" s="10"/>
      <c r="YS36" s="10"/>
      <c r="YT36" s="10"/>
      <c r="YU36" s="10"/>
      <c r="YV36" s="10"/>
      <c r="YW36" s="10"/>
      <c r="YX36" s="10"/>
      <c r="YY36" s="10"/>
      <c r="YZ36" s="10"/>
      <c r="ZA36" s="10"/>
      <c r="ZB36" s="10"/>
      <c r="ZC36" s="10"/>
      <c r="ZD36" s="10"/>
      <c r="ZE36" s="10"/>
      <c r="ZF36" s="10"/>
      <c r="ZG36" s="10"/>
      <c r="ZH36" s="10"/>
      <c r="ZI36" s="10"/>
      <c r="ZJ36" s="10"/>
      <c r="ZK36" s="10"/>
      <c r="ZL36" s="10"/>
      <c r="ZM36" s="10"/>
      <c r="ZN36" s="10"/>
      <c r="ZO36" s="10"/>
      <c r="ZP36" s="10"/>
      <c r="ZQ36" s="10"/>
      <c r="ZR36" s="10"/>
      <c r="ZS36" s="10"/>
      <c r="ZT36" s="10"/>
      <c r="ZU36" s="10"/>
      <c r="ZV36" s="10"/>
      <c r="ZW36" s="10"/>
      <c r="ZX36" s="10"/>
      <c r="ZY36" s="10"/>
      <c r="ZZ36" s="10"/>
      <c r="AAA36" s="10"/>
      <c r="AAB36" s="10"/>
      <c r="AAC36" s="10"/>
      <c r="AAD36" s="10"/>
      <c r="AAE36" s="10"/>
      <c r="AAF36" s="10"/>
      <c r="AAG36" s="10"/>
      <c r="AAH36" s="10"/>
      <c r="AAI36" s="10"/>
      <c r="AAJ36" s="10"/>
      <c r="AAK36" s="10"/>
      <c r="AAL36" s="10"/>
      <c r="AAM36" s="10"/>
      <c r="AAN36" s="10"/>
      <c r="AAO36" s="10"/>
      <c r="AAP36" s="10"/>
      <c r="AAQ36" s="10"/>
      <c r="AAR36" s="10"/>
      <c r="AAS36" s="10"/>
      <c r="AAT36" s="10"/>
      <c r="AAU36" s="10"/>
      <c r="AAV36" s="10"/>
      <c r="AAW36" s="10"/>
      <c r="AAX36" s="10"/>
      <c r="AAY36" s="10"/>
      <c r="AAZ36" s="10"/>
      <c r="ABA36" s="10"/>
      <c r="ABB36" s="10"/>
      <c r="ABC36" s="10"/>
      <c r="ABD36" s="10"/>
      <c r="ABE36" s="10"/>
      <c r="ABF36" s="10"/>
      <c r="ABG36" s="10"/>
      <c r="ABH36" s="10"/>
      <c r="ABI36" s="10"/>
      <c r="ABJ36" s="10"/>
      <c r="ABK36" s="10"/>
      <c r="ABL36" s="10"/>
      <c r="ABM36" s="10"/>
      <c r="ABN36" s="10"/>
      <c r="ABO36" s="10"/>
      <c r="ABP36" s="10"/>
      <c r="ABQ36" s="10"/>
      <c r="ABR36" s="10"/>
      <c r="ABS36" s="10"/>
      <c r="ABT36" s="10"/>
      <c r="ABU36" s="10"/>
      <c r="ABV36" s="10"/>
      <c r="ABW36" s="10"/>
      <c r="ABX36" s="10"/>
      <c r="ABY36" s="10"/>
      <c r="ABZ36" s="10"/>
      <c r="ACA36" s="10"/>
      <c r="ACB36" s="10"/>
      <c r="ACC36" s="10"/>
      <c r="ACD36" s="10"/>
      <c r="ACE36" s="10"/>
      <c r="ACF36" s="10"/>
      <c r="ACG36" s="10"/>
      <c r="ACH36" s="10"/>
      <c r="ACI36" s="10"/>
      <c r="ACJ36" s="10"/>
      <c r="ACK36" s="10"/>
      <c r="ACL36" s="10"/>
      <c r="ACM36" s="10"/>
      <c r="ACN36" s="10"/>
      <c r="ACO36" s="10"/>
      <c r="ACP36" s="10"/>
      <c r="ACQ36" s="10"/>
      <c r="ACR36" s="10"/>
      <c r="ACS36" s="10"/>
      <c r="ACT36" s="10"/>
      <c r="ACU36" s="10"/>
      <c r="ACV36" s="10"/>
      <c r="ACW36" s="10"/>
      <c r="ACX36" s="10"/>
      <c r="ACY36" s="10"/>
      <c r="ACZ36" s="10"/>
      <c r="ADA36" s="10"/>
      <c r="ADB36" s="10"/>
      <c r="ADC36" s="10"/>
      <c r="ADD36" s="10"/>
      <c r="ADE36" s="10"/>
      <c r="ADF36" s="10"/>
      <c r="ADG36" s="10"/>
      <c r="ADH36" s="10"/>
      <c r="ADI36" s="10"/>
      <c r="ADJ36" s="10"/>
      <c r="ADK36" s="10"/>
      <c r="ADL36" s="10"/>
      <c r="ADM36" s="10"/>
      <c r="ADN36" s="10"/>
      <c r="ADO36" s="10"/>
      <c r="ADP36" s="10"/>
      <c r="ADQ36" s="10"/>
      <c r="ADR36" s="10"/>
      <c r="ADS36" s="10"/>
      <c r="ADT36" s="10"/>
      <c r="ADU36" s="10"/>
      <c r="ADV36" s="10"/>
      <c r="ADW36" s="10"/>
      <c r="ADX36" s="10"/>
      <c r="ADY36" s="10"/>
      <c r="ADZ36" s="10"/>
      <c r="AEA36" s="10"/>
      <c r="AEB36" s="10"/>
      <c r="AEC36" s="10"/>
      <c r="AED36" s="10"/>
      <c r="AEE36" s="10"/>
      <c r="AEF36" s="10"/>
      <c r="AEG36" s="10"/>
      <c r="AEH36" s="10"/>
      <c r="AEI36" s="10"/>
      <c r="AEJ36" s="10"/>
      <c r="AEK36" s="10"/>
      <c r="AEL36" s="10"/>
      <c r="AEM36" s="10"/>
      <c r="AEN36" s="10"/>
      <c r="AEO36" s="10"/>
      <c r="AEP36" s="10"/>
      <c r="AEQ36" s="10"/>
      <c r="AER36" s="10"/>
      <c r="AES36" s="10"/>
      <c r="AET36" s="10"/>
      <c r="AEU36" s="10"/>
      <c r="AEV36" s="10"/>
      <c r="AEW36" s="10"/>
      <c r="AEX36" s="10"/>
      <c r="AEY36" s="10"/>
      <c r="AEZ36" s="10"/>
      <c r="AFA36" s="10"/>
      <c r="AFB36" s="10"/>
      <c r="AFC36" s="10"/>
      <c r="AFD36" s="10"/>
      <c r="AFE36" s="10"/>
      <c r="AFF36" s="10"/>
      <c r="AFG36" s="10"/>
      <c r="AFH36" s="10"/>
      <c r="AFI36" s="10"/>
      <c r="AFJ36" s="10"/>
      <c r="AFK36" s="10"/>
      <c r="AFL36" s="10"/>
      <c r="AFM36" s="10"/>
      <c r="AFN36" s="10"/>
      <c r="AFO36" s="10"/>
      <c r="AFP36" s="10"/>
      <c r="AFQ36" s="10"/>
      <c r="AFR36" s="10"/>
      <c r="AFS36" s="10"/>
      <c r="AFT36" s="10"/>
      <c r="AFU36" s="10"/>
      <c r="AFV36" s="10"/>
      <c r="AFW36" s="10"/>
      <c r="AFX36" s="10"/>
      <c r="AFY36" s="10"/>
      <c r="AFZ36" s="10"/>
      <c r="AGA36" s="10"/>
      <c r="AGB36" s="10"/>
      <c r="AGC36" s="10"/>
      <c r="AGD36" s="10"/>
      <c r="AGE36" s="10"/>
      <c r="AGF36" s="10"/>
      <c r="AGG36" s="10"/>
      <c r="AGH36" s="10"/>
      <c r="AGI36" s="10"/>
      <c r="AGJ36" s="10"/>
      <c r="AGK36" s="10"/>
      <c r="AGL36" s="10"/>
      <c r="AGM36" s="10"/>
      <c r="AGN36" s="10"/>
      <c r="AGO36" s="10"/>
      <c r="AGP36" s="10"/>
      <c r="AGQ36" s="10"/>
      <c r="AGR36" s="10"/>
      <c r="AGS36" s="10"/>
      <c r="AGT36" s="10"/>
      <c r="AGU36" s="10"/>
      <c r="AGV36" s="10"/>
      <c r="AGW36" s="10"/>
      <c r="AGX36" s="10"/>
      <c r="AGY36" s="10"/>
      <c r="AGZ36" s="10"/>
      <c r="AHA36" s="10"/>
      <c r="AHB36" s="10"/>
      <c r="AHC36" s="10"/>
      <c r="AHD36" s="10"/>
      <c r="AHE36" s="10"/>
      <c r="AHF36" s="10"/>
      <c r="AHG36" s="10"/>
      <c r="AHH36" s="10"/>
      <c r="AHI36" s="10"/>
      <c r="AHJ36" s="10"/>
      <c r="AHK36" s="10"/>
      <c r="AHL36" s="10"/>
      <c r="AHM36" s="10"/>
      <c r="AHN36" s="10"/>
      <c r="AHO36" s="10"/>
      <c r="AHP36" s="10"/>
      <c r="AHQ36" s="10"/>
      <c r="AHR36" s="10"/>
      <c r="AHS36" s="10"/>
      <c r="AHT36" s="10"/>
      <c r="AHU36" s="10"/>
      <c r="AHV36" s="10"/>
      <c r="AHW36" s="10"/>
      <c r="AHX36" s="10"/>
      <c r="AHY36" s="10"/>
      <c r="AHZ36" s="10"/>
      <c r="AIA36" s="10"/>
      <c r="AIB36" s="10"/>
      <c r="AIC36" s="10"/>
      <c r="AID36" s="10"/>
      <c r="AIE36" s="10"/>
      <c r="AIF36" s="10"/>
      <c r="AIG36" s="10"/>
      <c r="AIH36" s="10"/>
      <c r="AII36" s="10"/>
      <c r="AIJ36" s="10"/>
      <c r="AIK36" s="10"/>
      <c r="AIL36" s="10"/>
      <c r="AIM36" s="10"/>
      <c r="AIN36" s="10"/>
      <c r="AIO36" s="10"/>
      <c r="AIP36" s="10"/>
      <c r="AIQ36" s="10"/>
      <c r="AIR36" s="10"/>
      <c r="AIS36" s="10"/>
      <c r="AIT36" s="10"/>
      <c r="AIU36" s="10"/>
      <c r="AIV36" s="10"/>
      <c r="AIW36" s="10"/>
      <c r="AIX36" s="10"/>
      <c r="AIY36" s="10"/>
      <c r="AIZ36" s="10"/>
      <c r="AJA36" s="10"/>
      <c r="AJB36" s="10"/>
      <c r="AJC36" s="10"/>
      <c r="AJD36" s="10"/>
      <c r="AJE36" s="10"/>
      <c r="AJF36" s="10"/>
      <c r="AJG36" s="10"/>
      <c r="AJH36" s="10"/>
      <c r="AJI36" s="10"/>
      <c r="AJJ36" s="10"/>
      <c r="AJK36" s="10"/>
      <c r="AJL36" s="10"/>
      <c r="AJM36" s="10"/>
      <c r="AJN36" s="10"/>
      <c r="AJO36" s="10"/>
      <c r="AJP36" s="10"/>
      <c r="AJQ36" s="10"/>
      <c r="AJR36" s="10"/>
      <c r="AJS36" s="10"/>
      <c r="AJT36" s="10"/>
      <c r="AJU36" s="10"/>
      <c r="AJV36" s="10"/>
      <c r="AJW36" s="10"/>
      <c r="AJX36" s="10"/>
      <c r="AJY36" s="10"/>
      <c r="AJZ36" s="10"/>
      <c r="AKA36" s="10"/>
      <c r="AKB36" s="10"/>
      <c r="AKC36" s="10"/>
      <c r="AKD36" s="10"/>
      <c r="AKE36" s="10"/>
      <c r="AKF36" s="10"/>
      <c r="AKG36" s="10"/>
      <c r="AKH36" s="10"/>
      <c r="AKI36" s="10"/>
      <c r="AKJ36" s="10"/>
      <c r="AKK36" s="10"/>
      <c r="AKL36" s="10"/>
      <c r="AKM36" s="10"/>
      <c r="AKN36" s="10"/>
      <c r="AKO36" s="10"/>
      <c r="AKP36" s="10"/>
      <c r="AKQ36" s="10"/>
      <c r="AKR36" s="10"/>
      <c r="AKS36" s="10"/>
      <c r="AKT36" s="10"/>
      <c r="AKU36" s="10"/>
      <c r="AKV36" s="10"/>
      <c r="AKW36" s="10"/>
      <c r="AKX36" s="10"/>
      <c r="AKY36" s="10"/>
      <c r="AKZ36" s="10"/>
      <c r="ALA36" s="10"/>
      <c r="ALB36" s="10"/>
      <c r="ALC36" s="10"/>
      <c r="ALD36" s="10"/>
      <c r="ALE36" s="10"/>
      <c r="ALF36" s="10"/>
      <c r="ALG36" s="10"/>
      <c r="ALH36" s="10"/>
      <c r="ALI36" s="10"/>
      <c r="ALJ36" s="10"/>
      <c r="ALK36" s="10"/>
      <c r="ALL36" s="10"/>
      <c r="ALM36" s="10"/>
      <c r="ALN36" s="10"/>
      <c r="ALO36" s="10"/>
      <c r="ALP36" s="10"/>
      <c r="ALQ36" s="10"/>
      <c r="ALR36" s="10"/>
    </row>
    <row r="37" customFormat="false" ht="12.8" hidden="false" customHeight="false" outlineLevel="0" collapsed="false"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10"/>
      <c r="OP37" s="10"/>
      <c r="OQ37" s="10"/>
      <c r="OR37" s="10"/>
      <c r="OS37" s="10"/>
      <c r="OT37" s="10"/>
      <c r="OU37" s="10"/>
      <c r="OV37" s="10"/>
      <c r="OW37" s="10"/>
      <c r="OX37" s="10"/>
      <c r="OY37" s="10"/>
      <c r="OZ37" s="10"/>
      <c r="PA37" s="10"/>
      <c r="PB37" s="10"/>
      <c r="PC37" s="10"/>
      <c r="PD37" s="10"/>
      <c r="PE37" s="10"/>
      <c r="PF37" s="10"/>
      <c r="PG37" s="10"/>
      <c r="PH37" s="10"/>
      <c r="PI37" s="10"/>
      <c r="PJ37" s="10"/>
      <c r="PK37" s="10"/>
      <c r="PL37" s="10"/>
      <c r="PM37" s="10"/>
      <c r="PN37" s="10"/>
      <c r="PO37" s="10"/>
      <c r="PP37" s="10"/>
      <c r="PQ37" s="10"/>
      <c r="PR37" s="10"/>
      <c r="PS37" s="10"/>
      <c r="PT37" s="10"/>
      <c r="PU37" s="10"/>
      <c r="PV37" s="10"/>
      <c r="PW37" s="10"/>
      <c r="PX37" s="10"/>
      <c r="PY37" s="10"/>
      <c r="PZ37" s="10"/>
      <c r="QA37" s="10"/>
      <c r="QB37" s="10"/>
      <c r="QC37" s="10"/>
      <c r="QD37" s="10"/>
      <c r="QE37" s="10"/>
      <c r="QF37" s="10"/>
      <c r="QG37" s="10"/>
      <c r="QH37" s="10"/>
      <c r="QI37" s="10"/>
      <c r="QJ37" s="10"/>
      <c r="QK37" s="10"/>
      <c r="QL37" s="10"/>
      <c r="QM37" s="10"/>
      <c r="QN37" s="10"/>
      <c r="QO37" s="10"/>
      <c r="QP37" s="10"/>
      <c r="QQ37" s="10"/>
      <c r="QR37" s="10"/>
      <c r="QS37" s="10"/>
      <c r="QT37" s="10"/>
      <c r="QU37" s="10"/>
      <c r="QV37" s="10"/>
      <c r="QW37" s="10"/>
      <c r="QX37" s="10"/>
      <c r="QY37" s="10"/>
      <c r="QZ37" s="10"/>
      <c r="RA37" s="10"/>
      <c r="RB37" s="10"/>
      <c r="RC37" s="10"/>
      <c r="RD37" s="10"/>
      <c r="RE37" s="10"/>
      <c r="RF37" s="10"/>
      <c r="RG37" s="10"/>
      <c r="RH37" s="10"/>
      <c r="RI37" s="10"/>
      <c r="RJ37" s="10"/>
      <c r="RK37" s="10"/>
      <c r="RL37" s="10"/>
      <c r="RM37" s="10"/>
      <c r="RN37" s="10"/>
      <c r="RO37" s="10"/>
      <c r="RP37" s="10"/>
      <c r="RQ37" s="10"/>
      <c r="RR37" s="10"/>
      <c r="RS37" s="10"/>
      <c r="RT37" s="10"/>
      <c r="RU37" s="10"/>
      <c r="RV37" s="10"/>
      <c r="RW37" s="10"/>
      <c r="RX37" s="10"/>
      <c r="RY37" s="10"/>
      <c r="RZ37" s="10"/>
      <c r="SA37" s="10"/>
      <c r="SB37" s="10"/>
      <c r="SC37" s="10"/>
      <c r="SD37" s="10"/>
      <c r="SE37" s="10"/>
      <c r="SF37" s="10"/>
      <c r="SG37" s="10"/>
      <c r="SH37" s="10"/>
      <c r="SI37" s="10"/>
      <c r="SJ37" s="10"/>
      <c r="SK37" s="10"/>
      <c r="SL37" s="10"/>
      <c r="SM37" s="10"/>
      <c r="SN37" s="10"/>
      <c r="SO37" s="10"/>
      <c r="SP37" s="10"/>
      <c r="SQ37" s="10"/>
      <c r="SR37" s="10"/>
      <c r="SS37" s="10"/>
      <c r="ST37" s="10"/>
      <c r="SU37" s="10"/>
      <c r="SV37" s="10"/>
      <c r="SW37" s="10"/>
      <c r="SX37" s="10"/>
      <c r="SY37" s="10"/>
      <c r="SZ37" s="10"/>
      <c r="TA37" s="10"/>
      <c r="TB37" s="10"/>
      <c r="TC37" s="10"/>
      <c r="TD37" s="10"/>
      <c r="TE37" s="10"/>
      <c r="TF37" s="10"/>
      <c r="TG37" s="10"/>
      <c r="TH37" s="10"/>
      <c r="TI37" s="10"/>
      <c r="TJ37" s="10"/>
      <c r="TK37" s="10"/>
      <c r="TL37" s="10"/>
      <c r="TM37" s="10"/>
      <c r="TN37" s="10"/>
      <c r="TO37" s="10"/>
      <c r="TP37" s="10"/>
      <c r="TQ37" s="10"/>
      <c r="TR37" s="10"/>
      <c r="TS37" s="10"/>
      <c r="TT37" s="10"/>
      <c r="TU37" s="10"/>
      <c r="TV37" s="10"/>
      <c r="TW37" s="10"/>
      <c r="TX37" s="10"/>
      <c r="TY37" s="10"/>
      <c r="TZ37" s="10"/>
      <c r="UA37" s="10"/>
      <c r="UB37" s="10"/>
      <c r="UC37" s="10"/>
      <c r="UD37" s="10"/>
      <c r="UE37" s="10"/>
      <c r="UF37" s="10"/>
      <c r="UG37" s="10"/>
      <c r="UH37" s="10"/>
      <c r="UI37" s="10"/>
      <c r="UJ37" s="10"/>
      <c r="UK37" s="10"/>
      <c r="UL37" s="10"/>
      <c r="UM37" s="10"/>
      <c r="UN37" s="10"/>
      <c r="UO37" s="10"/>
      <c r="UP37" s="10"/>
      <c r="UQ37" s="10"/>
      <c r="UR37" s="10"/>
      <c r="US37" s="10"/>
      <c r="UT37" s="10"/>
      <c r="UU37" s="10"/>
      <c r="UV37" s="10"/>
      <c r="UW37" s="10"/>
      <c r="UX37" s="10"/>
      <c r="UY37" s="10"/>
      <c r="UZ37" s="10"/>
      <c r="VA37" s="10"/>
      <c r="VB37" s="10"/>
      <c r="VC37" s="10"/>
      <c r="VD37" s="10"/>
      <c r="VE37" s="10"/>
      <c r="VF37" s="10"/>
      <c r="VG37" s="10"/>
      <c r="VH37" s="10"/>
      <c r="VI37" s="10"/>
      <c r="VJ37" s="10"/>
      <c r="VK37" s="10"/>
      <c r="VL37" s="10"/>
      <c r="VM37" s="10"/>
      <c r="VN37" s="10"/>
      <c r="VO37" s="10"/>
      <c r="VP37" s="10"/>
      <c r="VQ37" s="10"/>
      <c r="VR37" s="10"/>
      <c r="VS37" s="10"/>
      <c r="VT37" s="10"/>
      <c r="VU37" s="10"/>
      <c r="VV37" s="10"/>
      <c r="VW37" s="10"/>
      <c r="VX37" s="10"/>
      <c r="VY37" s="10"/>
      <c r="VZ37" s="10"/>
      <c r="WA37" s="10"/>
      <c r="WB37" s="10"/>
      <c r="WC37" s="10"/>
      <c r="WD37" s="10"/>
      <c r="WE37" s="10"/>
      <c r="WF37" s="10"/>
      <c r="WG37" s="10"/>
      <c r="WH37" s="10"/>
      <c r="WI37" s="10"/>
      <c r="WJ37" s="10"/>
      <c r="WK37" s="10"/>
      <c r="WL37" s="10"/>
      <c r="WM37" s="10"/>
      <c r="WN37" s="10"/>
      <c r="WO37" s="10"/>
      <c r="WP37" s="10"/>
      <c r="WQ37" s="10"/>
      <c r="WR37" s="10"/>
      <c r="WS37" s="10"/>
      <c r="WT37" s="10"/>
      <c r="WU37" s="10"/>
      <c r="WV37" s="10"/>
      <c r="WW37" s="10"/>
      <c r="WX37" s="10"/>
      <c r="WY37" s="10"/>
      <c r="WZ37" s="10"/>
      <c r="XA37" s="10"/>
      <c r="XB37" s="10"/>
      <c r="XC37" s="10"/>
      <c r="XD37" s="10"/>
      <c r="XE37" s="10"/>
      <c r="XF37" s="10"/>
      <c r="XG37" s="10"/>
      <c r="XH37" s="10"/>
      <c r="XI37" s="10"/>
      <c r="XJ37" s="10"/>
      <c r="XK37" s="10"/>
      <c r="XL37" s="10"/>
      <c r="XM37" s="10"/>
      <c r="XN37" s="10"/>
      <c r="XO37" s="10"/>
      <c r="XP37" s="10"/>
      <c r="XQ37" s="10"/>
      <c r="XR37" s="10"/>
      <c r="XS37" s="10"/>
      <c r="XT37" s="10"/>
      <c r="XU37" s="10"/>
      <c r="XV37" s="10"/>
      <c r="XW37" s="10"/>
      <c r="XX37" s="10"/>
      <c r="XY37" s="10"/>
      <c r="XZ37" s="10"/>
      <c r="YA37" s="10"/>
      <c r="YB37" s="10"/>
      <c r="YC37" s="10"/>
      <c r="YD37" s="10"/>
      <c r="YE37" s="10"/>
      <c r="YF37" s="10"/>
      <c r="YG37" s="10"/>
      <c r="YH37" s="10"/>
      <c r="YI37" s="10"/>
      <c r="YJ37" s="10"/>
      <c r="YK37" s="10"/>
      <c r="YL37" s="10"/>
      <c r="YM37" s="10"/>
      <c r="YN37" s="10"/>
      <c r="YO37" s="10"/>
      <c r="YP37" s="10"/>
      <c r="YQ37" s="10"/>
      <c r="YR37" s="10"/>
      <c r="YS37" s="10"/>
      <c r="YT37" s="10"/>
      <c r="YU37" s="10"/>
      <c r="YV37" s="10"/>
      <c r="YW37" s="10"/>
      <c r="YX37" s="10"/>
      <c r="YY37" s="10"/>
      <c r="YZ37" s="10"/>
      <c r="ZA37" s="10"/>
      <c r="ZB37" s="10"/>
      <c r="ZC37" s="10"/>
      <c r="ZD37" s="10"/>
      <c r="ZE37" s="10"/>
      <c r="ZF37" s="10"/>
      <c r="ZG37" s="10"/>
      <c r="ZH37" s="10"/>
      <c r="ZI37" s="10"/>
      <c r="ZJ37" s="10"/>
      <c r="ZK37" s="10"/>
      <c r="ZL37" s="10"/>
      <c r="ZM37" s="10"/>
      <c r="ZN37" s="10"/>
      <c r="ZO37" s="10"/>
      <c r="ZP37" s="10"/>
      <c r="ZQ37" s="10"/>
      <c r="ZR37" s="10"/>
      <c r="ZS37" s="10"/>
      <c r="ZT37" s="10"/>
      <c r="ZU37" s="10"/>
      <c r="ZV37" s="10"/>
      <c r="ZW37" s="10"/>
      <c r="ZX37" s="10"/>
      <c r="ZY37" s="10"/>
      <c r="ZZ37" s="10"/>
      <c r="AAA37" s="10"/>
      <c r="AAB37" s="10"/>
      <c r="AAC37" s="10"/>
      <c r="AAD37" s="10"/>
      <c r="AAE37" s="10"/>
      <c r="AAF37" s="10"/>
      <c r="AAG37" s="10"/>
      <c r="AAH37" s="10"/>
      <c r="AAI37" s="10"/>
      <c r="AAJ37" s="10"/>
      <c r="AAK37" s="10"/>
      <c r="AAL37" s="10"/>
      <c r="AAM37" s="10"/>
      <c r="AAN37" s="10"/>
      <c r="AAO37" s="10"/>
      <c r="AAP37" s="10"/>
      <c r="AAQ37" s="10"/>
      <c r="AAR37" s="10"/>
      <c r="AAS37" s="10"/>
      <c r="AAT37" s="10"/>
      <c r="AAU37" s="10"/>
      <c r="AAV37" s="10"/>
      <c r="AAW37" s="10"/>
      <c r="AAX37" s="10"/>
      <c r="AAY37" s="10"/>
      <c r="AAZ37" s="10"/>
      <c r="ABA37" s="10"/>
      <c r="ABB37" s="10"/>
      <c r="ABC37" s="10"/>
      <c r="ABD37" s="10"/>
      <c r="ABE37" s="10"/>
      <c r="ABF37" s="10"/>
      <c r="ABG37" s="10"/>
      <c r="ABH37" s="10"/>
      <c r="ABI37" s="10"/>
      <c r="ABJ37" s="10"/>
      <c r="ABK37" s="10"/>
      <c r="ABL37" s="10"/>
      <c r="ABM37" s="10"/>
      <c r="ABN37" s="10"/>
      <c r="ABO37" s="10"/>
      <c r="ABP37" s="10"/>
      <c r="ABQ37" s="10"/>
      <c r="ABR37" s="10"/>
      <c r="ABS37" s="10"/>
      <c r="ABT37" s="10"/>
      <c r="ABU37" s="10"/>
      <c r="ABV37" s="10"/>
      <c r="ABW37" s="10"/>
      <c r="ABX37" s="10"/>
      <c r="ABY37" s="10"/>
      <c r="ABZ37" s="10"/>
      <c r="ACA37" s="10"/>
      <c r="ACB37" s="10"/>
      <c r="ACC37" s="10"/>
      <c r="ACD37" s="10"/>
      <c r="ACE37" s="10"/>
      <c r="ACF37" s="10"/>
      <c r="ACG37" s="10"/>
      <c r="ACH37" s="10"/>
      <c r="ACI37" s="10"/>
      <c r="ACJ37" s="10"/>
      <c r="ACK37" s="10"/>
      <c r="ACL37" s="10"/>
      <c r="ACM37" s="10"/>
      <c r="ACN37" s="10"/>
      <c r="ACO37" s="10"/>
      <c r="ACP37" s="10"/>
      <c r="ACQ37" s="10"/>
      <c r="ACR37" s="10"/>
      <c r="ACS37" s="10"/>
      <c r="ACT37" s="10"/>
      <c r="ACU37" s="10"/>
      <c r="ACV37" s="10"/>
      <c r="ACW37" s="10"/>
      <c r="ACX37" s="10"/>
      <c r="ACY37" s="10"/>
      <c r="ACZ37" s="10"/>
      <c r="ADA37" s="10"/>
      <c r="ADB37" s="10"/>
      <c r="ADC37" s="10"/>
      <c r="ADD37" s="10"/>
      <c r="ADE37" s="10"/>
      <c r="ADF37" s="10"/>
      <c r="ADG37" s="10"/>
      <c r="ADH37" s="10"/>
      <c r="ADI37" s="10"/>
      <c r="ADJ37" s="10"/>
      <c r="ADK37" s="10"/>
      <c r="ADL37" s="10"/>
      <c r="ADM37" s="10"/>
      <c r="ADN37" s="10"/>
      <c r="ADO37" s="10"/>
      <c r="ADP37" s="10"/>
      <c r="ADQ37" s="10"/>
      <c r="ADR37" s="10"/>
      <c r="ADS37" s="10"/>
      <c r="ADT37" s="10"/>
      <c r="ADU37" s="10"/>
      <c r="ADV37" s="10"/>
      <c r="ADW37" s="10"/>
      <c r="ADX37" s="10"/>
      <c r="ADY37" s="10"/>
      <c r="ADZ37" s="10"/>
      <c r="AEA37" s="10"/>
      <c r="AEB37" s="10"/>
      <c r="AEC37" s="10"/>
      <c r="AED37" s="10"/>
      <c r="AEE37" s="10"/>
      <c r="AEF37" s="10"/>
      <c r="AEG37" s="10"/>
      <c r="AEH37" s="10"/>
      <c r="AEI37" s="10"/>
      <c r="AEJ37" s="10"/>
      <c r="AEK37" s="10"/>
      <c r="AEL37" s="10"/>
      <c r="AEM37" s="10"/>
      <c r="AEN37" s="10"/>
      <c r="AEO37" s="10"/>
      <c r="AEP37" s="10"/>
      <c r="AEQ37" s="10"/>
      <c r="AER37" s="10"/>
      <c r="AES37" s="10"/>
      <c r="AET37" s="10"/>
      <c r="AEU37" s="10"/>
      <c r="AEV37" s="10"/>
      <c r="AEW37" s="10"/>
      <c r="AEX37" s="10"/>
      <c r="AEY37" s="10"/>
      <c r="AEZ37" s="10"/>
      <c r="AFA37" s="10"/>
      <c r="AFB37" s="10"/>
      <c r="AFC37" s="10"/>
      <c r="AFD37" s="10"/>
      <c r="AFE37" s="10"/>
      <c r="AFF37" s="10"/>
      <c r="AFG37" s="10"/>
      <c r="AFH37" s="10"/>
      <c r="AFI37" s="10"/>
      <c r="AFJ37" s="10"/>
      <c r="AFK37" s="10"/>
      <c r="AFL37" s="10"/>
      <c r="AFM37" s="10"/>
      <c r="AFN37" s="10"/>
      <c r="AFO37" s="10"/>
      <c r="AFP37" s="10"/>
      <c r="AFQ37" s="10"/>
      <c r="AFR37" s="10"/>
      <c r="AFS37" s="10"/>
      <c r="AFT37" s="10"/>
      <c r="AFU37" s="10"/>
      <c r="AFV37" s="10"/>
      <c r="AFW37" s="10"/>
      <c r="AFX37" s="10"/>
      <c r="AFY37" s="10"/>
      <c r="AFZ37" s="10"/>
      <c r="AGA37" s="10"/>
      <c r="AGB37" s="10"/>
      <c r="AGC37" s="10"/>
      <c r="AGD37" s="10"/>
      <c r="AGE37" s="10"/>
      <c r="AGF37" s="10"/>
      <c r="AGG37" s="10"/>
      <c r="AGH37" s="10"/>
      <c r="AGI37" s="10"/>
      <c r="AGJ37" s="10"/>
      <c r="AGK37" s="10"/>
      <c r="AGL37" s="10"/>
      <c r="AGM37" s="10"/>
      <c r="AGN37" s="10"/>
      <c r="AGO37" s="10"/>
      <c r="AGP37" s="10"/>
      <c r="AGQ37" s="10"/>
      <c r="AGR37" s="10"/>
      <c r="AGS37" s="10"/>
      <c r="AGT37" s="10"/>
      <c r="AGU37" s="10"/>
      <c r="AGV37" s="10"/>
      <c r="AGW37" s="10"/>
      <c r="AGX37" s="10"/>
      <c r="AGY37" s="10"/>
      <c r="AGZ37" s="10"/>
      <c r="AHA37" s="10"/>
      <c r="AHB37" s="10"/>
      <c r="AHC37" s="10"/>
      <c r="AHD37" s="10"/>
      <c r="AHE37" s="10"/>
      <c r="AHF37" s="10"/>
      <c r="AHG37" s="10"/>
      <c r="AHH37" s="10"/>
      <c r="AHI37" s="10"/>
      <c r="AHJ37" s="10"/>
      <c r="AHK37" s="10"/>
      <c r="AHL37" s="10"/>
      <c r="AHM37" s="10"/>
      <c r="AHN37" s="10"/>
      <c r="AHO37" s="10"/>
      <c r="AHP37" s="10"/>
      <c r="AHQ37" s="10"/>
      <c r="AHR37" s="10"/>
      <c r="AHS37" s="10"/>
      <c r="AHT37" s="10"/>
      <c r="AHU37" s="10"/>
      <c r="AHV37" s="10"/>
      <c r="AHW37" s="10"/>
      <c r="AHX37" s="10"/>
      <c r="AHY37" s="10"/>
      <c r="AHZ37" s="10"/>
      <c r="AIA37" s="10"/>
      <c r="AIB37" s="10"/>
      <c r="AIC37" s="10"/>
      <c r="AID37" s="10"/>
      <c r="AIE37" s="10"/>
      <c r="AIF37" s="10"/>
      <c r="AIG37" s="10"/>
      <c r="AIH37" s="10"/>
      <c r="AII37" s="10"/>
      <c r="AIJ37" s="10"/>
      <c r="AIK37" s="10"/>
      <c r="AIL37" s="10"/>
      <c r="AIM37" s="10"/>
      <c r="AIN37" s="10"/>
      <c r="AIO37" s="10"/>
      <c r="AIP37" s="10"/>
      <c r="AIQ37" s="10"/>
      <c r="AIR37" s="10"/>
      <c r="AIS37" s="10"/>
      <c r="AIT37" s="10"/>
      <c r="AIU37" s="10"/>
      <c r="AIV37" s="10"/>
      <c r="AIW37" s="10"/>
      <c r="AIX37" s="10"/>
      <c r="AIY37" s="10"/>
      <c r="AIZ37" s="10"/>
      <c r="AJA37" s="10"/>
      <c r="AJB37" s="10"/>
      <c r="AJC37" s="10"/>
      <c r="AJD37" s="10"/>
      <c r="AJE37" s="10"/>
      <c r="AJF37" s="10"/>
      <c r="AJG37" s="10"/>
      <c r="AJH37" s="10"/>
      <c r="AJI37" s="10"/>
      <c r="AJJ37" s="10"/>
      <c r="AJK37" s="10"/>
      <c r="AJL37" s="10"/>
      <c r="AJM37" s="10"/>
      <c r="AJN37" s="10"/>
      <c r="AJO37" s="10"/>
      <c r="AJP37" s="10"/>
      <c r="AJQ37" s="10"/>
      <c r="AJR37" s="10"/>
      <c r="AJS37" s="10"/>
      <c r="AJT37" s="10"/>
      <c r="AJU37" s="10"/>
      <c r="AJV37" s="10"/>
      <c r="AJW37" s="10"/>
      <c r="AJX37" s="10"/>
      <c r="AJY37" s="10"/>
      <c r="AJZ37" s="10"/>
      <c r="AKA37" s="10"/>
      <c r="AKB37" s="10"/>
      <c r="AKC37" s="10"/>
      <c r="AKD37" s="10"/>
      <c r="AKE37" s="10"/>
      <c r="AKF37" s="10"/>
      <c r="AKG37" s="10"/>
      <c r="AKH37" s="10"/>
      <c r="AKI37" s="10"/>
      <c r="AKJ37" s="10"/>
      <c r="AKK37" s="10"/>
      <c r="AKL37" s="10"/>
      <c r="AKM37" s="10"/>
      <c r="AKN37" s="10"/>
      <c r="AKO37" s="10"/>
      <c r="AKP37" s="10"/>
      <c r="AKQ37" s="10"/>
      <c r="AKR37" s="10"/>
      <c r="AKS37" s="10"/>
      <c r="AKT37" s="10"/>
      <c r="AKU37" s="10"/>
      <c r="AKV37" s="10"/>
      <c r="AKW37" s="10"/>
      <c r="AKX37" s="10"/>
      <c r="AKY37" s="10"/>
      <c r="AKZ37" s="10"/>
      <c r="ALA37" s="10"/>
      <c r="ALB37" s="10"/>
      <c r="ALC37" s="10"/>
      <c r="ALD37" s="10"/>
      <c r="ALE37" s="10"/>
      <c r="ALF37" s="10"/>
      <c r="ALG37" s="10"/>
      <c r="ALH37" s="10"/>
      <c r="ALI37" s="10"/>
      <c r="ALJ37" s="10"/>
      <c r="ALK37" s="10"/>
      <c r="ALL37" s="10"/>
      <c r="ALM37" s="10"/>
      <c r="ALN37" s="10"/>
      <c r="ALO37" s="10"/>
      <c r="ALP37" s="10"/>
      <c r="ALQ37" s="10"/>
      <c r="ALR37" s="10"/>
    </row>
    <row r="38" customFormat="false" ht="12.8" hidden="false" customHeight="false" outlineLevel="0" collapsed="false"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/>
      <c r="OL38" s="10"/>
      <c r="OM38" s="10"/>
      <c r="ON38" s="10"/>
      <c r="OO38" s="10"/>
      <c r="OP38" s="10"/>
      <c r="OQ38" s="10"/>
      <c r="OR38" s="10"/>
      <c r="OS38" s="10"/>
      <c r="OT38" s="10"/>
      <c r="OU38" s="10"/>
      <c r="OV38" s="10"/>
      <c r="OW38" s="10"/>
      <c r="OX38" s="10"/>
      <c r="OY38" s="10"/>
      <c r="OZ38" s="10"/>
      <c r="PA38" s="10"/>
      <c r="PB38" s="10"/>
      <c r="PC38" s="10"/>
      <c r="PD38" s="10"/>
      <c r="PE38" s="10"/>
      <c r="PF38" s="10"/>
      <c r="PG38" s="10"/>
      <c r="PH38" s="10"/>
      <c r="PI38" s="10"/>
      <c r="PJ38" s="10"/>
      <c r="PK38" s="10"/>
      <c r="PL38" s="10"/>
      <c r="PM38" s="10"/>
      <c r="PN38" s="10"/>
      <c r="PO38" s="10"/>
      <c r="PP38" s="10"/>
      <c r="PQ38" s="10"/>
      <c r="PR38" s="10"/>
      <c r="PS38" s="10"/>
      <c r="PT38" s="10"/>
      <c r="PU38" s="10"/>
      <c r="PV38" s="10"/>
      <c r="PW38" s="10"/>
      <c r="PX38" s="10"/>
      <c r="PY38" s="10"/>
      <c r="PZ38" s="10"/>
      <c r="QA38" s="10"/>
      <c r="QB38" s="10"/>
      <c r="QC38" s="10"/>
      <c r="QD38" s="10"/>
      <c r="QE38" s="10"/>
      <c r="QF38" s="10"/>
      <c r="QG38" s="10"/>
      <c r="QH38" s="10"/>
      <c r="QI38" s="10"/>
      <c r="QJ38" s="10"/>
      <c r="QK38" s="10"/>
      <c r="QL38" s="10"/>
      <c r="QM38" s="10"/>
      <c r="QN38" s="10"/>
      <c r="QO38" s="10"/>
      <c r="QP38" s="10"/>
      <c r="QQ38" s="10"/>
      <c r="QR38" s="10"/>
      <c r="QS38" s="10"/>
      <c r="QT38" s="10"/>
      <c r="QU38" s="10"/>
      <c r="QV38" s="10"/>
      <c r="QW38" s="10"/>
      <c r="QX38" s="10"/>
      <c r="QY38" s="10"/>
      <c r="QZ38" s="10"/>
      <c r="RA38" s="10"/>
      <c r="RB38" s="10"/>
      <c r="RC38" s="10"/>
      <c r="RD38" s="10"/>
      <c r="RE38" s="10"/>
      <c r="RF38" s="10"/>
      <c r="RG38" s="10"/>
      <c r="RH38" s="10"/>
      <c r="RI38" s="10"/>
      <c r="RJ38" s="10"/>
      <c r="RK38" s="10"/>
      <c r="RL38" s="10"/>
      <c r="RM38" s="10"/>
      <c r="RN38" s="10"/>
      <c r="RO38" s="10"/>
      <c r="RP38" s="10"/>
      <c r="RQ38" s="10"/>
      <c r="RR38" s="10"/>
      <c r="RS38" s="10"/>
      <c r="RT38" s="10"/>
      <c r="RU38" s="10"/>
      <c r="RV38" s="10"/>
      <c r="RW38" s="10"/>
      <c r="RX38" s="10"/>
      <c r="RY38" s="10"/>
      <c r="RZ38" s="10"/>
      <c r="SA38" s="10"/>
      <c r="SB38" s="10"/>
      <c r="SC38" s="10"/>
      <c r="SD38" s="10"/>
      <c r="SE38" s="10"/>
      <c r="SF38" s="10"/>
      <c r="SG38" s="10"/>
      <c r="SH38" s="10"/>
      <c r="SI38" s="10"/>
      <c r="SJ38" s="10"/>
      <c r="SK38" s="10"/>
      <c r="SL38" s="10"/>
      <c r="SM38" s="10"/>
      <c r="SN38" s="10"/>
      <c r="SO38" s="10"/>
      <c r="SP38" s="10"/>
      <c r="SQ38" s="10"/>
      <c r="SR38" s="10"/>
      <c r="SS38" s="10"/>
      <c r="ST38" s="10"/>
      <c r="SU38" s="10"/>
      <c r="SV38" s="10"/>
      <c r="SW38" s="10"/>
      <c r="SX38" s="10"/>
      <c r="SY38" s="10"/>
      <c r="SZ38" s="10"/>
      <c r="TA38" s="10"/>
      <c r="TB38" s="10"/>
      <c r="TC38" s="10"/>
      <c r="TD38" s="10"/>
      <c r="TE38" s="10"/>
      <c r="TF38" s="10"/>
      <c r="TG38" s="10"/>
      <c r="TH38" s="10"/>
      <c r="TI38" s="10"/>
      <c r="TJ38" s="10"/>
      <c r="TK38" s="10"/>
      <c r="TL38" s="10"/>
      <c r="TM38" s="10"/>
      <c r="TN38" s="10"/>
      <c r="TO38" s="10"/>
      <c r="TP38" s="10"/>
      <c r="TQ38" s="10"/>
      <c r="TR38" s="10"/>
      <c r="TS38" s="10"/>
      <c r="TT38" s="10"/>
      <c r="TU38" s="10"/>
      <c r="TV38" s="10"/>
      <c r="TW38" s="10"/>
      <c r="TX38" s="10"/>
      <c r="TY38" s="10"/>
      <c r="TZ38" s="10"/>
      <c r="UA38" s="10"/>
      <c r="UB38" s="10"/>
      <c r="UC38" s="10"/>
      <c r="UD38" s="10"/>
      <c r="UE38" s="10"/>
      <c r="UF38" s="10"/>
      <c r="UG38" s="10"/>
      <c r="UH38" s="10"/>
      <c r="UI38" s="10"/>
      <c r="UJ38" s="10"/>
      <c r="UK38" s="10"/>
      <c r="UL38" s="10"/>
      <c r="UM38" s="10"/>
      <c r="UN38" s="10"/>
      <c r="UO38" s="10"/>
      <c r="UP38" s="10"/>
      <c r="UQ38" s="10"/>
      <c r="UR38" s="10"/>
      <c r="US38" s="10"/>
      <c r="UT38" s="10"/>
      <c r="UU38" s="10"/>
      <c r="UV38" s="10"/>
      <c r="UW38" s="10"/>
      <c r="UX38" s="10"/>
      <c r="UY38" s="10"/>
      <c r="UZ38" s="10"/>
      <c r="VA38" s="10"/>
      <c r="VB38" s="10"/>
      <c r="VC38" s="10"/>
      <c r="VD38" s="10"/>
      <c r="VE38" s="10"/>
      <c r="VF38" s="10"/>
      <c r="VG38" s="10"/>
      <c r="VH38" s="10"/>
      <c r="VI38" s="10"/>
      <c r="VJ38" s="10"/>
      <c r="VK38" s="10"/>
      <c r="VL38" s="10"/>
      <c r="VM38" s="10"/>
      <c r="VN38" s="10"/>
      <c r="VO38" s="10"/>
      <c r="VP38" s="10"/>
      <c r="VQ38" s="10"/>
      <c r="VR38" s="10"/>
      <c r="VS38" s="10"/>
      <c r="VT38" s="10"/>
      <c r="VU38" s="10"/>
      <c r="VV38" s="10"/>
      <c r="VW38" s="10"/>
      <c r="VX38" s="10"/>
      <c r="VY38" s="10"/>
      <c r="VZ38" s="10"/>
      <c r="WA38" s="10"/>
      <c r="WB38" s="10"/>
      <c r="WC38" s="10"/>
      <c r="WD38" s="10"/>
      <c r="WE38" s="10"/>
      <c r="WF38" s="10"/>
      <c r="WG38" s="10"/>
      <c r="WH38" s="10"/>
      <c r="WI38" s="10"/>
      <c r="WJ38" s="10"/>
      <c r="WK38" s="10"/>
      <c r="WL38" s="10"/>
      <c r="WM38" s="10"/>
      <c r="WN38" s="10"/>
      <c r="WO38" s="10"/>
      <c r="WP38" s="10"/>
      <c r="WQ38" s="10"/>
      <c r="WR38" s="10"/>
      <c r="WS38" s="10"/>
      <c r="WT38" s="10"/>
      <c r="WU38" s="10"/>
      <c r="WV38" s="10"/>
      <c r="WW38" s="10"/>
      <c r="WX38" s="10"/>
      <c r="WY38" s="10"/>
      <c r="WZ38" s="10"/>
      <c r="XA38" s="10"/>
      <c r="XB38" s="10"/>
      <c r="XC38" s="10"/>
      <c r="XD38" s="10"/>
      <c r="XE38" s="10"/>
      <c r="XF38" s="10"/>
      <c r="XG38" s="10"/>
      <c r="XH38" s="10"/>
      <c r="XI38" s="10"/>
      <c r="XJ38" s="10"/>
      <c r="XK38" s="10"/>
      <c r="XL38" s="10"/>
      <c r="XM38" s="10"/>
      <c r="XN38" s="10"/>
      <c r="XO38" s="10"/>
      <c r="XP38" s="10"/>
      <c r="XQ38" s="10"/>
      <c r="XR38" s="10"/>
      <c r="XS38" s="10"/>
      <c r="XT38" s="10"/>
      <c r="XU38" s="10"/>
      <c r="XV38" s="10"/>
      <c r="XW38" s="10"/>
      <c r="XX38" s="10"/>
      <c r="XY38" s="10"/>
      <c r="XZ38" s="10"/>
      <c r="YA38" s="10"/>
      <c r="YB38" s="10"/>
      <c r="YC38" s="10"/>
      <c r="YD38" s="10"/>
      <c r="YE38" s="10"/>
      <c r="YF38" s="10"/>
      <c r="YG38" s="10"/>
      <c r="YH38" s="10"/>
      <c r="YI38" s="10"/>
      <c r="YJ38" s="10"/>
      <c r="YK38" s="10"/>
      <c r="YL38" s="10"/>
      <c r="YM38" s="10"/>
      <c r="YN38" s="10"/>
      <c r="YO38" s="10"/>
      <c r="YP38" s="10"/>
      <c r="YQ38" s="10"/>
      <c r="YR38" s="10"/>
      <c r="YS38" s="10"/>
      <c r="YT38" s="10"/>
      <c r="YU38" s="10"/>
      <c r="YV38" s="10"/>
      <c r="YW38" s="10"/>
      <c r="YX38" s="10"/>
      <c r="YY38" s="10"/>
      <c r="YZ38" s="10"/>
      <c r="ZA38" s="10"/>
      <c r="ZB38" s="10"/>
      <c r="ZC38" s="10"/>
      <c r="ZD38" s="10"/>
      <c r="ZE38" s="10"/>
      <c r="ZF38" s="10"/>
      <c r="ZG38" s="10"/>
      <c r="ZH38" s="10"/>
      <c r="ZI38" s="10"/>
      <c r="ZJ38" s="10"/>
      <c r="ZK38" s="10"/>
      <c r="ZL38" s="10"/>
      <c r="ZM38" s="10"/>
      <c r="ZN38" s="10"/>
      <c r="ZO38" s="10"/>
      <c r="ZP38" s="10"/>
      <c r="ZQ38" s="10"/>
      <c r="ZR38" s="10"/>
      <c r="ZS38" s="10"/>
      <c r="ZT38" s="10"/>
      <c r="ZU38" s="10"/>
      <c r="ZV38" s="10"/>
      <c r="ZW38" s="10"/>
      <c r="ZX38" s="10"/>
      <c r="ZY38" s="10"/>
      <c r="ZZ38" s="10"/>
      <c r="AAA38" s="10"/>
      <c r="AAB38" s="10"/>
      <c r="AAC38" s="10"/>
      <c r="AAD38" s="10"/>
      <c r="AAE38" s="10"/>
      <c r="AAF38" s="10"/>
      <c r="AAG38" s="10"/>
      <c r="AAH38" s="10"/>
      <c r="AAI38" s="10"/>
      <c r="AAJ38" s="10"/>
      <c r="AAK38" s="10"/>
      <c r="AAL38" s="10"/>
      <c r="AAM38" s="10"/>
      <c r="AAN38" s="10"/>
      <c r="AAO38" s="10"/>
      <c r="AAP38" s="10"/>
      <c r="AAQ38" s="10"/>
      <c r="AAR38" s="10"/>
      <c r="AAS38" s="10"/>
      <c r="AAT38" s="10"/>
      <c r="AAU38" s="10"/>
      <c r="AAV38" s="10"/>
      <c r="AAW38" s="10"/>
      <c r="AAX38" s="10"/>
      <c r="AAY38" s="10"/>
      <c r="AAZ38" s="10"/>
      <c r="ABA38" s="10"/>
      <c r="ABB38" s="10"/>
      <c r="ABC38" s="10"/>
      <c r="ABD38" s="10"/>
      <c r="ABE38" s="10"/>
      <c r="ABF38" s="10"/>
      <c r="ABG38" s="10"/>
      <c r="ABH38" s="10"/>
      <c r="ABI38" s="10"/>
      <c r="ABJ38" s="10"/>
      <c r="ABK38" s="10"/>
      <c r="ABL38" s="10"/>
      <c r="ABM38" s="10"/>
      <c r="ABN38" s="10"/>
      <c r="ABO38" s="10"/>
      <c r="ABP38" s="10"/>
      <c r="ABQ38" s="10"/>
      <c r="ABR38" s="10"/>
      <c r="ABS38" s="10"/>
      <c r="ABT38" s="10"/>
      <c r="ABU38" s="10"/>
      <c r="ABV38" s="10"/>
      <c r="ABW38" s="10"/>
      <c r="ABX38" s="10"/>
      <c r="ABY38" s="10"/>
      <c r="ABZ38" s="10"/>
      <c r="ACA38" s="10"/>
      <c r="ACB38" s="10"/>
      <c r="ACC38" s="10"/>
      <c r="ACD38" s="10"/>
      <c r="ACE38" s="10"/>
      <c r="ACF38" s="10"/>
      <c r="ACG38" s="10"/>
      <c r="ACH38" s="10"/>
      <c r="ACI38" s="10"/>
      <c r="ACJ38" s="10"/>
      <c r="ACK38" s="10"/>
      <c r="ACL38" s="10"/>
      <c r="ACM38" s="10"/>
      <c r="ACN38" s="10"/>
      <c r="ACO38" s="10"/>
      <c r="ACP38" s="10"/>
      <c r="ACQ38" s="10"/>
      <c r="ACR38" s="10"/>
      <c r="ACS38" s="10"/>
      <c r="ACT38" s="10"/>
      <c r="ACU38" s="10"/>
      <c r="ACV38" s="10"/>
      <c r="ACW38" s="10"/>
      <c r="ACX38" s="10"/>
      <c r="ACY38" s="10"/>
      <c r="ACZ38" s="10"/>
      <c r="ADA38" s="10"/>
      <c r="ADB38" s="10"/>
      <c r="ADC38" s="10"/>
      <c r="ADD38" s="10"/>
      <c r="ADE38" s="10"/>
      <c r="ADF38" s="10"/>
      <c r="ADG38" s="10"/>
      <c r="ADH38" s="10"/>
      <c r="ADI38" s="10"/>
      <c r="ADJ38" s="10"/>
      <c r="ADK38" s="10"/>
      <c r="ADL38" s="10"/>
      <c r="ADM38" s="10"/>
      <c r="ADN38" s="10"/>
      <c r="ADO38" s="10"/>
      <c r="ADP38" s="10"/>
      <c r="ADQ38" s="10"/>
      <c r="ADR38" s="10"/>
      <c r="ADS38" s="10"/>
      <c r="ADT38" s="10"/>
      <c r="ADU38" s="10"/>
      <c r="ADV38" s="10"/>
      <c r="ADW38" s="10"/>
      <c r="ADX38" s="10"/>
      <c r="ADY38" s="10"/>
      <c r="ADZ38" s="10"/>
      <c r="AEA38" s="10"/>
      <c r="AEB38" s="10"/>
      <c r="AEC38" s="10"/>
      <c r="AED38" s="10"/>
      <c r="AEE38" s="10"/>
      <c r="AEF38" s="10"/>
      <c r="AEG38" s="10"/>
      <c r="AEH38" s="10"/>
      <c r="AEI38" s="10"/>
      <c r="AEJ38" s="10"/>
      <c r="AEK38" s="10"/>
      <c r="AEL38" s="10"/>
      <c r="AEM38" s="10"/>
      <c r="AEN38" s="10"/>
      <c r="AEO38" s="10"/>
      <c r="AEP38" s="10"/>
      <c r="AEQ38" s="10"/>
      <c r="AER38" s="10"/>
      <c r="AES38" s="10"/>
      <c r="AET38" s="10"/>
      <c r="AEU38" s="10"/>
      <c r="AEV38" s="10"/>
      <c r="AEW38" s="10"/>
      <c r="AEX38" s="10"/>
      <c r="AEY38" s="10"/>
      <c r="AEZ38" s="10"/>
      <c r="AFA38" s="10"/>
      <c r="AFB38" s="10"/>
      <c r="AFC38" s="10"/>
      <c r="AFD38" s="10"/>
      <c r="AFE38" s="10"/>
      <c r="AFF38" s="10"/>
      <c r="AFG38" s="10"/>
      <c r="AFH38" s="10"/>
      <c r="AFI38" s="10"/>
      <c r="AFJ38" s="10"/>
      <c r="AFK38" s="10"/>
      <c r="AFL38" s="10"/>
      <c r="AFM38" s="10"/>
      <c r="AFN38" s="10"/>
      <c r="AFO38" s="10"/>
      <c r="AFP38" s="10"/>
      <c r="AFQ38" s="10"/>
      <c r="AFR38" s="10"/>
      <c r="AFS38" s="10"/>
      <c r="AFT38" s="10"/>
      <c r="AFU38" s="10"/>
      <c r="AFV38" s="10"/>
      <c r="AFW38" s="10"/>
      <c r="AFX38" s="10"/>
      <c r="AFY38" s="10"/>
      <c r="AFZ38" s="10"/>
      <c r="AGA38" s="10"/>
      <c r="AGB38" s="10"/>
      <c r="AGC38" s="10"/>
      <c r="AGD38" s="10"/>
      <c r="AGE38" s="10"/>
      <c r="AGF38" s="10"/>
      <c r="AGG38" s="10"/>
      <c r="AGH38" s="10"/>
      <c r="AGI38" s="10"/>
      <c r="AGJ38" s="10"/>
      <c r="AGK38" s="10"/>
      <c r="AGL38" s="10"/>
      <c r="AGM38" s="10"/>
      <c r="AGN38" s="10"/>
      <c r="AGO38" s="10"/>
      <c r="AGP38" s="10"/>
      <c r="AGQ38" s="10"/>
      <c r="AGR38" s="10"/>
      <c r="AGS38" s="10"/>
      <c r="AGT38" s="10"/>
      <c r="AGU38" s="10"/>
      <c r="AGV38" s="10"/>
      <c r="AGW38" s="10"/>
      <c r="AGX38" s="10"/>
      <c r="AGY38" s="10"/>
      <c r="AGZ38" s="10"/>
      <c r="AHA38" s="10"/>
      <c r="AHB38" s="10"/>
      <c r="AHC38" s="10"/>
      <c r="AHD38" s="10"/>
      <c r="AHE38" s="10"/>
      <c r="AHF38" s="10"/>
      <c r="AHG38" s="10"/>
      <c r="AHH38" s="10"/>
      <c r="AHI38" s="10"/>
      <c r="AHJ38" s="10"/>
      <c r="AHK38" s="10"/>
      <c r="AHL38" s="10"/>
      <c r="AHM38" s="10"/>
      <c r="AHN38" s="10"/>
      <c r="AHO38" s="10"/>
      <c r="AHP38" s="10"/>
      <c r="AHQ38" s="10"/>
      <c r="AHR38" s="10"/>
      <c r="AHS38" s="10"/>
      <c r="AHT38" s="10"/>
      <c r="AHU38" s="10"/>
      <c r="AHV38" s="10"/>
      <c r="AHW38" s="10"/>
      <c r="AHX38" s="10"/>
      <c r="AHY38" s="10"/>
      <c r="AHZ38" s="10"/>
      <c r="AIA38" s="10"/>
      <c r="AIB38" s="10"/>
      <c r="AIC38" s="10"/>
      <c r="AID38" s="10"/>
      <c r="AIE38" s="10"/>
      <c r="AIF38" s="10"/>
      <c r="AIG38" s="10"/>
      <c r="AIH38" s="10"/>
      <c r="AII38" s="10"/>
      <c r="AIJ38" s="10"/>
      <c r="AIK38" s="10"/>
      <c r="AIL38" s="10"/>
      <c r="AIM38" s="10"/>
      <c r="AIN38" s="10"/>
      <c r="AIO38" s="10"/>
      <c r="AIP38" s="10"/>
      <c r="AIQ38" s="10"/>
      <c r="AIR38" s="10"/>
      <c r="AIS38" s="10"/>
      <c r="AIT38" s="10"/>
      <c r="AIU38" s="10"/>
      <c r="AIV38" s="10"/>
      <c r="AIW38" s="10"/>
      <c r="AIX38" s="10"/>
      <c r="AIY38" s="10"/>
      <c r="AIZ38" s="10"/>
      <c r="AJA38" s="10"/>
      <c r="AJB38" s="10"/>
      <c r="AJC38" s="10"/>
      <c r="AJD38" s="10"/>
      <c r="AJE38" s="10"/>
      <c r="AJF38" s="10"/>
      <c r="AJG38" s="10"/>
      <c r="AJH38" s="10"/>
      <c r="AJI38" s="10"/>
      <c r="AJJ38" s="10"/>
      <c r="AJK38" s="10"/>
      <c r="AJL38" s="10"/>
      <c r="AJM38" s="10"/>
      <c r="AJN38" s="10"/>
      <c r="AJO38" s="10"/>
      <c r="AJP38" s="10"/>
      <c r="AJQ38" s="10"/>
      <c r="AJR38" s="10"/>
      <c r="AJS38" s="10"/>
      <c r="AJT38" s="10"/>
      <c r="AJU38" s="10"/>
      <c r="AJV38" s="10"/>
      <c r="AJW38" s="10"/>
      <c r="AJX38" s="10"/>
      <c r="AJY38" s="10"/>
      <c r="AJZ38" s="10"/>
      <c r="AKA38" s="10"/>
      <c r="AKB38" s="10"/>
      <c r="AKC38" s="10"/>
      <c r="AKD38" s="10"/>
      <c r="AKE38" s="10"/>
      <c r="AKF38" s="10"/>
      <c r="AKG38" s="10"/>
      <c r="AKH38" s="10"/>
      <c r="AKI38" s="10"/>
      <c r="AKJ38" s="10"/>
      <c r="AKK38" s="10"/>
      <c r="AKL38" s="10"/>
      <c r="AKM38" s="10"/>
      <c r="AKN38" s="10"/>
      <c r="AKO38" s="10"/>
      <c r="AKP38" s="10"/>
      <c r="AKQ38" s="10"/>
      <c r="AKR38" s="10"/>
      <c r="AKS38" s="10"/>
      <c r="AKT38" s="10"/>
      <c r="AKU38" s="10"/>
      <c r="AKV38" s="10"/>
      <c r="AKW38" s="10"/>
      <c r="AKX38" s="10"/>
      <c r="AKY38" s="10"/>
      <c r="AKZ38" s="10"/>
      <c r="ALA38" s="10"/>
      <c r="ALB38" s="10"/>
      <c r="ALC38" s="10"/>
      <c r="ALD38" s="10"/>
      <c r="ALE38" s="10"/>
      <c r="ALF38" s="10"/>
      <c r="ALG38" s="10"/>
      <c r="ALH38" s="10"/>
      <c r="ALI38" s="10"/>
      <c r="ALJ38" s="10"/>
      <c r="ALK38" s="10"/>
      <c r="ALL38" s="10"/>
      <c r="ALM38" s="10"/>
      <c r="ALN38" s="10"/>
      <c r="ALO38" s="10"/>
      <c r="ALP38" s="10"/>
      <c r="ALQ38" s="10"/>
      <c r="ALR38" s="10"/>
    </row>
    <row r="39" customFormat="false" ht="12.8" hidden="false" customHeight="false" outlineLevel="0" collapsed="false"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/>
      <c r="NQ39" s="10"/>
      <c r="NR39" s="10"/>
      <c r="NS39" s="10"/>
      <c r="NT39" s="10"/>
      <c r="NU39" s="10"/>
      <c r="NV39" s="10"/>
      <c r="NW39" s="10"/>
      <c r="NX39" s="10"/>
      <c r="NY39" s="10"/>
      <c r="NZ39" s="10"/>
      <c r="OA39" s="10"/>
      <c r="OB39" s="10"/>
      <c r="OC39" s="10"/>
      <c r="OD39" s="10"/>
      <c r="OE39" s="10"/>
      <c r="OF39" s="10"/>
      <c r="OG39" s="10"/>
      <c r="OH39" s="10"/>
      <c r="OI39" s="10"/>
      <c r="OJ39" s="10"/>
      <c r="OK39" s="10"/>
      <c r="OL39" s="10"/>
      <c r="OM39" s="10"/>
      <c r="ON39" s="10"/>
      <c r="OO39" s="10"/>
      <c r="OP39" s="10"/>
      <c r="OQ39" s="10"/>
      <c r="OR39" s="10"/>
      <c r="OS39" s="10"/>
      <c r="OT39" s="10"/>
      <c r="OU39" s="10"/>
      <c r="OV39" s="10"/>
      <c r="OW39" s="10"/>
      <c r="OX39" s="10"/>
      <c r="OY39" s="10"/>
      <c r="OZ39" s="10"/>
      <c r="PA39" s="10"/>
      <c r="PB39" s="10"/>
      <c r="PC39" s="10"/>
      <c r="PD39" s="10"/>
      <c r="PE39" s="10"/>
      <c r="PF39" s="10"/>
      <c r="PG39" s="10"/>
      <c r="PH39" s="10"/>
      <c r="PI39" s="10"/>
      <c r="PJ39" s="10"/>
      <c r="PK39" s="10"/>
      <c r="PL39" s="10"/>
      <c r="PM39" s="10"/>
      <c r="PN39" s="10"/>
      <c r="PO39" s="10"/>
      <c r="PP39" s="10"/>
      <c r="PQ39" s="10"/>
      <c r="PR39" s="10"/>
      <c r="PS39" s="10"/>
      <c r="PT39" s="10"/>
      <c r="PU39" s="10"/>
      <c r="PV39" s="10"/>
      <c r="PW39" s="10"/>
      <c r="PX39" s="10"/>
      <c r="PY39" s="10"/>
      <c r="PZ39" s="10"/>
      <c r="QA39" s="10"/>
      <c r="QB39" s="10"/>
      <c r="QC39" s="10"/>
      <c r="QD39" s="10"/>
      <c r="QE39" s="10"/>
      <c r="QF39" s="10"/>
      <c r="QG39" s="10"/>
      <c r="QH39" s="10"/>
      <c r="QI39" s="10"/>
      <c r="QJ39" s="10"/>
      <c r="QK39" s="10"/>
      <c r="QL39" s="10"/>
      <c r="QM39" s="10"/>
      <c r="QN39" s="10"/>
      <c r="QO39" s="10"/>
      <c r="QP39" s="10"/>
      <c r="QQ39" s="10"/>
      <c r="QR39" s="10"/>
      <c r="QS39" s="10"/>
      <c r="QT39" s="10"/>
      <c r="QU39" s="10"/>
      <c r="QV39" s="10"/>
      <c r="QW39" s="10"/>
      <c r="QX39" s="10"/>
      <c r="QY39" s="10"/>
      <c r="QZ39" s="10"/>
      <c r="RA39" s="10"/>
      <c r="RB39" s="10"/>
      <c r="RC39" s="10"/>
      <c r="RD39" s="10"/>
      <c r="RE39" s="10"/>
      <c r="RF39" s="10"/>
      <c r="RG39" s="10"/>
      <c r="RH39" s="10"/>
      <c r="RI39" s="10"/>
      <c r="RJ39" s="10"/>
      <c r="RK39" s="10"/>
      <c r="RL39" s="10"/>
      <c r="RM39" s="10"/>
      <c r="RN39" s="10"/>
      <c r="RO39" s="10"/>
      <c r="RP39" s="10"/>
      <c r="RQ39" s="10"/>
      <c r="RR39" s="10"/>
      <c r="RS39" s="10"/>
      <c r="RT39" s="10"/>
      <c r="RU39" s="10"/>
      <c r="RV39" s="10"/>
      <c r="RW39" s="10"/>
      <c r="RX39" s="10"/>
      <c r="RY39" s="10"/>
      <c r="RZ39" s="10"/>
      <c r="SA39" s="10"/>
      <c r="SB39" s="10"/>
      <c r="SC39" s="10"/>
      <c r="SD39" s="10"/>
      <c r="SE39" s="10"/>
      <c r="SF39" s="10"/>
      <c r="SG39" s="10"/>
      <c r="SH39" s="10"/>
      <c r="SI39" s="10"/>
      <c r="SJ39" s="10"/>
      <c r="SK39" s="10"/>
      <c r="SL39" s="10"/>
      <c r="SM39" s="10"/>
      <c r="SN39" s="10"/>
      <c r="SO39" s="10"/>
      <c r="SP39" s="10"/>
      <c r="SQ39" s="10"/>
      <c r="SR39" s="10"/>
      <c r="SS39" s="10"/>
      <c r="ST39" s="10"/>
      <c r="SU39" s="10"/>
      <c r="SV39" s="10"/>
      <c r="SW39" s="10"/>
      <c r="SX39" s="10"/>
      <c r="SY39" s="10"/>
      <c r="SZ39" s="10"/>
      <c r="TA39" s="10"/>
      <c r="TB39" s="10"/>
      <c r="TC39" s="10"/>
      <c r="TD39" s="10"/>
      <c r="TE39" s="10"/>
      <c r="TF39" s="10"/>
      <c r="TG39" s="10"/>
      <c r="TH39" s="10"/>
      <c r="TI39" s="10"/>
      <c r="TJ39" s="10"/>
      <c r="TK39" s="10"/>
      <c r="TL39" s="10"/>
      <c r="TM39" s="10"/>
      <c r="TN39" s="10"/>
      <c r="TO39" s="10"/>
      <c r="TP39" s="10"/>
      <c r="TQ39" s="10"/>
      <c r="TR39" s="10"/>
      <c r="TS39" s="10"/>
      <c r="TT39" s="10"/>
      <c r="TU39" s="10"/>
      <c r="TV39" s="10"/>
      <c r="TW39" s="10"/>
      <c r="TX39" s="10"/>
      <c r="TY39" s="10"/>
      <c r="TZ39" s="10"/>
      <c r="UA39" s="10"/>
      <c r="UB39" s="10"/>
      <c r="UC39" s="10"/>
      <c r="UD39" s="10"/>
      <c r="UE39" s="10"/>
      <c r="UF39" s="10"/>
      <c r="UG39" s="10"/>
      <c r="UH39" s="10"/>
      <c r="UI39" s="10"/>
      <c r="UJ39" s="10"/>
      <c r="UK39" s="10"/>
      <c r="UL39" s="10"/>
      <c r="UM39" s="10"/>
      <c r="UN39" s="10"/>
      <c r="UO39" s="10"/>
      <c r="UP39" s="10"/>
      <c r="UQ39" s="10"/>
      <c r="UR39" s="10"/>
      <c r="US39" s="10"/>
      <c r="UT39" s="10"/>
      <c r="UU39" s="10"/>
      <c r="UV39" s="10"/>
      <c r="UW39" s="10"/>
      <c r="UX39" s="10"/>
      <c r="UY39" s="10"/>
      <c r="UZ39" s="10"/>
      <c r="VA39" s="10"/>
      <c r="VB39" s="10"/>
      <c r="VC39" s="10"/>
      <c r="VD39" s="10"/>
      <c r="VE39" s="10"/>
      <c r="VF39" s="10"/>
      <c r="VG39" s="10"/>
      <c r="VH39" s="10"/>
      <c r="VI39" s="10"/>
      <c r="VJ39" s="10"/>
      <c r="VK39" s="10"/>
      <c r="VL39" s="10"/>
      <c r="VM39" s="10"/>
      <c r="VN39" s="10"/>
      <c r="VO39" s="10"/>
      <c r="VP39" s="10"/>
      <c r="VQ39" s="10"/>
      <c r="VR39" s="10"/>
      <c r="VS39" s="10"/>
      <c r="VT39" s="10"/>
      <c r="VU39" s="10"/>
      <c r="VV39" s="10"/>
      <c r="VW39" s="10"/>
      <c r="VX39" s="10"/>
      <c r="VY39" s="10"/>
      <c r="VZ39" s="10"/>
      <c r="WA39" s="10"/>
      <c r="WB39" s="10"/>
      <c r="WC39" s="10"/>
      <c r="WD39" s="10"/>
      <c r="WE39" s="10"/>
      <c r="WF39" s="10"/>
      <c r="WG39" s="10"/>
      <c r="WH39" s="10"/>
      <c r="WI39" s="10"/>
      <c r="WJ39" s="10"/>
      <c r="WK39" s="10"/>
      <c r="WL39" s="10"/>
      <c r="WM39" s="10"/>
      <c r="WN39" s="10"/>
      <c r="WO39" s="10"/>
      <c r="WP39" s="10"/>
      <c r="WQ39" s="10"/>
      <c r="WR39" s="10"/>
      <c r="WS39" s="10"/>
      <c r="WT39" s="10"/>
      <c r="WU39" s="10"/>
      <c r="WV39" s="10"/>
      <c r="WW39" s="10"/>
      <c r="WX39" s="10"/>
      <c r="WY39" s="10"/>
      <c r="WZ39" s="10"/>
      <c r="XA39" s="10"/>
      <c r="XB39" s="10"/>
      <c r="XC39" s="10"/>
      <c r="XD39" s="10"/>
      <c r="XE39" s="10"/>
      <c r="XF39" s="10"/>
      <c r="XG39" s="10"/>
      <c r="XH39" s="10"/>
      <c r="XI39" s="10"/>
      <c r="XJ39" s="10"/>
      <c r="XK39" s="10"/>
      <c r="XL39" s="10"/>
      <c r="XM39" s="10"/>
      <c r="XN39" s="10"/>
      <c r="XO39" s="10"/>
      <c r="XP39" s="10"/>
      <c r="XQ39" s="10"/>
      <c r="XR39" s="10"/>
      <c r="XS39" s="10"/>
      <c r="XT39" s="10"/>
      <c r="XU39" s="10"/>
      <c r="XV39" s="10"/>
      <c r="XW39" s="10"/>
      <c r="XX39" s="10"/>
      <c r="XY39" s="10"/>
      <c r="XZ39" s="10"/>
      <c r="YA39" s="10"/>
      <c r="YB39" s="10"/>
      <c r="YC39" s="10"/>
      <c r="YD39" s="10"/>
      <c r="YE39" s="10"/>
      <c r="YF39" s="10"/>
      <c r="YG39" s="10"/>
      <c r="YH39" s="10"/>
      <c r="YI39" s="10"/>
      <c r="YJ39" s="10"/>
      <c r="YK39" s="10"/>
      <c r="YL39" s="10"/>
      <c r="YM39" s="10"/>
      <c r="YN39" s="10"/>
      <c r="YO39" s="10"/>
      <c r="YP39" s="10"/>
      <c r="YQ39" s="10"/>
      <c r="YR39" s="10"/>
      <c r="YS39" s="10"/>
      <c r="YT39" s="10"/>
      <c r="YU39" s="10"/>
      <c r="YV39" s="10"/>
      <c r="YW39" s="10"/>
      <c r="YX39" s="10"/>
      <c r="YY39" s="10"/>
      <c r="YZ39" s="10"/>
      <c r="ZA39" s="10"/>
      <c r="ZB39" s="10"/>
      <c r="ZC39" s="10"/>
      <c r="ZD39" s="10"/>
      <c r="ZE39" s="10"/>
      <c r="ZF39" s="10"/>
      <c r="ZG39" s="10"/>
      <c r="ZH39" s="10"/>
      <c r="ZI39" s="10"/>
      <c r="ZJ39" s="10"/>
      <c r="ZK39" s="10"/>
      <c r="ZL39" s="10"/>
      <c r="ZM39" s="10"/>
      <c r="ZN39" s="10"/>
      <c r="ZO39" s="10"/>
      <c r="ZP39" s="10"/>
      <c r="ZQ39" s="10"/>
      <c r="ZR39" s="10"/>
      <c r="ZS39" s="10"/>
      <c r="ZT39" s="10"/>
      <c r="ZU39" s="10"/>
      <c r="ZV39" s="10"/>
      <c r="ZW39" s="10"/>
      <c r="ZX39" s="10"/>
      <c r="ZY39" s="10"/>
      <c r="ZZ39" s="10"/>
      <c r="AAA39" s="10"/>
      <c r="AAB39" s="10"/>
      <c r="AAC39" s="10"/>
      <c r="AAD39" s="10"/>
      <c r="AAE39" s="10"/>
      <c r="AAF39" s="10"/>
      <c r="AAG39" s="10"/>
      <c r="AAH39" s="10"/>
      <c r="AAI39" s="10"/>
      <c r="AAJ39" s="10"/>
      <c r="AAK39" s="10"/>
      <c r="AAL39" s="10"/>
      <c r="AAM39" s="10"/>
      <c r="AAN39" s="10"/>
      <c r="AAO39" s="10"/>
      <c r="AAP39" s="10"/>
      <c r="AAQ39" s="10"/>
      <c r="AAR39" s="10"/>
      <c r="AAS39" s="10"/>
      <c r="AAT39" s="10"/>
      <c r="AAU39" s="10"/>
      <c r="AAV39" s="10"/>
      <c r="AAW39" s="10"/>
      <c r="AAX39" s="10"/>
      <c r="AAY39" s="10"/>
      <c r="AAZ39" s="10"/>
      <c r="ABA39" s="10"/>
      <c r="ABB39" s="10"/>
      <c r="ABC39" s="10"/>
      <c r="ABD39" s="10"/>
      <c r="ABE39" s="10"/>
      <c r="ABF39" s="10"/>
      <c r="ABG39" s="10"/>
      <c r="ABH39" s="10"/>
      <c r="ABI39" s="10"/>
      <c r="ABJ39" s="10"/>
      <c r="ABK39" s="10"/>
      <c r="ABL39" s="10"/>
      <c r="ABM39" s="10"/>
      <c r="ABN39" s="10"/>
      <c r="ABO39" s="10"/>
      <c r="ABP39" s="10"/>
      <c r="ABQ39" s="10"/>
      <c r="ABR39" s="10"/>
      <c r="ABS39" s="10"/>
      <c r="ABT39" s="10"/>
      <c r="ABU39" s="10"/>
      <c r="ABV39" s="10"/>
      <c r="ABW39" s="10"/>
      <c r="ABX39" s="10"/>
      <c r="ABY39" s="10"/>
      <c r="ABZ39" s="10"/>
      <c r="ACA39" s="10"/>
      <c r="ACB39" s="10"/>
      <c r="ACC39" s="10"/>
      <c r="ACD39" s="10"/>
      <c r="ACE39" s="10"/>
      <c r="ACF39" s="10"/>
      <c r="ACG39" s="10"/>
      <c r="ACH39" s="10"/>
      <c r="ACI39" s="10"/>
      <c r="ACJ39" s="10"/>
      <c r="ACK39" s="10"/>
      <c r="ACL39" s="10"/>
      <c r="ACM39" s="10"/>
      <c r="ACN39" s="10"/>
      <c r="ACO39" s="10"/>
      <c r="ACP39" s="10"/>
      <c r="ACQ39" s="10"/>
      <c r="ACR39" s="10"/>
      <c r="ACS39" s="10"/>
      <c r="ACT39" s="10"/>
      <c r="ACU39" s="10"/>
      <c r="ACV39" s="10"/>
      <c r="ACW39" s="10"/>
      <c r="ACX39" s="10"/>
      <c r="ACY39" s="10"/>
      <c r="ACZ39" s="10"/>
      <c r="ADA39" s="10"/>
      <c r="ADB39" s="10"/>
      <c r="ADC39" s="10"/>
      <c r="ADD39" s="10"/>
      <c r="ADE39" s="10"/>
      <c r="ADF39" s="10"/>
      <c r="ADG39" s="10"/>
      <c r="ADH39" s="10"/>
      <c r="ADI39" s="10"/>
      <c r="ADJ39" s="10"/>
      <c r="ADK39" s="10"/>
      <c r="ADL39" s="10"/>
      <c r="ADM39" s="10"/>
      <c r="ADN39" s="10"/>
      <c r="ADO39" s="10"/>
      <c r="ADP39" s="10"/>
      <c r="ADQ39" s="10"/>
      <c r="ADR39" s="10"/>
      <c r="ADS39" s="10"/>
      <c r="ADT39" s="10"/>
      <c r="ADU39" s="10"/>
      <c r="ADV39" s="10"/>
      <c r="ADW39" s="10"/>
      <c r="ADX39" s="10"/>
      <c r="ADY39" s="10"/>
      <c r="ADZ39" s="10"/>
      <c r="AEA39" s="10"/>
      <c r="AEB39" s="10"/>
      <c r="AEC39" s="10"/>
      <c r="AED39" s="10"/>
      <c r="AEE39" s="10"/>
      <c r="AEF39" s="10"/>
      <c r="AEG39" s="10"/>
      <c r="AEH39" s="10"/>
      <c r="AEI39" s="10"/>
      <c r="AEJ39" s="10"/>
      <c r="AEK39" s="10"/>
      <c r="AEL39" s="10"/>
      <c r="AEM39" s="10"/>
      <c r="AEN39" s="10"/>
      <c r="AEO39" s="10"/>
      <c r="AEP39" s="10"/>
      <c r="AEQ39" s="10"/>
      <c r="AER39" s="10"/>
      <c r="AES39" s="10"/>
      <c r="AET39" s="10"/>
      <c r="AEU39" s="10"/>
      <c r="AEV39" s="10"/>
      <c r="AEW39" s="10"/>
      <c r="AEX39" s="10"/>
      <c r="AEY39" s="10"/>
      <c r="AEZ39" s="10"/>
      <c r="AFA39" s="10"/>
      <c r="AFB39" s="10"/>
      <c r="AFC39" s="10"/>
      <c r="AFD39" s="10"/>
      <c r="AFE39" s="10"/>
      <c r="AFF39" s="10"/>
      <c r="AFG39" s="10"/>
      <c r="AFH39" s="10"/>
      <c r="AFI39" s="10"/>
      <c r="AFJ39" s="10"/>
      <c r="AFK39" s="10"/>
      <c r="AFL39" s="10"/>
      <c r="AFM39" s="10"/>
      <c r="AFN39" s="10"/>
      <c r="AFO39" s="10"/>
      <c r="AFP39" s="10"/>
      <c r="AFQ39" s="10"/>
      <c r="AFR39" s="10"/>
      <c r="AFS39" s="10"/>
      <c r="AFT39" s="10"/>
      <c r="AFU39" s="10"/>
      <c r="AFV39" s="10"/>
      <c r="AFW39" s="10"/>
      <c r="AFX39" s="10"/>
      <c r="AFY39" s="10"/>
      <c r="AFZ39" s="10"/>
      <c r="AGA39" s="10"/>
      <c r="AGB39" s="10"/>
      <c r="AGC39" s="10"/>
      <c r="AGD39" s="10"/>
      <c r="AGE39" s="10"/>
      <c r="AGF39" s="10"/>
      <c r="AGG39" s="10"/>
      <c r="AGH39" s="10"/>
      <c r="AGI39" s="10"/>
      <c r="AGJ39" s="10"/>
      <c r="AGK39" s="10"/>
      <c r="AGL39" s="10"/>
      <c r="AGM39" s="10"/>
      <c r="AGN39" s="10"/>
      <c r="AGO39" s="10"/>
      <c r="AGP39" s="10"/>
      <c r="AGQ39" s="10"/>
      <c r="AGR39" s="10"/>
      <c r="AGS39" s="10"/>
      <c r="AGT39" s="10"/>
      <c r="AGU39" s="10"/>
      <c r="AGV39" s="10"/>
      <c r="AGW39" s="10"/>
      <c r="AGX39" s="10"/>
      <c r="AGY39" s="10"/>
      <c r="AGZ39" s="10"/>
      <c r="AHA39" s="10"/>
      <c r="AHB39" s="10"/>
      <c r="AHC39" s="10"/>
      <c r="AHD39" s="10"/>
      <c r="AHE39" s="10"/>
      <c r="AHF39" s="10"/>
      <c r="AHG39" s="10"/>
      <c r="AHH39" s="10"/>
      <c r="AHI39" s="10"/>
      <c r="AHJ39" s="10"/>
      <c r="AHK39" s="10"/>
      <c r="AHL39" s="10"/>
      <c r="AHM39" s="10"/>
      <c r="AHN39" s="10"/>
      <c r="AHO39" s="10"/>
      <c r="AHP39" s="10"/>
      <c r="AHQ39" s="10"/>
      <c r="AHR39" s="10"/>
      <c r="AHS39" s="10"/>
      <c r="AHT39" s="10"/>
      <c r="AHU39" s="10"/>
      <c r="AHV39" s="10"/>
      <c r="AHW39" s="10"/>
      <c r="AHX39" s="10"/>
      <c r="AHY39" s="10"/>
      <c r="AHZ39" s="10"/>
      <c r="AIA39" s="10"/>
      <c r="AIB39" s="10"/>
      <c r="AIC39" s="10"/>
      <c r="AID39" s="10"/>
      <c r="AIE39" s="10"/>
      <c r="AIF39" s="10"/>
      <c r="AIG39" s="10"/>
      <c r="AIH39" s="10"/>
      <c r="AII39" s="10"/>
      <c r="AIJ39" s="10"/>
      <c r="AIK39" s="10"/>
      <c r="AIL39" s="10"/>
      <c r="AIM39" s="10"/>
      <c r="AIN39" s="10"/>
      <c r="AIO39" s="10"/>
      <c r="AIP39" s="10"/>
      <c r="AIQ39" s="10"/>
      <c r="AIR39" s="10"/>
      <c r="AIS39" s="10"/>
      <c r="AIT39" s="10"/>
      <c r="AIU39" s="10"/>
      <c r="AIV39" s="10"/>
      <c r="AIW39" s="10"/>
      <c r="AIX39" s="10"/>
      <c r="AIY39" s="10"/>
      <c r="AIZ39" s="10"/>
      <c r="AJA39" s="10"/>
      <c r="AJB39" s="10"/>
      <c r="AJC39" s="10"/>
      <c r="AJD39" s="10"/>
      <c r="AJE39" s="10"/>
      <c r="AJF39" s="10"/>
      <c r="AJG39" s="10"/>
      <c r="AJH39" s="10"/>
      <c r="AJI39" s="10"/>
      <c r="AJJ39" s="10"/>
      <c r="AJK39" s="10"/>
      <c r="AJL39" s="10"/>
      <c r="AJM39" s="10"/>
      <c r="AJN39" s="10"/>
      <c r="AJO39" s="10"/>
      <c r="AJP39" s="10"/>
      <c r="AJQ39" s="10"/>
      <c r="AJR39" s="10"/>
      <c r="AJS39" s="10"/>
      <c r="AJT39" s="10"/>
      <c r="AJU39" s="10"/>
      <c r="AJV39" s="10"/>
      <c r="AJW39" s="10"/>
      <c r="AJX39" s="10"/>
      <c r="AJY39" s="10"/>
      <c r="AJZ39" s="10"/>
      <c r="AKA39" s="10"/>
      <c r="AKB39" s="10"/>
      <c r="AKC39" s="10"/>
      <c r="AKD39" s="10"/>
      <c r="AKE39" s="10"/>
      <c r="AKF39" s="10"/>
      <c r="AKG39" s="10"/>
      <c r="AKH39" s="10"/>
      <c r="AKI39" s="10"/>
      <c r="AKJ39" s="10"/>
      <c r="AKK39" s="10"/>
      <c r="AKL39" s="10"/>
      <c r="AKM39" s="10"/>
      <c r="AKN39" s="10"/>
      <c r="AKO39" s="10"/>
      <c r="AKP39" s="10"/>
      <c r="AKQ39" s="10"/>
      <c r="AKR39" s="10"/>
      <c r="AKS39" s="10"/>
      <c r="AKT39" s="10"/>
      <c r="AKU39" s="10"/>
      <c r="AKV39" s="10"/>
      <c r="AKW39" s="10"/>
      <c r="AKX39" s="10"/>
      <c r="AKY39" s="10"/>
      <c r="AKZ39" s="10"/>
      <c r="ALA39" s="10"/>
      <c r="ALB39" s="10"/>
      <c r="ALC39" s="10"/>
      <c r="ALD39" s="10"/>
      <c r="ALE39" s="10"/>
      <c r="ALF39" s="10"/>
      <c r="ALG39" s="10"/>
      <c r="ALH39" s="10"/>
      <c r="ALI39" s="10"/>
      <c r="ALJ39" s="10"/>
      <c r="ALK39" s="10"/>
      <c r="ALL39" s="10"/>
      <c r="ALM39" s="10"/>
      <c r="ALN39" s="10"/>
      <c r="ALO39" s="10"/>
      <c r="ALP39" s="10"/>
      <c r="ALQ39" s="10"/>
      <c r="ALR39" s="10"/>
    </row>
    <row r="40" customFormat="false" ht="12.8" hidden="false" customHeight="false" outlineLevel="0" collapsed="false"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/>
      <c r="NQ40" s="10"/>
      <c r="NR40" s="10"/>
      <c r="NS40" s="10"/>
      <c r="NT40" s="10"/>
      <c r="NU40" s="10"/>
      <c r="NV40" s="10"/>
      <c r="NW40" s="10"/>
      <c r="NX40" s="10"/>
      <c r="NY40" s="10"/>
      <c r="NZ40" s="10"/>
      <c r="OA40" s="10"/>
      <c r="OB40" s="10"/>
      <c r="OC40" s="10"/>
      <c r="OD40" s="10"/>
      <c r="OE40" s="10"/>
      <c r="OF40" s="10"/>
      <c r="OG40" s="10"/>
      <c r="OH40" s="10"/>
      <c r="OI40" s="10"/>
      <c r="OJ40" s="10"/>
      <c r="OK40" s="10"/>
      <c r="OL40" s="10"/>
      <c r="OM40" s="10"/>
      <c r="ON40" s="10"/>
      <c r="OO40" s="10"/>
      <c r="OP40" s="10"/>
      <c r="OQ40" s="10"/>
      <c r="OR40" s="10"/>
      <c r="OS40" s="10"/>
      <c r="OT40" s="10"/>
      <c r="OU40" s="10"/>
      <c r="OV40" s="10"/>
      <c r="OW40" s="10"/>
      <c r="OX40" s="10"/>
      <c r="OY40" s="10"/>
      <c r="OZ40" s="10"/>
      <c r="PA40" s="10"/>
      <c r="PB40" s="10"/>
      <c r="PC40" s="10"/>
      <c r="PD40" s="10"/>
      <c r="PE40" s="10"/>
      <c r="PF40" s="10"/>
      <c r="PG40" s="10"/>
      <c r="PH40" s="10"/>
      <c r="PI40" s="10"/>
      <c r="PJ40" s="10"/>
      <c r="PK40" s="10"/>
      <c r="PL40" s="10"/>
      <c r="PM40" s="10"/>
      <c r="PN40" s="10"/>
      <c r="PO40" s="10"/>
      <c r="PP40" s="10"/>
      <c r="PQ40" s="10"/>
      <c r="PR40" s="10"/>
      <c r="PS40" s="10"/>
      <c r="PT40" s="10"/>
      <c r="PU40" s="10"/>
      <c r="PV40" s="10"/>
      <c r="PW40" s="10"/>
      <c r="PX40" s="10"/>
      <c r="PY40" s="10"/>
      <c r="PZ40" s="10"/>
      <c r="QA40" s="10"/>
      <c r="QB40" s="10"/>
      <c r="QC40" s="10"/>
      <c r="QD40" s="10"/>
      <c r="QE40" s="10"/>
      <c r="QF40" s="10"/>
      <c r="QG40" s="10"/>
      <c r="QH40" s="10"/>
      <c r="QI40" s="10"/>
      <c r="QJ40" s="10"/>
      <c r="QK40" s="10"/>
      <c r="QL40" s="10"/>
      <c r="QM40" s="10"/>
      <c r="QN40" s="10"/>
      <c r="QO40" s="10"/>
      <c r="QP40" s="10"/>
      <c r="QQ40" s="10"/>
      <c r="QR40" s="10"/>
      <c r="QS40" s="10"/>
      <c r="QT40" s="10"/>
      <c r="QU40" s="10"/>
      <c r="QV40" s="10"/>
      <c r="QW40" s="10"/>
      <c r="QX40" s="10"/>
      <c r="QY40" s="10"/>
      <c r="QZ40" s="10"/>
      <c r="RA40" s="10"/>
      <c r="RB40" s="10"/>
      <c r="RC40" s="10"/>
      <c r="RD40" s="10"/>
      <c r="RE40" s="10"/>
      <c r="RF40" s="10"/>
      <c r="RG40" s="10"/>
      <c r="RH40" s="10"/>
      <c r="RI40" s="10"/>
      <c r="RJ40" s="10"/>
      <c r="RK40" s="10"/>
      <c r="RL40" s="10"/>
      <c r="RM40" s="10"/>
      <c r="RN40" s="10"/>
      <c r="RO40" s="10"/>
      <c r="RP40" s="10"/>
      <c r="RQ40" s="10"/>
      <c r="RR40" s="10"/>
      <c r="RS40" s="10"/>
      <c r="RT40" s="10"/>
      <c r="RU40" s="10"/>
      <c r="RV40" s="10"/>
      <c r="RW40" s="10"/>
      <c r="RX40" s="10"/>
      <c r="RY40" s="10"/>
      <c r="RZ40" s="10"/>
      <c r="SA40" s="10"/>
      <c r="SB40" s="10"/>
      <c r="SC40" s="10"/>
      <c r="SD40" s="10"/>
      <c r="SE40" s="10"/>
      <c r="SF40" s="10"/>
      <c r="SG40" s="10"/>
      <c r="SH40" s="10"/>
      <c r="SI40" s="10"/>
      <c r="SJ40" s="10"/>
      <c r="SK40" s="10"/>
      <c r="SL40" s="10"/>
      <c r="SM40" s="10"/>
      <c r="SN40" s="10"/>
      <c r="SO40" s="10"/>
      <c r="SP40" s="10"/>
      <c r="SQ40" s="10"/>
      <c r="SR40" s="10"/>
      <c r="SS40" s="10"/>
      <c r="ST40" s="10"/>
      <c r="SU40" s="10"/>
      <c r="SV40" s="10"/>
      <c r="SW40" s="10"/>
      <c r="SX40" s="10"/>
      <c r="SY40" s="10"/>
      <c r="SZ40" s="10"/>
      <c r="TA40" s="10"/>
      <c r="TB40" s="10"/>
      <c r="TC40" s="10"/>
      <c r="TD40" s="10"/>
      <c r="TE40" s="10"/>
      <c r="TF40" s="10"/>
      <c r="TG40" s="10"/>
      <c r="TH40" s="10"/>
      <c r="TI40" s="10"/>
      <c r="TJ40" s="10"/>
      <c r="TK40" s="10"/>
      <c r="TL40" s="10"/>
      <c r="TM40" s="10"/>
      <c r="TN40" s="10"/>
      <c r="TO40" s="10"/>
      <c r="TP40" s="10"/>
      <c r="TQ40" s="10"/>
      <c r="TR40" s="10"/>
      <c r="TS40" s="10"/>
      <c r="TT40" s="10"/>
      <c r="TU40" s="10"/>
      <c r="TV40" s="10"/>
      <c r="TW40" s="10"/>
      <c r="TX40" s="10"/>
      <c r="TY40" s="10"/>
      <c r="TZ40" s="10"/>
      <c r="UA40" s="10"/>
      <c r="UB40" s="10"/>
      <c r="UC40" s="10"/>
      <c r="UD40" s="10"/>
      <c r="UE40" s="10"/>
      <c r="UF40" s="10"/>
      <c r="UG40" s="10"/>
      <c r="UH40" s="10"/>
      <c r="UI40" s="10"/>
      <c r="UJ40" s="10"/>
      <c r="UK40" s="10"/>
      <c r="UL40" s="10"/>
      <c r="UM40" s="10"/>
      <c r="UN40" s="10"/>
      <c r="UO40" s="10"/>
      <c r="UP40" s="10"/>
      <c r="UQ40" s="10"/>
      <c r="UR40" s="10"/>
      <c r="US40" s="10"/>
      <c r="UT40" s="10"/>
      <c r="UU40" s="10"/>
      <c r="UV40" s="10"/>
      <c r="UW40" s="10"/>
      <c r="UX40" s="10"/>
      <c r="UY40" s="10"/>
      <c r="UZ40" s="10"/>
      <c r="VA40" s="10"/>
      <c r="VB40" s="10"/>
      <c r="VC40" s="10"/>
      <c r="VD40" s="10"/>
      <c r="VE40" s="10"/>
      <c r="VF40" s="10"/>
      <c r="VG40" s="10"/>
      <c r="VH40" s="10"/>
      <c r="VI40" s="10"/>
      <c r="VJ40" s="10"/>
      <c r="VK40" s="10"/>
      <c r="VL40" s="10"/>
      <c r="VM40" s="10"/>
      <c r="VN40" s="10"/>
      <c r="VO40" s="10"/>
      <c r="VP40" s="10"/>
      <c r="VQ40" s="10"/>
      <c r="VR40" s="10"/>
      <c r="VS40" s="10"/>
      <c r="VT40" s="10"/>
      <c r="VU40" s="10"/>
      <c r="VV40" s="10"/>
      <c r="VW40" s="10"/>
      <c r="VX40" s="10"/>
      <c r="VY40" s="10"/>
      <c r="VZ40" s="10"/>
      <c r="WA40" s="10"/>
      <c r="WB40" s="10"/>
      <c r="WC40" s="10"/>
      <c r="WD40" s="10"/>
      <c r="WE40" s="10"/>
      <c r="WF40" s="10"/>
      <c r="WG40" s="10"/>
      <c r="WH40" s="10"/>
      <c r="WI40" s="10"/>
      <c r="WJ40" s="10"/>
      <c r="WK40" s="10"/>
      <c r="WL40" s="10"/>
      <c r="WM40" s="10"/>
      <c r="WN40" s="10"/>
      <c r="WO40" s="10"/>
      <c r="WP40" s="10"/>
      <c r="WQ40" s="10"/>
      <c r="WR40" s="10"/>
      <c r="WS40" s="10"/>
      <c r="WT40" s="10"/>
      <c r="WU40" s="10"/>
      <c r="WV40" s="10"/>
      <c r="WW40" s="10"/>
      <c r="WX40" s="10"/>
      <c r="WY40" s="10"/>
      <c r="WZ40" s="10"/>
      <c r="XA40" s="10"/>
      <c r="XB40" s="10"/>
      <c r="XC40" s="10"/>
      <c r="XD40" s="10"/>
      <c r="XE40" s="10"/>
      <c r="XF40" s="10"/>
      <c r="XG40" s="10"/>
      <c r="XH40" s="10"/>
      <c r="XI40" s="10"/>
      <c r="XJ40" s="10"/>
      <c r="XK40" s="10"/>
      <c r="XL40" s="10"/>
      <c r="XM40" s="10"/>
      <c r="XN40" s="10"/>
      <c r="XO40" s="10"/>
      <c r="XP40" s="10"/>
      <c r="XQ40" s="10"/>
      <c r="XR40" s="10"/>
      <c r="XS40" s="10"/>
      <c r="XT40" s="10"/>
      <c r="XU40" s="10"/>
      <c r="XV40" s="10"/>
      <c r="XW40" s="10"/>
      <c r="XX40" s="10"/>
      <c r="XY40" s="10"/>
      <c r="XZ40" s="10"/>
      <c r="YA40" s="10"/>
      <c r="YB40" s="10"/>
      <c r="YC40" s="10"/>
      <c r="YD40" s="10"/>
      <c r="YE40" s="10"/>
      <c r="YF40" s="10"/>
      <c r="YG40" s="10"/>
      <c r="YH40" s="10"/>
      <c r="YI40" s="10"/>
      <c r="YJ40" s="10"/>
      <c r="YK40" s="10"/>
      <c r="YL40" s="10"/>
      <c r="YM40" s="10"/>
      <c r="YN40" s="10"/>
      <c r="YO40" s="10"/>
      <c r="YP40" s="10"/>
      <c r="YQ40" s="10"/>
      <c r="YR40" s="10"/>
      <c r="YS40" s="10"/>
      <c r="YT40" s="10"/>
      <c r="YU40" s="10"/>
      <c r="YV40" s="10"/>
      <c r="YW40" s="10"/>
      <c r="YX40" s="10"/>
      <c r="YY40" s="10"/>
      <c r="YZ40" s="10"/>
      <c r="ZA40" s="10"/>
      <c r="ZB40" s="10"/>
      <c r="ZC40" s="10"/>
      <c r="ZD40" s="10"/>
      <c r="ZE40" s="10"/>
      <c r="ZF40" s="10"/>
      <c r="ZG40" s="10"/>
      <c r="ZH40" s="10"/>
      <c r="ZI40" s="10"/>
      <c r="ZJ40" s="10"/>
      <c r="ZK40" s="10"/>
      <c r="ZL40" s="10"/>
      <c r="ZM40" s="10"/>
      <c r="ZN40" s="10"/>
      <c r="ZO40" s="10"/>
      <c r="ZP40" s="10"/>
      <c r="ZQ40" s="10"/>
      <c r="ZR40" s="10"/>
      <c r="ZS40" s="10"/>
      <c r="ZT40" s="10"/>
      <c r="ZU40" s="10"/>
      <c r="ZV40" s="10"/>
      <c r="ZW40" s="10"/>
      <c r="ZX40" s="10"/>
      <c r="ZY40" s="10"/>
      <c r="ZZ40" s="10"/>
      <c r="AAA40" s="10"/>
      <c r="AAB40" s="10"/>
      <c r="AAC40" s="10"/>
      <c r="AAD40" s="10"/>
      <c r="AAE40" s="10"/>
      <c r="AAF40" s="10"/>
      <c r="AAG40" s="10"/>
      <c r="AAH40" s="10"/>
      <c r="AAI40" s="10"/>
      <c r="AAJ40" s="10"/>
      <c r="AAK40" s="10"/>
      <c r="AAL40" s="10"/>
      <c r="AAM40" s="10"/>
      <c r="AAN40" s="10"/>
      <c r="AAO40" s="10"/>
      <c r="AAP40" s="10"/>
      <c r="AAQ40" s="10"/>
      <c r="AAR40" s="10"/>
      <c r="AAS40" s="10"/>
      <c r="AAT40" s="10"/>
      <c r="AAU40" s="10"/>
      <c r="AAV40" s="10"/>
      <c r="AAW40" s="10"/>
      <c r="AAX40" s="10"/>
      <c r="AAY40" s="10"/>
      <c r="AAZ40" s="10"/>
      <c r="ABA40" s="10"/>
      <c r="ABB40" s="10"/>
      <c r="ABC40" s="10"/>
      <c r="ABD40" s="10"/>
      <c r="ABE40" s="10"/>
      <c r="ABF40" s="10"/>
      <c r="ABG40" s="10"/>
      <c r="ABH40" s="10"/>
      <c r="ABI40" s="10"/>
      <c r="ABJ40" s="10"/>
      <c r="ABK40" s="10"/>
      <c r="ABL40" s="10"/>
      <c r="ABM40" s="10"/>
      <c r="ABN40" s="10"/>
      <c r="ABO40" s="10"/>
      <c r="ABP40" s="10"/>
      <c r="ABQ40" s="10"/>
      <c r="ABR40" s="10"/>
      <c r="ABS40" s="10"/>
      <c r="ABT40" s="10"/>
      <c r="ABU40" s="10"/>
      <c r="ABV40" s="10"/>
      <c r="ABW40" s="10"/>
      <c r="ABX40" s="10"/>
      <c r="ABY40" s="10"/>
      <c r="ABZ40" s="10"/>
      <c r="ACA40" s="10"/>
      <c r="ACB40" s="10"/>
      <c r="ACC40" s="10"/>
      <c r="ACD40" s="10"/>
      <c r="ACE40" s="10"/>
      <c r="ACF40" s="10"/>
      <c r="ACG40" s="10"/>
      <c r="ACH40" s="10"/>
      <c r="ACI40" s="10"/>
      <c r="ACJ40" s="10"/>
      <c r="ACK40" s="10"/>
      <c r="ACL40" s="10"/>
      <c r="ACM40" s="10"/>
      <c r="ACN40" s="10"/>
      <c r="ACO40" s="10"/>
      <c r="ACP40" s="10"/>
      <c r="ACQ40" s="10"/>
      <c r="ACR40" s="10"/>
      <c r="ACS40" s="10"/>
      <c r="ACT40" s="10"/>
      <c r="ACU40" s="10"/>
      <c r="ACV40" s="10"/>
      <c r="ACW40" s="10"/>
      <c r="ACX40" s="10"/>
      <c r="ACY40" s="10"/>
      <c r="ACZ40" s="10"/>
      <c r="ADA40" s="10"/>
      <c r="ADB40" s="10"/>
      <c r="ADC40" s="10"/>
      <c r="ADD40" s="10"/>
      <c r="ADE40" s="10"/>
      <c r="ADF40" s="10"/>
      <c r="ADG40" s="10"/>
      <c r="ADH40" s="10"/>
      <c r="ADI40" s="10"/>
      <c r="ADJ40" s="10"/>
      <c r="ADK40" s="10"/>
      <c r="ADL40" s="10"/>
      <c r="ADM40" s="10"/>
      <c r="ADN40" s="10"/>
      <c r="ADO40" s="10"/>
      <c r="ADP40" s="10"/>
      <c r="ADQ40" s="10"/>
      <c r="ADR40" s="10"/>
      <c r="ADS40" s="10"/>
      <c r="ADT40" s="10"/>
      <c r="ADU40" s="10"/>
      <c r="ADV40" s="10"/>
      <c r="ADW40" s="10"/>
      <c r="ADX40" s="10"/>
      <c r="ADY40" s="10"/>
      <c r="ADZ40" s="10"/>
      <c r="AEA40" s="10"/>
      <c r="AEB40" s="10"/>
      <c r="AEC40" s="10"/>
      <c r="AED40" s="10"/>
      <c r="AEE40" s="10"/>
      <c r="AEF40" s="10"/>
      <c r="AEG40" s="10"/>
      <c r="AEH40" s="10"/>
      <c r="AEI40" s="10"/>
      <c r="AEJ40" s="10"/>
      <c r="AEK40" s="10"/>
      <c r="AEL40" s="10"/>
      <c r="AEM40" s="10"/>
      <c r="AEN40" s="10"/>
      <c r="AEO40" s="10"/>
      <c r="AEP40" s="10"/>
      <c r="AEQ40" s="10"/>
      <c r="AER40" s="10"/>
      <c r="AES40" s="10"/>
      <c r="AET40" s="10"/>
      <c r="AEU40" s="10"/>
      <c r="AEV40" s="10"/>
      <c r="AEW40" s="10"/>
      <c r="AEX40" s="10"/>
      <c r="AEY40" s="10"/>
      <c r="AEZ40" s="10"/>
      <c r="AFA40" s="10"/>
      <c r="AFB40" s="10"/>
      <c r="AFC40" s="10"/>
      <c r="AFD40" s="10"/>
      <c r="AFE40" s="10"/>
      <c r="AFF40" s="10"/>
      <c r="AFG40" s="10"/>
      <c r="AFH40" s="10"/>
      <c r="AFI40" s="10"/>
      <c r="AFJ40" s="10"/>
      <c r="AFK40" s="10"/>
      <c r="AFL40" s="10"/>
      <c r="AFM40" s="10"/>
      <c r="AFN40" s="10"/>
      <c r="AFO40" s="10"/>
      <c r="AFP40" s="10"/>
      <c r="AFQ40" s="10"/>
      <c r="AFR40" s="10"/>
      <c r="AFS40" s="10"/>
      <c r="AFT40" s="10"/>
      <c r="AFU40" s="10"/>
      <c r="AFV40" s="10"/>
      <c r="AFW40" s="10"/>
      <c r="AFX40" s="10"/>
      <c r="AFY40" s="10"/>
      <c r="AFZ40" s="10"/>
      <c r="AGA40" s="10"/>
      <c r="AGB40" s="10"/>
      <c r="AGC40" s="10"/>
      <c r="AGD40" s="10"/>
      <c r="AGE40" s="10"/>
      <c r="AGF40" s="10"/>
      <c r="AGG40" s="10"/>
      <c r="AGH40" s="10"/>
      <c r="AGI40" s="10"/>
      <c r="AGJ40" s="10"/>
      <c r="AGK40" s="10"/>
      <c r="AGL40" s="10"/>
      <c r="AGM40" s="10"/>
      <c r="AGN40" s="10"/>
      <c r="AGO40" s="10"/>
      <c r="AGP40" s="10"/>
      <c r="AGQ40" s="10"/>
      <c r="AGR40" s="10"/>
      <c r="AGS40" s="10"/>
      <c r="AGT40" s="10"/>
      <c r="AGU40" s="10"/>
      <c r="AGV40" s="10"/>
      <c r="AGW40" s="10"/>
      <c r="AGX40" s="10"/>
      <c r="AGY40" s="10"/>
      <c r="AGZ40" s="10"/>
      <c r="AHA40" s="10"/>
      <c r="AHB40" s="10"/>
      <c r="AHC40" s="10"/>
      <c r="AHD40" s="10"/>
      <c r="AHE40" s="10"/>
      <c r="AHF40" s="10"/>
      <c r="AHG40" s="10"/>
      <c r="AHH40" s="10"/>
      <c r="AHI40" s="10"/>
      <c r="AHJ40" s="10"/>
      <c r="AHK40" s="10"/>
      <c r="AHL40" s="10"/>
      <c r="AHM40" s="10"/>
      <c r="AHN40" s="10"/>
      <c r="AHO40" s="10"/>
      <c r="AHP40" s="10"/>
      <c r="AHQ40" s="10"/>
      <c r="AHR40" s="10"/>
      <c r="AHS40" s="10"/>
      <c r="AHT40" s="10"/>
      <c r="AHU40" s="10"/>
      <c r="AHV40" s="10"/>
      <c r="AHW40" s="10"/>
      <c r="AHX40" s="10"/>
      <c r="AHY40" s="10"/>
      <c r="AHZ40" s="10"/>
      <c r="AIA40" s="10"/>
      <c r="AIB40" s="10"/>
      <c r="AIC40" s="10"/>
      <c r="AID40" s="10"/>
      <c r="AIE40" s="10"/>
      <c r="AIF40" s="10"/>
      <c r="AIG40" s="10"/>
      <c r="AIH40" s="10"/>
      <c r="AII40" s="10"/>
      <c r="AIJ40" s="10"/>
      <c r="AIK40" s="10"/>
      <c r="AIL40" s="10"/>
      <c r="AIM40" s="10"/>
      <c r="AIN40" s="10"/>
      <c r="AIO40" s="10"/>
      <c r="AIP40" s="10"/>
      <c r="AIQ40" s="10"/>
      <c r="AIR40" s="10"/>
      <c r="AIS40" s="10"/>
      <c r="AIT40" s="10"/>
      <c r="AIU40" s="10"/>
      <c r="AIV40" s="10"/>
      <c r="AIW40" s="10"/>
      <c r="AIX40" s="10"/>
      <c r="AIY40" s="10"/>
      <c r="AIZ40" s="10"/>
      <c r="AJA40" s="10"/>
      <c r="AJB40" s="10"/>
      <c r="AJC40" s="10"/>
      <c r="AJD40" s="10"/>
      <c r="AJE40" s="10"/>
      <c r="AJF40" s="10"/>
      <c r="AJG40" s="10"/>
      <c r="AJH40" s="10"/>
      <c r="AJI40" s="10"/>
      <c r="AJJ40" s="10"/>
      <c r="AJK40" s="10"/>
      <c r="AJL40" s="10"/>
      <c r="AJM40" s="10"/>
      <c r="AJN40" s="10"/>
      <c r="AJO40" s="10"/>
      <c r="AJP40" s="10"/>
      <c r="AJQ40" s="10"/>
      <c r="AJR40" s="10"/>
      <c r="AJS40" s="10"/>
      <c r="AJT40" s="10"/>
      <c r="AJU40" s="10"/>
      <c r="AJV40" s="10"/>
      <c r="AJW40" s="10"/>
      <c r="AJX40" s="10"/>
      <c r="AJY40" s="10"/>
      <c r="AJZ40" s="10"/>
      <c r="AKA40" s="10"/>
      <c r="AKB40" s="10"/>
      <c r="AKC40" s="10"/>
      <c r="AKD40" s="10"/>
      <c r="AKE40" s="10"/>
      <c r="AKF40" s="10"/>
      <c r="AKG40" s="10"/>
      <c r="AKH40" s="10"/>
      <c r="AKI40" s="10"/>
      <c r="AKJ40" s="10"/>
      <c r="AKK40" s="10"/>
      <c r="AKL40" s="10"/>
      <c r="AKM40" s="10"/>
      <c r="AKN40" s="10"/>
      <c r="AKO40" s="10"/>
      <c r="AKP40" s="10"/>
      <c r="AKQ40" s="10"/>
      <c r="AKR40" s="10"/>
      <c r="AKS40" s="10"/>
      <c r="AKT40" s="10"/>
      <c r="AKU40" s="10"/>
      <c r="AKV40" s="10"/>
      <c r="AKW40" s="10"/>
      <c r="AKX40" s="10"/>
      <c r="AKY40" s="10"/>
      <c r="AKZ40" s="10"/>
      <c r="ALA40" s="10"/>
      <c r="ALB40" s="10"/>
      <c r="ALC40" s="10"/>
      <c r="ALD40" s="10"/>
      <c r="ALE40" s="10"/>
      <c r="ALF40" s="10"/>
      <c r="ALG40" s="10"/>
      <c r="ALH40" s="10"/>
      <c r="ALI40" s="10"/>
      <c r="ALJ40" s="10"/>
      <c r="ALK40" s="10"/>
      <c r="ALL40" s="10"/>
      <c r="ALM40" s="10"/>
      <c r="ALN40" s="10"/>
      <c r="ALO40" s="10"/>
      <c r="ALP40" s="10"/>
      <c r="ALQ40" s="10"/>
      <c r="ALR40" s="10"/>
    </row>
    <row r="41" customFormat="false" ht="12.8" hidden="false" customHeight="false" outlineLevel="0" collapsed="false"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/>
      <c r="NQ41" s="10"/>
      <c r="NR41" s="10"/>
      <c r="NS41" s="10"/>
      <c r="NT41" s="10"/>
      <c r="NU41" s="10"/>
      <c r="NV41" s="10"/>
      <c r="NW41" s="10"/>
      <c r="NX41" s="10"/>
      <c r="NY41" s="10"/>
      <c r="NZ41" s="10"/>
      <c r="OA41" s="10"/>
      <c r="OB41" s="10"/>
      <c r="OC41" s="10"/>
      <c r="OD41" s="10"/>
      <c r="OE41" s="10"/>
      <c r="OF41" s="10"/>
      <c r="OG41" s="10"/>
      <c r="OH41" s="10"/>
      <c r="OI41" s="10"/>
      <c r="OJ41" s="10"/>
      <c r="OK41" s="10"/>
      <c r="OL41" s="10"/>
      <c r="OM41" s="10"/>
      <c r="ON41" s="10"/>
      <c r="OO41" s="10"/>
      <c r="OP41" s="10"/>
      <c r="OQ41" s="10"/>
      <c r="OR41" s="10"/>
      <c r="OS41" s="10"/>
      <c r="OT41" s="10"/>
      <c r="OU41" s="10"/>
      <c r="OV41" s="10"/>
      <c r="OW41" s="10"/>
      <c r="OX41" s="10"/>
      <c r="OY41" s="10"/>
      <c r="OZ41" s="10"/>
      <c r="PA41" s="10"/>
      <c r="PB41" s="10"/>
      <c r="PC41" s="10"/>
      <c r="PD41" s="10"/>
      <c r="PE41" s="10"/>
      <c r="PF41" s="10"/>
      <c r="PG41" s="10"/>
      <c r="PH41" s="10"/>
      <c r="PI41" s="10"/>
      <c r="PJ41" s="10"/>
      <c r="PK41" s="10"/>
      <c r="PL41" s="10"/>
      <c r="PM41" s="10"/>
      <c r="PN41" s="10"/>
      <c r="PO41" s="10"/>
      <c r="PP41" s="10"/>
      <c r="PQ41" s="10"/>
      <c r="PR41" s="10"/>
      <c r="PS41" s="10"/>
      <c r="PT41" s="10"/>
      <c r="PU41" s="10"/>
      <c r="PV41" s="10"/>
      <c r="PW41" s="10"/>
      <c r="PX41" s="10"/>
      <c r="PY41" s="10"/>
      <c r="PZ41" s="10"/>
      <c r="QA41" s="10"/>
      <c r="QB41" s="10"/>
      <c r="QC41" s="10"/>
      <c r="QD41" s="10"/>
      <c r="QE41" s="10"/>
      <c r="QF41" s="10"/>
      <c r="QG41" s="10"/>
      <c r="QH41" s="10"/>
      <c r="QI41" s="10"/>
      <c r="QJ41" s="10"/>
      <c r="QK41" s="10"/>
      <c r="QL41" s="10"/>
      <c r="QM41" s="10"/>
      <c r="QN41" s="10"/>
      <c r="QO41" s="10"/>
      <c r="QP41" s="10"/>
      <c r="QQ41" s="10"/>
      <c r="QR41" s="10"/>
      <c r="QS41" s="10"/>
      <c r="QT41" s="10"/>
      <c r="QU41" s="10"/>
      <c r="QV41" s="10"/>
      <c r="QW41" s="10"/>
      <c r="QX41" s="10"/>
      <c r="QY41" s="10"/>
      <c r="QZ41" s="10"/>
      <c r="RA41" s="10"/>
      <c r="RB41" s="10"/>
      <c r="RC41" s="10"/>
      <c r="RD41" s="10"/>
      <c r="RE41" s="10"/>
      <c r="RF41" s="10"/>
      <c r="RG41" s="10"/>
      <c r="RH41" s="10"/>
      <c r="RI41" s="10"/>
      <c r="RJ41" s="10"/>
      <c r="RK41" s="10"/>
      <c r="RL41" s="10"/>
      <c r="RM41" s="10"/>
      <c r="RN41" s="10"/>
      <c r="RO41" s="10"/>
      <c r="RP41" s="10"/>
      <c r="RQ41" s="10"/>
      <c r="RR41" s="10"/>
      <c r="RS41" s="10"/>
      <c r="RT41" s="10"/>
      <c r="RU41" s="10"/>
      <c r="RV41" s="10"/>
      <c r="RW41" s="10"/>
      <c r="RX41" s="10"/>
      <c r="RY41" s="10"/>
      <c r="RZ41" s="10"/>
      <c r="SA41" s="10"/>
      <c r="SB41" s="10"/>
      <c r="SC41" s="10"/>
      <c r="SD41" s="10"/>
      <c r="SE41" s="10"/>
      <c r="SF41" s="10"/>
      <c r="SG41" s="10"/>
      <c r="SH41" s="10"/>
      <c r="SI41" s="10"/>
      <c r="SJ41" s="10"/>
      <c r="SK41" s="10"/>
      <c r="SL41" s="10"/>
      <c r="SM41" s="10"/>
      <c r="SN41" s="10"/>
      <c r="SO41" s="10"/>
      <c r="SP41" s="10"/>
      <c r="SQ41" s="10"/>
      <c r="SR41" s="10"/>
      <c r="SS41" s="10"/>
      <c r="ST41" s="10"/>
      <c r="SU41" s="10"/>
      <c r="SV41" s="10"/>
      <c r="SW41" s="10"/>
      <c r="SX41" s="10"/>
      <c r="SY41" s="10"/>
      <c r="SZ41" s="10"/>
      <c r="TA41" s="10"/>
      <c r="TB41" s="10"/>
      <c r="TC41" s="10"/>
      <c r="TD41" s="10"/>
      <c r="TE41" s="10"/>
      <c r="TF41" s="10"/>
      <c r="TG41" s="10"/>
      <c r="TH41" s="10"/>
      <c r="TI41" s="10"/>
      <c r="TJ41" s="10"/>
      <c r="TK41" s="10"/>
      <c r="TL41" s="10"/>
      <c r="TM41" s="10"/>
      <c r="TN41" s="10"/>
      <c r="TO41" s="10"/>
      <c r="TP41" s="10"/>
      <c r="TQ41" s="10"/>
      <c r="TR41" s="10"/>
      <c r="TS41" s="10"/>
      <c r="TT41" s="10"/>
      <c r="TU41" s="10"/>
      <c r="TV41" s="10"/>
      <c r="TW41" s="10"/>
      <c r="TX41" s="10"/>
      <c r="TY41" s="10"/>
      <c r="TZ41" s="10"/>
      <c r="UA41" s="10"/>
      <c r="UB41" s="10"/>
      <c r="UC41" s="10"/>
      <c r="UD41" s="10"/>
      <c r="UE41" s="10"/>
      <c r="UF41" s="10"/>
      <c r="UG41" s="10"/>
      <c r="UH41" s="10"/>
      <c r="UI41" s="10"/>
      <c r="UJ41" s="10"/>
      <c r="UK41" s="10"/>
      <c r="UL41" s="10"/>
      <c r="UM41" s="10"/>
      <c r="UN41" s="10"/>
      <c r="UO41" s="10"/>
      <c r="UP41" s="10"/>
      <c r="UQ41" s="10"/>
      <c r="UR41" s="10"/>
      <c r="US41" s="10"/>
      <c r="UT41" s="10"/>
      <c r="UU41" s="10"/>
      <c r="UV41" s="10"/>
      <c r="UW41" s="10"/>
      <c r="UX41" s="10"/>
      <c r="UY41" s="10"/>
      <c r="UZ41" s="10"/>
      <c r="VA41" s="10"/>
      <c r="VB41" s="10"/>
      <c r="VC41" s="10"/>
      <c r="VD41" s="10"/>
      <c r="VE41" s="10"/>
      <c r="VF41" s="10"/>
      <c r="VG41" s="10"/>
      <c r="VH41" s="10"/>
      <c r="VI41" s="10"/>
      <c r="VJ41" s="10"/>
      <c r="VK41" s="10"/>
      <c r="VL41" s="10"/>
      <c r="VM41" s="10"/>
      <c r="VN41" s="10"/>
      <c r="VO41" s="10"/>
      <c r="VP41" s="10"/>
      <c r="VQ41" s="10"/>
      <c r="VR41" s="10"/>
      <c r="VS41" s="10"/>
      <c r="VT41" s="10"/>
      <c r="VU41" s="10"/>
      <c r="VV41" s="10"/>
      <c r="VW41" s="10"/>
      <c r="VX41" s="10"/>
      <c r="VY41" s="10"/>
      <c r="VZ41" s="10"/>
      <c r="WA41" s="10"/>
      <c r="WB41" s="10"/>
      <c r="WC41" s="10"/>
      <c r="WD41" s="10"/>
      <c r="WE41" s="10"/>
      <c r="WF41" s="10"/>
      <c r="WG41" s="10"/>
      <c r="WH41" s="10"/>
      <c r="WI41" s="10"/>
      <c r="WJ41" s="10"/>
      <c r="WK41" s="10"/>
      <c r="WL41" s="10"/>
      <c r="WM41" s="10"/>
      <c r="WN41" s="10"/>
      <c r="WO41" s="10"/>
      <c r="WP41" s="10"/>
      <c r="WQ41" s="10"/>
      <c r="WR41" s="10"/>
      <c r="WS41" s="10"/>
      <c r="WT41" s="10"/>
      <c r="WU41" s="10"/>
      <c r="WV41" s="10"/>
      <c r="WW41" s="10"/>
      <c r="WX41" s="10"/>
      <c r="WY41" s="10"/>
      <c r="WZ41" s="10"/>
      <c r="XA41" s="10"/>
      <c r="XB41" s="10"/>
      <c r="XC41" s="10"/>
      <c r="XD41" s="10"/>
      <c r="XE41" s="10"/>
      <c r="XF41" s="10"/>
      <c r="XG41" s="10"/>
      <c r="XH41" s="10"/>
      <c r="XI41" s="10"/>
      <c r="XJ41" s="10"/>
      <c r="XK41" s="10"/>
      <c r="XL41" s="10"/>
      <c r="XM41" s="10"/>
      <c r="XN41" s="10"/>
      <c r="XO41" s="10"/>
      <c r="XP41" s="10"/>
      <c r="XQ41" s="10"/>
      <c r="XR41" s="10"/>
      <c r="XS41" s="10"/>
      <c r="XT41" s="10"/>
      <c r="XU41" s="10"/>
      <c r="XV41" s="10"/>
      <c r="XW41" s="10"/>
      <c r="XX41" s="10"/>
      <c r="XY41" s="10"/>
      <c r="XZ41" s="10"/>
      <c r="YA41" s="10"/>
      <c r="YB41" s="10"/>
      <c r="YC41" s="10"/>
      <c r="YD41" s="10"/>
      <c r="YE41" s="10"/>
      <c r="YF41" s="10"/>
      <c r="YG41" s="10"/>
      <c r="YH41" s="10"/>
      <c r="YI41" s="10"/>
      <c r="YJ41" s="10"/>
      <c r="YK41" s="10"/>
      <c r="YL41" s="10"/>
      <c r="YM41" s="10"/>
      <c r="YN41" s="10"/>
      <c r="YO41" s="10"/>
      <c r="YP41" s="10"/>
      <c r="YQ41" s="10"/>
      <c r="YR41" s="10"/>
      <c r="YS41" s="10"/>
      <c r="YT41" s="10"/>
      <c r="YU41" s="10"/>
      <c r="YV41" s="10"/>
      <c r="YW41" s="10"/>
      <c r="YX41" s="10"/>
      <c r="YY41" s="10"/>
      <c r="YZ41" s="10"/>
      <c r="ZA41" s="10"/>
      <c r="ZB41" s="10"/>
      <c r="ZC41" s="10"/>
      <c r="ZD41" s="10"/>
      <c r="ZE41" s="10"/>
      <c r="ZF41" s="10"/>
      <c r="ZG41" s="10"/>
      <c r="ZH41" s="10"/>
      <c r="ZI41" s="10"/>
      <c r="ZJ41" s="10"/>
      <c r="ZK41" s="10"/>
      <c r="ZL41" s="10"/>
      <c r="ZM41" s="10"/>
      <c r="ZN41" s="10"/>
      <c r="ZO41" s="10"/>
      <c r="ZP41" s="10"/>
      <c r="ZQ41" s="10"/>
      <c r="ZR41" s="10"/>
      <c r="ZS41" s="10"/>
      <c r="ZT41" s="10"/>
      <c r="ZU41" s="10"/>
      <c r="ZV41" s="10"/>
      <c r="ZW41" s="10"/>
      <c r="ZX41" s="10"/>
      <c r="ZY41" s="10"/>
      <c r="ZZ41" s="10"/>
      <c r="AAA41" s="10"/>
      <c r="AAB41" s="10"/>
      <c r="AAC41" s="10"/>
      <c r="AAD41" s="10"/>
      <c r="AAE41" s="10"/>
      <c r="AAF41" s="10"/>
      <c r="AAG41" s="10"/>
      <c r="AAH41" s="10"/>
      <c r="AAI41" s="10"/>
      <c r="AAJ41" s="10"/>
      <c r="AAK41" s="10"/>
      <c r="AAL41" s="10"/>
      <c r="AAM41" s="10"/>
      <c r="AAN41" s="10"/>
      <c r="AAO41" s="10"/>
      <c r="AAP41" s="10"/>
      <c r="AAQ41" s="10"/>
      <c r="AAR41" s="10"/>
      <c r="AAS41" s="10"/>
      <c r="AAT41" s="10"/>
      <c r="AAU41" s="10"/>
      <c r="AAV41" s="10"/>
      <c r="AAW41" s="10"/>
      <c r="AAX41" s="10"/>
      <c r="AAY41" s="10"/>
      <c r="AAZ41" s="10"/>
      <c r="ABA41" s="10"/>
      <c r="ABB41" s="10"/>
      <c r="ABC41" s="10"/>
      <c r="ABD41" s="10"/>
      <c r="ABE41" s="10"/>
      <c r="ABF41" s="10"/>
      <c r="ABG41" s="10"/>
      <c r="ABH41" s="10"/>
      <c r="ABI41" s="10"/>
      <c r="ABJ41" s="10"/>
      <c r="ABK41" s="10"/>
      <c r="ABL41" s="10"/>
      <c r="ABM41" s="10"/>
      <c r="ABN41" s="10"/>
      <c r="ABO41" s="10"/>
      <c r="ABP41" s="10"/>
      <c r="ABQ41" s="10"/>
      <c r="ABR41" s="10"/>
      <c r="ABS41" s="10"/>
      <c r="ABT41" s="10"/>
      <c r="ABU41" s="10"/>
      <c r="ABV41" s="10"/>
      <c r="ABW41" s="10"/>
      <c r="ABX41" s="10"/>
      <c r="ABY41" s="10"/>
      <c r="ABZ41" s="10"/>
      <c r="ACA41" s="10"/>
      <c r="ACB41" s="10"/>
      <c r="ACC41" s="10"/>
      <c r="ACD41" s="10"/>
      <c r="ACE41" s="10"/>
      <c r="ACF41" s="10"/>
      <c r="ACG41" s="10"/>
      <c r="ACH41" s="10"/>
      <c r="ACI41" s="10"/>
      <c r="ACJ41" s="10"/>
      <c r="ACK41" s="10"/>
      <c r="ACL41" s="10"/>
      <c r="ACM41" s="10"/>
      <c r="ACN41" s="10"/>
      <c r="ACO41" s="10"/>
      <c r="ACP41" s="10"/>
      <c r="ACQ41" s="10"/>
      <c r="ACR41" s="10"/>
      <c r="ACS41" s="10"/>
      <c r="ACT41" s="10"/>
      <c r="ACU41" s="10"/>
      <c r="ACV41" s="10"/>
      <c r="ACW41" s="10"/>
      <c r="ACX41" s="10"/>
      <c r="ACY41" s="10"/>
      <c r="ACZ41" s="10"/>
      <c r="ADA41" s="10"/>
      <c r="ADB41" s="10"/>
      <c r="ADC41" s="10"/>
      <c r="ADD41" s="10"/>
      <c r="ADE41" s="10"/>
      <c r="ADF41" s="10"/>
      <c r="ADG41" s="10"/>
      <c r="ADH41" s="10"/>
      <c r="ADI41" s="10"/>
      <c r="ADJ41" s="10"/>
      <c r="ADK41" s="10"/>
      <c r="ADL41" s="10"/>
      <c r="ADM41" s="10"/>
      <c r="ADN41" s="10"/>
      <c r="ADO41" s="10"/>
      <c r="ADP41" s="10"/>
      <c r="ADQ41" s="10"/>
      <c r="ADR41" s="10"/>
      <c r="ADS41" s="10"/>
      <c r="ADT41" s="10"/>
      <c r="ADU41" s="10"/>
      <c r="ADV41" s="10"/>
      <c r="ADW41" s="10"/>
      <c r="ADX41" s="10"/>
      <c r="ADY41" s="10"/>
      <c r="ADZ41" s="10"/>
      <c r="AEA41" s="10"/>
      <c r="AEB41" s="10"/>
      <c r="AEC41" s="10"/>
      <c r="AED41" s="10"/>
      <c r="AEE41" s="10"/>
      <c r="AEF41" s="10"/>
      <c r="AEG41" s="10"/>
      <c r="AEH41" s="10"/>
      <c r="AEI41" s="10"/>
      <c r="AEJ41" s="10"/>
      <c r="AEK41" s="10"/>
      <c r="AEL41" s="10"/>
      <c r="AEM41" s="10"/>
      <c r="AEN41" s="10"/>
      <c r="AEO41" s="10"/>
      <c r="AEP41" s="10"/>
      <c r="AEQ41" s="10"/>
      <c r="AER41" s="10"/>
      <c r="AES41" s="10"/>
      <c r="AET41" s="10"/>
      <c r="AEU41" s="10"/>
      <c r="AEV41" s="10"/>
      <c r="AEW41" s="10"/>
      <c r="AEX41" s="10"/>
      <c r="AEY41" s="10"/>
      <c r="AEZ41" s="10"/>
      <c r="AFA41" s="10"/>
      <c r="AFB41" s="10"/>
      <c r="AFC41" s="10"/>
      <c r="AFD41" s="10"/>
      <c r="AFE41" s="10"/>
      <c r="AFF41" s="10"/>
      <c r="AFG41" s="10"/>
      <c r="AFH41" s="10"/>
      <c r="AFI41" s="10"/>
      <c r="AFJ41" s="10"/>
      <c r="AFK41" s="10"/>
      <c r="AFL41" s="10"/>
      <c r="AFM41" s="10"/>
      <c r="AFN41" s="10"/>
      <c r="AFO41" s="10"/>
      <c r="AFP41" s="10"/>
      <c r="AFQ41" s="10"/>
      <c r="AFR41" s="10"/>
      <c r="AFS41" s="10"/>
      <c r="AFT41" s="10"/>
      <c r="AFU41" s="10"/>
      <c r="AFV41" s="10"/>
      <c r="AFW41" s="10"/>
      <c r="AFX41" s="10"/>
      <c r="AFY41" s="10"/>
      <c r="AFZ41" s="10"/>
      <c r="AGA41" s="10"/>
      <c r="AGB41" s="10"/>
      <c r="AGC41" s="10"/>
      <c r="AGD41" s="10"/>
      <c r="AGE41" s="10"/>
      <c r="AGF41" s="10"/>
      <c r="AGG41" s="10"/>
      <c r="AGH41" s="10"/>
      <c r="AGI41" s="10"/>
      <c r="AGJ41" s="10"/>
      <c r="AGK41" s="10"/>
      <c r="AGL41" s="10"/>
      <c r="AGM41" s="10"/>
      <c r="AGN41" s="10"/>
      <c r="AGO41" s="10"/>
      <c r="AGP41" s="10"/>
      <c r="AGQ41" s="10"/>
      <c r="AGR41" s="10"/>
      <c r="AGS41" s="10"/>
      <c r="AGT41" s="10"/>
      <c r="AGU41" s="10"/>
      <c r="AGV41" s="10"/>
      <c r="AGW41" s="10"/>
      <c r="AGX41" s="10"/>
      <c r="AGY41" s="10"/>
      <c r="AGZ41" s="10"/>
      <c r="AHA41" s="10"/>
      <c r="AHB41" s="10"/>
      <c r="AHC41" s="10"/>
      <c r="AHD41" s="10"/>
      <c r="AHE41" s="10"/>
      <c r="AHF41" s="10"/>
      <c r="AHG41" s="10"/>
      <c r="AHH41" s="10"/>
      <c r="AHI41" s="10"/>
      <c r="AHJ41" s="10"/>
      <c r="AHK41" s="10"/>
      <c r="AHL41" s="10"/>
      <c r="AHM41" s="10"/>
      <c r="AHN41" s="10"/>
      <c r="AHO41" s="10"/>
      <c r="AHP41" s="10"/>
      <c r="AHQ41" s="10"/>
      <c r="AHR41" s="10"/>
      <c r="AHS41" s="10"/>
      <c r="AHT41" s="10"/>
      <c r="AHU41" s="10"/>
      <c r="AHV41" s="10"/>
      <c r="AHW41" s="10"/>
      <c r="AHX41" s="10"/>
      <c r="AHY41" s="10"/>
      <c r="AHZ41" s="10"/>
      <c r="AIA41" s="10"/>
      <c r="AIB41" s="10"/>
      <c r="AIC41" s="10"/>
      <c r="AID41" s="10"/>
      <c r="AIE41" s="10"/>
      <c r="AIF41" s="10"/>
      <c r="AIG41" s="10"/>
      <c r="AIH41" s="10"/>
      <c r="AII41" s="10"/>
      <c r="AIJ41" s="10"/>
      <c r="AIK41" s="10"/>
      <c r="AIL41" s="10"/>
      <c r="AIM41" s="10"/>
      <c r="AIN41" s="10"/>
      <c r="AIO41" s="10"/>
      <c r="AIP41" s="10"/>
      <c r="AIQ41" s="10"/>
      <c r="AIR41" s="10"/>
      <c r="AIS41" s="10"/>
      <c r="AIT41" s="10"/>
      <c r="AIU41" s="10"/>
      <c r="AIV41" s="10"/>
      <c r="AIW41" s="10"/>
      <c r="AIX41" s="10"/>
      <c r="AIY41" s="10"/>
      <c r="AIZ41" s="10"/>
      <c r="AJA41" s="10"/>
      <c r="AJB41" s="10"/>
      <c r="AJC41" s="10"/>
      <c r="AJD41" s="10"/>
      <c r="AJE41" s="10"/>
      <c r="AJF41" s="10"/>
      <c r="AJG41" s="10"/>
      <c r="AJH41" s="10"/>
      <c r="AJI41" s="10"/>
      <c r="AJJ41" s="10"/>
      <c r="AJK41" s="10"/>
      <c r="AJL41" s="10"/>
      <c r="AJM41" s="10"/>
      <c r="AJN41" s="10"/>
      <c r="AJO41" s="10"/>
      <c r="AJP41" s="10"/>
      <c r="AJQ41" s="10"/>
      <c r="AJR41" s="10"/>
      <c r="AJS41" s="10"/>
      <c r="AJT41" s="10"/>
      <c r="AJU41" s="10"/>
      <c r="AJV41" s="10"/>
      <c r="AJW41" s="10"/>
      <c r="AJX41" s="10"/>
      <c r="AJY41" s="10"/>
      <c r="AJZ41" s="10"/>
      <c r="AKA41" s="10"/>
      <c r="AKB41" s="10"/>
      <c r="AKC41" s="10"/>
      <c r="AKD41" s="10"/>
      <c r="AKE41" s="10"/>
      <c r="AKF41" s="10"/>
      <c r="AKG41" s="10"/>
      <c r="AKH41" s="10"/>
      <c r="AKI41" s="10"/>
      <c r="AKJ41" s="10"/>
      <c r="AKK41" s="10"/>
      <c r="AKL41" s="10"/>
      <c r="AKM41" s="10"/>
      <c r="AKN41" s="10"/>
      <c r="AKO41" s="10"/>
      <c r="AKP41" s="10"/>
      <c r="AKQ41" s="10"/>
      <c r="AKR41" s="10"/>
      <c r="AKS41" s="10"/>
      <c r="AKT41" s="10"/>
      <c r="AKU41" s="10"/>
      <c r="AKV41" s="10"/>
      <c r="AKW41" s="10"/>
      <c r="AKX41" s="10"/>
      <c r="AKY41" s="10"/>
      <c r="AKZ41" s="10"/>
      <c r="ALA41" s="10"/>
      <c r="ALB41" s="10"/>
      <c r="ALC41" s="10"/>
      <c r="ALD41" s="10"/>
      <c r="ALE41" s="10"/>
      <c r="ALF41" s="10"/>
      <c r="ALG41" s="10"/>
      <c r="ALH41" s="10"/>
      <c r="ALI41" s="10"/>
      <c r="ALJ41" s="10"/>
      <c r="ALK41" s="10"/>
      <c r="ALL41" s="10"/>
      <c r="ALM41" s="10"/>
      <c r="ALN41" s="10"/>
      <c r="ALO41" s="10"/>
      <c r="ALP41" s="10"/>
      <c r="ALQ41" s="10"/>
      <c r="ALR41" s="10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Y2" activePane="bottomRight" state="frozen"/>
      <selection pane="topLeft" activeCell="A1" activeCellId="0" sqref="A1"/>
      <selection pane="topRight" activeCell="Y1" activeCellId="0" sqref="Y1"/>
      <selection pane="bottomLeft" activeCell="A2" activeCellId="0" sqref="A2"/>
      <selection pane="bottomRigh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28" min="28" style="0" width="18.7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3</v>
      </c>
      <c r="J1" s="0" t="s">
        <v>4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1" t="s">
        <v>17</v>
      </c>
      <c r="S1" s="1" t="s">
        <v>18</v>
      </c>
      <c r="T1" s="1" t="s">
        <v>19</v>
      </c>
      <c r="U1" s="1" t="s">
        <v>21</v>
      </c>
      <c r="V1" s="1" t="s">
        <v>22</v>
      </c>
      <c r="W1" s="1" t="s">
        <v>23</v>
      </c>
      <c r="X1" s="0" t="s">
        <v>24</v>
      </c>
      <c r="Y1" s="8" t="s">
        <v>25</v>
      </c>
      <c r="Z1" s="0" t="s">
        <v>207</v>
      </c>
      <c r="AA1" s="0" t="s">
        <v>208</v>
      </c>
      <c r="AB1" s="0" t="s">
        <v>209</v>
      </c>
      <c r="AC1" s="0" t="s">
        <v>210</v>
      </c>
    </row>
    <row r="2" customFormat="false" ht="12.8" hidden="false" customHeight="false" outlineLevel="0" collapsed="false">
      <c r="A2" s="11" t="n">
        <v>44712</v>
      </c>
      <c r="B2" s="10" t="n">
        <v>0</v>
      </c>
      <c r="C2" s="10" t="n">
        <v>161</v>
      </c>
      <c r="D2" s="10" t="n">
        <v>38</v>
      </c>
      <c r="E2" s="10" t="n">
        <v>129.87</v>
      </c>
      <c r="F2" s="10" t="n">
        <v>1.14</v>
      </c>
      <c r="G2" s="10" t="n">
        <v>82.59</v>
      </c>
      <c r="H2" s="10" t="n">
        <v>1.1</v>
      </c>
      <c r="I2" s="10" t="n">
        <v>0.33</v>
      </c>
      <c r="J2" s="10" t="n">
        <v>50</v>
      </c>
      <c r="K2" s="10"/>
      <c r="L2" s="10" t="s">
        <v>32</v>
      </c>
      <c r="M2" s="10"/>
      <c r="N2" s="0" t="n">
        <v>280</v>
      </c>
      <c r="O2" s="0" t="n">
        <v>266</v>
      </c>
      <c r="R2" s="1" t="n">
        <f aca="false">(E2-G2)/G2/G2</f>
        <v>0.00693142511551752</v>
      </c>
      <c r="S2" s="1" t="n">
        <f aca="false">E2-G2</f>
        <v>47.28</v>
      </c>
      <c r="T2" s="1" t="n">
        <f aca="false">G2^3/S2</f>
        <v>11915.2986036168</v>
      </c>
      <c r="U2" s="1" t="n">
        <v>0.369927586273824</v>
      </c>
      <c r="V2" s="1" t="n">
        <v>0.81212645949456</v>
      </c>
      <c r="W2" s="1" t="n">
        <f aca="false">S2/G2</f>
        <v>0.572466400290592</v>
      </c>
      <c r="X2" s="0" t="n">
        <f aca="false">V2/D2</f>
        <v>0.0213717489340674</v>
      </c>
      <c r="Y2" s="0" t="n">
        <v>0.0953121312079605</v>
      </c>
      <c r="Z2" s="0" t="n">
        <v>0.14</v>
      </c>
      <c r="AA2" s="0" t="n">
        <v>0.86</v>
      </c>
      <c r="AB2" s="0" t="n">
        <v>1.4</v>
      </c>
      <c r="AC2" s="0" t="n">
        <v>0.7</v>
      </c>
    </row>
    <row r="3" customFormat="false" ht="12.8" hidden="false" customHeight="false" outlineLevel="0" collapsed="false">
      <c r="A3" s="11" t="n">
        <v>44712</v>
      </c>
      <c r="B3" s="10" t="n">
        <v>1</v>
      </c>
      <c r="C3" s="10" t="n">
        <v>162</v>
      </c>
      <c r="D3" s="10" t="n">
        <v>38</v>
      </c>
      <c r="E3" s="10" t="n">
        <v>60.08</v>
      </c>
      <c r="F3" s="10" t="n">
        <v>0.64</v>
      </c>
      <c r="G3" s="10" t="n">
        <v>15.26</v>
      </c>
      <c r="H3" s="10" t="n">
        <v>0.38</v>
      </c>
      <c r="I3" s="10" t="n">
        <v>0.33</v>
      </c>
      <c r="J3" s="10" t="n">
        <v>50</v>
      </c>
      <c r="K3" s="10"/>
      <c r="L3" s="10" t="s">
        <v>32</v>
      </c>
      <c r="M3" s="10"/>
      <c r="N3" s="0" t="n">
        <v>120.5</v>
      </c>
      <c r="O3" s="0" t="n">
        <v>138.5</v>
      </c>
      <c r="R3" s="1" t="n">
        <f aca="false">(E3-G3)/G3/G3</f>
        <v>0.192469884174527</v>
      </c>
      <c r="S3" s="1" t="n">
        <f aca="false">E3-G3</f>
        <v>44.82</v>
      </c>
      <c r="T3" s="1" t="n">
        <f aca="false">G3^3/S3</f>
        <v>79.2851311021865</v>
      </c>
      <c r="U3" s="1" t="n">
        <v>3.48501617918345</v>
      </c>
      <c r="V3" s="1" t="n">
        <v>2.91873738869498</v>
      </c>
      <c r="W3" s="1" t="n">
        <f aca="false">S3/G3</f>
        <v>2.93709043250328</v>
      </c>
      <c r="X3" s="0" t="n">
        <f aca="false">V3/D3</f>
        <v>0.0768088786498679</v>
      </c>
      <c r="Y3" s="0" t="n">
        <v>0.0502570104078004</v>
      </c>
      <c r="Z3" s="0" t="n">
        <v>3.5</v>
      </c>
      <c r="AA3" s="0" t="n">
        <v>2.9</v>
      </c>
      <c r="AB3" s="0" t="n">
        <v>9.4</v>
      </c>
      <c r="AC3" s="0" t="n">
        <v>2.6</v>
      </c>
    </row>
    <row r="4" customFormat="false" ht="12.8" hidden="false" customHeight="false" outlineLevel="0" collapsed="false">
      <c r="A4" s="11" t="n">
        <v>44712</v>
      </c>
      <c r="B4" s="10" t="n">
        <v>3</v>
      </c>
      <c r="C4" s="10" t="n">
        <v>164</v>
      </c>
      <c r="D4" s="10" t="n">
        <v>38</v>
      </c>
      <c r="E4" s="10" t="n">
        <v>63.75</v>
      </c>
      <c r="F4" s="10" t="n">
        <v>0.66</v>
      </c>
      <c r="G4" s="10" t="n">
        <v>20.91</v>
      </c>
      <c r="H4" s="10" t="n">
        <v>0.29</v>
      </c>
      <c r="I4" s="10" t="n">
        <v>0.33</v>
      </c>
      <c r="J4" s="10" t="n">
        <v>50</v>
      </c>
      <c r="K4" s="10"/>
      <c r="L4" s="10" t="s">
        <v>32</v>
      </c>
      <c r="M4" s="10"/>
      <c r="N4" s="0" t="n">
        <v>155</v>
      </c>
      <c r="O4" s="0" t="n">
        <v>124</v>
      </c>
      <c r="R4" s="1" t="n">
        <f aca="false">(E4-G4)/G4/G4</f>
        <v>0.0979808937257235</v>
      </c>
      <c r="S4" s="1" t="n">
        <f aca="false">E4-G4</f>
        <v>42.84</v>
      </c>
      <c r="T4" s="1" t="n">
        <f aca="false">G4^3/S4</f>
        <v>213.408953571429</v>
      </c>
      <c r="U4" s="1" t="n">
        <v>2.22974301751457</v>
      </c>
      <c r="V4" s="1" t="n">
        <v>0.980198094782682</v>
      </c>
      <c r="W4" s="1" t="n">
        <f aca="false">S4/G4</f>
        <v>2.04878048780488</v>
      </c>
      <c r="X4" s="0" t="n">
        <f aca="false">V4/D4</f>
        <v>0.0257946867048074</v>
      </c>
      <c r="Y4" s="0" t="n">
        <v>0.462989067755634</v>
      </c>
      <c r="AB4" s="0" t="n">
        <v>92.7</v>
      </c>
      <c r="AC4" s="0" t="n">
        <v>1.2</v>
      </c>
    </row>
    <row r="5" customFormat="false" ht="12.8" hidden="false" customHeight="false" outlineLevel="0" collapsed="false">
      <c r="A5" s="11" t="n">
        <v>44712</v>
      </c>
      <c r="B5" s="10" t="n">
        <v>4</v>
      </c>
      <c r="C5" s="10" t="n">
        <v>165</v>
      </c>
      <c r="D5" s="10" t="n">
        <v>38</v>
      </c>
      <c r="E5" s="10" t="n">
        <v>93.51</v>
      </c>
      <c r="F5" s="10" t="n">
        <v>1.28</v>
      </c>
      <c r="G5" s="10" t="n">
        <v>9.86</v>
      </c>
      <c r="H5" s="10" t="n">
        <v>0.85</v>
      </c>
      <c r="I5" s="10" t="n">
        <v>0.33</v>
      </c>
      <c r="J5" s="10" t="n">
        <v>50</v>
      </c>
      <c r="K5" s="10"/>
      <c r="L5" s="10" t="s">
        <v>32</v>
      </c>
      <c r="M5" s="10"/>
      <c r="N5" s="0" t="n">
        <v>270.5</v>
      </c>
      <c r="O5" s="0" t="n">
        <v>187.5</v>
      </c>
      <c r="R5" s="1" t="n">
        <f aca="false">(E5-G5)/G5/G5</f>
        <v>0.860423206843065</v>
      </c>
      <c r="S5" s="1" t="n">
        <f aca="false">E5-G5</f>
        <v>83.65</v>
      </c>
      <c r="T5" s="1" t="n">
        <f aca="false">G5^3/S5</f>
        <v>11.4594770591751</v>
      </c>
      <c r="U5" s="1" t="n">
        <v>7.33217611490466</v>
      </c>
      <c r="V5" s="1" t="n">
        <v>6.48562794186449</v>
      </c>
      <c r="W5" s="1" t="n">
        <f aca="false">S5/G5</f>
        <v>8.48377281947262</v>
      </c>
      <c r="X5" s="0" t="n">
        <f aca="false">V5/D5</f>
        <v>0.17067441952275</v>
      </c>
      <c r="Y5" s="0" t="n">
        <v>0.199598547835216</v>
      </c>
      <c r="Z5" s="0" t="n">
        <v>4.3</v>
      </c>
      <c r="AA5" s="0" t="n">
        <v>11.6</v>
      </c>
    </row>
    <row r="6" customFormat="false" ht="12.8" hidden="false" customHeight="false" outlineLevel="0" collapsed="false">
      <c r="A6" s="11" t="n">
        <v>44712</v>
      </c>
      <c r="B6" s="10" t="n">
        <v>5</v>
      </c>
      <c r="C6" s="10" t="n">
        <v>166</v>
      </c>
      <c r="D6" s="10" t="n">
        <v>40</v>
      </c>
      <c r="E6" s="10" t="n">
        <v>66.32</v>
      </c>
      <c r="F6" s="10" t="n">
        <v>0.49</v>
      </c>
      <c r="G6" s="10" t="n">
        <v>11.99</v>
      </c>
      <c r="H6" s="10" t="n">
        <v>0.38</v>
      </c>
      <c r="I6" s="10" t="n">
        <v>0.33</v>
      </c>
      <c r="J6" s="10" t="n">
        <v>50</v>
      </c>
      <c r="K6" s="10"/>
      <c r="L6" s="10" t="s">
        <v>32</v>
      </c>
      <c r="M6" s="10"/>
      <c r="N6" s="0" t="n">
        <v>148.5</v>
      </c>
      <c r="O6" s="0" t="n">
        <v>185.5</v>
      </c>
      <c r="R6" s="1" t="n">
        <f aca="false">(E6-G6)/G6/G6</f>
        <v>0.377921273009688</v>
      </c>
      <c r="S6" s="1" t="n">
        <f aca="false">E6-G6</f>
        <v>54.33</v>
      </c>
      <c r="T6" s="1" t="n">
        <f aca="false">G6^3/S6</f>
        <v>31.7261844100865</v>
      </c>
      <c r="U6" s="1" t="n">
        <v>4.46970843027788</v>
      </c>
      <c r="V6" s="1" t="n">
        <v>1.90958747910205</v>
      </c>
      <c r="W6" s="1" t="n">
        <f aca="false">S6/G6</f>
        <v>4.53127606338615</v>
      </c>
      <c r="X6" s="0" t="n">
        <f aca="false">V6/D6</f>
        <v>0.0477396869775513</v>
      </c>
      <c r="Y6" s="0" t="n">
        <v>0.474625396169553</v>
      </c>
      <c r="Z6" s="0" t="n">
        <v>4.3</v>
      </c>
      <c r="AA6" s="0" t="n">
        <v>1.9</v>
      </c>
      <c r="AB6" s="0" t="n">
        <v>91.3</v>
      </c>
      <c r="AC6" s="0" t="n">
        <v>2.8</v>
      </c>
    </row>
    <row r="7" customFormat="false" ht="12.8" hidden="false" customHeight="false" outlineLevel="0" collapsed="false">
      <c r="A7" s="11" t="n">
        <v>44712</v>
      </c>
      <c r="B7" s="10" t="n">
        <v>7</v>
      </c>
      <c r="C7" s="10" t="n">
        <v>168</v>
      </c>
      <c r="D7" s="10" t="n">
        <v>40</v>
      </c>
      <c r="E7" s="0" t="n">
        <v>77.15</v>
      </c>
      <c r="F7" s="0" t="n">
        <v>0.59</v>
      </c>
      <c r="G7" s="0" t="n">
        <v>28.99</v>
      </c>
      <c r="H7" s="0" t="n">
        <v>0.41</v>
      </c>
      <c r="I7" s="10" t="n">
        <v>0.33</v>
      </c>
      <c r="J7" s="0" t="n">
        <v>50</v>
      </c>
      <c r="L7" s="10" t="s">
        <v>32</v>
      </c>
      <c r="N7" s="0" t="n">
        <v>159</v>
      </c>
      <c r="O7" s="0" t="n">
        <v>141</v>
      </c>
      <c r="R7" s="1" t="n">
        <f aca="false">(E7-G7)/G7/G7</f>
        <v>0.0573046741742612</v>
      </c>
      <c r="S7" s="1" t="n">
        <f aca="false">E7-G7</f>
        <v>48.16</v>
      </c>
      <c r="T7" s="1" t="n">
        <f aca="false">G7^3/S7</f>
        <v>505.892414846345</v>
      </c>
      <c r="U7" s="1" t="n">
        <v>1.40464619631307</v>
      </c>
      <c r="V7" s="1" t="n">
        <v>1.47488097012655</v>
      </c>
      <c r="W7" s="1" t="n">
        <f aca="false">S7/G7</f>
        <v>1.66126250431183</v>
      </c>
      <c r="X7" s="0" t="n">
        <f aca="false">V7/D7</f>
        <v>0.0368720242531638</v>
      </c>
      <c r="Y7" s="0" t="n">
        <v>0.498871828720476</v>
      </c>
      <c r="Z7" s="0" t="n">
        <v>1.8</v>
      </c>
      <c r="AA7" s="0" t="n">
        <v>1</v>
      </c>
      <c r="AB7" s="0" t="n">
        <v>5.7</v>
      </c>
      <c r="AC7" s="0" t="n">
        <v>1.4</v>
      </c>
    </row>
    <row r="8" customFormat="false" ht="12.8" hidden="false" customHeight="false" outlineLevel="0" collapsed="false">
      <c r="A8" s="11" t="n">
        <v>44712</v>
      </c>
      <c r="B8" s="0" t="n">
        <v>10</v>
      </c>
      <c r="C8" s="10" t="n">
        <v>171</v>
      </c>
      <c r="D8" s="0" t="n">
        <v>40</v>
      </c>
      <c r="E8" s="0" t="n">
        <v>184.76</v>
      </c>
      <c r="F8" s="0" t="n">
        <v>0.79</v>
      </c>
      <c r="G8" s="0" t="n">
        <v>37.01</v>
      </c>
      <c r="H8" s="0" t="n">
        <v>0.82</v>
      </c>
      <c r="I8" s="10" t="n">
        <v>0.33</v>
      </c>
      <c r="J8" s="0" t="n">
        <v>50</v>
      </c>
      <c r="L8" s="10" t="s">
        <v>32</v>
      </c>
      <c r="N8" s="0" t="n">
        <v>385</v>
      </c>
      <c r="O8" s="0" t="n">
        <v>329</v>
      </c>
      <c r="R8" s="1" t="n">
        <f aca="false">(E8-G8)/G8/G8</f>
        <v>0.107867178598334</v>
      </c>
      <c r="S8" s="1" t="n">
        <f aca="false">E8-G8</f>
        <v>147.75</v>
      </c>
      <c r="T8" s="1" t="n">
        <f aca="false">G8^3/S8</f>
        <v>343.107147891709</v>
      </c>
      <c r="U8" s="1" t="n">
        <v>1.02020829105782</v>
      </c>
      <c r="V8" s="1" t="n">
        <v>5.89231827191987</v>
      </c>
      <c r="W8" s="1" t="n">
        <f aca="false">S8/G8</f>
        <v>3.99216427992434</v>
      </c>
      <c r="X8" s="0" t="n">
        <f aca="false">V8/D8</f>
        <v>0.147307956797997</v>
      </c>
      <c r="Y8" s="0" t="n">
        <v>0.113972636785959</v>
      </c>
      <c r="Z8" s="0" t="n">
        <v>1.25</v>
      </c>
      <c r="AA8" s="0" t="n">
        <v>4.4</v>
      </c>
      <c r="AB8" s="0" t="n">
        <v>2.8</v>
      </c>
      <c r="AC8" s="0" t="n">
        <v>2.3</v>
      </c>
    </row>
    <row r="9" customFormat="false" ht="12.8" hidden="false" customHeight="false" outlineLevel="0" collapsed="false">
      <c r="A9" s="11" t="n">
        <v>44713</v>
      </c>
      <c r="B9" s="0" t="n">
        <v>0</v>
      </c>
      <c r="C9" s="10" t="n">
        <v>172</v>
      </c>
      <c r="D9" s="0" t="n">
        <v>36</v>
      </c>
      <c r="E9" s="0" t="n">
        <v>67.65</v>
      </c>
      <c r="F9" s="0" t="n">
        <v>0.35</v>
      </c>
      <c r="G9" s="0" t="n">
        <v>36.82</v>
      </c>
      <c r="H9" s="0" t="n">
        <v>0.86</v>
      </c>
      <c r="I9" s="10" t="n">
        <v>0.33</v>
      </c>
      <c r="J9" s="0" t="n">
        <v>50</v>
      </c>
      <c r="L9" s="10" t="s">
        <v>32</v>
      </c>
      <c r="N9" s="0" t="n">
        <v>163</v>
      </c>
      <c r="O9" s="0" t="n">
        <v>170</v>
      </c>
      <c r="R9" s="1" t="n">
        <f aca="false">(E9-G9)/G9/G9</f>
        <v>0.0227408113992319</v>
      </c>
      <c r="S9" s="1" t="n">
        <f aca="false">E9-G9</f>
        <v>30.83</v>
      </c>
      <c r="T9" s="1" t="n">
        <f aca="false">G9^3/S9</f>
        <v>1619.11549036653</v>
      </c>
      <c r="U9" s="1" t="n">
        <v>1.43109681012057</v>
      </c>
      <c r="V9" s="1" t="n">
        <v>0.0383791573866413</v>
      </c>
      <c r="W9" s="1" t="n">
        <f aca="false">S9/G9</f>
        <v>0.837316675719718</v>
      </c>
      <c r="X9" s="0" t="n">
        <f aca="false">V9/D9</f>
        <v>0.00106608770518448</v>
      </c>
      <c r="Y9" s="0" t="n">
        <v>0.0920478875882561</v>
      </c>
      <c r="Z9" s="0" t="n">
        <v>0.36</v>
      </c>
      <c r="AA9" s="0" t="n">
        <v>0.24</v>
      </c>
      <c r="AB9" s="0" t="n">
        <v>2.8</v>
      </c>
      <c r="AC9" s="0" t="n">
        <v>0.3</v>
      </c>
    </row>
    <row r="10" customFormat="false" ht="12.8" hidden="false" customHeight="false" outlineLevel="0" collapsed="false">
      <c r="A10" s="11" t="n">
        <v>44713</v>
      </c>
      <c r="B10" s="0" t="n">
        <v>1</v>
      </c>
      <c r="C10" s="10" t="n">
        <v>173</v>
      </c>
      <c r="D10" s="0" t="n">
        <v>36</v>
      </c>
      <c r="E10" s="0" t="n">
        <v>57.83</v>
      </c>
      <c r="F10" s="0" t="n">
        <v>1.2</v>
      </c>
      <c r="G10" s="0" t="n">
        <v>13.42</v>
      </c>
      <c r="H10" s="0" t="n">
        <v>0.33</v>
      </c>
      <c r="I10" s="10" t="n">
        <v>0.33</v>
      </c>
      <c r="J10" s="0" t="n">
        <v>50</v>
      </c>
      <c r="L10" s="10" t="s">
        <v>32</v>
      </c>
      <c r="N10" s="0" t="n">
        <v>160.5</v>
      </c>
      <c r="O10" s="0" t="n">
        <v>159.5</v>
      </c>
      <c r="R10" s="1" t="n">
        <f aca="false">(E10-G10)/G10/G10</f>
        <v>0.246590159492361</v>
      </c>
      <c r="S10" s="1" t="n">
        <f aca="false">E10-G10</f>
        <v>44.41</v>
      </c>
      <c r="T10" s="1" t="n">
        <f aca="false">G10^3/S10</f>
        <v>54.4222852510696</v>
      </c>
      <c r="U10" s="1" t="n">
        <v>6.74683023670049</v>
      </c>
      <c r="V10" s="1" t="n">
        <v>0.544776049775586</v>
      </c>
      <c r="W10" s="1" t="n">
        <f aca="false">S10/G10</f>
        <v>3.30923994038748</v>
      </c>
      <c r="X10" s="0" t="n">
        <f aca="false">V10/D10</f>
        <v>0.0151326680493218</v>
      </c>
      <c r="Y10" s="0" t="n">
        <v>0.0377683003812421</v>
      </c>
      <c r="Z10" s="0" t="n">
        <v>4.5</v>
      </c>
      <c r="AA10" s="0" t="n">
        <v>0.55</v>
      </c>
      <c r="AB10" s="0" t="n">
        <v>44.6</v>
      </c>
      <c r="AC10" s="0" t="n">
        <v>1.5</v>
      </c>
    </row>
    <row r="11" customFormat="false" ht="12.8" hidden="false" customHeight="false" outlineLevel="0" collapsed="false">
      <c r="A11" s="11" t="n">
        <v>44713</v>
      </c>
      <c r="B11" s="0" t="n">
        <v>2</v>
      </c>
      <c r="C11" s="10" t="n">
        <v>174</v>
      </c>
      <c r="D11" s="0" t="n">
        <v>33</v>
      </c>
      <c r="E11" s="0" t="n">
        <v>38.99</v>
      </c>
      <c r="F11" s="0" t="n">
        <v>0.65</v>
      </c>
      <c r="G11" s="0" t="n">
        <v>11.33</v>
      </c>
      <c r="H11" s="0" t="n">
        <v>0.64</v>
      </c>
      <c r="I11" s="10" t="n">
        <v>0.33</v>
      </c>
      <c r="J11" s="0" t="n">
        <v>50</v>
      </c>
      <c r="L11" s="10" t="s">
        <v>32</v>
      </c>
      <c r="N11" s="0" t="n">
        <v>106.5</v>
      </c>
      <c r="O11" s="0" t="n">
        <v>111.5</v>
      </c>
      <c r="R11" s="1" t="n">
        <f aca="false">(E11-G11)/G11/G11</f>
        <v>0.215472750798675</v>
      </c>
      <c r="S11" s="1" t="n">
        <f aca="false">E11-G11</f>
        <v>27.66</v>
      </c>
      <c r="T11" s="1" t="n">
        <f aca="false">G11^3/S11</f>
        <v>52.5820548445408</v>
      </c>
      <c r="U11" s="1" t="n">
        <v>3.25505517673204</v>
      </c>
      <c r="V11" s="1" t="n">
        <v>1.35894800178572</v>
      </c>
      <c r="W11" s="1" t="n">
        <f aca="false">S11/G11</f>
        <v>2.44130626654899</v>
      </c>
      <c r="X11" s="0" t="n">
        <f aca="false">V11/D11</f>
        <v>0.0411802424783552</v>
      </c>
      <c r="Y11" s="0" t="n">
        <v>0.227431940211419</v>
      </c>
      <c r="Z11" s="0" t="n">
        <v>3.26</v>
      </c>
      <c r="AA11" s="0" t="n">
        <v>0.62</v>
      </c>
      <c r="AB11" s="0" t="n">
        <v>9.5</v>
      </c>
      <c r="AC11" s="0" t="n">
        <v>1.4</v>
      </c>
    </row>
    <row r="12" customFormat="false" ht="12.8" hidden="false" customHeight="false" outlineLevel="0" collapsed="false">
      <c r="A12" s="11" t="n">
        <v>44713</v>
      </c>
      <c r="B12" s="0" t="n">
        <v>3</v>
      </c>
      <c r="C12" s="10" t="n">
        <v>175</v>
      </c>
      <c r="D12" s="0" t="n">
        <v>33</v>
      </c>
      <c r="E12" s="0" t="n">
        <v>39.15</v>
      </c>
      <c r="F12" s="0" t="n">
        <v>0.39</v>
      </c>
      <c r="G12" s="0" t="n">
        <v>12.2</v>
      </c>
      <c r="H12" s="0" t="n">
        <v>0.36</v>
      </c>
      <c r="I12" s="10" t="n">
        <v>0.33</v>
      </c>
      <c r="J12" s="0" t="n">
        <v>50</v>
      </c>
      <c r="L12" s="10" t="s">
        <v>32</v>
      </c>
      <c r="N12" s="0" t="n">
        <v>146</v>
      </c>
      <c r="O12" s="0" t="n">
        <v>127</v>
      </c>
      <c r="R12" s="1" t="n">
        <f aca="false">(E12-G12)/G12/G12</f>
        <v>0.181066917495297</v>
      </c>
      <c r="S12" s="1" t="n">
        <f aca="false">E12-G12</f>
        <v>26.95</v>
      </c>
      <c r="T12" s="1" t="n">
        <f aca="false">G12^3/S12</f>
        <v>67.3784044526902</v>
      </c>
      <c r="U12" s="1" t="n">
        <v>3.52401333644358</v>
      </c>
      <c r="V12" s="1" t="n">
        <v>0.543892935408391</v>
      </c>
      <c r="W12" s="1" t="n">
        <f aca="false">S12/G12</f>
        <v>2.20901639344262</v>
      </c>
      <c r="X12" s="0" t="n">
        <f aca="false">V12/D12</f>
        <v>0.0164816041032846</v>
      </c>
      <c r="Y12" s="0" t="n">
        <v>0.402059275879014</v>
      </c>
      <c r="Z12" s="0" t="n">
        <v>4.6</v>
      </c>
      <c r="AA12" s="0" t="n">
        <v>0.56</v>
      </c>
      <c r="AB12" s="0" t="n">
        <v>9</v>
      </c>
      <c r="AC12" s="0" t="n">
        <v>1.4</v>
      </c>
    </row>
    <row r="13" customFormat="false" ht="12.8" hidden="false" customHeight="false" outlineLevel="0" collapsed="false">
      <c r="A13" s="11" t="n">
        <v>44713</v>
      </c>
      <c r="B13" s="0" t="n">
        <v>4</v>
      </c>
      <c r="C13" s="10" t="n">
        <v>176</v>
      </c>
      <c r="D13" s="0" t="n">
        <v>33</v>
      </c>
      <c r="E13" s="0" t="n">
        <v>156.25</v>
      </c>
      <c r="F13" s="0" t="n">
        <v>1.35</v>
      </c>
      <c r="G13" s="0" t="n">
        <v>22.21</v>
      </c>
      <c r="H13" s="0" t="n">
        <v>1.06</v>
      </c>
      <c r="I13" s="10" t="n">
        <v>0.33</v>
      </c>
      <c r="J13" s="0" t="n">
        <v>50</v>
      </c>
      <c r="L13" s="10" t="s">
        <v>32</v>
      </c>
      <c r="N13" s="0" t="n">
        <v>292.5</v>
      </c>
      <c r="O13" s="0" t="n">
        <v>313.5</v>
      </c>
      <c r="R13" s="1" t="n">
        <f aca="false">(E13-G13)/G13/G13</f>
        <v>0.271729820604394</v>
      </c>
      <c r="S13" s="1" t="n">
        <f aca="false">E13-G13</f>
        <v>134.04</v>
      </c>
      <c r="T13" s="1" t="n">
        <f aca="false">G13^3/S13</f>
        <v>81.735600276037</v>
      </c>
      <c r="U13" s="1" t="n">
        <v>4.75684846528845</v>
      </c>
      <c r="V13" s="1" t="n">
        <v>2.0551529386728</v>
      </c>
      <c r="W13" s="1" t="n">
        <f aca="false">S13/G13</f>
        <v>6.03511931562359</v>
      </c>
      <c r="X13" s="0" t="n">
        <f aca="false">V13/D13</f>
        <v>0.0622773617779636</v>
      </c>
      <c r="Y13" s="0" t="n">
        <v>0.258954735622816</v>
      </c>
    </row>
    <row r="14" customFormat="false" ht="12.8" hidden="false" customHeight="false" outlineLevel="0" collapsed="false">
      <c r="A14" s="11" t="n">
        <v>44713</v>
      </c>
      <c r="B14" s="0" t="n">
        <v>5</v>
      </c>
      <c r="C14" s="10" t="n">
        <v>177</v>
      </c>
      <c r="D14" s="0" t="n">
        <v>33</v>
      </c>
      <c r="E14" s="0" t="n">
        <v>133.9</v>
      </c>
      <c r="F14" s="0" t="n">
        <v>1.24</v>
      </c>
      <c r="G14" s="0" t="n">
        <v>13.49</v>
      </c>
      <c r="H14" s="0" t="n">
        <v>1.9</v>
      </c>
      <c r="I14" s="10" t="n">
        <v>0.33</v>
      </c>
      <c r="J14" s="0" t="n">
        <v>50</v>
      </c>
      <c r="L14" s="10" t="s">
        <v>32</v>
      </c>
      <c r="N14" s="0" t="n">
        <v>304</v>
      </c>
      <c r="O14" s="0" t="n">
        <v>296</v>
      </c>
      <c r="R14" s="1" t="n">
        <f aca="false">(E14-G14)/G14/G14</f>
        <v>0.661665753563164</v>
      </c>
      <c r="S14" s="1" t="n">
        <f aca="false">E14-G14</f>
        <v>120.41</v>
      </c>
      <c r="T14" s="1" t="n">
        <f aca="false">G14^3/S14</f>
        <v>20.3879374553608</v>
      </c>
      <c r="U14" s="1" t="n">
        <v>4.13740021682114</v>
      </c>
      <c r="V14" s="1" t="n">
        <v>4.58668767168742</v>
      </c>
      <c r="W14" s="1" t="n">
        <f aca="false">S14/G14</f>
        <v>8.92587101556709</v>
      </c>
      <c r="X14" s="0" t="n">
        <f aca="false">V14/D14</f>
        <v>0.138990535505679</v>
      </c>
      <c r="Y14" s="0" t="n">
        <v>0.130742855757985</v>
      </c>
      <c r="Z14" s="0" t="n">
        <v>4.8</v>
      </c>
      <c r="AA14" s="0" t="n">
        <v>3.8</v>
      </c>
    </row>
    <row r="15" customFormat="false" ht="12.8" hidden="false" customHeight="false" outlineLevel="0" collapsed="false">
      <c r="A15" s="11" t="n">
        <v>44713</v>
      </c>
      <c r="B15" s="0" t="n">
        <v>6</v>
      </c>
      <c r="C15" s="10" t="n">
        <v>178</v>
      </c>
      <c r="D15" s="0" t="n">
        <v>33</v>
      </c>
      <c r="E15" s="0" t="n">
        <v>52.52</v>
      </c>
      <c r="F15" s="0" t="n">
        <v>0.44</v>
      </c>
      <c r="G15" s="0" t="n">
        <v>12.9</v>
      </c>
      <c r="H15" s="0" t="n">
        <v>0.56</v>
      </c>
      <c r="I15" s="10" t="n">
        <v>0.33</v>
      </c>
      <c r="J15" s="0" t="n">
        <v>50</v>
      </c>
      <c r="L15" s="10" t="s">
        <v>32</v>
      </c>
      <c r="N15" s="0" t="n">
        <v>146.5</v>
      </c>
      <c r="O15" s="0" t="n">
        <v>132.5</v>
      </c>
      <c r="R15" s="1" t="n">
        <f aca="false">(E15-G15)/G15/G15</f>
        <v>0.238086653446307</v>
      </c>
      <c r="S15" s="1" t="n">
        <f aca="false">E15-G15</f>
        <v>39.62</v>
      </c>
      <c r="T15" s="1" t="n">
        <f aca="false">G15^3/S15</f>
        <v>54.1819535588087</v>
      </c>
      <c r="U15" s="1" t="n">
        <v>5.12366526361425</v>
      </c>
      <c r="V15" s="1" t="n">
        <v>0.791290945011804</v>
      </c>
      <c r="W15" s="1" t="n">
        <f aca="false">S15/G15</f>
        <v>3.07131782945736</v>
      </c>
      <c r="X15" s="0" t="n">
        <f aca="false">V15/D15</f>
        <v>0.0239785134852062</v>
      </c>
      <c r="Y15" s="0" t="n">
        <v>0.209472363285647</v>
      </c>
      <c r="Z15" s="0" t="n">
        <v>5.8</v>
      </c>
      <c r="AA15" s="0" t="n">
        <v>0.61</v>
      </c>
    </row>
    <row r="16" customFormat="false" ht="12.8" hidden="false" customHeight="false" outlineLevel="0" collapsed="false">
      <c r="A16" s="11" t="n">
        <v>44713</v>
      </c>
      <c r="B16" s="0" t="n">
        <v>9</v>
      </c>
      <c r="C16" s="10" t="n">
        <v>181</v>
      </c>
      <c r="D16" s="0" t="n">
        <v>33</v>
      </c>
      <c r="E16" s="0" t="n">
        <v>35.72</v>
      </c>
      <c r="F16" s="0" t="n">
        <v>0.46</v>
      </c>
      <c r="G16" s="0" t="n">
        <v>11.95</v>
      </c>
      <c r="H16" s="0" t="n">
        <v>0.53</v>
      </c>
      <c r="I16" s="10" t="n">
        <v>0.33</v>
      </c>
      <c r="J16" s="0" t="n">
        <v>50</v>
      </c>
      <c r="L16" s="0" t="s">
        <v>32</v>
      </c>
      <c r="N16" s="0" t="n">
        <v>103.5</v>
      </c>
      <c r="O16" s="0" t="n">
        <v>89.5</v>
      </c>
      <c r="R16" s="1" t="n">
        <f aca="false">(E16-G16)/G16/G16</f>
        <v>0.166453668528212</v>
      </c>
      <c r="S16" s="1" t="n">
        <f aca="false">E16-G16</f>
        <v>23.77</v>
      </c>
      <c r="T16" s="1" t="n">
        <f aca="false">G16^3/S16</f>
        <v>71.7917490534287</v>
      </c>
      <c r="U16" s="1" t="n">
        <v>6.21224651420599</v>
      </c>
      <c r="V16" s="1" t="n">
        <v>0.240360998075851</v>
      </c>
      <c r="W16" s="1" t="n">
        <f aca="false">S16/G16</f>
        <v>1.98912133891213</v>
      </c>
      <c r="X16" s="0" t="n">
        <f aca="false">V16/D16</f>
        <v>0.00728366660835912</v>
      </c>
      <c r="Y16" s="0" t="n">
        <v>0.705723310455789</v>
      </c>
      <c r="Z16" s="0" t="n">
        <v>5.9</v>
      </c>
      <c r="AA16" s="0" t="n">
        <v>0.28</v>
      </c>
    </row>
  </sheetData>
  <conditionalFormatting sqref="Y9:Y16">
    <cfRule type="dataBar" priority="2">
      <dataBar showValue="1" minLength="0" maxLength="100">
        <cfvo type="num" val="0"/>
        <cfvo type="num" val="1"/>
        <color rgb="FF2A6099"/>
      </dataBar>
      <extLst>
        <ext xmlns:x14="http://schemas.microsoft.com/office/spreadsheetml/2009/9/main" uri="{B025F937-C7B1-47D3-B67F-A62EFF666E3E}">
          <x14:id>{DBB9B4D9-1010-4ED4-8AA2-6C47EA96E2EF}</x14:id>
        </ext>
      </extLst>
    </cfRule>
  </conditionalFormatting>
  <conditionalFormatting sqref="Y2:Y8">
    <cfRule type="dataBar" priority="3">
      <dataBar showValue="1" minLength="0" maxLength="100">
        <cfvo type="num" val="0"/>
        <cfvo type="num" val="1"/>
        <color rgb="FF2A6099"/>
      </dataBar>
      <extLst>
        <ext xmlns:x14="http://schemas.microsoft.com/office/spreadsheetml/2009/9/main" uri="{B025F937-C7B1-47D3-B67F-A62EFF666E3E}">
          <x14:id>{D02B60E4-B659-4497-A74A-33C6EDADF42B}</x14:id>
        </ext>
      </extLst>
    </cfRule>
  </conditionalFormatting>
  <conditionalFormatting sqref="Y1">
    <cfRule type="dataBar" priority="4">
      <dataBar showValue="1" minLength="0" maxLength="100">
        <cfvo type="num" val="0"/>
        <cfvo type="num" val="1"/>
        <color rgb="FF2A6099"/>
      </dataBar>
      <extLst>
        <ext xmlns:x14="http://schemas.microsoft.com/office/spreadsheetml/2009/9/main" uri="{B025F937-C7B1-47D3-B67F-A62EFF666E3E}">
          <x14:id>{677EE6A0-D0F5-4640-8A18-5FA919FA504D}</x14:id>
        </ext>
      </extLst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B9B4D9-1010-4ED4-8AA2-6C47EA96E2EF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Y9:Y16</xm:sqref>
        </x14:conditionalFormatting>
        <x14:conditionalFormatting xmlns:xm="http://schemas.microsoft.com/office/excel/2006/main">
          <x14:cfRule type="dataBar" id="{D02B60E4-B659-4497-A74A-33C6EDADF42B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Y2:Y8</xm:sqref>
        </x14:conditionalFormatting>
        <x14:conditionalFormatting xmlns:xm="http://schemas.microsoft.com/office/excel/2006/main">
          <x14:cfRule type="dataBar" id="{677EE6A0-D0F5-4640-8A18-5FA919FA504D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Y1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77793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2022-10-09T11:24:56Z</dcterms:modified>
  <cp:revision>128</cp:revision>
  <dc:subject/>
  <dc:title/>
</cp:coreProperties>
</file>