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ubre" sheetId="1" r:id="rId4"/>
    <sheet state="visible" name="Septiembre" sheetId="2" r:id="rId5"/>
    <sheet state="visible" name="Agosto" sheetId="3" r:id="rId6"/>
    <sheet state="visible" name="Julio" sheetId="4" r:id="rId7"/>
    <sheet state="visible" name="Junio" sheetId="5" r:id="rId8"/>
    <sheet state="visible" name="Mayo" sheetId="6" r:id="rId9"/>
    <sheet state="visible" name="Abril" sheetId="7" r:id="rId10"/>
    <sheet state="visible" name="Marzo" sheetId="8" r:id="rId11"/>
    <sheet state="visible" name="Febrero" sheetId="9" r:id="rId12"/>
    <sheet state="visible" name="Enero" sheetId="10" r:id="rId13"/>
  </sheets>
  <definedNames>
    <definedName hidden="1" localSheetId="1" name="_xlnm._FilterDatabase">Septiembre!$A$2:$V$99</definedName>
    <definedName hidden="1" localSheetId="2" name="_xlnm._FilterDatabase">Agosto!$A$2:$W$99</definedName>
    <definedName hidden="1" localSheetId="0" name="_xlnm._FilterDatabase">Octubre!$A$2:$X$99</definedName>
    <definedName hidden="1" localSheetId="4" name="_xlnm._FilterDatabase">Junio!$A$2:$W$99</definedName>
    <definedName hidden="1" localSheetId="3" name="_xlnm._FilterDatabase">Julio!$A$2:$W$99</definedName>
    <definedName hidden="1" localSheetId="9" name="_xlnm._FilterDatabase">Enero!$A$2:$X$100</definedName>
  </definedNames>
  <calcPr/>
</workbook>
</file>

<file path=xl/sharedStrings.xml><?xml version="1.0" encoding="utf-8"?>
<sst xmlns="http://schemas.openxmlformats.org/spreadsheetml/2006/main" count="13636" uniqueCount="255">
  <si>
    <t>2º</t>
  </si>
  <si>
    <t>1°</t>
  </si>
  <si>
    <t>Powered by TECDI 2019</t>
  </si>
  <si>
    <t>Agosto</t>
  </si>
  <si>
    <t>Nº de Misiones Oficiales</t>
  </si>
  <si>
    <t>Orden = 1°- Escuadra - ROL - 2°</t>
  </si>
  <si>
    <t>Rango</t>
  </si>
  <si>
    <t>Nombre</t>
  </si>
  <si>
    <t>C1</t>
  </si>
  <si>
    <t>C2</t>
  </si>
  <si>
    <t>Nac.</t>
  </si>
  <si>
    <t>Est.</t>
  </si>
  <si>
    <t>Escuadra</t>
  </si>
  <si>
    <t>ROL</t>
  </si>
  <si>
    <t>%</t>
  </si>
  <si>
    <t>Cap.</t>
  </si>
  <si>
    <t>Marino</t>
  </si>
  <si>
    <t>FL</t>
  </si>
  <si>
    <t>Ve</t>
  </si>
  <si>
    <t>A</t>
  </si>
  <si>
    <t>ALTM</t>
  </si>
  <si>
    <t>CC / CEs</t>
  </si>
  <si>
    <t>Asistió a la Actividad Oficial</t>
  </si>
  <si>
    <t>May.</t>
  </si>
  <si>
    <t>Daniel</t>
  </si>
  <si>
    <t>R</t>
  </si>
  <si>
    <t>F</t>
  </si>
  <si>
    <t>Faltó sin justificar</t>
  </si>
  <si>
    <t>Sander</t>
  </si>
  <si>
    <t>J</t>
  </si>
  <si>
    <t>Justificó su falta</t>
  </si>
  <si>
    <t>Alf.</t>
  </si>
  <si>
    <t>Jaz</t>
  </si>
  <si>
    <t>MC</t>
  </si>
  <si>
    <t>1° P</t>
  </si>
  <si>
    <t>.CP</t>
  </si>
  <si>
    <t>L</t>
  </si>
  <si>
    <t>Licencia</t>
  </si>
  <si>
    <t>Cbo1.</t>
  </si>
  <si>
    <t>Jäger</t>
  </si>
  <si>
    <t>GL</t>
  </si>
  <si>
    <t>Ch</t>
  </si>
  <si>
    <t>1° P - 1°M</t>
  </si>
  <si>
    <t>.CE</t>
  </si>
  <si>
    <t>Elemento en Reserva</t>
  </si>
  <si>
    <t>Riquelme</t>
  </si>
  <si>
    <t>RO</t>
  </si>
  <si>
    <t>.LE Alpha</t>
  </si>
  <si>
    <t>T</t>
  </si>
  <si>
    <t>Retraso (llegan +21:15 / retiran -23:00)</t>
  </si>
  <si>
    <t>Lepeek</t>
  </si>
  <si>
    <t>MG</t>
  </si>
  <si>
    <t>Me</t>
  </si>
  <si>
    <t>.LE Bravo</t>
  </si>
  <si>
    <t>O</t>
  </si>
  <si>
    <t>Operación No Oficial - Participación en Improvisadas</t>
  </si>
  <si>
    <t>Cbo.</t>
  </si>
  <si>
    <t>Barbanegra</t>
  </si>
  <si>
    <t>Alpha</t>
  </si>
  <si>
    <t>NP</t>
  </si>
  <si>
    <t>No Presente en el Clan</t>
  </si>
  <si>
    <t>Demian</t>
  </si>
  <si>
    <t>TE</t>
  </si>
  <si>
    <t>AT</t>
  </si>
  <si>
    <t>Ar</t>
  </si>
  <si>
    <t>Inf.</t>
  </si>
  <si>
    <t>Connall</t>
  </si>
  <si>
    <t>Unidades</t>
  </si>
  <si>
    <t>Cantidad</t>
  </si>
  <si>
    <t>Jerarquía</t>
  </si>
  <si>
    <t>Rct.</t>
  </si>
  <si>
    <t>Boss</t>
  </si>
  <si>
    <t>1° De Marines</t>
  </si>
  <si>
    <t>Recluta</t>
  </si>
  <si>
    <t>Dis.</t>
  </si>
  <si>
    <t>Salvatore</t>
  </si>
  <si>
    <t>OD</t>
  </si>
  <si>
    <t>Bravo</t>
  </si>
  <si>
    <t>2° De Marines</t>
  </si>
  <si>
    <t>Infante</t>
  </si>
  <si>
    <t>Boster</t>
  </si>
  <si>
    <t>1° Paracaidistas</t>
  </si>
  <si>
    <t>Distinguido</t>
  </si>
  <si>
    <t>Morales</t>
  </si>
  <si>
    <t>Espectro</t>
  </si>
  <si>
    <t>Cabo</t>
  </si>
  <si>
    <t>Nackers</t>
  </si>
  <si>
    <t>Caballeria</t>
  </si>
  <si>
    <t>Cabo 1ero.</t>
  </si>
  <si>
    <t>Franco</t>
  </si>
  <si>
    <t>No Asignado</t>
  </si>
  <si>
    <t>FAZR</t>
  </si>
  <si>
    <t>Sargento</t>
  </si>
  <si>
    <t>Hawk</t>
  </si>
  <si>
    <t>Alfa (Asp.)</t>
  </si>
  <si>
    <t>Sargento 1ero.</t>
  </si>
  <si>
    <t>Hector</t>
  </si>
  <si>
    <t>Reserva</t>
  </si>
  <si>
    <t>Sargento Mayor</t>
  </si>
  <si>
    <t>Berserker</t>
  </si>
  <si>
    <t>Teniente</t>
  </si>
  <si>
    <t>Dexter</t>
  </si>
  <si>
    <t>US</t>
  </si>
  <si>
    <t>Alférez</t>
  </si>
  <si>
    <t>Guanako</t>
  </si>
  <si>
    <t>ES</t>
  </si>
  <si>
    <t>1° P - 2°M</t>
  </si>
  <si>
    <t>Mayor</t>
  </si>
  <si>
    <t>Ojeda</t>
  </si>
  <si>
    <t>Dotonex</t>
  </si>
  <si>
    <t>Pa</t>
  </si>
  <si>
    <t>Países</t>
  </si>
  <si>
    <t>Clases</t>
  </si>
  <si>
    <t>Sandro</t>
  </si>
  <si>
    <t>Argentina</t>
  </si>
  <si>
    <t>AT - Antitanques</t>
  </si>
  <si>
    <t>Freddy</t>
  </si>
  <si>
    <t>Chile</t>
  </si>
  <si>
    <t>FL - Fusilero</t>
  </si>
  <si>
    <t>Leyte</t>
  </si>
  <si>
    <t>Colombia</t>
  </si>
  <si>
    <t>GL - Granadero</t>
  </si>
  <si>
    <t xml:space="preserve">Rct. </t>
  </si>
  <si>
    <t>Sai</t>
  </si>
  <si>
    <t>Costa Rica</t>
  </si>
  <si>
    <t>MC - Médico de Combate</t>
  </si>
  <si>
    <t>Chaboux</t>
  </si>
  <si>
    <t>El Salvador</t>
  </si>
  <si>
    <t>MG - Ametrallador</t>
  </si>
  <si>
    <t>Drakonak</t>
  </si>
  <si>
    <t>Japan</t>
  </si>
  <si>
    <t>OD - Operador de Drone</t>
  </si>
  <si>
    <t>Vasily</t>
  </si>
  <si>
    <t>Co</t>
  </si>
  <si>
    <t>Mexico</t>
  </si>
  <si>
    <t>RO - Radio Operador</t>
  </si>
  <si>
    <t>Velázquez</t>
  </si>
  <si>
    <t>Panama</t>
  </si>
  <si>
    <t>TE - Tirador de Escuadra</t>
  </si>
  <si>
    <t>Alatrache</t>
  </si>
  <si>
    <t>Paraguay</t>
  </si>
  <si>
    <t>TS - Tirador Selecto</t>
  </si>
  <si>
    <t>Suren</t>
  </si>
  <si>
    <t>Peru</t>
  </si>
  <si>
    <t>Sgt1.</t>
  </si>
  <si>
    <t>Eppxilon</t>
  </si>
  <si>
    <t>United States</t>
  </si>
  <si>
    <t>Aiorus</t>
  </si>
  <si>
    <t>Venezuela</t>
  </si>
  <si>
    <t>Bayron</t>
  </si>
  <si>
    <t>Puerto Rico</t>
  </si>
  <si>
    <t>Callizaya</t>
  </si>
  <si>
    <t>Bo</t>
  </si>
  <si>
    <t>Bolivia</t>
  </si>
  <si>
    <t>Sopa</t>
  </si>
  <si>
    <t>Republica Dominicana</t>
  </si>
  <si>
    <t>Victaduz</t>
  </si>
  <si>
    <t>Disluk</t>
  </si>
  <si>
    <t>1° PP - 1°Pa</t>
  </si>
  <si>
    <t>Gaina</t>
  </si>
  <si>
    <t>Sgt.</t>
  </si>
  <si>
    <t>Turksman</t>
  </si>
  <si>
    <t>Licencias</t>
  </si>
  <si>
    <t>Aprobación</t>
  </si>
  <si>
    <t>Kasparov</t>
  </si>
  <si>
    <t>Lím.</t>
  </si>
  <si>
    <t>CE</t>
  </si>
  <si>
    <t>Cap. Marino</t>
  </si>
  <si>
    <t>Kowalski</t>
  </si>
  <si>
    <t>Napster</t>
  </si>
  <si>
    <t>Pedro</t>
  </si>
  <si>
    <t>Pe</t>
  </si>
  <si>
    <t>Mothe</t>
  </si>
  <si>
    <t>Trepador</t>
  </si>
  <si>
    <t>Grimes</t>
  </si>
  <si>
    <t>Yifu</t>
  </si>
  <si>
    <t>Krow</t>
  </si>
  <si>
    <t>Balto</t>
  </si>
  <si>
    <t>Gustavo</t>
  </si>
  <si>
    <t>Ca</t>
  </si>
  <si>
    <t>Chama</t>
  </si>
  <si>
    <t>Royer</t>
  </si>
  <si>
    <t>Strix</t>
  </si>
  <si>
    <t>Arcanoy</t>
  </si>
  <si>
    <t>Antares</t>
  </si>
  <si>
    <t>Enin</t>
  </si>
  <si>
    <t>Notas - Separar por Filas</t>
  </si>
  <si>
    <t>Rivero</t>
  </si>
  <si>
    <t>Alberto</t>
  </si>
  <si>
    <t>Cdte. A2</t>
  </si>
  <si>
    <t>Ghaos</t>
  </si>
  <si>
    <t>Ja</t>
  </si>
  <si>
    <t>Cdte. A3</t>
  </si>
  <si>
    <t>Felipe</t>
  </si>
  <si>
    <t>Cdte. A4</t>
  </si>
  <si>
    <t>Tano</t>
  </si>
  <si>
    <t>Cdte. Cab</t>
  </si>
  <si>
    <t>Matos</t>
  </si>
  <si>
    <t>Walter</t>
  </si>
  <si>
    <t>Bajastar</t>
  </si>
  <si>
    <t>Trip. A2</t>
  </si>
  <si>
    <t>Nikquitu</t>
  </si>
  <si>
    <t>1º E</t>
  </si>
  <si>
    <t>Rios</t>
  </si>
  <si>
    <t>Vikingo</t>
  </si>
  <si>
    <t>Beats</t>
  </si>
  <si>
    <t>1º E PC</t>
  </si>
  <si>
    <t>Kratos</t>
  </si>
  <si>
    <t>1º P - 1ºM</t>
  </si>
  <si>
    <t>Zlidus</t>
  </si>
  <si>
    <t>Perea</t>
  </si>
  <si>
    <t>Fhantom</t>
  </si>
  <si>
    <t>Matako</t>
  </si>
  <si>
    <t>Alvarado</t>
  </si>
  <si>
    <t>López</t>
  </si>
  <si>
    <t>Buda</t>
  </si>
  <si>
    <t>Doblejota</t>
  </si>
  <si>
    <t>Toxic</t>
  </si>
  <si>
    <t>Asistencias</t>
  </si>
  <si>
    <t>Promedio Asistencia</t>
  </si>
  <si>
    <t>Justificadas</t>
  </si>
  <si>
    <t>Promedio Justificadas</t>
  </si>
  <si>
    <t>Faltas</t>
  </si>
  <si>
    <t>Promedio Faltas</t>
  </si>
  <si>
    <t>TOTAL</t>
  </si>
  <si>
    <t>Promedio de Activos</t>
  </si>
  <si>
    <t>Mayo</t>
  </si>
  <si>
    <t>Panther</t>
  </si>
  <si>
    <t>TS</t>
  </si>
  <si>
    <t>agregar al cbo.1 lepeek como CE de la 2  y el Cbo Toxic LE Bravo</t>
  </si>
  <si>
    <t>cambiar los rangos a Inf</t>
  </si>
  <si>
    <t>Alatrache,Sandro,Freddy</t>
  </si>
  <si>
    <t>Agregar al Rct Matiu a la 2 al equipo Bravo</t>
  </si>
  <si>
    <t>Por favor y gracias. o7</t>
  </si>
  <si>
    <t>08/05 - Cbo1. Guanako me pidió actualizar y lo hice.</t>
  </si>
  <si>
    <t>Inf. Fhantom cambio de unidad a FAZR</t>
  </si>
  <si>
    <t>Abril</t>
  </si>
  <si>
    <t>SgtM.</t>
  </si>
  <si>
    <t>CP</t>
  </si>
  <si>
    <t>2°</t>
  </si>
  <si>
    <t>Marzo</t>
  </si>
  <si>
    <t>Febrero</t>
  </si>
  <si>
    <t>Capitán</t>
  </si>
  <si>
    <t>Aragorn</t>
  </si>
  <si>
    <t>Planilla NO ACTUALIZADA al día 06/02/2019</t>
  </si>
  <si>
    <t>Enero</t>
  </si>
  <si>
    <t>NO Asignado</t>
  </si>
  <si>
    <t>Connal</t>
  </si>
  <si>
    <t>LE Alpha</t>
  </si>
  <si>
    <t>no Asignado</t>
  </si>
  <si>
    <t>Dotenex</t>
  </si>
  <si>
    <t>Cbo. Leepek CE 2da de marines</t>
  </si>
  <si>
    <t>cbo.riquelme rerseva</t>
  </si>
  <si>
    <t>eliminar a guanako</t>
  </si>
  <si>
    <t>eliminar a pantera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</si>
</sst>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\-YYYY"/>
    <numFmt numFmtId="165" formatCode="D/MM/YYYY"/>
    <numFmt numFmtId="166" formatCode="D"/>
  </numFmts>
  <fonts count="30">
    <font>
      <sz val="10.0"/>
      <color rgb="FF000000"/>
      <name val="Arial"/>
    </font>
    <font>
      <b/>
      <sz val="10.0"/>
      <color theme="1"/>
      <name val="Arial"/>
    </font>
    <font/>
    <font>
      <b/>
      <sz val="10.0"/>
      <color theme="1"/>
      <name val="Cambria"/>
    </font>
    <font>
      <b/>
      <i/>
      <sz val="10.0"/>
      <color theme="1"/>
      <name val="Cambria"/>
    </font>
    <font>
      <b/>
      <sz val="10.0"/>
      <color rgb="FF000000"/>
      <name val="Cambria"/>
    </font>
    <font>
      <b/>
      <sz val="12.0"/>
      <color theme="1"/>
      <name val="Roboto"/>
    </font>
    <font>
      <b/>
      <sz val="12.0"/>
      <color rgb="FF000000"/>
      <name val="Roboto"/>
    </font>
    <font>
      <sz val="12.0"/>
      <color rgb="FF000000"/>
      <name val="Roboto"/>
    </font>
    <font>
      <sz val="12.0"/>
      <color theme="1"/>
      <name val="Roboto"/>
    </font>
    <font>
      <b/>
      <sz val="10.0"/>
      <color rgb="FFA61C00"/>
      <name val="Arial"/>
    </font>
    <font>
      <sz val="10.0"/>
      <color rgb="FFA61C00"/>
      <name val="Cambria"/>
    </font>
    <font>
      <b/>
      <sz val="10.0"/>
      <color rgb="FF000000"/>
      <name val="Inconsolata"/>
    </font>
    <font>
      <sz val="10.0"/>
      <color rgb="FF000000"/>
      <name val="Roboto"/>
    </font>
    <font>
      <b/>
      <sz val="10.0"/>
      <color rgb="FF000000"/>
      <name val="Roboto"/>
    </font>
    <font>
      <sz val="10.0"/>
      <color rgb="FF000000"/>
      <name val="Cambria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Cambria"/>
    </font>
    <font>
      <b/>
      <sz val="10.0"/>
      <color rgb="FFFFFFFF"/>
      <name val="Cambria"/>
    </font>
    <font>
      <sz val="10.0"/>
      <color rgb="FFFFFFFF"/>
      <name val="Roboto"/>
    </font>
    <font>
      <b/>
      <sz val="11.0"/>
      <color rgb="FFA61C00"/>
      <name val="Arial"/>
    </font>
    <font>
      <sz val="11.0"/>
      <color rgb="FFA61C00"/>
      <name val="Arial"/>
    </font>
    <font>
      <b/>
      <sz val="10.0"/>
      <color rgb="FF000000"/>
      <name val="Arial"/>
    </font>
    <font>
      <b/>
      <sz val="11.0"/>
      <color rgb="FF000000"/>
      <name val="Cambria"/>
    </font>
    <font>
      <i/>
      <sz val="11.0"/>
      <color theme="1"/>
      <name val="Cambria"/>
    </font>
    <font>
      <sz val="11.0"/>
      <color theme="1"/>
      <name val="Cambria"/>
    </font>
    <font>
      <sz val="10.0"/>
      <color rgb="FFA61C00"/>
      <name val="Arial"/>
    </font>
    <font>
      <sz val="10.0"/>
      <color rgb="FFFFFFFF"/>
      <name val="Cambria"/>
    </font>
    <font>
      <b/>
      <sz val="12.0"/>
      <color rgb="FF000000"/>
      <name val="Inconsolata"/>
    </font>
  </fonts>
  <fills count="2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4" fillId="2" fontId="4" numFmtId="0" xfId="0" applyAlignment="1" applyBorder="1" applyFill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horizontal="center" shrinkToFit="0" vertical="bottom" wrapText="0"/>
    </xf>
    <xf borderId="8" fillId="3" fontId="5" numFmtId="3" xfId="0" applyAlignment="1" applyBorder="1" applyFill="1" applyFont="1" applyNumberFormat="1">
      <alignment horizontal="center" shrinkToFit="0" vertical="bottom" wrapText="0"/>
    </xf>
    <xf borderId="1" fillId="3" fontId="3" numFmtId="3" xfId="0" applyAlignment="1" applyBorder="1" applyFont="1" applyNumberFormat="1">
      <alignment horizontal="center" shrinkToFit="0" vertical="bottom" wrapText="0"/>
    </xf>
    <xf borderId="4" fillId="4" fontId="3" numFmtId="0" xfId="0" applyAlignment="1" applyBorder="1" applyFill="1" applyFont="1">
      <alignment horizontal="center" shrinkToFit="0" vertical="bottom" wrapText="0"/>
    </xf>
    <xf borderId="8" fillId="5" fontId="6" numFmtId="0" xfId="0" applyAlignment="1" applyBorder="1" applyFill="1" applyFont="1">
      <alignment horizontal="center" shrinkToFit="0" vertical="bottom" wrapText="0"/>
    </xf>
    <xf borderId="8" fillId="6" fontId="6" numFmtId="0" xfId="0" applyAlignment="1" applyBorder="1" applyFill="1" applyFont="1">
      <alignment horizontal="center" shrinkToFit="0" vertical="bottom" wrapText="0"/>
    </xf>
    <xf borderId="8" fillId="7" fontId="7" numFmtId="0" xfId="0" applyAlignment="1" applyBorder="1" applyFill="1" applyFont="1">
      <alignment horizontal="center" shrinkToFit="0" vertical="center" wrapText="0"/>
    </xf>
    <xf borderId="8" fillId="8" fontId="7" numFmtId="0" xfId="0" applyAlignment="1" applyBorder="1" applyFill="1" applyFont="1">
      <alignment horizontal="center" shrinkToFit="0" vertical="center" wrapText="0"/>
    </xf>
    <xf borderId="8" fillId="9" fontId="7" numFmtId="0" xfId="0" applyAlignment="1" applyBorder="1" applyFill="1" applyFont="1">
      <alignment horizontal="center" shrinkToFit="0" vertical="center" wrapText="0"/>
    </xf>
    <xf borderId="8" fillId="10" fontId="8" numFmtId="0" xfId="0" applyAlignment="1" applyBorder="1" applyFill="1" applyFont="1">
      <alignment horizontal="center" shrinkToFit="0" vertical="bottom" wrapText="0"/>
    </xf>
    <xf borderId="9" fillId="11" fontId="6" numFmtId="0" xfId="0" applyAlignment="1" applyBorder="1" applyFill="1" applyFont="1">
      <alignment horizontal="center" shrinkToFit="0" vertical="bottom" wrapText="0"/>
    </xf>
    <xf borderId="8" fillId="12" fontId="6" numFmtId="0" xfId="0" applyAlignment="1" applyBorder="1" applyFill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8" fillId="5" fontId="0" numFmtId="0" xfId="0" applyAlignment="1" applyBorder="1" applyFont="1">
      <alignment horizontal="center" shrinkToFit="0" vertical="bottom" wrapText="0"/>
    </xf>
    <xf borderId="8" fillId="13" fontId="10" numFmtId="0" xfId="0" applyAlignment="1" applyBorder="1" applyFill="1" applyFont="1">
      <alignment horizontal="center" shrinkToFit="0" vertical="bottom" wrapText="0"/>
    </xf>
    <xf borderId="8" fillId="13" fontId="11" numFmtId="0" xfId="0" applyAlignment="1" applyBorder="1" applyFont="1">
      <alignment horizontal="center" shrinkToFit="0" vertical="bottom" wrapText="0"/>
    </xf>
    <xf borderId="8" fillId="7" fontId="12" numFmtId="0" xfId="0" applyAlignment="1" applyBorder="1" applyFont="1">
      <alignment horizontal="center" shrinkToFit="0" vertical="center" wrapText="0"/>
    </xf>
    <xf borderId="8" fillId="8" fontId="13" numFmtId="0" xfId="0" applyAlignment="1" applyBorder="1" applyFont="1">
      <alignment horizontal="center" shrinkToFit="0" vertical="center" wrapText="0"/>
    </xf>
    <xf borderId="8" fillId="9" fontId="3" numFmtId="0" xfId="0" applyAlignment="1" applyBorder="1" applyFont="1">
      <alignment horizontal="center" shrinkToFit="0" vertical="bottom" wrapText="0"/>
    </xf>
    <xf borderId="8" fillId="10" fontId="14" numFmtId="0" xfId="0" applyAlignment="1" applyBorder="1" applyFont="1">
      <alignment horizontal="center" shrinkToFit="0" vertical="bottom" wrapText="0"/>
    </xf>
    <xf borderId="8" fillId="10" fontId="15" numFmtId="0" xfId="0" applyAlignment="1" applyBorder="1" applyFont="1">
      <alignment horizontal="center" shrinkToFit="0" vertical="bottom" wrapText="0"/>
    </xf>
    <xf borderId="8" fillId="14" fontId="3" numFmtId="0" xfId="0" applyAlignment="1" applyBorder="1" applyFill="1" applyFont="1">
      <alignment horizontal="center" shrinkToFit="0" vertical="bottom" wrapText="0"/>
    </xf>
    <xf borderId="8" fillId="3" fontId="15" numFmtId="9" xfId="0" applyAlignment="1" applyBorder="1" applyFont="1" applyNumberFormat="1">
      <alignment horizontal="center" shrinkToFit="0" vertical="bottom" wrapText="0"/>
    </xf>
    <xf borderId="10" fillId="9" fontId="3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shrinkToFit="0" vertical="bottom" wrapText="0"/>
    </xf>
    <xf borderId="12" fillId="0" fontId="2" numFmtId="0" xfId="0" applyBorder="1" applyFont="1"/>
    <xf borderId="13" fillId="0" fontId="2" numFmtId="0" xfId="0" applyBorder="1" applyFont="1"/>
    <xf borderId="1" fillId="0" fontId="4" numFmtId="0" xfId="0" applyAlignment="1" applyBorder="1" applyFont="1">
      <alignment shrinkToFit="0" vertical="bottom" wrapText="0"/>
    </xf>
    <xf borderId="8" fillId="15" fontId="16" numFmtId="0" xfId="0" applyAlignment="1" applyBorder="1" applyFill="1" applyFont="1">
      <alignment horizontal="center" shrinkToFit="0" vertical="bottom" wrapText="0"/>
    </xf>
    <xf borderId="8" fillId="4" fontId="17" numFmtId="0" xfId="0" applyAlignment="1" applyBorder="1" applyFont="1">
      <alignment horizontal="center" shrinkToFit="0" vertical="bottom" wrapText="0"/>
    </xf>
    <xf borderId="8" fillId="0" fontId="18" numFmtId="0" xfId="0" applyAlignment="1" applyBorder="1" applyFont="1">
      <alignment horizontal="center" shrinkToFit="0" vertical="bottom" wrapText="0"/>
    </xf>
    <xf borderId="7" fillId="16" fontId="19" numFmtId="0" xfId="0" applyAlignment="1" applyBorder="1" applyFill="1" applyFont="1">
      <alignment horizontal="left" shrinkToFit="0" vertical="bottom" wrapText="0"/>
    </xf>
    <xf borderId="0" fillId="0" fontId="18" numFmtId="0" xfId="0" applyAlignment="1" applyFont="1">
      <alignment shrinkToFit="0" vertical="bottom" wrapText="0"/>
    </xf>
    <xf borderId="8" fillId="8" fontId="20" numFmtId="0" xfId="0" applyAlignment="1" applyBorder="1" applyFont="1">
      <alignment shrinkToFit="0" vertical="bottom" wrapText="0"/>
    </xf>
    <xf borderId="8" fillId="8" fontId="20" numFmtId="0" xfId="0" applyAlignment="1" applyBorder="1" applyFont="1">
      <alignment horizontal="left" shrinkToFit="0" vertical="bottom" wrapText="0"/>
    </xf>
    <xf borderId="8" fillId="14" fontId="18" numFmtId="0" xfId="0" applyAlignment="1" applyBorder="1" applyFont="1">
      <alignment horizontal="center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10" fillId="8" fontId="20" numFmtId="0" xfId="0" applyAlignment="1" applyBorder="1" applyFont="1">
      <alignment shrinkToFit="0" vertical="bottom" wrapText="0"/>
    </xf>
    <xf borderId="14" fillId="9" fontId="3" numFmtId="0" xfId="0" applyAlignment="1" applyBorder="1" applyFont="1">
      <alignment horizontal="center" shrinkToFit="0" vertical="bottom" wrapText="0"/>
    </xf>
    <xf borderId="8" fillId="13" fontId="21" numFmtId="0" xfId="0" applyAlignment="1" applyBorder="1" applyFont="1">
      <alignment horizontal="center" shrinkToFit="0" vertical="bottom" wrapText="0"/>
    </xf>
    <xf borderId="8" fillId="11" fontId="17" numFmtId="0" xfId="0" applyAlignment="1" applyBorder="1" applyFont="1">
      <alignment horizontal="center" shrinkToFit="0" vertical="bottom" wrapText="0"/>
    </xf>
    <xf borderId="8" fillId="13" fontId="22" numFmtId="0" xfId="0" applyAlignment="1" applyBorder="1" applyFont="1">
      <alignment horizontal="center" shrinkToFit="0" vertical="bottom" wrapText="0"/>
    </xf>
    <xf borderId="1" fillId="11" fontId="3" numFmtId="0" xfId="0" applyAlignment="1" applyBorder="1" applyFont="1">
      <alignment horizontal="center" shrinkToFit="0" vertical="bottom" wrapText="0"/>
    </xf>
    <xf borderId="1" fillId="17" fontId="18" numFmtId="0" xfId="0" applyAlignment="1" applyBorder="1" applyFill="1" applyFont="1">
      <alignment horizontal="center" shrinkToFit="0" vertical="bottom" wrapText="0"/>
    </xf>
    <xf borderId="15" fillId="0" fontId="2" numFmtId="0" xfId="0" applyBorder="1" applyFont="1"/>
    <xf borderId="8" fillId="17" fontId="18" numFmtId="0" xfId="0" applyAlignment="1" applyBorder="1" applyFont="1">
      <alignment horizontal="center" shrinkToFit="0" vertical="bottom" wrapText="0"/>
    </xf>
    <xf borderId="1" fillId="18" fontId="18" numFmtId="0" xfId="0" applyAlignment="1" applyBorder="1" applyFill="1" applyFont="1">
      <alignment horizontal="center" shrinkToFit="0" vertical="bottom" wrapText="0"/>
    </xf>
    <xf borderId="8" fillId="18" fontId="3" numFmtId="165" xfId="0" applyAlignment="1" applyBorder="1" applyFont="1" applyNumberFormat="1">
      <alignment horizontal="center" shrinkToFit="0" vertical="bottom" wrapText="0"/>
    </xf>
    <xf borderId="8" fillId="18" fontId="3" numFmtId="0" xfId="0" applyAlignment="1" applyBorder="1" applyFont="1">
      <alignment horizontal="center" shrinkToFit="0" vertical="bottom" wrapText="0"/>
    </xf>
    <xf borderId="8" fillId="7" fontId="23" numFmtId="0" xfId="0" applyAlignment="1" applyBorder="1" applyFont="1">
      <alignment horizontal="center" shrinkToFit="0" vertical="center" wrapText="0"/>
    </xf>
    <xf borderId="1" fillId="4" fontId="24" numFmtId="0" xfId="0" applyAlignment="1" applyBorder="1" applyFont="1">
      <alignment horizontal="center" shrinkToFit="0" vertical="bottom" wrapText="0"/>
    </xf>
    <xf borderId="1" fillId="0" fontId="25" numFmtId="0" xfId="0" applyAlignment="1" applyBorder="1" applyFont="1">
      <alignment horizontal="center" shrinkToFit="0" vertical="bottom" wrapText="0"/>
    </xf>
    <xf borderId="8" fillId="0" fontId="26" numFmtId="0" xfId="0" applyAlignment="1" applyBorder="1" applyFont="1">
      <alignment horizontal="center" shrinkToFit="0" vertical="bottom" wrapText="0"/>
    </xf>
    <xf borderId="14" fillId="13" fontId="11" numFmtId="0" xfId="0" applyAlignment="1" applyBorder="1" applyFont="1">
      <alignment horizontal="center" shrinkToFit="0" vertical="bottom" wrapText="0"/>
    </xf>
    <xf borderId="16" fillId="13" fontId="11" numFmtId="0" xfId="0" applyAlignment="1" applyBorder="1" applyFont="1">
      <alignment horizontal="center" shrinkToFit="0" vertical="bottom" wrapText="0"/>
    </xf>
    <xf borderId="8" fillId="4" fontId="3" numFmtId="0" xfId="0" applyAlignment="1" applyBorder="1" applyFont="1">
      <alignment horizontal="center" shrinkToFit="0" vertical="bottom" wrapText="0"/>
    </xf>
    <xf borderId="10" fillId="13" fontId="10" numFmtId="0" xfId="0" applyAlignment="1" applyBorder="1" applyFont="1">
      <alignment horizontal="center" shrinkToFit="0" vertical="bottom" wrapText="0"/>
    </xf>
    <xf borderId="8" fillId="13" fontId="27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17" fillId="4" fontId="18" numFmtId="0" xfId="0" applyAlignment="1" applyBorder="1" applyFont="1">
      <alignment horizontal="center" shrinkToFit="0" vertical="bottom" wrapText="0"/>
    </xf>
    <xf borderId="8" fillId="10" fontId="18" numFmtId="0" xfId="0" applyAlignment="1" applyBorder="1" applyFont="1">
      <alignment horizontal="center" shrinkToFit="0" vertical="bottom" wrapText="0"/>
    </xf>
    <xf borderId="8" fillId="19" fontId="28" numFmtId="4" xfId="0" applyAlignment="1" applyBorder="1" applyFill="1" applyFont="1" applyNumberFormat="1">
      <alignment horizontal="center" shrinkToFit="0" vertical="bottom" wrapText="0"/>
    </xf>
    <xf borderId="1" fillId="0" fontId="18" numFmtId="0" xfId="0" applyAlignment="1" applyBorder="1" applyFont="1">
      <alignment horizontal="left" shrinkToFit="0" vertical="bottom" wrapText="0"/>
    </xf>
    <xf borderId="17" fillId="15" fontId="18" numFmtId="0" xfId="0" applyAlignment="1" applyBorder="1" applyFont="1">
      <alignment horizontal="center" shrinkToFit="0" vertical="bottom" wrapText="0"/>
    </xf>
    <xf borderId="8" fillId="20" fontId="18" numFmtId="0" xfId="0" applyAlignment="1" applyBorder="1" applyFill="1" applyFont="1">
      <alignment horizontal="center" shrinkToFit="0" vertical="bottom" wrapText="0"/>
    </xf>
    <xf borderId="8" fillId="21" fontId="28" numFmtId="4" xfId="0" applyAlignment="1" applyBorder="1" applyFill="1" applyFont="1" applyNumberFormat="1">
      <alignment horizontal="center" shrinkToFit="0" vertical="bottom" wrapText="0"/>
    </xf>
    <xf borderId="17" fillId="22" fontId="18" numFmtId="0" xfId="0" applyAlignment="1" applyBorder="1" applyFill="1" applyFont="1">
      <alignment horizontal="center" shrinkToFit="0" vertical="bottom" wrapText="0"/>
    </xf>
    <xf borderId="8" fillId="23" fontId="18" numFmtId="0" xfId="0" applyAlignment="1" applyBorder="1" applyFill="1" applyFont="1">
      <alignment horizontal="center" shrinkToFit="0" vertical="bottom" wrapText="0"/>
    </xf>
    <xf borderId="8" fillId="16" fontId="28" numFmtId="4" xfId="0" applyAlignment="1" applyBorder="1" applyFont="1" applyNumberFormat="1">
      <alignment horizontal="center" shrinkToFit="0" vertical="bottom" wrapText="0"/>
    </xf>
    <xf borderId="7" fillId="24" fontId="28" numFmtId="0" xfId="0" applyAlignment="1" applyBorder="1" applyFill="1" applyFont="1">
      <alignment horizontal="center" shrinkToFit="0" vertical="bottom" wrapText="0"/>
    </xf>
    <xf borderId="7" fillId="8" fontId="28" numFmtId="0" xfId="0" applyAlignment="1" applyBorder="1" applyFont="1">
      <alignment horizontal="center" shrinkToFit="0" vertical="bottom" wrapText="0"/>
    </xf>
    <xf borderId="7" fillId="25" fontId="28" numFmtId="0" xfId="0" applyAlignment="1" applyBorder="1" applyFill="1" applyFont="1">
      <alignment horizontal="center" shrinkToFit="0" vertical="bottom" wrapText="0"/>
    </xf>
    <xf borderId="8" fillId="24" fontId="28" numFmtId="4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shrinkToFit="0" vertical="bottom" wrapText="0"/>
    </xf>
    <xf borderId="7" fillId="8" fontId="20" numFmtId="0" xfId="0" applyAlignment="1" applyBorder="1" applyFont="1">
      <alignment shrinkToFit="0" vertical="bottom" wrapText="0"/>
    </xf>
    <xf borderId="7" fillId="8" fontId="20" numFmtId="0" xfId="0" applyAlignment="1" applyBorder="1" applyFont="1">
      <alignment horizontal="left" shrinkToFit="0" vertical="bottom" wrapText="0"/>
    </xf>
    <xf borderId="7" fillId="9" fontId="3" numFmtId="0" xfId="0" applyAlignment="1" applyBorder="1" applyFont="1">
      <alignment horizontal="center" shrinkToFit="0" vertical="bottom" wrapText="0"/>
    </xf>
    <xf borderId="8" fillId="7" fontId="29" numFmtId="0" xfId="0" applyAlignment="1" applyBorder="1" applyFont="1">
      <alignment horizontal="center" shrinkToFit="0" vertical="center" wrapText="0"/>
    </xf>
    <xf borderId="8" fillId="12" fontId="6" numFmtId="0" xfId="0" applyAlignment="1" applyBorder="1" applyFont="1">
      <alignment horizontal="right" shrinkToFit="0" vertical="bottom" wrapText="0"/>
    </xf>
    <xf borderId="18" fillId="0" fontId="18" numFmtId="0" xfId="0" applyAlignment="1" applyBorder="1" applyFont="1">
      <alignment horizontal="center" shrinkToFit="0" vertical="bottom" wrapText="0"/>
    </xf>
    <xf borderId="16" fillId="13" fontId="22" numFmtId="0" xfId="0" applyAlignment="1" applyBorder="1" applyFont="1">
      <alignment horizontal="center" shrinkToFit="0" vertical="bottom" wrapText="0"/>
    </xf>
    <xf borderId="8" fillId="0" fontId="18" numFmtId="0" xfId="0" applyAlignment="1" applyBorder="1" applyFont="1">
      <alignment horizontal="left" shrinkToFit="0" vertical="bottom" wrapText="0"/>
    </xf>
    <xf borderId="8" fillId="26" fontId="28" numFmtId="4" xfId="0" applyAlignment="1" applyBorder="1" applyFill="1" applyFont="1" applyNumberFormat="1">
      <alignment horizontal="center" shrinkToFit="0" vertical="bottom" wrapText="0"/>
    </xf>
    <xf borderId="8" fillId="27" fontId="28" numFmtId="4" xfId="0" applyAlignment="1" applyBorder="1" applyFill="1" applyFont="1" applyNumberFormat="1">
      <alignment horizontal="center" shrinkToFit="0" vertical="bottom" wrapText="0"/>
    </xf>
    <xf borderId="9" fillId="11" fontId="6" numFmtId="166" xfId="0" applyAlignment="1" applyBorder="1" applyFont="1" applyNumberFormat="1">
      <alignment horizontal="center" shrinkToFit="0" vertical="bottom" wrapText="0"/>
    </xf>
    <xf borderId="8" fillId="12" fontId="6" numFmtId="166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14">
    <dxf>
      <font>
        <b/>
        <color rgb="FF000000"/>
        <name val="Arial"/>
      </font>
      <fill>
        <patternFill patternType="solid">
          <fgColor rgb="FFB7B7B7"/>
          <bgColor rgb="FFB7B7B7"/>
        </patternFill>
      </fill>
      <border/>
    </dxf>
    <dxf>
      <font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  <name val="Arial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  <name val="Arial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  <name val="Arial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  <name val="Arial"/>
      </font>
      <fill>
        <patternFill patternType="solid">
          <fgColor rgb="FFE69138"/>
          <bgColor rgb="FFE69138"/>
        </patternFill>
      </fill>
      <border/>
    </dxf>
    <dxf>
      <font>
        <b/>
        <color rgb="FF000000"/>
        <name val="Arial"/>
      </font>
      <fill>
        <patternFill patternType="solid">
          <fgColor rgb="FF00FFFF"/>
          <bgColor rgb="FF00FFFF"/>
        </patternFill>
      </fill>
      <border/>
    </dxf>
    <dxf>
      <font>
        <color rgb="FF000000"/>
        <name val="Arial"/>
      </font>
      <fill>
        <patternFill patternType="solid">
          <fgColor rgb="FFFF0000"/>
          <bgColor rgb="FFFF0000"/>
        </patternFill>
      </fill>
      <border/>
    </dxf>
    <dxf>
      <font>
        <color rgb="FF000000"/>
        <name val="Arial"/>
      </font>
      <fill>
        <patternFill patternType="solid">
          <fgColor rgb="FF3C78D8"/>
          <bgColor rgb="FF3C78D8"/>
        </patternFill>
      </fill>
      <border/>
    </dxf>
    <dxf>
      <font>
        <color rgb="FF000000"/>
        <name val="Arial"/>
      </font>
      <fill>
        <patternFill patternType="solid">
          <fgColor rgb="FFFFFF00"/>
          <bgColor rgb="FFFFFF00"/>
        </patternFill>
      </fill>
      <border/>
    </dxf>
    <dxf>
      <font>
        <b/>
        <color rgb="FF000000"/>
        <name val="Arial"/>
      </font>
      <fill>
        <patternFill patternType="solid">
          <fgColor rgb="FF9900FF"/>
          <bgColor rgb="FF9900FF"/>
        </patternFill>
      </fill>
      <border/>
    </dxf>
    <dxf>
      <font>
        <b/>
        <color rgb="FF000000"/>
        <name val="Arial"/>
      </font>
      <fill>
        <patternFill patternType="solid">
          <fgColor rgb="FFFF00FF"/>
          <bgColor rgb="FFFF00FF"/>
        </patternFill>
      </fill>
      <border/>
    </dxf>
    <dxf>
      <font>
        <i/>
        <strike/>
        <color rgb="FF000000"/>
        <name val="Arial"/>
      </font>
      <fill>
        <patternFill patternType="solid">
          <fgColor rgb="FFEA9999"/>
          <bgColor rgb="FFEA9999"/>
        </patternFill>
      </fill>
      <border/>
    </dxf>
    <dxf>
      <font>
        <color rgb="FF000000"/>
        <name val="Arial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4" width="6.57"/>
    <col customWidth="1" min="25" max="25" width="5.86"/>
    <col customWidth="1" min="26" max="26" width="21.0"/>
    <col customWidth="1" min="27" max="27" width="9.43"/>
    <col customWidth="1" min="28" max="28" width="10.43"/>
    <col customWidth="1" min="29" max="29" width="22.0"/>
    <col customWidth="1" min="30" max="30" width="11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9"/>
      <c r="X1" s="9"/>
      <c r="Y1" s="10">
        <v>10.0</v>
      </c>
      <c r="Z1" s="11" t="s">
        <v>4</v>
      </c>
      <c r="AA1" s="4"/>
      <c r="AB1" s="12" t="s">
        <v>5</v>
      </c>
      <c r="AC1" s="7"/>
      <c r="AD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1.0</v>
      </c>
      <c r="L2" s="19">
        <v>3.0</v>
      </c>
      <c r="M2" s="20">
        <v>6.0</v>
      </c>
      <c r="N2" s="19">
        <v>8.0</v>
      </c>
      <c r="O2" s="19">
        <v>10.0</v>
      </c>
      <c r="P2" s="20">
        <v>13.0</v>
      </c>
      <c r="Q2" s="19">
        <v>15.0</v>
      </c>
      <c r="R2" s="19">
        <v>17.0</v>
      </c>
      <c r="S2" s="20">
        <v>20.0</v>
      </c>
      <c r="T2" s="19">
        <v>22.0</v>
      </c>
      <c r="U2" s="19">
        <v>24.0</v>
      </c>
      <c r="V2" s="20">
        <v>27.0</v>
      </c>
      <c r="W2" s="19">
        <v>30.0</v>
      </c>
      <c r="X2" s="19">
        <v>31.0</v>
      </c>
      <c r="Y2" s="21" t="s">
        <v>14</v>
      </c>
      <c r="Z2" s="22"/>
      <c r="AA2" s="22"/>
      <c r="AB2" s="23"/>
      <c r="AC2" s="24"/>
      <c r="AD2" s="22"/>
    </row>
    <row r="3" ht="15.75" customHeight="1">
      <c r="A3" s="25">
        <f t="shared" ref="A3:A29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9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28" t="s">
        <v>17</v>
      </c>
      <c r="F3" s="28"/>
      <c r="G3" s="29" t="s">
        <v>18</v>
      </c>
      <c r="H3" s="30" t="s">
        <v>19</v>
      </c>
      <c r="I3" s="31" t="s">
        <v>20</v>
      </c>
      <c r="J3" s="32" t="s">
        <v>21</v>
      </c>
      <c r="K3" s="33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4">
        <f t="shared" ref="Y3:Y99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)+ (COUNTIF(X3,"A") + (COUNTIF(X3,"T")/2) + (COUNTIF(X3,"O")/2) ) )/$Y$1</f>
        <v>0</v>
      </c>
      <c r="Z3" s="35" t="s">
        <v>19</v>
      </c>
      <c r="AA3" s="36" t="s">
        <v>22</v>
      </c>
      <c r="AB3" s="37"/>
      <c r="AC3" s="37"/>
      <c r="AD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28" t="s">
        <v>17</v>
      </c>
      <c r="F4" s="28"/>
      <c r="G4" s="29" t="s">
        <v>18</v>
      </c>
      <c r="H4" s="30" t="s">
        <v>25</v>
      </c>
      <c r="I4" s="31" t="s">
        <v>20</v>
      </c>
      <c r="J4" s="32" t="s">
        <v>21</v>
      </c>
      <c r="K4" s="33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0" t="s">
        <v>25</v>
      </c>
      <c r="W4" s="30" t="s">
        <v>25</v>
      </c>
      <c r="X4" s="30" t="s">
        <v>25</v>
      </c>
      <c r="Y4" s="34">
        <f t="shared" si="3"/>
        <v>0</v>
      </c>
      <c r="Z4" s="30" t="s">
        <v>26</v>
      </c>
      <c r="AA4" s="39" t="s">
        <v>27</v>
      </c>
      <c r="AB4" s="3"/>
      <c r="AC4" s="3"/>
      <c r="AD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28" t="s">
        <v>17</v>
      </c>
      <c r="F5" s="28"/>
      <c r="G5" s="29" t="s">
        <v>18</v>
      </c>
      <c r="H5" s="30" t="s">
        <v>25</v>
      </c>
      <c r="I5" s="31" t="s">
        <v>20</v>
      </c>
      <c r="J5" s="32" t="s">
        <v>21</v>
      </c>
      <c r="K5" s="33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0" t="s">
        <v>25</v>
      </c>
      <c r="W5" s="30" t="s">
        <v>25</v>
      </c>
      <c r="X5" s="30" t="s">
        <v>25</v>
      </c>
      <c r="Y5" s="34">
        <f t="shared" si="3"/>
        <v>0</v>
      </c>
      <c r="Z5" s="30" t="s">
        <v>29</v>
      </c>
      <c r="AA5" s="39" t="s">
        <v>30</v>
      </c>
      <c r="AB5" s="3"/>
      <c r="AC5" s="3"/>
      <c r="AD5" s="4"/>
    </row>
    <row r="6" ht="15.75" customHeight="1">
      <c r="A6" s="25">
        <f t="shared" si="1"/>
        <v>2</v>
      </c>
      <c r="B6" s="25">
        <f t="shared" si="2"/>
        <v>3</v>
      </c>
      <c r="C6" s="26" t="s">
        <v>31</v>
      </c>
      <c r="D6" s="27" t="s">
        <v>32</v>
      </c>
      <c r="E6" s="28" t="s">
        <v>33</v>
      </c>
      <c r="F6" s="28"/>
      <c r="G6" s="29" t="s">
        <v>18</v>
      </c>
      <c r="H6" s="30" t="s">
        <v>19</v>
      </c>
      <c r="I6" s="31" t="s">
        <v>34</v>
      </c>
      <c r="J6" s="32" t="s">
        <v>35</v>
      </c>
      <c r="K6" s="33"/>
      <c r="L6" s="30"/>
      <c r="M6" s="4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4">
        <f t="shared" si="3"/>
        <v>0</v>
      </c>
      <c r="Z6" s="30" t="s">
        <v>36</v>
      </c>
      <c r="AA6" s="39" t="s">
        <v>37</v>
      </c>
      <c r="AB6" s="3"/>
      <c r="AC6" s="3"/>
      <c r="AD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28" t="s">
        <v>33</v>
      </c>
      <c r="F7" s="28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3" t="s">
        <v>19</v>
      </c>
      <c r="L7" s="30" t="s">
        <v>29</v>
      </c>
      <c r="M7" s="41"/>
      <c r="N7" s="30" t="s">
        <v>19</v>
      </c>
      <c r="O7" s="30" t="s">
        <v>19</v>
      </c>
      <c r="P7" s="30"/>
      <c r="Q7" s="30" t="s">
        <v>19</v>
      </c>
      <c r="R7" s="30" t="s">
        <v>19</v>
      </c>
      <c r="S7" s="30"/>
      <c r="T7" s="30" t="s">
        <v>29</v>
      </c>
      <c r="U7" s="30" t="s">
        <v>29</v>
      </c>
      <c r="V7" s="30"/>
      <c r="W7" s="30" t="s">
        <v>19</v>
      </c>
      <c r="X7" s="30" t="s">
        <v>19</v>
      </c>
      <c r="Y7" s="34">
        <f t="shared" si="3"/>
        <v>0.7</v>
      </c>
      <c r="Z7" s="30" t="s">
        <v>25</v>
      </c>
      <c r="AA7" s="39" t="s">
        <v>44</v>
      </c>
      <c r="AB7" s="3"/>
      <c r="AC7" s="3"/>
      <c r="AD7" s="4"/>
    </row>
    <row r="8" ht="15.75" customHeight="1">
      <c r="A8" s="25">
        <f t="shared" si="1"/>
        <v>3</v>
      </c>
      <c r="B8" s="25">
        <f t="shared" si="2"/>
        <v>7</v>
      </c>
      <c r="C8" s="26" t="s">
        <v>38</v>
      </c>
      <c r="D8" s="27" t="s">
        <v>45</v>
      </c>
      <c r="E8" s="28" t="s">
        <v>33</v>
      </c>
      <c r="F8" s="28" t="s">
        <v>46</v>
      </c>
      <c r="G8" s="29" t="s">
        <v>41</v>
      </c>
      <c r="H8" s="30" t="s">
        <v>19</v>
      </c>
      <c r="I8" s="31" t="s">
        <v>42</v>
      </c>
      <c r="J8" s="32" t="s">
        <v>47</v>
      </c>
      <c r="K8" s="33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4">
        <f t="shared" si="3"/>
        <v>0</v>
      </c>
      <c r="Z8" s="30" t="s">
        <v>48</v>
      </c>
      <c r="AA8" s="39" t="s">
        <v>49</v>
      </c>
      <c r="AB8" s="3"/>
      <c r="AC8" s="3"/>
      <c r="AD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28" t="s">
        <v>51</v>
      </c>
      <c r="F9" s="28" t="s">
        <v>46</v>
      </c>
      <c r="G9" s="29" t="s">
        <v>52</v>
      </c>
      <c r="H9" s="30" t="s">
        <v>19</v>
      </c>
      <c r="I9" s="31" t="s">
        <v>42</v>
      </c>
      <c r="J9" s="32" t="s">
        <v>53</v>
      </c>
      <c r="K9" s="30" t="s">
        <v>19</v>
      </c>
      <c r="L9" s="30" t="s">
        <v>19</v>
      </c>
      <c r="M9" s="30"/>
      <c r="N9" s="30" t="s">
        <v>19</v>
      </c>
      <c r="O9" s="30" t="s">
        <v>19</v>
      </c>
      <c r="P9" s="30"/>
      <c r="Q9" s="30"/>
      <c r="R9" s="30" t="s">
        <v>19</v>
      </c>
      <c r="S9" s="30"/>
      <c r="T9" s="30" t="s">
        <v>19</v>
      </c>
      <c r="U9" s="30"/>
      <c r="V9" s="30"/>
      <c r="W9" s="30"/>
      <c r="X9" s="30"/>
      <c r="Y9" s="34">
        <f t="shared" si="3"/>
        <v>0.6</v>
      </c>
      <c r="Z9" s="30" t="s">
        <v>54</v>
      </c>
      <c r="AA9" s="39" t="s">
        <v>55</v>
      </c>
      <c r="AB9" s="3"/>
      <c r="AC9" s="3"/>
      <c r="AD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28" t="s">
        <v>51</v>
      </c>
      <c r="F10" s="28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 t="s">
        <v>29</v>
      </c>
      <c r="L10" s="30" t="s">
        <v>29</v>
      </c>
      <c r="M10" s="30"/>
      <c r="N10" s="30" t="s">
        <v>19</v>
      </c>
      <c r="O10" s="30" t="s">
        <v>29</v>
      </c>
      <c r="P10" s="30"/>
      <c r="Q10" s="30" t="s">
        <v>29</v>
      </c>
      <c r="R10" s="30" t="s">
        <v>48</v>
      </c>
      <c r="S10" s="30"/>
      <c r="T10" s="30" t="s">
        <v>29</v>
      </c>
      <c r="U10" s="30" t="s">
        <v>29</v>
      </c>
      <c r="V10" s="30"/>
      <c r="W10" s="30" t="s">
        <v>25</v>
      </c>
      <c r="X10" s="30" t="s">
        <v>25</v>
      </c>
      <c r="Y10" s="34">
        <f t="shared" si="3"/>
        <v>0.15</v>
      </c>
      <c r="Z10" s="30" t="s">
        <v>59</v>
      </c>
      <c r="AA10" s="39" t="s">
        <v>60</v>
      </c>
      <c r="AB10" s="3"/>
      <c r="AC10" s="3"/>
      <c r="AD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61</v>
      </c>
      <c r="E11" s="28" t="s">
        <v>62</v>
      </c>
      <c r="F11" s="28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3" t="s">
        <v>29</v>
      </c>
      <c r="L11" s="42" t="s">
        <v>29</v>
      </c>
      <c r="M11" s="30"/>
      <c r="N11" s="30" t="s">
        <v>29</v>
      </c>
      <c r="O11" s="30" t="s">
        <v>29</v>
      </c>
      <c r="P11" s="30"/>
      <c r="Q11" s="30" t="s">
        <v>29</v>
      </c>
      <c r="R11" s="30" t="s">
        <v>19</v>
      </c>
      <c r="S11" s="30"/>
      <c r="T11" s="30" t="s">
        <v>29</v>
      </c>
      <c r="U11" s="30" t="s">
        <v>29</v>
      </c>
      <c r="V11" s="30"/>
      <c r="W11" s="30" t="s">
        <v>29</v>
      </c>
      <c r="X11" s="30" t="s">
        <v>29</v>
      </c>
      <c r="Y11" s="34">
        <f t="shared" si="3"/>
        <v>0.1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65</v>
      </c>
      <c r="D12" s="27" t="s">
        <v>66</v>
      </c>
      <c r="E12" s="28" t="s">
        <v>17</v>
      </c>
      <c r="F12" s="28" t="s">
        <v>62</v>
      </c>
      <c r="G12" s="29" t="s">
        <v>41</v>
      </c>
      <c r="H12" s="30" t="s">
        <v>19</v>
      </c>
      <c r="I12" s="31" t="s">
        <v>42</v>
      </c>
      <c r="J12" s="32" t="s">
        <v>58</v>
      </c>
      <c r="K12" s="33" t="s">
        <v>19</v>
      </c>
      <c r="L12" s="30" t="s">
        <v>29</v>
      </c>
      <c r="M12" s="30"/>
      <c r="N12" s="30" t="s">
        <v>19</v>
      </c>
      <c r="O12" s="30" t="s">
        <v>29</v>
      </c>
      <c r="P12" s="30"/>
      <c r="Q12" s="30" t="s">
        <v>19</v>
      </c>
      <c r="R12" s="30" t="s">
        <v>29</v>
      </c>
      <c r="S12" s="30"/>
      <c r="T12" s="30"/>
      <c r="U12" s="30"/>
      <c r="V12" s="30"/>
      <c r="W12" s="30" t="s">
        <v>19</v>
      </c>
      <c r="X12" s="30" t="s">
        <v>19</v>
      </c>
      <c r="Y12" s="34">
        <f t="shared" si="3"/>
        <v>0.5</v>
      </c>
      <c r="Z12" s="43" t="s">
        <v>67</v>
      </c>
      <c r="AA12" s="43" t="s">
        <v>68</v>
      </c>
      <c r="AB12" s="44"/>
      <c r="AC12" s="43" t="s">
        <v>69</v>
      </c>
      <c r="AD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71</v>
      </c>
      <c r="E13" s="28" t="s">
        <v>17</v>
      </c>
      <c r="F13" s="28"/>
      <c r="G13" s="29" t="s">
        <v>18</v>
      </c>
      <c r="H13" s="30" t="s">
        <v>25</v>
      </c>
      <c r="I13" s="31" t="s">
        <v>42</v>
      </c>
      <c r="J13" s="32" t="s">
        <v>58</v>
      </c>
      <c r="K13" s="33" t="s">
        <v>25</v>
      </c>
      <c r="L13" s="30" t="s">
        <v>25</v>
      </c>
      <c r="M13" s="30" t="s">
        <v>25</v>
      </c>
      <c r="N13" s="30" t="s">
        <v>25</v>
      </c>
      <c r="O13" s="30" t="s">
        <v>25</v>
      </c>
      <c r="P13" s="30" t="s">
        <v>25</v>
      </c>
      <c r="Q13" s="30" t="s">
        <v>25</v>
      </c>
      <c r="R13" s="30" t="s">
        <v>25</v>
      </c>
      <c r="S13" s="30" t="s">
        <v>25</v>
      </c>
      <c r="T13" s="30" t="s">
        <v>25</v>
      </c>
      <c r="U13" s="30" t="s">
        <v>25</v>
      </c>
      <c r="V13" s="30" t="s">
        <v>25</v>
      </c>
      <c r="W13" s="30" t="s">
        <v>25</v>
      </c>
      <c r="X13" s="30" t="s">
        <v>25</v>
      </c>
      <c r="Y13" s="34">
        <f t="shared" si="3"/>
        <v>0</v>
      </c>
      <c r="Z13" s="45" t="s">
        <v>72</v>
      </c>
      <c r="AA13" s="46">
        <f>COUNTIF(I3:I99,"1° P - 1°M")</f>
        <v>16</v>
      </c>
      <c r="AB13" s="44"/>
      <c r="AC13" s="45" t="s">
        <v>73</v>
      </c>
      <c r="AD13" s="46">
        <f>COUNTIF(C3:C99,"Rct.")</f>
        <v>14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75</v>
      </c>
      <c r="E14" s="28" t="s">
        <v>76</v>
      </c>
      <c r="F14" s="28" t="s">
        <v>63</v>
      </c>
      <c r="G14" s="29" t="s">
        <v>41</v>
      </c>
      <c r="H14" s="30" t="s">
        <v>25</v>
      </c>
      <c r="I14" s="31" t="s">
        <v>42</v>
      </c>
      <c r="J14" s="32" t="s">
        <v>77</v>
      </c>
      <c r="K14" s="33" t="s">
        <v>25</v>
      </c>
      <c r="L14" s="30" t="s">
        <v>25</v>
      </c>
      <c r="M14" s="30" t="s">
        <v>25</v>
      </c>
      <c r="N14" s="30" t="s">
        <v>25</v>
      </c>
      <c r="O14" s="30" t="s">
        <v>25</v>
      </c>
      <c r="P14" s="30" t="s">
        <v>25</v>
      </c>
      <c r="Q14" s="30" t="s">
        <v>25</v>
      </c>
      <c r="R14" s="30" t="s">
        <v>25</v>
      </c>
      <c r="S14" s="30" t="s">
        <v>25</v>
      </c>
      <c r="T14" s="30" t="s">
        <v>25</v>
      </c>
      <c r="U14" s="30" t="s">
        <v>25</v>
      </c>
      <c r="V14" s="30" t="s">
        <v>25</v>
      </c>
      <c r="W14" s="30" t="s">
        <v>25</v>
      </c>
      <c r="X14" s="30" t="s">
        <v>25</v>
      </c>
      <c r="Y14" s="34">
        <f t="shared" si="3"/>
        <v>0</v>
      </c>
      <c r="Z14" s="45" t="s">
        <v>78</v>
      </c>
      <c r="AA14" s="46">
        <f>COUNTIF(I3:I99,"1° P - 2°M")</f>
        <v>19</v>
      </c>
      <c r="AB14" s="44"/>
      <c r="AC14" s="45" t="s">
        <v>79</v>
      </c>
      <c r="AD14" s="46">
        <f>COUNTIF(C3:C99,"Inf.")</f>
        <v>13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80</v>
      </c>
      <c r="E15" s="28" t="s">
        <v>33</v>
      </c>
      <c r="F15" s="28" t="s">
        <v>17</v>
      </c>
      <c r="G15" s="29" t="s">
        <v>52</v>
      </c>
      <c r="H15" s="30" t="s">
        <v>19</v>
      </c>
      <c r="I15" s="31" t="s">
        <v>42</v>
      </c>
      <c r="J15" s="32" t="s">
        <v>77</v>
      </c>
      <c r="K15" s="33" t="s">
        <v>25</v>
      </c>
      <c r="L15" s="30" t="s">
        <v>25</v>
      </c>
      <c r="M15" s="30" t="s">
        <v>25</v>
      </c>
      <c r="N15" s="30" t="s">
        <v>25</v>
      </c>
      <c r="O15" s="30" t="s">
        <v>25</v>
      </c>
      <c r="P15" s="30" t="s">
        <v>25</v>
      </c>
      <c r="Q15" s="30" t="s">
        <v>25</v>
      </c>
      <c r="R15" s="30" t="s">
        <v>25</v>
      </c>
      <c r="S15" s="30" t="s">
        <v>25</v>
      </c>
      <c r="T15" s="30" t="s">
        <v>25</v>
      </c>
      <c r="U15" s="30" t="s">
        <v>25</v>
      </c>
      <c r="V15" s="30" t="s">
        <v>25</v>
      </c>
      <c r="W15" s="30" t="s">
        <v>25</v>
      </c>
      <c r="X15" s="30" t="s">
        <v>25</v>
      </c>
      <c r="Y15" s="34">
        <f t="shared" si="3"/>
        <v>0</v>
      </c>
      <c r="Z15" s="45" t="s">
        <v>81</v>
      </c>
      <c r="AA15" s="46">
        <f>COUNTIF(I3:I99,"1° PP - 1°Pa")</f>
        <v>14</v>
      </c>
      <c r="AB15" s="44"/>
      <c r="AC15" s="45" t="s">
        <v>82</v>
      </c>
      <c r="AD15" s="46">
        <f>COUNTIF(C3:C99,"Dis.")</f>
        <v>16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83</v>
      </c>
      <c r="E16" s="28" t="s">
        <v>17</v>
      </c>
      <c r="F16" s="28" t="s">
        <v>33</v>
      </c>
      <c r="G16" s="29" t="s">
        <v>41</v>
      </c>
      <c r="H16" s="42" t="s">
        <v>19</v>
      </c>
      <c r="I16" s="31" t="s">
        <v>42</v>
      </c>
      <c r="J16" s="32" t="s">
        <v>77</v>
      </c>
      <c r="K16" s="47" t="s">
        <v>19</v>
      </c>
      <c r="L16" s="42" t="s">
        <v>19</v>
      </c>
      <c r="M16" s="42"/>
      <c r="N16" s="42" t="s">
        <v>19</v>
      </c>
      <c r="O16" s="42" t="s">
        <v>19</v>
      </c>
      <c r="P16" s="42"/>
      <c r="Q16" s="42" t="s">
        <v>19</v>
      </c>
      <c r="R16" s="42" t="s">
        <v>19</v>
      </c>
      <c r="S16" s="42"/>
      <c r="T16" s="42" t="s">
        <v>29</v>
      </c>
      <c r="U16" s="42" t="s">
        <v>29</v>
      </c>
      <c r="V16" s="42"/>
      <c r="W16" s="42" t="s">
        <v>19</v>
      </c>
      <c r="X16" s="42" t="s">
        <v>19</v>
      </c>
      <c r="Y16" s="34">
        <f t="shared" si="3"/>
        <v>0.8</v>
      </c>
      <c r="Z16" s="45" t="s">
        <v>84</v>
      </c>
      <c r="AA16" s="46">
        <f>COUNTIF(I3:I99,"Espectro")</f>
        <v>6</v>
      </c>
      <c r="AB16" s="44"/>
      <c r="AC16" s="45" t="s">
        <v>85</v>
      </c>
      <c r="AD16" s="46">
        <f>COUNTIF(C3:C99,"Cbo.")</f>
        <v>12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28" t="s">
        <v>17</v>
      </c>
      <c r="F17" s="28"/>
      <c r="G17" s="29" t="s">
        <v>18</v>
      </c>
      <c r="H17" s="30" t="s">
        <v>19</v>
      </c>
      <c r="I17" s="31" t="s">
        <v>42</v>
      </c>
      <c r="J17" s="32" t="s">
        <v>77</v>
      </c>
      <c r="K17" s="3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4">
        <f t="shared" si="3"/>
        <v>0</v>
      </c>
      <c r="Z17" s="45" t="s">
        <v>87</v>
      </c>
      <c r="AA17" s="46">
        <f>COUNTIF(I3:I99,"Caballeria")</f>
        <v>8</v>
      </c>
      <c r="AB17" s="44"/>
      <c r="AC17" s="45" t="s">
        <v>88</v>
      </c>
      <c r="AD17" s="46">
        <f>COUNTIF(C3:C99,"Cbo1.")</f>
        <v>10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28" t="s">
        <v>33</v>
      </c>
      <c r="F18" s="28" t="s">
        <v>17</v>
      </c>
      <c r="G18" s="29" t="s">
        <v>18</v>
      </c>
      <c r="H18" s="30" t="s">
        <v>25</v>
      </c>
      <c r="I18" s="31" t="s">
        <v>42</v>
      </c>
      <c r="J18" s="32" t="s">
        <v>90</v>
      </c>
      <c r="K18" s="33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  <c r="X18" s="30" t="s">
        <v>25</v>
      </c>
      <c r="Y18" s="34">
        <f t="shared" si="3"/>
        <v>0</v>
      </c>
      <c r="Z18" s="45" t="s">
        <v>91</v>
      </c>
      <c r="AA18" s="46">
        <f>COUNTIF(I3:I99,"FAZR")</f>
        <v>4</v>
      </c>
      <c r="AB18" s="44"/>
      <c r="AC18" s="45" t="s">
        <v>92</v>
      </c>
      <c r="AD18" s="46">
        <f>COUNTIF(C3:C99,"Sgt.")</f>
        <v>5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28" t="s">
        <v>63</v>
      </c>
      <c r="F19" s="28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3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  <c r="X19" s="30" t="s">
        <v>25</v>
      </c>
      <c r="Y19" s="34">
        <f t="shared" si="3"/>
        <v>0</v>
      </c>
      <c r="Z19" s="45" t="s">
        <v>94</v>
      </c>
      <c r="AA19" s="46">
        <v>6.0</v>
      </c>
      <c r="AB19" s="44"/>
      <c r="AC19" s="45" t="s">
        <v>95</v>
      </c>
      <c r="AD19" s="46">
        <f>COUNTIF(C3:C99,"Sgt1.")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27" t="s">
        <v>96</v>
      </c>
      <c r="E20" s="28" t="s">
        <v>33</v>
      </c>
      <c r="F20" s="28" t="s">
        <v>46</v>
      </c>
      <c r="G20" s="29" t="s">
        <v>41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0" t="s">
        <v>25</v>
      </c>
      <c r="Y20" s="34">
        <f t="shared" si="3"/>
        <v>0</v>
      </c>
      <c r="Z20" s="45" t="s">
        <v>97</v>
      </c>
      <c r="AA20" s="46">
        <f>COUNTIF(H3:H99,"R")</f>
        <v>32</v>
      </c>
      <c r="AB20" s="44"/>
      <c r="AC20" s="45" t="s">
        <v>98</v>
      </c>
      <c r="AD20" s="46">
        <f>COUNTIF(C3:C99,"SgtM.")</f>
        <v>0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74</v>
      </c>
      <c r="D21" s="27" t="s">
        <v>99</v>
      </c>
      <c r="E21" s="28" t="s">
        <v>63</v>
      </c>
      <c r="F21" s="28" t="s">
        <v>40</v>
      </c>
      <c r="G21" s="29" t="s">
        <v>18</v>
      </c>
      <c r="H21" s="30" t="s">
        <v>25</v>
      </c>
      <c r="I21" s="31" t="s">
        <v>42</v>
      </c>
      <c r="J21" s="32" t="s">
        <v>90</v>
      </c>
      <c r="K21" s="33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0" t="s">
        <v>25</v>
      </c>
      <c r="X21" s="30" t="s">
        <v>25</v>
      </c>
      <c r="Y21" s="34">
        <f t="shared" si="3"/>
        <v>0</v>
      </c>
      <c r="Z21" s="45" t="s">
        <v>37</v>
      </c>
      <c r="AA21" s="46">
        <f>COUNTIF(H3:H99,"L")</f>
        <v>0</v>
      </c>
      <c r="AB21" s="44"/>
      <c r="AC21" s="45" t="s">
        <v>100</v>
      </c>
      <c r="AD21" s="46">
        <f>COUNTIF(C3:C99,"Tte.")</f>
        <v>0</v>
      </c>
    </row>
    <row r="22" ht="15.75" customHeight="1">
      <c r="A22" s="25">
        <f t="shared" si="1"/>
        <v>3</v>
      </c>
      <c r="B22" s="25">
        <f t="shared" si="2"/>
        <v>11</v>
      </c>
      <c r="C22" s="26" t="s">
        <v>70</v>
      </c>
      <c r="D22" s="27" t="s">
        <v>101</v>
      </c>
      <c r="E22" s="28" t="s">
        <v>17</v>
      </c>
      <c r="F22" s="28"/>
      <c r="G22" s="29" t="s">
        <v>102</v>
      </c>
      <c r="H22" s="30" t="s">
        <v>25</v>
      </c>
      <c r="I22" s="31" t="s">
        <v>42</v>
      </c>
      <c r="J22" s="32" t="s">
        <v>90</v>
      </c>
      <c r="K22" s="33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25</v>
      </c>
      <c r="W22" s="30" t="s">
        <v>25</v>
      </c>
      <c r="X22" s="30" t="s">
        <v>25</v>
      </c>
      <c r="Y22" s="34">
        <f t="shared" si="3"/>
        <v>0</v>
      </c>
      <c r="Z22" s="45"/>
      <c r="AA22" s="46"/>
      <c r="AB22" s="44"/>
      <c r="AC22" s="45" t="s">
        <v>103</v>
      </c>
      <c r="AD22" s="46">
        <f>COUNTIF(C3:C99,"Alf.")</f>
        <v>1</v>
      </c>
    </row>
    <row r="23" ht="15.75" customHeight="1">
      <c r="A23" s="25">
        <f t="shared" si="1"/>
        <v>4</v>
      </c>
      <c r="B23" s="25">
        <f t="shared" si="2"/>
        <v>7</v>
      </c>
      <c r="C23" s="26" t="s">
        <v>38</v>
      </c>
      <c r="D23" s="27" t="s">
        <v>104</v>
      </c>
      <c r="E23" s="28" t="s">
        <v>40</v>
      </c>
      <c r="F23" s="28" t="s">
        <v>46</v>
      </c>
      <c r="G23" s="29" t="s">
        <v>105</v>
      </c>
      <c r="H23" s="30" t="s">
        <v>19</v>
      </c>
      <c r="I23" s="31" t="s">
        <v>106</v>
      </c>
      <c r="J23" s="32" t="s">
        <v>43</v>
      </c>
      <c r="K23" s="33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4">
        <f t="shared" si="3"/>
        <v>0</v>
      </c>
      <c r="Z23" s="48"/>
      <c r="AA23" s="48"/>
      <c r="AB23" s="49"/>
      <c r="AC23" s="45" t="s">
        <v>107</v>
      </c>
      <c r="AD23" s="46">
        <f>COUNTIF(C3:C100,"May.")</f>
        <v>2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108</v>
      </c>
      <c r="E24" s="28" t="s">
        <v>51</v>
      </c>
      <c r="F24" s="28" t="s">
        <v>63</v>
      </c>
      <c r="G24" s="29" t="s">
        <v>52</v>
      </c>
      <c r="H24" s="30" t="s">
        <v>19</v>
      </c>
      <c r="I24" s="31" t="s">
        <v>106</v>
      </c>
      <c r="J24" s="32" t="s">
        <v>53</v>
      </c>
      <c r="K24" s="33" t="s">
        <v>19</v>
      </c>
      <c r="L24" s="30" t="s">
        <v>19</v>
      </c>
      <c r="M24" s="30"/>
      <c r="N24" s="30" t="s">
        <v>19</v>
      </c>
      <c r="O24" s="30" t="s">
        <v>19</v>
      </c>
      <c r="P24" s="30"/>
      <c r="Q24" s="30" t="s">
        <v>19</v>
      </c>
      <c r="R24" s="30" t="s">
        <v>19</v>
      </c>
      <c r="S24" s="30"/>
      <c r="T24" s="30" t="s">
        <v>48</v>
      </c>
      <c r="U24" s="30"/>
      <c r="V24" s="30"/>
      <c r="W24" s="30"/>
      <c r="X24" s="30"/>
      <c r="Y24" s="34">
        <f t="shared" si="3"/>
        <v>0.65</v>
      </c>
    </row>
    <row r="25" ht="15.75" customHeight="1">
      <c r="A25" s="25">
        <f t="shared" si="1"/>
        <v>4</v>
      </c>
      <c r="B25" s="25">
        <f t="shared" si="2"/>
        <v>10</v>
      </c>
      <c r="C25" s="26" t="s">
        <v>65</v>
      </c>
      <c r="D25" s="27" t="s">
        <v>109</v>
      </c>
      <c r="E25" s="28" t="s">
        <v>40</v>
      </c>
      <c r="F25" s="28" t="s">
        <v>51</v>
      </c>
      <c r="G25" s="29" t="s">
        <v>110</v>
      </c>
      <c r="H25" s="30" t="s">
        <v>19</v>
      </c>
      <c r="I25" s="31" t="s">
        <v>106</v>
      </c>
      <c r="J25" s="32" t="s">
        <v>58</v>
      </c>
      <c r="K25" s="33" t="s">
        <v>19</v>
      </c>
      <c r="L25" s="30" t="s">
        <v>19</v>
      </c>
      <c r="M25" s="30"/>
      <c r="N25" s="30" t="s">
        <v>19</v>
      </c>
      <c r="O25" s="30" t="s">
        <v>19</v>
      </c>
      <c r="P25" s="30"/>
      <c r="Q25" s="30" t="s">
        <v>19</v>
      </c>
      <c r="R25" s="30" t="s">
        <v>19</v>
      </c>
      <c r="S25" s="30"/>
      <c r="T25" s="30" t="s">
        <v>29</v>
      </c>
      <c r="U25" s="30"/>
      <c r="V25" s="30"/>
      <c r="W25" s="30"/>
      <c r="X25" s="30"/>
      <c r="Y25" s="34">
        <f t="shared" si="3"/>
        <v>0.6</v>
      </c>
      <c r="Z25" s="43" t="s">
        <v>111</v>
      </c>
      <c r="AA25" s="43" t="s">
        <v>68</v>
      </c>
      <c r="AB25" s="49"/>
      <c r="AC25" s="43" t="s">
        <v>112</v>
      </c>
      <c r="AD25" s="43" t="s">
        <v>68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70</v>
      </c>
      <c r="D26" s="27" t="s">
        <v>113</v>
      </c>
      <c r="E26" s="28" t="s">
        <v>51</v>
      </c>
      <c r="F26" s="28" t="s">
        <v>62</v>
      </c>
      <c r="G26" s="29" t="s">
        <v>18</v>
      </c>
      <c r="H26" s="30" t="s">
        <v>19</v>
      </c>
      <c r="I26" s="31" t="s">
        <v>106</v>
      </c>
      <c r="J26" s="32" t="s">
        <v>58</v>
      </c>
      <c r="K26" s="33" t="s">
        <v>19</v>
      </c>
      <c r="L26" s="30" t="s">
        <v>19</v>
      </c>
      <c r="M26" s="30"/>
      <c r="N26" s="30" t="s">
        <v>19</v>
      </c>
      <c r="O26" s="30" t="s">
        <v>19</v>
      </c>
      <c r="P26" s="30"/>
      <c r="Q26" s="30" t="s">
        <v>19</v>
      </c>
      <c r="R26" s="30" t="s">
        <v>19</v>
      </c>
      <c r="S26" s="30"/>
      <c r="T26" s="30" t="s">
        <v>19</v>
      </c>
      <c r="U26" s="30"/>
      <c r="V26" s="30"/>
      <c r="W26" s="30"/>
      <c r="X26" s="30"/>
      <c r="Y26" s="34">
        <f t="shared" si="3"/>
        <v>0.7</v>
      </c>
      <c r="Z26" s="45" t="s">
        <v>114</v>
      </c>
      <c r="AA26" s="46">
        <f>COUNTIF(G3:G99, "Ar")</f>
        <v>18</v>
      </c>
      <c r="AB26" s="44"/>
      <c r="AC26" s="45" t="s">
        <v>115</v>
      </c>
      <c r="AD26" s="46">
        <f>COUNTIF(E3:E99,"AT")+COUNTIF(F3:F99,"AT")</f>
        <v>13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116</v>
      </c>
      <c r="E27" s="28" t="s">
        <v>33</v>
      </c>
      <c r="F27" s="28" t="s">
        <v>46</v>
      </c>
      <c r="G27" s="29" t="s">
        <v>64</v>
      </c>
      <c r="H27" s="30" t="s">
        <v>19</v>
      </c>
      <c r="I27" s="31" t="s">
        <v>106</v>
      </c>
      <c r="J27" s="32" t="s">
        <v>58</v>
      </c>
      <c r="K27" s="33" t="s">
        <v>29</v>
      </c>
      <c r="L27" s="30" t="s">
        <v>19</v>
      </c>
      <c r="M27" s="30"/>
      <c r="N27" s="30" t="s">
        <v>19</v>
      </c>
      <c r="O27" s="30" t="s">
        <v>19</v>
      </c>
      <c r="P27" s="30"/>
      <c r="Q27" s="30" t="s">
        <v>19</v>
      </c>
      <c r="R27" s="30" t="s">
        <v>19</v>
      </c>
      <c r="S27" s="30"/>
      <c r="T27" s="30" t="s">
        <v>19</v>
      </c>
      <c r="U27" s="30"/>
      <c r="V27" s="30"/>
      <c r="W27" s="30"/>
      <c r="X27" s="30"/>
      <c r="Y27" s="34">
        <f t="shared" si="3"/>
        <v>0.6</v>
      </c>
      <c r="Z27" s="50" t="s">
        <v>117</v>
      </c>
      <c r="AA27" s="46">
        <f>COUNTIF(G3:G99, "Ch")</f>
        <v>13</v>
      </c>
      <c r="AB27" s="44"/>
      <c r="AC27" s="50" t="s">
        <v>118</v>
      </c>
      <c r="AD27" s="46">
        <f>COUNTIF(E3:E99,"FL")+COUNTIF(F3:F99,"FL")</f>
        <v>47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119</v>
      </c>
      <c r="E28" s="28" t="s">
        <v>17</v>
      </c>
      <c r="F28" s="28"/>
      <c r="G28" s="29" t="s">
        <v>52</v>
      </c>
      <c r="H28" s="30" t="s">
        <v>25</v>
      </c>
      <c r="I28" s="31" t="s">
        <v>106</v>
      </c>
      <c r="J28" s="32" t="s">
        <v>58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51" t="s">
        <v>25</v>
      </c>
      <c r="S28" s="30" t="s">
        <v>25</v>
      </c>
      <c r="T28" s="51" t="s">
        <v>25</v>
      </c>
      <c r="U28" s="30" t="s">
        <v>25</v>
      </c>
      <c r="V28" s="51" t="s">
        <v>25</v>
      </c>
      <c r="W28" s="30" t="s">
        <v>25</v>
      </c>
      <c r="X28" s="51" t="s">
        <v>25</v>
      </c>
      <c r="Y28" s="34">
        <f t="shared" si="3"/>
        <v>0</v>
      </c>
      <c r="Z28" s="50" t="s">
        <v>120</v>
      </c>
      <c r="AA28" s="46">
        <f>COUNTIF(G3:G99, "Co")</f>
        <v>3</v>
      </c>
      <c r="AB28" s="44"/>
      <c r="AC28" s="50" t="s">
        <v>121</v>
      </c>
      <c r="AD28" s="46">
        <f>COUNTIF(E3:E99,"GL")+COUNTIF(F3:F99,"GL")</f>
        <v>12</v>
      </c>
    </row>
    <row r="29" ht="15.75" customHeight="1">
      <c r="A29" s="25">
        <f t="shared" si="1"/>
        <v>4</v>
      </c>
      <c r="B29" s="25">
        <f t="shared" si="2"/>
        <v>15</v>
      </c>
      <c r="C29" s="26" t="s">
        <v>122</v>
      </c>
      <c r="D29" s="27" t="s">
        <v>123</v>
      </c>
      <c r="E29" s="28" t="s">
        <v>17</v>
      </c>
      <c r="F29" s="28" t="s">
        <v>33</v>
      </c>
      <c r="G29" s="29" t="s">
        <v>52</v>
      </c>
      <c r="H29" s="30" t="s">
        <v>25</v>
      </c>
      <c r="I29" s="31" t="s">
        <v>106</v>
      </c>
      <c r="J29" s="32" t="s">
        <v>58</v>
      </c>
      <c r="K29" s="33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0" t="s">
        <v>25</v>
      </c>
      <c r="X29" s="30" t="s">
        <v>25</v>
      </c>
      <c r="Y29" s="34">
        <f t="shared" si="3"/>
        <v>0</v>
      </c>
      <c r="Z29" s="50" t="s">
        <v>124</v>
      </c>
      <c r="AA29" s="46">
        <f>COUNTIF(G3:G99, "CR")</f>
        <v>0</v>
      </c>
      <c r="AB29" s="44"/>
      <c r="AC29" s="50" t="s">
        <v>125</v>
      </c>
      <c r="AD29" s="46">
        <f>COUNTIF(E3:E99,"MC")+COUNTIF(F3:F99,"MC")</f>
        <v>26</v>
      </c>
    </row>
    <row r="30" ht="15.75" customHeight="1">
      <c r="A30" s="25">
        <v>4.0</v>
      </c>
      <c r="B30" s="25"/>
      <c r="C30" s="52" t="s">
        <v>65</v>
      </c>
      <c r="D30" s="27" t="s">
        <v>126</v>
      </c>
      <c r="E30" s="28" t="s">
        <v>33</v>
      </c>
      <c r="F30" s="28" t="s">
        <v>46</v>
      </c>
      <c r="G30" s="29" t="s">
        <v>64</v>
      </c>
      <c r="H30" s="30" t="s">
        <v>19</v>
      </c>
      <c r="I30" s="31" t="s">
        <v>106</v>
      </c>
      <c r="J30" s="32" t="s">
        <v>58</v>
      </c>
      <c r="K30" s="33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4">
        <f t="shared" si="3"/>
        <v>0</v>
      </c>
      <c r="Z30" s="50" t="s">
        <v>127</v>
      </c>
      <c r="AA30" s="46">
        <f>COUNTIF(G3:G99, "ES")</f>
        <v>1</v>
      </c>
      <c r="AB30" s="44"/>
      <c r="AC30" s="50" t="s">
        <v>128</v>
      </c>
      <c r="AD30" s="46">
        <f>COUNTIF(E3:E99,"MG")+COUNTIF(F3:F99,"MG")</f>
        <v>15</v>
      </c>
    </row>
    <row r="31" ht="15.75" customHeight="1">
      <c r="A31" s="25">
        <f t="shared" ref="A31:A34" si="4">IF(I31="ALTM",1,IF(I31="1° P",2,IF(I31="1° P - 1°M",3,IF(I31="1° P - 2°M",4,IF(I31="2° P",5,IF(I31="2° P - 3°M",6,IF(I31="2° P - 4°M",7,IF(I31="1° PP",8,IF(I31="1° PP - 1°Pa",9,IF(I31="1° PP - 2°Pa",10,IF(I31="Espectro",11,IF(I31="Caballeria",12,IF(I31="FAZR",13,15)))))))))))))</f>
        <v>4</v>
      </c>
      <c r="B31" s="25">
        <f>IF(C31="Cap.",1,IF(C31="Tte.",2,IF(C31="Alf.",3,IF(C31="SgtM.",4,IF(C31="Sgt1.",5,IF(C31="Sgt.",6,IF(C31="Cbo1.",7,IF(C31="Cbo.",8,IF(C31="Dis.",9,IF(C31="Inf.",10,IF(C31="Rct.",11,15)))))))))))</f>
        <v>9</v>
      </c>
      <c r="C31" s="26" t="s">
        <v>74</v>
      </c>
      <c r="D31" s="27" t="s">
        <v>129</v>
      </c>
      <c r="E31" s="28" t="s">
        <v>17</v>
      </c>
      <c r="F31" s="28"/>
      <c r="G31" s="29" t="s">
        <v>110</v>
      </c>
      <c r="H31" s="30" t="s">
        <v>19</v>
      </c>
      <c r="I31" s="31" t="s">
        <v>106</v>
      </c>
      <c r="J31" s="32" t="s">
        <v>77</v>
      </c>
      <c r="K31" s="33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4">
        <f t="shared" si="3"/>
        <v>0</v>
      </c>
      <c r="Z31" s="50" t="s">
        <v>130</v>
      </c>
      <c r="AA31" s="46">
        <f>COUNTIF(G3:G99, "Ja")</f>
        <v>1</v>
      </c>
      <c r="AB31" s="44"/>
      <c r="AC31" s="50" t="s">
        <v>131</v>
      </c>
      <c r="AD31" s="46">
        <f>COUNTIF(E3:E99,"OD")+COUNTIF(F3:F99,"OD")</f>
        <v>6</v>
      </c>
    </row>
    <row r="32" ht="15.75" customHeight="1">
      <c r="A32" s="25">
        <f t="shared" si="4"/>
        <v>4</v>
      </c>
      <c r="B32" s="25">
        <v>11.0</v>
      </c>
      <c r="C32" s="26" t="s">
        <v>65</v>
      </c>
      <c r="D32" s="27" t="s">
        <v>132</v>
      </c>
      <c r="E32" s="28" t="s">
        <v>51</v>
      </c>
      <c r="F32" s="28"/>
      <c r="G32" s="29" t="s">
        <v>133</v>
      </c>
      <c r="H32" s="30" t="s">
        <v>25</v>
      </c>
      <c r="I32" s="31" t="s">
        <v>106</v>
      </c>
      <c r="J32" s="32" t="s">
        <v>77</v>
      </c>
      <c r="K32" s="33" t="s">
        <v>25</v>
      </c>
      <c r="L32" s="30" t="s">
        <v>25</v>
      </c>
      <c r="M32" s="30" t="s">
        <v>25</v>
      </c>
      <c r="N32" s="30" t="s">
        <v>25</v>
      </c>
      <c r="O32" s="30" t="s">
        <v>25</v>
      </c>
      <c r="P32" s="30" t="s">
        <v>25</v>
      </c>
      <c r="Q32" s="30" t="s">
        <v>25</v>
      </c>
      <c r="R32" s="30" t="s">
        <v>25</v>
      </c>
      <c r="S32" s="30" t="s">
        <v>25</v>
      </c>
      <c r="T32" s="30" t="s">
        <v>25</v>
      </c>
      <c r="U32" s="30" t="s">
        <v>25</v>
      </c>
      <c r="V32" s="30" t="s">
        <v>25</v>
      </c>
      <c r="W32" s="30" t="s">
        <v>25</v>
      </c>
      <c r="X32" s="30" t="s">
        <v>25</v>
      </c>
      <c r="Y32" s="34">
        <f t="shared" si="3"/>
        <v>0</v>
      </c>
      <c r="Z32" s="50" t="s">
        <v>134</v>
      </c>
      <c r="AA32" s="46">
        <f>COUNTIF(G3:G99, "Me")</f>
        <v>12</v>
      </c>
      <c r="AB32" s="44"/>
      <c r="AC32" s="50" t="s">
        <v>135</v>
      </c>
      <c r="AD32" s="46">
        <f>COUNTIF(E3:E99,"RO")+COUNTIF(F3:F99,"RO")</f>
        <v>12</v>
      </c>
    </row>
    <row r="33" ht="15.75" customHeight="1">
      <c r="A33" s="25">
        <f t="shared" si="4"/>
        <v>4</v>
      </c>
      <c r="B33" s="25">
        <f t="shared" ref="B33:B34" si="5">IF(C33="Cap.",1,IF(C33="Tte.",2,IF(C33="Alf.",3,IF(C33="SgtM.",4,IF(C33="Sgt1.",5,IF(C33="Sgt.",6,IF(C33="Cbo1.",7,IF(C33="Cbo.",8,IF(C33="Dis.",9,IF(C33="Inf.",10,IF(C33="Rct.",11,15)))))))))))</f>
        <v>11</v>
      </c>
      <c r="C33" s="26" t="s">
        <v>70</v>
      </c>
      <c r="D33" s="27" t="s">
        <v>136</v>
      </c>
      <c r="E33" s="28" t="s">
        <v>33</v>
      </c>
      <c r="F33" s="28" t="s">
        <v>17</v>
      </c>
      <c r="G33" s="29" t="s">
        <v>52</v>
      </c>
      <c r="H33" s="30" t="s">
        <v>19</v>
      </c>
      <c r="I33" s="31" t="s">
        <v>106</v>
      </c>
      <c r="J33" s="32" t="s">
        <v>77</v>
      </c>
      <c r="K33" s="33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4">
        <f t="shared" si="3"/>
        <v>0</v>
      </c>
      <c r="Z33" s="50" t="s">
        <v>137</v>
      </c>
      <c r="AA33" s="46">
        <f>COUNTIF(G3:G99, "Pa")</f>
        <v>3</v>
      </c>
      <c r="AB33" s="44"/>
      <c r="AC33" s="50" t="s">
        <v>138</v>
      </c>
      <c r="AD33" s="46">
        <f>COUNTIF(E3:E99,"TE")+COUNTIF(F3:F99,"TE")</f>
        <v>5</v>
      </c>
    </row>
    <row r="34" ht="15.75" customHeight="1">
      <c r="A34" s="25">
        <f t="shared" si="4"/>
        <v>4</v>
      </c>
      <c r="B34" s="25">
        <f t="shared" si="5"/>
        <v>11</v>
      </c>
      <c r="C34" s="26" t="s">
        <v>70</v>
      </c>
      <c r="D34" s="27" t="s">
        <v>139</v>
      </c>
      <c r="E34" s="28" t="s">
        <v>51</v>
      </c>
      <c r="F34" s="28" t="s">
        <v>40</v>
      </c>
      <c r="G34" s="29" t="s">
        <v>18</v>
      </c>
      <c r="H34" s="30" t="s">
        <v>19</v>
      </c>
      <c r="I34" s="31" t="s">
        <v>106</v>
      </c>
      <c r="J34" s="32" t="s">
        <v>77</v>
      </c>
      <c r="K34" s="33" t="s">
        <v>19</v>
      </c>
      <c r="L34" s="30" t="s">
        <v>19</v>
      </c>
      <c r="M34" s="30"/>
      <c r="N34" s="30" t="s">
        <v>19</v>
      </c>
      <c r="O34" s="30" t="s">
        <v>19</v>
      </c>
      <c r="P34" s="30"/>
      <c r="Q34" s="53" t="s">
        <v>19</v>
      </c>
      <c r="R34" s="53" t="s">
        <v>19</v>
      </c>
      <c r="S34" s="53"/>
      <c r="T34" s="53" t="s">
        <v>19</v>
      </c>
      <c r="U34" s="53"/>
      <c r="V34" s="53"/>
      <c r="W34" s="53"/>
      <c r="X34" s="53"/>
      <c r="Y34" s="34">
        <f t="shared" si="3"/>
        <v>0.7</v>
      </c>
      <c r="Z34" s="50" t="s">
        <v>140</v>
      </c>
      <c r="AA34" s="46">
        <f>COUNTIF(G3:G99, "Py")</f>
        <v>0</v>
      </c>
      <c r="AB34" s="44"/>
      <c r="AC34" s="50" t="s">
        <v>141</v>
      </c>
      <c r="AD34" s="46">
        <f>COUNTIF(E3:E99,"TS")+COUNTIF(F3:F99,"TS")</f>
        <v>0</v>
      </c>
    </row>
    <row r="35" ht="15.75" customHeight="1">
      <c r="A35" s="25">
        <v>4.0</v>
      </c>
      <c r="B35" s="25"/>
      <c r="C35" s="52" t="s">
        <v>65</v>
      </c>
      <c r="D35" s="27" t="s">
        <v>142</v>
      </c>
      <c r="E35" s="28" t="s">
        <v>40</v>
      </c>
      <c r="F35" s="28" t="s">
        <v>46</v>
      </c>
      <c r="G35" s="29" t="s">
        <v>52</v>
      </c>
      <c r="H35" s="30" t="s">
        <v>19</v>
      </c>
      <c r="I35" s="31" t="s">
        <v>106</v>
      </c>
      <c r="J35" s="32" t="s">
        <v>77</v>
      </c>
      <c r="K35" s="33" t="s">
        <v>29</v>
      </c>
      <c r="L35" s="30" t="s">
        <v>19</v>
      </c>
      <c r="M35" s="30"/>
      <c r="N35" s="30" t="s">
        <v>19</v>
      </c>
      <c r="O35" s="30" t="s">
        <v>19</v>
      </c>
      <c r="P35" s="30"/>
      <c r="Q35" s="30" t="s">
        <v>19</v>
      </c>
      <c r="R35" s="30" t="s">
        <v>19</v>
      </c>
      <c r="S35" s="30"/>
      <c r="T35" s="30" t="s">
        <v>48</v>
      </c>
      <c r="U35" s="30"/>
      <c r="V35" s="30"/>
      <c r="W35" s="30"/>
      <c r="X35" s="30"/>
      <c r="Y35" s="34">
        <f t="shared" si="3"/>
        <v>0.55</v>
      </c>
      <c r="Z35" s="50" t="s">
        <v>143</v>
      </c>
      <c r="AA35" s="46">
        <f>COUNTIF(G3:G99, "Pe")</f>
        <v>3</v>
      </c>
      <c r="AB35" s="44"/>
      <c r="AC35" s="50"/>
      <c r="AD35" s="46"/>
    </row>
    <row r="36" ht="15.75" customHeight="1">
      <c r="A36" s="25">
        <f t="shared" ref="A36:A99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99" si="7">IF(C36="Cap.",1,IF(C36="Tte.",2,IF(C36="Alf.",3,IF(C36="SgtM.",4,IF(C36="Sgt1.",5,IF(C36="Sgt.",6,IF(C36="Cbo1.",7,IF(C36="Cbo.",8,IF(C36="Dis.",9,IF(C36="Inf.",10,IF(C36="Rct.",11,15)))))))))))</f>
        <v>5</v>
      </c>
      <c r="C36" s="26" t="s">
        <v>144</v>
      </c>
      <c r="D36" s="27" t="s">
        <v>145</v>
      </c>
      <c r="E36" s="28" t="s">
        <v>40</v>
      </c>
      <c r="F36" s="28" t="s">
        <v>76</v>
      </c>
      <c r="G36" s="29" t="s">
        <v>18</v>
      </c>
      <c r="H36" s="30" t="s">
        <v>19</v>
      </c>
      <c r="I36" s="31" t="s">
        <v>106</v>
      </c>
      <c r="J36" s="32" t="s">
        <v>90</v>
      </c>
      <c r="K36" s="33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4">
        <f t="shared" si="3"/>
        <v>0</v>
      </c>
      <c r="Z36" s="50" t="s">
        <v>146</v>
      </c>
      <c r="AA36" s="46">
        <f>COUNTIF(G3:G99, "US")</f>
        <v>1</v>
      </c>
      <c r="AB36" s="44"/>
      <c r="AC36" s="50"/>
      <c r="AD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147</v>
      </c>
      <c r="E37" s="28" t="s">
        <v>33</v>
      </c>
      <c r="F37" s="28" t="s">
        <v>62</v>
      </c>
      <c r="G37" s="29" t="s">
        <v>41</v>
      </c>
      <c r="H37" s="30" t="s">
        <v>25</v>
      </c>
      <c r="I37" s="31" t="s">
        <v>106</v>
      </c>
      <c r="J37" s="32" t="s">
        <v>90</v>
      </c>
      <c r="K37" s="33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  <c r="X37" s="30" t="s">
        <v>25</v>
      </c>
      <c r="Y37" s="34">
        <f t="shared" si="3"/>
        <v>0</v>
      </c>
      <c r="Z37" s="50" t="s">
        <v>148</v>
      </c>
      <c r="AA37" s="46">
        <f>COUNTIF(G1:G97, "Ve")</f>
        <v>23</v>
      </c>
      <c r="AB37" s="44"/>
      <c r="AC37" s="50"/>
      <c r="AD37" s="46"/>
    </row>
    <row r="38" ht="15.75" customHeight="1">
      <c r="A38" s="25">
        <f t="shared" si="6"/>
        <v>4</v>
      </c>
      <c r="B38" s="25">
        <f t="shared" si="7"/>
        <v>8</v>
      </c>
      <c r="C38" s="26" t="s">
        <v>56</v>
      </c>
      <c r="D38" s="27" t="s">
        <v>149</v>
      </c>
      <c r="E38" s="28" t="s">
        <v>76</v>
      </c>
      <c r="F38" s="28" t="s">
        <v>17</v>
      </c>
      <c r="G38" s="29" t="s">
        <v>52</v>
      </c>
      <c r="H38" s="30" t="s">
        <v>25</v>
      </c>
      <c r="I38" s="31" t="s">
        <v>106</v>
      </c>
      <c r="J38" s="32" t="s">
        <v>90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0" t="s">
        <v>25</v>
      </c>
      <c r="Y38" s="34">
        <f t="shared" si="3"/>
        <v>0</v>
      </c>
      <c r="Z38" s="50" t="s">
        <v>150</v>
      </c>
      <c r="AA38" s="46">
        <f>COUNTIF(G1:G97, "PR")</f>
        <v>0</v>
      </c>
      <c r="AB38" s="44"/>
      <c r="AC38" s="50"/>
      <c r="AD38" s="46"/>
    </row>
    <row r="39" ht="15.75" customHeight="1">
      <c r="A39" s="25">
        <f t="shared" si="6"/>
        <v>4</v>
      </c>
      <c r="B39" s="25">
        <f t="shared" si="7"/>
        <v>10</v>
      </c>
      <c r="C39" s="26" t="s">
        <v>65</v>
      </c>
      <c r="D39" s="27" t="s">
        <v>151</v>
      </c>
      <c r="E39" s="28" t="s">
        <v>17</v>
      </c>
      <c r="F39" s="28" t="s">
        <v>63</v>
      </c>
      <c r="G39" s="29" t="s">
        <v>152</v>
      </c>
      <c r="H39" s="42" t="s">
        <v>25</v>
      </c>
      <c r="I39" s="31" t="s">
        <v>106</v>
      </c>
      <c r="J39" s="32" t="s">
        <v>90</v>
      </c>
      <c r="K39" s="33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0" t="s">
        <v>25</v>
      </c>
      <c r="W39" s="30" t="s">
        <v>25</v>
      </c>
      <c r="X39" s="30" t="s">
        <v>25</v>
      </c>
      <c r="Y39" s="34">
        <f t="shared" si="3"/>
        <v>0</v>
      </c>
      <c r="Z39" s="50" t="s">
        <v>153</v>
      </c>
      <c r="AA39" s="46">
        <f>COUNTIF(G1:G97, "Bo")</f>
        <v>1</v>
      </c>
      <c r="AB39" s="44"/>
      <c r="AC39" s="50"/>
      <c r="AD39" s="46"/>
    </row>
    <row r="40" ht="15.75" customHeight="1">
      <c r="A40" s="25">
        <f t="shared" si="6"/>
        <v>4</v>
      </c>
      <c r="B40" s="25">
        <f t="shared" si="7"/>
        <v>11</v>
      </c>
      <c r="C40" s="52" t="s">
        <v>70</v>
      </c>
      <c r="D40" s="54" t="s">
        <v>154</v>
      </c>
      <c r="E40" s="28" t="s">
        <v>33</v>
      </c>
      <c r="F40" s="28" t="s">
        <v>17</v>
      </c>
      <c r="G40" s="29" t="s">
        <v>64</v>
      </c>
      <c r="H40" s="30" t="s">
        <v>25</v>
      </c>
      <c r="I40" s="31" t="s">
        <v>106</v>
      </c>
      <c r="J40" s="32" t="s">
        <v>90</v>
      </c>
      <c r="K40" s="33" t="s">
        <v>25</v>
      </c>
      <c r="L40" s="30" t="s">
        <v>25</v>
      </c>
      <c r="M40" s="30" t="s">
        <v>25</v>
      </c>
      <c r="N40" s="30" t="s">
        <v>25</v>
      </c>
      <c r="O40" s="30" t="s">
        <v>25</v>
      </c>
      <c r="P40" s="30" t="s">
        <v>25</v>
      </c>
      <c r="Q40" s="30" t="s">
        <v>25</v>
      </c>
      <c r="R40" s="30" t="s">
        <v>25</v>
      </c>
      <c r="S40" s="30" t="s">
        <v>25</v>
      </c>
      <c r="T40" s="30" t="s">
        <v>25</v>
      </c>
      <c r="U40" s="30" t="s">
        <v>25</v>
      </c>
      <c r="V40" s="30" t="s">
        <v>25</v>
      </c>
      <c r="W40" s="30" t="s">
        <v>25</v>
      </c>
      <c r="X40" s="30" t="s">
        <v>25</v>
      </c>
      <c r="Y40" s="34">
        <f t="shared" si="3"/>
        <v>0</v>
      </c>
      <c r="Z40" s="50" t="s">
        <v>155</v>
      </c>
      <c r="AA40" s="46">
        <f>COUNTIF(G1:G98, "RD")</f>
        <v>0</v>
      </c>
      <c r="AB40" s="44"/>
      <c r="AC40" s="44"/>
      <c r="AD40" s="44"/>
    </row>
    <row r="41" ht="15.75" customHeight="1">
      <c r="A41" s="25">
        <f t="shared" si="6"/>
        <v>4</v>
      </c>
      <c r="B41" s="25">
        <f t="shared" si="7"/>
        <v>11</v>
      </c>
      <c r="C41" s="26" t="s">
        <v>70</v>
      </c>
      <c r="D41" s="27" t="s">
        <v>156</v>
      </c>
      <c r="E41" s="28" t="s">
        <v>17</v>
      </c>
      <c r="F41" s="28"/>
      <c r="G41" s="29" t="s">
        <v>18</v>
      </c>
      <c r="H41" s="30" t="s">
        <v>19</v>
      </c>
      <c r="I41" s="31" t="s">
        <v>106</v>
      </c>
      <c r="J41" s="32" t="s">
        <v>90</v>
      </c>
      <c r="K41" s="33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4">
        <f t="shared" si="3"/>
        <v>0</v>
      </c>
      <c r="Z41" s="50"/>
      <c r="AA41" s="46"/>
      <c r="AB41" s="44"/>
      <c r="AC41" s="44"/>
      <c r="AD41" s="44"/>
    </row>
    <row r="42" ht="15.75" customHeight="1">
      <c r="A42" s="25">
        <f t="shared" si="6"/>
        <v>9</v>
      </c>
      <c r="B42" s="25">
        <f t="shared" si="7"/>
        <v>5</v>
      </c>
      <c r="C42" s="26" t="s">
        <v>144</v>
      </c>
      <c r="D42" s="27" t="s">
        <v>157</v>
      </c>
      <c r="E42" s="28" t="s">
        <v>40</v>
      </c>
      <c r="F42" s="28" t="s">
        <v>33</v>
      </c>
      <c r="G42" s="29" t="s">
        <v>18</v>
      </c>
      <c r="H42" s="30" t="s">
        <v>19</v>
      </c>
      <c r="I42" s="31" t="s">
        <v>158</v>
      </c>
      <c r="J42" s="32" t="s">
        <v>43</v>
      </c>
      <c r="K42" s="33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4">
        <f t="shared" si="3"/>
        <v>0</v>
      </c>
      <c r="Z42" s="50"/>
      <c r="AA42" s="46"/>
    </row>
    <row r="43" ht="15.75" customHeight="1">
      <c r="A43" s="25">
        <f t="shared" si="6"/>
        <v>9</v>
      </c>
      <c r="B43" s="25">
        <f t="shared" si="7"/>
        <v>7</v>
      </c>
      <c r="C43" s="26" t="s">
        <v>38</v>
      </c>
      <c r="D43" s="27" t="s">
        <v>159</v>
      </c>
      <c r="E43" s="28" t="s">
        <v>51</v>
      </c>
      <c r="F43" s="28" t="s">
        <v>33</v>
      </c>
      <c r="G43" s="29" t="s">
        <v>64</v>
      </c>
      <c r="H43" s="30" t="s">
        <v>19</v>
      </c>
      <c r="I43" s="31" t="s">
        <v>158</v>
      </c>
      <c r="J43" s="32" t="s">
        <v>47</v>
      </c>
      <c r="K43" s="33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4">
        <f t="shared" si="3"/>
        <v>0</v>
      </c>
    </row>
    <row r="44" ht="15.75" customHeight="1">
      <c r="A44" s="25">
        <f t="shared" si="6"/>
        <v>9</v>
      </c>
      <c r="B44" s="25">
        <f t="shared" si="7"/>
        <v>6</v>
      </c>
      <c r="C44" s="26" t="s">
        <v>160</v>
      </c>
      <c r="D44" s="27" t="s">
        <v>161</v>
      </c>
      <c r="E44" s="28" t="s">
        <v>51</v>
      </c>
      <c r="F44" s="28" t="s">
        <v>40</v>
      </c>
      <c r="G44" s="29" t="s">
        <v>133</v>
      </c>
      <c r="H44" s="30" t="s">
        <v>19</v>
      </c>
      <c r="I44" s="31" t="s">
        <v>158</v>
      </c>
      <c r="J44" s="32" t="s">
        <v>53</v>
      </c>
      <c r="K44" s="33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4">
        <f t="shared" si="3"/>
        <v>0</v>
      </c>
      <c r="Z44" s="55" t="s">
        <v>162</v>
      </c>
      <c r="AA44" s="4"/>
      <c r="AB44" s="48"/>
      <c r="AC44" s="55" t="s">
        <v>163</v>
      </c>
      <c r="AD44" s="4"/>
    </row>
    <row r="45" ht="15.75" customHeight="1">
      <c r="A45" s="25">
        <f t="shared" si="6"/>
        <v>9</v>
      </c>
      <c r="B45" s="25">
        <f t="shared" si="7"/>
        <v>9</v>
      </c>
      <c r="C45" s="26" t="s">
        <v>74</v>
      </c>
      <c r="D45" s="27" t="s">
        <v>164</v>
      </c>
      <c r="E45" s="28" t="s">
        <v>46</v>
      </c>
      <c r="F45" s="28" t="s">
        <v>17</v>
      </c>
      <c r="G45" s="29" t="s">
        <v>110</v>
      </c>
      <c r="H45" s="30" t="s">
        <v>25</v>
      </c>
      <c r="I45" s="31" t="s">
        <v>158</v>
      </c>
      <c r="J45" s="32" t="s">
        <v>58</v>
      </c>
      <c r="K45" s="33" t="s">
        <v>25</v>
      </c>
      <c r="L45" s="30" t="s">
        <v>25</v>
      </c>
      <c r="M45" s="30" t="s">
        <v>25</v>
      </c>
      <c r="N45" s="30" t="s">
        <v>25</v>
      </c>
      <c r="O45" s="30" t="s">
        <v>25</v>
      </c>
      <c r="P45" s="30" t="s">
        <v>25</v>
      </c>
      <c r="Q45" s="30" t="s">
        <v>25</v>
      </c>
      <c r="R45" s="30" t="s">
        <v>25</v>
      </c>
      <c r="S45" s="30" t="s">
        <v>25</v>
      </c>
      <c r="T45" s="30" t="s">
        <v>25</v>
      </c>
      <c r="U45" s="30" t="s">
        <v>25</v>
      </c>
      <c r="V45" s="30" t="s">
        <v>25</v>
      </c>
      <c r="W45" s="30" t="s">
        <v>25</v>
      </c>
      <c r="X45" s="30" t="s">
        <v>25</v>
      </c>
      <c r="Y45" s="34">
        <f t="shared" si="3"/>
        <v>0</v>
      </c>
      <c r="Z45" s="56" t="s">
        <v>7</v>
      </c>
      <c r="AA45" s="57"/>
      <c r="AB45" s="58" t="s">
        <v>165</v>
      </c>
      <c r="AC45" s="58" t="s">
        <v>166</v>
      </c>
      <c r="AD45" s="58" t="s">
        <v>167</v>
      </c>
    </row>
    <row r="46" ht="15.75" customHeight="1">
      <c r="A46" s="25">
        <f t="shared" si="6"/>
        <v>9</v>
      </c>
      <c r="B46" s="25">
        <f t="shared" si="7"/>
        <v>9</v>
      </c>
      <c r="C46" s="26" t="s">
        <v>74</v>
      </c>
      <c r="D46" s="54" t="s">
        <v>168</v>
      </c>
      <c r="E46" s="28" t="s">
        <v>17</v>
      </c>
      <c r="F46" s="28" t="s">
        <v>46</v>
      </c>
      <c r="G46" s="29" t="s">
        <v>64</v>
      </c>
      <c r="H46" s="30" t="s">
        <v>19</v>
      </c>
      <c r="I46" s="31" t="s">
        <v>158</v>
      </c>
      <c r="J46" s="32" t="s">
        <v>58</v>
      </c>
      <c r="K46" s="33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4">
        <f t="shared" si="3"/>
        <v>0</v>
      </c>
      <c r="Z46" s="59"/>
      <c r="AA46" s="57"/>
      <c r="AB46" s="60"/>
      <c r="AC46" s="61"/>
      <c r="AD46" s="61"/>
    </row>
    <row r="47" ht="15.75" customHeight="1">
      <c r="A47" s="25">
        <f t="shared" si="6"/>
        <v>9</v>
      </c>
      <c r="B47" s="25">
        <f t="shared" si="7"/>
        <v>10</v>
      </c>
      <c r="C47" s="26" t="s">
        <v>65</v>
      </c>
      <c r="D47" s="27" t="s">
        <v>169</v>
      </c>
      <c r="E47" s="28" t="s">
        <v>17</v>
      </c>
      <c r="F47" s="28"/>
      <c r="G47" s="29" t="s">
        <v>133</v>
      </c>
      <c r="H47" s="30" t="s">
        <v>19</v>
      </c>
      <c r="I47" s="31" t="s">
        <v>158</v>
      </c>
      <c r="J47" s="32" t="s">
        <v>58</v>
      </c>
      <c r="K47" s="33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4">
        <f t="shared" si="3"/>
        <v>0</v>
      </c>
      <c r="Z47" s="59"/>
      <c r="AA47" s="57"/>
      <c r="AB47" s="60"/>
      <c r="AC47" s="61"/>
      <c r="AD47" s="61"/>
    </row>
    <row r="48" ht="15.75" customHeight="1">
      <c r="A48" s="25">
        <f t="shared" si="6"/>
        <v>9</v>
      </c>
      <c r="B48" s="25">
        <f t="shared" si="7"/>
        <v>7</v>
      </c>
      <c r="C48" s="26" t="s">
        <v>38</v>
      </c>
      <c r="D48" s="27" t="s">
        <v>170</v>
      </c>
      <c r="E48" s="28" t="s">
        <v>33</v>
      </c>
      <c r="F48" s="28" t="s">
        <v>17</v>
      </c>
      <c r="G48" s="29" t="s">
        <v>171</v>
      </c>
      <c r="H48" s="30" t="s">
        <v>25</v>
      </c>
      <c r="I48" s="31" t="s">
        <v>158</v>
      </c>
      <c r="J48" s="32" t="s">
        <v>77</v>
      </c>
      <c r="K48" s="33" t="s">
        <v>25</v>
      </c>
      <c r="L48" s="30" t="s">
        <v>25</v>
      </c>
      <c r="M48" s="30" t="s">
        <v>25</v>
      </c>
      <c r="N48" s="30" t="s">
        <v>25</v>
      </c>
      <c r="O48" s="30" t="s">
        <v>25</v>
      </c>
      <c r="P48" s="30" t="s">
        <v>25</v>
      </c>
      <c r="Q48" s="30" t="s">
        <v>25</v>
      </c>
      <c r="R48" s="30" t="s">
        <v>25</v>
      </c>
      <c r="S48" s="30" t="s">
        <v>25</v>
      </c>
      <c r="T48" s="30" t="s">
        <v>25</v>
      </c>
      <c r="U48" s="30" t="s">
        <v>25</v>
      </c>
      <c r="V48" s="30" t="s">
        <v>25</v>
      </c>
      <c r="W48" s="30" t="s">
        <v>25</v>
      </c>
      <c r="X48" s="30" t="s">
        <v>25</v>
      </c>
      <c r="Y48" s="34">
        <f t="shared" si="3"/>
        <v>0</v>
      </c>
      <c r="Z48" s="59"/>
      <c r="AA48" s="57"/>
      <c r="AB48" s="60"/>
      <c r="AC48" s="61"/>
      <c r="AD48" s="61"/>
    </row>
    <row r="49" ht="15.75" customHeight="1">
      <c r="A49" s="25">
        <f t="shared" si="6"/>
        <v>9</v>
      </c>
      <c r="B49" s="25">
        <f t="shared" si="7"/>
        <v>8</v>
      </c>
      <c r="C49" s="26" t="s">
        <v>56</v>
      </c>
      <c r="D49" s="27" t="s">
        <v>172</v>
      </c>
      <c r="E49" s="28" t="s">
        <v>62</v>
      </c>
      <c r="F49" s="28" t="s">
        <v>63</v>
      </c>
      <c r="G49" s="29" t="s">
        <v>64</v>
      </c>
      <c r="H49" s="35" t="s">
        <v>19</v>
      </c>
      <c r="I49" s="31" t="s">
        <v>158</v>
      </c>
      <c r="J49" s="32" t="s">
        <v>77</v>
      </c>
      <c r="K49" s="33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4">
        <f t="shared" si="3"/>
        <v>0</v>
      </c>
      <c r="Z49" s="59"/>
      <c r="AA49" s="57"/>
      <c r="AB49" s="60"/>
      <c r="AC49" s="61"/>
      <c r="AD49" s="61"/>
    </row>
    <row r="50" ht="15.75" customHeight="1">
      <c r="A50" s="25">
        <f t="shared" si="6"/>
        <v>9</v>
      </c>
      <c r="B50" s="25">
        <f t="shared" si="7"/>
        <v>11</v>
      </c>
      <c r="C50" s="26" t="s">
        <v>70</v>
      </c>
      <c r="D50" s="27" t="s">
        <v>173</v>
      </c>
      <c r="E50" s="28" t="s">
        <v>17</v>
      </c>
      <c r="F50" s="28"/>
      <c r="G50" s="29" t="s">
        <v>64</v>
      </c>
      <c r="H50" s="30" t="s">
        <v>19</v>
      </c>
      <c r="I50" s="31" t="s">
        <v>158</v>
      </c>
      <c r="J50" s="32" t="s">
        <v>77</v>
      </c>
      <c r="K50" s="33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4">
        <f t="shared" si="3"/>
        <v>0</v>
      </c>
      <c r="Z50" s="59"/>
      <c r="AA50" s="57"/>
      <c r="AB50" s="60"/>
      <c r="AC50" s="61"/>
      <c r="AD50" s="61"/>
    </row>
    <row r="51" ht="15.75" customHeight="1">
      <c r="A51" s="25">
        <f t="shared" si="6"/>
        <v>9</v>
      </c>
      <c r="B51" s="25">
        <f t="shared" si="7"/>
        <v>7</v>
      </c>
      <c r="C51" s="26" t="s">
        <v>38</v>
      </c>
      <c r="D51" s="27" t="s">
        <v>174</v>
      </c>
      <c r="E51" s="28" t="s">
        <v>76</v>
      </c>
      <c r="F51" s="28" t="s">
        <v>46</v>
      </c>
      <c r="G51" s="29" t="s">
        <v>18</v>
      </c>
      <c r="H51" s="30" t="s">
        <v>25</v>
      </c>
      <c r="I51" s="31" t="s">
        <v>158</v>
      </c>
      <c r="J51" s="32" t="s">
        <v>90</v>
      </c>
      <c r="K51" s="33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0" t="s">
        <v>25</v>
      </c>
      <c r="W51" s="30" t="s">
        <v>25</v>
      </c>
      <c r="X51" s="30" t="s">
        <v>25</v>
      </c>
      <c r="Y51" s="34">
        <f t="shared" si="3"/>
        <v>0</v>
      </c>
      <c r="Z51" s="59"/>
      <c r="AA51" s="57"/>
      <c r="AB51" s="60"/>
      <c r="AC51" s="61"/>
      <c r="AD51" s="61"/>
    </row>
    <row r="52" ht="15.75" customHeight="1">
      <c r="A52" s="25">
        <f t="shared" si="6"/>
        <v>9</v>
      </c>
      <c r="B52" s="25">
        <f t="shared" si="7"/>
        <v>7</v>
      </c>
      <c r="C52" s="26" t="s">
        <v>38</v>
      </c>
      <c r="D52" s="27" t="s">
        <v>175</v>
      </c>
      <c r="E52" s="28" t="s">
        <v>17</v>
      </c>
      <c r="F52" s="28" t="s">
        <v>17</v>
      </c>
      <c r="G52" s="29" t="s">
        <v>64</v>
      </c>
      <c r="H52" s="42" t="s">
        <v>25</v>
      </c>
      <c r="I52" s="31" t="s">
        <v>158</v>
      </c>
      <c r="J52" s="32" t="s">
        <v>90</v>
      </c>
      <c r="K52" s="47" t="s">
        <v>25</v>
      </c>
      <c r="L52" s="42" t="s">
        <v>25</v>
      </c>
      <c r="M52" s="42" t="s">
        <v>25</v>
      </c>
      <c r="N52" s="42" t="s">
        <v>25</v>
      </c>
      <c r="O52" s="42" t="s">
        <v>25</v>
      </c>
      <c r="P52" s="42" t="s">
        <v>25</v>
      </c>
      <c r="Q52" s="42" t="s">
        <v>25</v>
      </c>
      <c r="R52" s="42" t="s">
        <v>25</v>
      </c>
      <c r="S52" s="42" t="s">
        <v>25</v>
      </c>
      <c r="T52" s="42" t="s">
        <v>25</v>
      </c>
      <c r="U52" s="42" t="s">
        <v>25</v>
      </c>
      <c r="V52" s="42" t="s">
        <v>25</v>
      </c>
      <c r="W52" s="42" t="s">
        <v>25</v>
      </c>
      <c r="X52" s="42" t="s">
        <v>25</v>
      </c>
      <c r="Y52" s="34">
        <f t="shared" si="3"/>
        <v>0</v>
      </c>
      <c r="Z52" s="59"/>
      <c r="AA52" s="57"/>
      <c r="AB52" s="60"/>
      <c r="AC52" s="61"/>
      <c r="AD52" s="61"/>
    </row>
    <row r="53" ht="15.75" customHeight="1">
      <c r="A53" s="25">
        <f t="shared" si="6"/>
        <v>9</v>
      </c>
      <c r="B53" s="25">
        <f t="shared" si="7"/>
        <v>9</v>
      </c>
      <c r="C53" s="26" t="s">
        <v>74</v>
      </c>
      <c r="D53" s="27" t="s">
        <v>176</v>
      </c>
      <c r="E53" s="28" t="s">
        <v>63</v>
      </c>
      <c r="F53" s="28" t="s">
        <v>33</v>
      </c>
      <c r="G53" s="29" t="s">
        <v>41</v>
      </c>
      <c r="H53" s="30" t="s">
        <v>25</v>
      </c>
      <c r="I53" s="31" t="s">
        <v>158</v>
      </c>
      <c r="J53" s="32" t="s">
        <v>90</v>
      </c>
      <c r="K53" s="33" t="s">
        <v>25</v>
      </c>
      <c r="L53" s="30" t="s">
        <v>25</v>
      </c>
      <c r="M53" s="30" t="s">
        <v>25</v>
      </c>
      <c r="N53" s="30" t="s">
        <v>25</v>
      </c>
      <c r="O53" s="30" t="s">
        <v>25</v>
      </c>
      <c r="P53" s="30" t="s">
        <v>25</v>
      </c>
      <c r="Q53" s="30" t="s">
        <v>25</v>
      </c>
      <c r="R53" s="30" t="s">
        <v>25</v>
      </c>
      <c r="S53" s="30" t="s">
        <v>25</v>
      </c>
      <c r="T53" s="30" t="s">
        <v>25</v>
      </c>
      <c r="U53" s="30" t="s">
        <v>25</v>
      </c>
      <c r="V53" s="30" t="s">
        <v>25</v>
      </c>
      <c r="W53" s="30" t="s">
        <v>25</v>
      </c>
      <c r="X53" s="30" t="s">
        <v>25</v>
      </c>
      <c r="Y53" s="34">
        <f t="shared" si="3"/>
        <v>0</v>
      </c>
      <c r="Z53" s="59"/>
      <c r="AA53" s="57"/>
      <c r="AB53" s="60"/>
      <c r="AC53" s="61"/>
      <c r="AD53" s="61"/>
    </row>
    <row r="54" ht="15.75" customHeight="1">
      <c r="A54" s="25">
        <f t="shared" si="6"/>
        <v>9</v>
      </c>
      <c r="B54" s="25">
        <f t="shared" si="7"/>
        <v>15</v>
      </c>
      <c r="C54" s="26" t="s">
        <v>122</v>
      </c>
      <c r="D54" s="27" t="s">
        <v>177</v>
      </c>
      <c r="E54" s="62" t="s">
        <v>17</v>
      </c>
      <c r="F54" s="28"/>
      <c r="G54" s="29" t="s">
        <v>41</v>
      </c>
      <c r="H54" s="30" t="s">
        <v>19</v>
      </c>
      <c r="I54" s="31" t="s">
        <v>158</v>
      </c>
      <c r="J54" s="32" t="s">
        <v>90</v>
      </c>
      <c r="K54" s="33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4">
        <f t="shared" si="3"/>
        <v>0</v>
      </c>
      <c r="Z54" s="59"/>
      <c r="AA54" s="57"/>
      <c r="AB54" s="60"/>
      <c r="AC54" s="61"/>
      <c r="AD54" s="61"/>
    </row>
    <row r="55" ht="15.75" customHeight="1">
      <c r="A55" s="25">
        <f t="shared" si="6"/>
        <v>9</v>
      </c>
      <c r="B55" s="25">
        <f t="shared" si="7"/>
        <v>15</v>
      </c>
      <c r="C55" s="26" t="s">
        <v>122</v>
      </c>
      <c r="D55" s="27" t="s">
        <v>178</v>
      </c>
      <c r="E55" s="62" t="s">
        <v>17</v>
      </c>
      <c r="F55" s="28"/>
      <c r="G55" s="29" t="s">
        <v>179</v>
      </c>
      <c r="H55" s="30" t="s">
        <v>19</v>
      </c>
      <c r="I55" s="31" t="s">
        <v>158</v>
      </c>
      <c r="J55" s="32" t="s">
        <v>90</v>
      </c>
      <c r="K55" s="33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4">
        <f t="shared" si="3"/>
        <v>0</v>
      </c>
      <c r="Z55" s="59"/>
      <c r="AA55" s="57"/>
      <c r="AB55" s="60"/>
      <c r="AC55" s="61"/>
      <c r="AD55" s="61"/>
    </row>
    <row r="56" ht="15.75" customHeight="1">
      <c r="A56" s="25">
        <f t="shared" si="6"/>
        <v>11</v>
      </c>
      <c r="B56" s="25">
        <f t="shared" si="7"/>
        <v>9</v>
      </c>
      <c r="C56" s="26" t="s">
        <v>74</v>
      </c>
      <c r="D56" s="27" t="s">
        <v>180</v>
      </c>
      <c r="E56" s="28" t="s">
        <v>33</v>
      </c>
      <c r="F56" s="28" t="s">
        <v>17</v>
      </c>
      <c r="G56" s="29" t="s">
        <v>64</v>
      </c>
      <c r="H56" s="30" t="s">
        <v>19</v>
      </c>
      <c r="I56" s="31" t="s">
        <v>84</v>
      </c>
      <c r="J56" s="32" t="s">
        <v>58</v>
      </c>
      <c r="K56" s="33" t="s">
        <v>19</v>
      </c>
      <c r="L56" s="30" t="s">
        <v>19</v>
      </c>
      <c r="M56" s="30"/>
      <c r="N56" s="30" t="s">
        <v>19</v>
      </c>
      <c r="O56" s="30" t="s">
        <v>19</v>
      </c>
      <c r="P56" s="30"/>
      <c r="Q56" s="30" t="s">
        <v>19</v>
      </c>
      <c r="R56" s="30" t="s">
        <v>19</v>
      </c>
      <c r="S56" s="30"/>
      <c r="T56" s="30" t="s">
        <v>19</v>
      </c>
      <c r="U56" s="30" t="s">
        <v>19</v>
      </c>
      <c r="V56" s="30"/>
      <c r="W56" s="30" t="s">
        <v>19</v>
      </c>
      <c r="X56" s="30" t="s">
        <v>19</v>
      </c>
      <c r="Y56" s="34">
        <f t="shared" si="3"/>
        <v>1</v>
      </c>
      <c r="Z56" s="59"/>
      <c r="AA56" s="57"/>
      <c r="AB56" s="60"/>
      <c r="AC56" s="61"/>
      <c r="AD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181</v>
      </c>
      <c r="E57" s="28" t="s">
        <v>63</v>
      </c>
      <c r="F57" s="28" t="s">
        <v>76</v>
      </c>
      <c r="G57" s="29" t="s">
        <v>64</v>
      </c>
      <c r="H57" s="30" t="s">
        <v>19</v>
      </c>
      <c r="I57" s="31" t="s">
        <v>84</v>
      </c>
      <c r="J57" s="32" t="s">
        <v>58</v>
      </c>
      <c r="K57" s="3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 t="s">
        <v>19</v>
      </c>
      <c r="Y57" s="34">
        <f t="shared" si="3"/>
        <v>0.1</v>
      </c>
      <c r="Z57" s="59"/>
      <c r="AA57" s="57"/>
      <c r="AB57" s="60"/>
      <c r="AC57" s="61"/>
      <c r="AD57" s="61"/>
    </row>
    <row r="58" ht="15.75" customHeight="1">
      <c r="A58" s="25">
        <f t="shared" si="6"/>
        <v>11</v>
      </c>
      <c r="B58" s="25">
        <f t="shared" si="7"/>
        <v>9</v>
      </c>
      <c r="C58" s="26" t="s">
        <v>74</v>
      </c>
      <c r="D58" s="27" t="s">
        <v>182</v>
      </c>
      <c r="E58" s="28" t="s">
        <v>17</v>
      </c>
      <c r="F58" s="28" t="s">
        <v>40</v>
      </c>
      <c r="G58" s="29" t="s">
        <v>64</v>
      </c>
      <c r="H58" s="42" t="s">
        <v>19</v>
      </c>
      <c r="I58" s="31" t="s">
        <v>84</v>
      </c>
      <c r="J58" s="32" t="s">
        <v>77</v>
      </c>
      <c r="K58" s="47" t="s">
        <v>19</v>
      </c>
      <c r="L58" s="42" t="s">
        <v>19</v>
      </c>
      <c r="M58" s="42"/>
      <c r="N58" s="42" t="s">
        <v>19</v>
      </c>
      <c r="O58" s="42" t="s">
        <v>19</v>
      </c>
      <c r="P58" s="42"/>
      <c r="Q58" s="42" t="s">
        <v>19</v>
      </c>
      <c r="R58" s="42" t="s">
        <v>19</v>
      </c>
      <c r="S58" s="42"/>
      <c r="T58" s="42" t="s">
        <v>19</v>
      </c>
      <c r="U58" s="42" t="s">
        <v>19</v>
      </c>
      <c r="V58" s="42"/>
      <c r="W58" s="42" t="s">
        <v>19</v>
      </c>
      <c r="X58" s="42"/>
      <c r="Y58" s="34">
        <f t="shared" si="3"/>
        <v>0.9</v>
      </c>
      <c r="Z58" s="59"/>
      <c r="AA58" s="57"/>
      <c r="AB58" s="60"/>
      <c r="AC58" s="61"/>
      <c r="AD58" s="61"/>
    </row>
    <row r="59" ht="15.75" customHeight="1">
      <c r="A59" s="25">
        <f t="shared" si="6"/>
        <v>11</v>
      </c>
      <c r="B59" s="25">
        <f t="shared" si="7"/>
        <v>5</v>
      </c>
      <c r="C59" s="26" t="s">
        <v>144</v>
      </c>
      <c r="D59" s="27" t="s">
        <v>183</v>
      </c>
      <c r="E59" s="28" t="s">
        <v>63</v>
      </c>
      <c r="F59" s="28" t="s">
        <v>17</v>
      </c>
      <c r="G59" s="29" t="s">
        <v>64</v>
      </c>
      <c r="H59" s="30" t="s">
        <v>19</v>
      </c>
      <c r="I59" s="31" t="s">
        <v>84</v>
      </c>
      <c r="J59" s="32" t="s">
        <v>90</v>
      </c>
      <c r="K59" s="33" t="s">
        <v>29</v>
      </c>
      <c r="L59" s="30" t="s">
        <v>29</v>
      </c>
      <c r="M59" s="30"/>
      <c r="N59" s="30" t="s">
        <v>19</v>
      </c>
      <c r="O59" s="30" t="s">
        <v>19</v>
      </c>
      <c r="P59" s="30"/>
      <c r="Q59" s="30" t="s">
        <v>29</v>
      </c>
      <c r="R59" s="30" t="s">
        <v>19</v>
      </c>
      <c r="S59" s="30"/>
      <c r="T59" s="30" t="s">
        <v>19</v>
      </c>
      <c r="U59" s="30" t="s">
        <v>19</v>
      </c>
      <c r="V59" s="30"/>
      <c r="W59" s="30" t="s">
        <v>29</v>
      </c>
      <c r="X59" s="30" t="s">
        <v>19</v>
      </c>
      <c r="Y59" s="34">
        <f t="shared" si="3"/>
        <v>0.6</v>
      </c>
    </row>
    <row r="60" ht="15.75" customHeight="1">
      <c r="A60" s="25">
        <f t="shared" si="6"/>
        <v>11</v>
      </c>
      <c r="B60" s="25">
        <f t="shared" si="7"/>
        <v>6</v>
      </c>
      <c r="C60" s="26" t="s">
        <v>160</v>
      </c>
      <c r="D60" s="27" t="s">
        <v>184</v>
      </c>
      <c r="E60" s="28" t="s">
        <v>40</v>
      </c>
      <c r="F60" s="28" t="s">
        <v>17</v>
      </c>
      <c r="G60" s="29" t="s">
        <v>18</v>
      </c>
      <c r="H60" s="30" t="s">
        <v>25</v>
      </c>
      <c r="I60" s="31" t="s">
        <v>84</v>
      </c>
      <c r="J60" s="32" t="s">
        <v>90</v>
      </c>
      <c r="K60" s="33" t="s">
        <v>25</v>
      </c>
      <c r="L60" s="30" t="s">
        <v>25</v>
      </c>
      <c r="M60" s="30" t="s">
        <v>25</v>
      </c>
      <c r="N60" s="30" t="s">
        <v>25</v>
      </c>
      <c r="O60" s="30" t="s">
        <v>25</v>
      </c>
      <c r="P60" s="30" t="s">
        <v>25</v>
      </c>
      <c r="Q60" s="30" t="s">
        <v>25</v>
      </c>
      <c r="R60" s="30" t="s">
        <v>25</v>
      </c>
      <c r="S60" s="30" t="s">
        <v>25</v>
      </c>
      <c r="T60" s="30" t="s">
        <v>25</v>
      </c>
      <c r="U60" s="30" t="s">
        <v>25</v>
      </c>
      <c r="V60" s="30" t="s">
        <v>25</v>
      </c>
      <c r="W60" s="30" t="s">
        <v>25</v>
      </c>
      <c r="X60" s="30" t="s">
        <v>25</v>
      </c>
      <c r="Y60" s="34">
        <f t="shared" si="3"/>
        <v>0</v>
      </c>
    </row>
    <row r="61" ht="15.75" customHeight="1">
      <c r="A61" s="25">
        <f t="shared" si="6"/>
        <v>11</v>
      </c>
      <c r="B61" s="25">
        <f t="shared" si="7"/>
        <v>9</v>
      </c>
      <c r="C61" s="26" t="s">
        <v>74</v>
      </c>
      <c r="D61" s="27" t="s">
        <v>185</v>
      </c>
      <c r="E61" s="28" t="s">
        <v>51</v>
      </c>
      <c r="F61" s="28" t="s">
        <v>33</v>
      </c>
      <c r="G61" s="29" t="s">
        <v>171</v>
      </c>
      <c r="H61" s="30" t="s">
        <v>25</v>
      </c>
      <c r="I61" s="31" t="s">
        <v>84</v>
      </c>
      <c r="J61" s="32" t="s">
        <v>90</v>
      </c>
      <c r="K61" s="33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0" t="s">
        <v>25</v>
      </c>
      <c r="W61" s="30" t="s">
        <v>25</v>
      </c>
      <c r="X61" s="30" t="s">
        <v>25</v>
      </c>
      <c r="Y61" s="34">
        <f t="shared" si="3"/>
        <v>0</v>
      </c>
      <c r="Z61" s="63" t="s">
        <v>186</v>
      </c>
      <c r="AA61" s="3"/>
      <c r="AB61" s="3"/>
      <c r="AC61" s="3"/>
      <c r="AD61" s="4"/>
    </row>
    <row r="62" ht="15.75" customHeight="1">
      <c r="A62" s="25">
        <f t="shared" si="6"/>
        <v>12</v>
      </c>
      <c r="B62" s="25">
        <f t="shared" si="7"/>
        <v>9</v>
      </c>
      <c r="C62" s="26" t="s">
        <v>74</v>
      </c>
      <c r="D62" s="27" t="s">
        <v>187</v>
      </c>
      <c r="E62" s="28" t="s">
        <v>33</v>
      </c>
      <c r="F62" s="28" t="s">
        <v>17</v>
      </c>
      <c r="G62" s="29" t="s">
        <v>18</v>
      </c>
      <c r="H62" s="30" t="s">
        <v>19</v>
      </c>
      <c r="I62" s="31" t="s">
        <v>87</v>
      </c>
      <c r="J62" s="32" t="s">
        <v>58</v>
      </c>
      <c r="K62" s="33" t="s">
        <v>29</v>
      </c>
      <c r="L62" s="30" t="s">
        <v>29</v>
      </c>
      <c r="M62" s="30"/>
      <c r="N62" s="30" t="s">
        <v>29</v>
      </c>
      <c r="O62" s="30" t="s">
        <v>29</v>
      </c>
      <c r="P62" s="30"/>
      <c r="Q62" s="30" t="s">
        <v>29</v>
      </c>
      <c r="R62" s="30" t="s">
        <v>29</v>
      </c>
      <c r="S62" s="30"/>
      <c r="T62" s="30" t="s">
        <v>29</v>
      </c>
      <c r="U62" s="30" t="s">
        <v>29</v>
      </c>
      <c r="V62" s="30"/>
      <c r="W62" s="30"/>
      <c r="X62" s="30"/>
      <c r="Y62" s="34">
        <f t="shared" si="3"/>
        <v>0</v>
      </c>
      <c r="Z62" s="64"/>
      <c r="AA62" s="3"/>
      <c r="AB62" s="3"/>
      <c r="AC62" s="3"/>
      <c r="AD62" s="4"/>
    </row>
    <row r="63" ht="15.75" customHeight="1">
      <c r="A63" s="25">
        <f t="shared" si="6"/>
        <v>12</v>
      </c>
      <c r="B63" s="25">
        <f t="shared" si="7"/>
        <v>6</v>
      </c>
      <c r="C63" s="26" t="s">
        <v>160</v>
      </c>
      <c r="D63" s="27" t="s">
        <v>188</v>
      </c>
      <c r="E63" s="28" t="s">
        <v>33</v>
      </c>
      <c r="F63" s="28" t="s">
        <v>51</v>
      </c>
      <c r="G63" s="29" t="s">
        <v>52</v>
      </c>
      <c r="H63" s="30" t="s">
        <v>19</v>
      </c>
      <c r="I63" s="31" t="s">
        <v>87</v>
      </c>
      <c r="J63" s="32" t="s">
        <v>189</v>
      </c>
      <c r="K63" s="33" t="s">
        <v>48</v>
      </c>
      <c r="L63" s="30" t="s">
        <v>19</v>
      </c>
      <c r="M63" s="30"/>
      <c r="N63" s="30" t="s">
        <v>48</v>
      </c>
      <c r="O63" s="30" t="s">
        <v>19</v>
      </c>
      <c r="P63" s="30"/>
      <c r="Q63" s="30" t="s">
        <v>48</v>
      </c>
      <c r="R63" s="30" t="s">
        <v>19</v>
      </c>
      <c r="S63" s="30"/>
      <c r="T63" s="30" t="s">
        <v>48</v>
      </c>
      <c r="U63" s="30" t="s">
        <v>19</v>
      </c>
      <c r="V63" s="30"/>
      <c r="W63" s="30"/>
      <c r="X63" s="30"/>
      <c r="Y63" s="34">
        <f t="shared" si="3"/>
        <v>0.6</v>
      </c>
      <c r="Z63" s="64"/>
      <c r="AA63" s="3"/>
      <c r="AB63" s="3"/>
      <c r="AC63" s="3"/>
      <c r="AD63" s="4"/>
    </row>
    <row r="64" ht="15.75" customHeight="1">
      <c r="A64" s="25">
        <f t="shared" si="6"/>
        <v>12</v>
      </c>
      <c r="B64" s="25">
        <f t="shared" si="7"/>
        <v>6</v>
      </c>
      <c r="C64" s="26" t="s">
        <v>160</v>
      </c>
      <c r="D64" s="27" t="s">
        <v>190</v>
      </c>
      <c r="E64" s="28" t="s">
        <v>63</v>
      </c>
      <c r="F64" s="28" t="s">
        <v>40</v>
      </c>
      <c r="G64" s="29" t="s">
        <v>191</v>
      </c>
      <c r="H64" s="30" t="s">
        <v>19</v>
      </c>
      <c r="I64" s="31" t="s">
        <v>87</v>
      </c>
      <c r="J64" s="32" t="s">
        <v>192</v>
      </c>
      <c r="K64" s="33" t="s">
        <v>19</v>
      </c>
      <c r="L64" s="30" t="s">
        <v>19</v>
      </c>
      <c r="M64" s="30"/>
      <c r="N64" s="30" t="s">
        <v>19</v>
      </c>
      <c r="O64" s="30" t="s">
        <v>19</v>
      </c>
      <c r="P64" s="30"/>
      <c r="Q64" s="30" t="s">
        <v>19</v>
      </c>
      <c r="R64" s="30" t="s">
        <v>19</v>
      </c>
      <c r="S64" s="30"/>
      <c r="T64" s="30" t="s">
        <v>19</v>
      </c>
      <c r="U64" s="30" t="s">
        <v>19</v>
      </c>
      <c r="V64" s="30"/>
      <c r="W64" s="30"/>
      <c r="X64" s="30"/>
      <c r="Y64" s="34">
        <f t="shared" si="3"/>
        <v>0.8</v>
      </c>
      <c r="Z64" s="64"/>
      <c r="AA64" s="3"/>
      <c r="AB64" s="3"/>
      <c r="AC64" s="3"/>
      <c r="AD64" s="4"/>
    </row>
    <row r="65" ht="1.5" customHeight="1">
      <c r="A65" s="25">
        <f t="shared" si="6"/>
        <v>12</v>
      </c>
      <c r="B65" s="25">
        <f t="shared" si="7"/>
        <v>8</v>
      </c>
      <c r="C65" s="26" t="s">
        <v>56</v>
      </c>
      <c r="D65" s="27" t="s">
        <v>193</v>
      </c>
      <c r="E65" s="28" t="s">
        <v>17</v>
      </c>
      <c r="F65" s="28"/>
      <c r="G65" s="29" t="s">
        <v>41</v>
      </c>
      <c r="H65" s="30" t="s">
        <v>25</v>
      </c>
      <c r="I65" s="31" t="s">
        <v>87</v>
      </c>
      <c r="J65" s="32" t="s">
        <v>194</v>
      </c>
      <c r="K65" s="30" t="s">
        <v>25</v>
      </c>
      <c r="L65" s="30" t="s">
        <v>25</v>
      </c>
      <c r="M65" s="30" t="s">
        <v>25</v>
      </c>
      <c r="N65" s="30" t="s">
        <v>25</v>
      </c>
      <c r="O65" s="30" t="s">
        <v>25</v>
      </c>
      <c r="P65" s="30" t="s">
        <v>25</v>
      </c>
      <c r="Q65" s="30" t="s">
        <v>25</v>
      </c>
      <c r="R65" s="30" t="s">
        <v>25</v>
      </c>
      <c r="S65" s="30" t="s">
        <v>25</v>
      </c>
      <c r="T65" s="30" t="s">
        <v>25</v>
      </c>
      <c r="U65" s="30" t="s">
        <v>25</v>
      </c>
      <c r="V65" s="30" t="s">
        <v>25</v>
      </c>
      <c r="W65" s="30" t="s">
        <v>25</v>
      </c>
      <c r="X65" s="30" t="s">
        <v>25</v>
      </c>
      <c r="Y65" s="34">
        <f t="shared" si="3"/>
        <v>0</v>
      </c>
      <c r="Z65" s="64"/>
      <c r="AA65" s="3"/>
      <c r="AB65" s="3"/>
      <c r="AC65" s="3"/>
      <c r="AD65" s="4"/>
    </row>
    <row r="66" ht="15.75" customHeight="1">
      <c r="A66" s="25">
        <f t="shared" si="6"/>
        <v>12</v>
      </c>
      <c r="B66" s="25">
        <f t="shared" si="7"/>
        <v>5</v>
      </c>
      <c r="C66" s="26" t="s">
        <v>144</v>
      </c>
      <c r="D66" s="27" t="s">
        <v>195</v>
      </c>
      <c r="E66" s="28" t="s">
        <v>63</v>
      </c>
      <c r="F66" s="28" t="s">
        <v>51</v>
      </c>
      <c r="G66" s="29" t="s">
        <v>18</v>
      </c>
      <c r="H66" s="30" t="s">
        <v>19</v>
      </c>
      <c r="I66" s="31" t="s">
        <v>87</v>
      </c>
      <c r="J66" s="32" t="s">
        <v>196</v>
      </c>
      <c r="K66" s="33" t="s">
        <v>19</v>
      </c>
      <c r="L66" s="30" t="s">
        <v>19</v>
      </c>
      <c r="M66" s="30"/>
      <c r="N66" s="30" t="s">
        <v>19</v>
      </c>
      <c r="O66" s="30" t="s">
        <v>19</v>
      </c>
      <c r="P66" s="30"/>
      <c r="Q66" s="30" t="s">
        <v>19</v>
      </c>
      <c r="R66" s="30" t="s">
        <v>19</v>
      </c>
      <c r="S66" s="30"/>
      <c r="T66" s="30" t="s">
        <v>19</v>
      </c>
      <c r="U66" s="30" t="s">
        <v>19</v>
      </c>
      <c r="V66" s="30"/>
      <c r="W66" s="30"/>
      <c r="X66" s="30"/>
      <c r="Y66" s="34">
        <f t="shared" si="3"/>
        <v>0.8</v>
      </c>
      <c r="Z66" s="64"/>
      <c r="AA66" s="3"/>
      <c r="AB66" s="3"/>
      <c r="AC66" s="3"/>
      <c r="AD66" s="4"/>
    </row>
    <row r="67" ht="15.75" customHeight="1">
      <c r="A67" s="25">
        <f t="shared" si="6"/>
        <v>12</v>
      </c>
      <c r="B67" s="25">
        <f t="shared" si="7"/>
        <v>9</v>
      </c>
      <c r="C67" s="26" t="s">
        <v>74</v>
      </c>
      <c r="D67" s="27" t="s">
        <v>197</v>
      </c>
      <c r="E67" s="28" t="s">
        <v>17</v>
      </c>
      <c r="F67" s="28"/>
      <c r="G67" s="29" t="s">
        <v>171</v>
      </c>
      <c r="H67" s="30" t="s">
        <v>25</v>
      </c>
      <c r="I67" s="31" t="s">
        <v>87</v>
      </c>
      <c r="J67" s="32" t="s">
        <v>90</v>
      </c>
      <c r="K67" s="33" t="s">
        <v>25</v>
      </c>
      <c r="L67" s="30" t="s">
        <v>25</v>
      </c>
      <c r="M67" s="30" t="s">
        <v>25</v>
      </c>
      <c r="N67" s="30" t="s">
        <v>25</v>
      </c>
      <c r="O67" s="30" t="s">
        <v>25</v>
      </c>
      <c r="P67" s="30" t="s">
        <v>25</v>
      </c>
      <c r="Q67" s="30" t="s">
        <v>25</v>
      </c>
      <c r="R67" s="30" t="s">
        <v>25</v>
      </c>
      <c r="S67" s="30" t="s">
        <v>25</v>
      </c>
      <c r="T67" s="30" t="s">
        <v>25</v>
      </c>
      <c r="U67" s="30" t="s">
        <v>25</v>
      </c>
      <c r="V67" s="30" t="s">
        <v>25</v>
      </c>
      <c r="W67" s="30" t="s">
        <v>25</v>
      </c>
      <c r="X67" s="30" t="s">
        <v>25</v>
      </c>
      <c r="Y67" s="34">
        <f t="shared" si="3"/>
        <v>0</v>
      </c>
      <c r="Z67" s="64"/>
      <c r="AA67" s="3"/>
      <c r="AB67" s="3"/>
      <c r="AC67" s="3"/>
      <c r="AD67" s="4"/>
    </row>
    <row r="68" ht="15.75" customHeight="1">
      <c r="A68" s="25">
        <f t="shared" si="6"/>
        <v>12</v>
      </c>
      <c r="B68" s="25">
        <f t="shared" si="7"/>
        <v>10</v>
      </c>
      <c r="C68" s="26" t="s">
        <v>65</v>
      </c>
      <c r="D68" s="27" t="s">
        <v>198</v>
      </c>
      <c r="E68" s="28" t="s">
        <v>17</v>
      </c>
      <c r="F68" s="28"/>
      <c r="G68" s="29" t="s">
        <v>41</v>
      </c>
      <c r="H68" s="30" t="s">
        <v>25</v>
      </c>
      <c r="I68" s="31" t="s">
        <v>87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0" t="s">
        <v>25</v>
      </c>
      <c r="X68" s="30" t="s">
        <v>25</v>
      </c>
      <c r="Y68" s="34">
        <f t="shared" si="3"/>
        <v>0</v>
      </c>
      <c r="Z68" s="64"/>
      <c r="AA68" s="3"/>
      <c r="AB68" s="3"/>
      <c r="AC68" s="3"/>
      <c r="AD68" s="4"/>
    </row>
    <row r="69" ht="15.75" customHeight="1">
      <c r="A69" s="25">
        <f t="shared" si="6"/>
        <v>12</v>
      </c>
      <c r="B69" s="25">
        <f t="shared" si="7"/>
        <v>10</v>
      </c>
      <c r="C69" s="26" t="s">
        <v>65</v>
      </c>
      <c r="D69" s="27" t="s">
        <v>199</v>
      </c>
      <c r="E69" s="28" t="s">
        <v>17</v>
      </c>
      <c r="F69" s="28"/>
      <c r="G69" s="29" t="s">
        <v>52</v>
      </c>
      <c r="H69" s="30" t="s">
        <v>19</v>
      </c>
      <c r="I69" s="31" t="s">
        <v>87</v>
      </c>
      <c r="J69" s="32" t="s">
        <v>200</v>
      </c>
      <c r="K69" s="33" t="s">
        <v>29</v>
      </c>
      <c r="L69" s="65"/>
      <c r="M69" s="30"/>
      <c r="N69" s="30" t="s">
        <v>29</v>
      </c>
      <c r="O69" s="30" t="s">
        <v>29</v>
      </c>
      <c r="P69" s="30"/>
      <c r="Q69" s="30" t="s">
        <v>29</v>
      </c>
      <c r="R69" s="30" t="s">
        <v>29</v>
      </c>
      <c r="S69" s="30"/>
      <c r="T69" s="30" t="s">
        <v>29</v>
      </c>
      <c r="U69" s="30" t="s">
        <v>29</v>
      </c>
      <c r="V69" s="30"/>
      <c r="W69" s="30"/>
      <c r="X69" s="30"/>
      <c r="Y69" s="34">
        <f t="shared" si="3"/>
        <v>0</v>
      </c>
      <c r="Z69" s="64"/>
      <c r="AA69" s="3"/>
      <c r="AB69" s="3"/>
      <c r="AC69" s="3"/>
      <c r="AD69" s="4"/>
    </row>
    <row r="70" ht="15.75" customHeight="1">
      <c r="A70" s="25">
        <f t="shared" si="6"/>
        <v>13</v>
      </c>
      <c r="B70" s="25">
        <f t="shared" si="7"/>
        <v>7</v>
      </c>
      <c r="C70" s="26" t="s">
        <v>38</v>
      </c>
      <c r="D70" s="27" t="s">
        <v>201</v>
      </c>
      <c r="E70" s="28" t="s">
        <v>33</v>
      </c>
      <c r="F70" s="28" t="s">
        <v>46</v>
      </c>
      <c r="G70" s="29" t="s">
        <v>64</v>
      </c>
      <c r="H70" s="30" t="s">
        <v>19</v>
      </c>
      <c r="I70" s="31" t="s">
        <v>91</v>
      </c>
      <c r="J70" s="32" t="s">
        <v>202</v>
      </c>
      <c r="K70" s="3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4">
        <f t="shared" si="3"/>
        <v>0</v>
      </c>
      <c r="Z70" s="48"/>
      <c r="AA70" s="48"/>
      <c r="AB70" s="49"/>
      <c r="AC70" s="5"/>
      <c r="AD70" s="5"/>
    </row>
    <row r="71" ht="15.75" customHeight="1">
      <c r="A71" s="25">
        <f t="shared" si="6"/>
        <v>13</v>
      </c>
      <c r="B71" s="25">
        <f t="shared" si="7"/>
        <v>9</v>
      </c>
      <c r="C71" s="26" t="s">
        <v>74</v>
      </c>
      <c r="D71" s="27" t="s">
        <v>203</v>
      </c>
      <c r="E71" s="28" t="s">
        <v>51</v>
      </c>
      <c r="F71" s="28" t="s">
        <v>17</v>
      </c>
      <c r="G71" s="29" t="s">
        <v>52</v>
      </c>
      <c r="H71" s="30" t="s">
        <v>19</v>
      </c>
      <c r="I71" s="31" t="s">
        <v>91</v>
      </c>
      <c r="J71" s="32" t="s">
        <v>202</v>
      </c>
      <c r="K71" s="33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4">
        <f t="shared" si="3"/>
        <v>0</v>
      </c>
      <c r="Z71" s="48"/>
      <c r="AA71" s="48"/>
      <c r="AB71" s="49"/>
      <c r="AC71" s="5"/>
      <c r="AD71" s="5"/>
    </row>
    <row r="72" ht="15.75" customHeight="1">
      <c r="A72" s="25">
        <f t="shared" si="6"/>
        <v>13</v>
      </c>
      <c r="B72" s="25">
        <f t="shared" si="7"/>
        <v>10</v>
      </c>
      <c r="C72" s="26" t="s">
        <v>65</v>
      </c>
      <c r="D72" s="27" t="s">
        <v>204</v>
      </c>
      <c r="E72" s="28" t="s">
        <v>17</v>
      </c>
      <c r="F72" s="28"/>
      <c r="G72" s="29" t="s">
        <v>41</v>
      </c>
      <c r="H72" s="42" t="s">
        <v>19</v>
      </c>
      <c r="I72" s="31" t="s">
        <v>91</v>
      </c>
      <c r="J72" s="32" t="s">
        <v>202</v>
      </c>
      <c r="K72" s="33"/>
      <c r="L72" s="42"/>
      <c r="M72" s="30"/>
      <c r="N72" s="30"/>
      <c r="O72" s="42"/>
      <c r="P72" s="30"/>
      <c r="Q72" s="30"/>
      <c r="R72" s="42"/>
      <c r="S72" s="30"/>
      <c r="T72" s="30"/>
      <c r="U72" s="42"/>
      <c r="V72" s="30"/>
      <c r="W72" s="42"/>
      <c r="X72" s="30"/>
      <c r="Y72" s="34">
        <f t="shared" si="3"/>
        <v>0</v>
      </c>
      <c r="Z72" s="48"/>
      <c r="AA72" s="48"/>
      <c r="AB72" s="49"/>
      <c r="AC72" s="5"/>
      <c r="AD72" s="5"/>
    </row>
    <row r="73" ht="15.75" customHeight="1">
      <c r="A73" s="25">
        <f t="shared" si="6"/>
        <v>13</v>
      </c>
      <c r="B73" s="25">
        <f t="shared" si="7"/>
        <v>8</v>
      </c>
      <c r="C73" s="26" t="s">
        <v>56</v>
      </c>
      <c r="D73" s="27" t="s">
        <v>205</v>
      </c>
      <c r="E73" s="28" t="s">
        <v>33</v>
      </c>
      <c r="F73" s="28" t="s">
        <v>76</v>
      </c>
      <c r="G73" s="29" t="s">
        <v>64</v>
      </c>
      <c r="H73" s="30" t="s">
        <v>19</v>
      </c>
      <c r="I73" s="31" t="s">
        <v>91</v>
      </c>
      <c r="J73" s="32" t="s">
        <v>206</v>
      </c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4">
        <f t="shared" si="3"/>
        <v>0</v>
      </c>
      <c r="Z73" s="48"/>
      <c r="AA73" s="48"/>
      <c r="AB73" s="49"/>
      <c r="AC73" s="5"/>
      <c r="AD73" s="5"/>
    </row>
    <row r="74" ht="15.75" customHeight="1">
      <c r="A74" s="25">
        <f t="shared" si="6"/>
        <v>15</v>
      </c>
      <c r="B74" s="25">
        <f t="shared" si="7"/>
        <v>10</v>
      </c>
      <c r="C74" s="26" t="s">
        <v>65</v>
      </c>
      <c r="D74" s="66" t="s">
        <v>207</v>
      </c>
      <c r="E74" s="28" t="s">
        <v>17</v>
      </c>
      <c r="F74" s="28"/>
      <c r="G74" s="29" t="s">
        <v>64</v>
      </c>
      <c r="H74" s="30" t="s">
        <v>19</v>
      </c>
      <c r="I74" s="31" t="s">
        <v>208</v>
      </c>
      <c r="J74" s="32" t="s">
        <v>58</v>
      </c>
      <c r="K74" s="30" t="s">
        <v>19</v>
      </c>
      <c r="L74" s="30" t="s">
        <v>19</v>
      </c>
      <c r="M74" s="30"/>
      <c r="N74" s="30" t="s">
        <v>29</v>
      </c>
      <c r="O74" s="30" t="s">
        <v>29</v>
      </c>
      <c r="P74" s="30"/>
      <c r="Q74" s="30" t="s">
        <v>29</v>
      </c>
      <c r="R74" s="30" t="s">
        <v>29</v>
      </c>
      <c r="S74" s="30"/>
      <c r="T74" s="30" t="s">
        <v>29</v>
      </c>
      <c r="U74" s="30" t="s">
        <v>29</v>
      </c>
      <c r="V74" s="30"/>
      <c r="W74" s="30" t="s">
        <v>29</v>
      </c>
      <c r="X74" s="30" t="s">
        <v>29</v>
      </c>
      <c r="Y74" s="34">
        <f t="shared" si="3"/>
        <v>0.2</v>
      </c>
      <c r="Z74" s="48"/>
      <c r="AA74" s="48"/>
      <c r="AB74" s="49"/>
      <c r="AC74" s="5"/>
      <c r="AD74" s="5"/>
    </row>
    <row r="75" ht="15.75" customHeight="1">
      <c r="A75" s="25">
        <f t="shared" si="6"/>
        <v>15</v>
      </c>
      <c r="B75" s="25">
        <f t="shared" si="7"/>
        <v>11</v>
      </c>
      <c r="C75" s="26" t="s">
        <v>70</v>
      </c>
      <c r="D75" s="67" t="s">
        <v>209</v>
      </c>
      <c r="E75" s="28" t="s">
        <v>17</v>
      </c>
      <c r="F75" s="28"/>
      <c r="G75" s="29" t="s">
        <v>18</v>
      </c>
      <c r="H75" s="68" t="s">
        <v>19</v>
      </c>
      <c r="I75" s="31" t="s">
        <v>208</v>
      </c>
      <c r="J75" s="32" t="s">
        <v>58</v>
      </c>
      <c r="K75" s="30" t="s">
        <v>29</v>
      </c>
      <c r="L75" s="30" t="s">
        <v>29</v>
      </c>
      <c r="M75" s="30"/>
      <c r="N75" s="30" t="s">
        <v>29</v>
      </c>
      <c r="O75" s="30" t="s">
        <v>29</v>
      </c>
      <c r="P75" s="30"/>
      <c r="Q75" s="30" t="s">
        <v>29</v>
      </c>
      <c r="R75" s="30" t="s">
        <v>29</v>
      </c>
      <c r="S75" s="30"/>
      <c r="T75" s="30" t="s">
        <v>29</v>
      </c>
      <c r="U75" s="30" t="s">
        <v>29</v>
      </c>
      <c r="V75" s="30"/>
      <c r="W75" s="30"/>
      <c r="X75" s="30"/>
      <c r="Y75" s="34">
        <f t="shared" si="3"/>
        <v>0</v>
      </c>
      <c r="Z75" s="48"/>
      <c r="AA75" s="48"/>
      <c r="AB75" s="49"/>
      <c r="AC75" s="5"/>
      <c r="AD75" s="5"/>
    </row>
    <row r="76" ht="15.75" customHeight="1">
      <c r="A76" s="25">
        <f t="shared" si="6"/>
        <v>15</v>
      </c>
      <c r="B76" s="25">
        <f t="shared" si="7"/>
        <v>9</v>
      </c>
      <c r="C76" s="69" t="s">
        <v>74</v>
      </c>
      <c r="D76" s="67" t="s">
        <v>210</v>
      </c>
      <c r="E76" s="28" t="s">
        <v>51</v>
      </c>
      <c r="F76" s="28" t="s">
        <v>63</v>
      </c>
      <c r="G76" s="29" t="s">
        <v>18</v>
      </c>
      <c r="H76" s="30" t="s">
        <v>25</v>
      </c>
      <c r="I76" s="31" t="s">
        <v>97</v>
      </c>
      <c r="J76" s="32" t="s">
        <v>58</v>
      </c>
      <c r="K76" s="33" t="s">
        <v>25</v>
      </c>
      <c r="L76" s="30" t="s">
        <v>25</v>
      </c>
      <c r="M76" s="30" t="s">
        <v>25</v>
      </c>
      <c r="N76" s="30" t="s">
        <v>25</v>
      </c>
      <c r="O76" s="30" t="s">
        <v>25</v>
      </c>
      <c r="P76" s="30" t="s">
        <v>25</v>
      </c>
      <c r="Q76" s="30" t="s">
        <v>25</v>
      </c>
      <c r="R76" s="30" t="s">
        <v>25</v>
      </c>
      <c r="S76" s="30" t="s">
        <v>25</v>
      </c>
      <c r="T76" s="30" t="s">
        <v>25</v>
      </c>
      <c r="U76" s="30" t="s">
        <v>25</v>
      </c>
      <c r="V76" s="30" t="s">
        <v>25</v>
      </c>
      <c r="W76" s="30" t="s">
        <v>25</v>
      </c>
      <c r="X76" s="30" t="s">
        <v>25</v>
      </c>
      <c r="Y76" s="34">
        <f t="shared" si="3"/>
        <v>0</v>
      </c>
      <c r="Z76" s="48"/>
      <c r="AA76" s="48"/>
      <c r="AB76" s="49"/>
      <c r="AC76" s="5"/>
      <c r="AD76" s="5"/>
    </row>
    <row r="77" ht="15.75" customHeight="1">
      <c r="A77" s="25">
        <f t="shared" si="6"/>
        <v>15</v>
      </c>
      <c r="B77" s="25">
        <f t="shared" si="7"/>
        <v>11</v>
      </c>
      <c r="C77" s="52" t="s">
        <v>70</v>
      </c>
      <c r="D77" s="54" t="s">
        <v>211</v>
      </c>
      <c r="E77" s="28" t="s">
        <v>17</v>
      </c>
      <c r="F77" s="28"/>
      <c r="G77" s="29" t="s">
        <v>18</v>
      </c>
      <c r="H77" s="30" t="s">
        <v>19</v>
      </c>
      <c r="I77" s="31" t="s">
        <v>208</v>
      </c>
      <c r="J77" s="32" t="s">
        <v>77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4">
        <f t="shared" si="3"/>
        <v>0</v>
      </c>
      <c r="Z77" s="48"/>
      <c r="AA77" s="48"/>
      <c r="AB77" s="49"/>
      <c r="AC77" s="5"/>
      <c r="AD77" s="5"/>
    </row>
    <row r="78" ht="15.75" customHeight="1">
      <c r="A78" s="25">
        <f t="shared" si="6"/>
        <v>15</v>
      </c>
      <c r="B78" s="25">
        <f t="shared" si="7"/>
        <v>8</v>
      </c>
      <c r="C78" s="26" t="s">
        <v>56</v>
      </c>
      <c r="D78" s="27" t="s">
        <v>212</v>
      </c>
      <c r="E78" s="28" t="s">
        <v>33</v>
      </c>
      <c r="F78" s="28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0" t="s">
        <v>25</v>
      </c>
      <c r="X78" s="30" t="s">
        <v>25</v>
      </c>
      <c r="Y78" s="34">
        <f t="shared" si="3"/>
        <v>0</v>
      </c>
      <c r="Z78" s="48"/>
      <c r="AA78" s="48"/>
      <c r="AB78" s="49"/>
      <c r="AC78" s="5"/>
      <c r="AD78" s="5"/>
    </row>
    <row r="79" ht="15.75" customHeight="1">
      <c r="A79" s="25">
        <f t="shared" si="6"/>
        <v>15</v>
      </c>
      <c r="B79" s="25">
        <f t="shared" si="7"/>
        <v>10</v>
      </c>
      <c r="C79" s="26" t="s">
        <v>65</v>
      </c>
      <c r="D79" s="27" t="s">
        <v>213</v>
      </c>
      <c r="E79" s="28" t="s">
        <v>17</v>
      </c>
      <c r="F79" s="28" t="s">
        <v>33</v>
      </c>
      <c r="G79" s="29" t="s">
        <v>41</v>
      </c>
      <c r="H79" s="30" t="s">
        <v>25</v>
      </c>
      <c r="I79" s="31" t="s">
        <v>97</v>
      </c>
      <c r="J79" s="32" t="s">
        <v>77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0" t="s">
        <v>25</v>
      </c>
      <c r="Y79" s="34">
        <f t="shared" si="3"/>
        <v>0</v>
      </c>
      <c r="Z79" s="48"/>
      <c r="AA79" s="48"/>
      <c r="AB79" s="49"/>
      <c r="AC79" s="5"/>
      <c r="AD79" s="5"/>
    </row>
    <row r="80" ht="15.75" customHeight="1">
      <c r="A80" s="25">
        <f t="shared" si="6"/>
        <v>15</v>
      </c>
      <c r="B80" s="25">
        <f t="shared" si="7"/>
        <v>11</v>
      </c>
      <c r="C80" s="26" t="s">
        <v>70</v>
      </c>
      <c r="D80" s="27" t="s">
        <v>214</v>
      </c>
      <c r="E80" s="28" t="s">
        <v>17</v>
      </c>
      <c r="F80" s="28"/>
      <c r="G80" s="29" t="s">
        <v>52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0" t="s">
        <v>25</v>
      </c>
      <c r="Y80" s="34">
        <f t="shared" si="3"/>
        <v>0</v>
      </c>
      <c r="Z80" s="48"/>
      <c r="AA80" s="48"/>
      <c r="AB80" s="49"/>
      <c r="AC80" s="5"/>
      <c r="AD80" s="5"/>
    </row>
    <row r="81" ht="15.75" customHeight="1">
      <c r="A81" s="25">
        <f t="shared" si="6"/>
        <v>15</v>
      </c>
      <c r="B81" s="25">
        <f t="shared" si="7"/>
        <v>6</v>
      </c>
      <c r="C81" s="26" t="s">
        <v>160</v>
      </c>
      <c r="D81" s="27" t="s">
        <v>215</v>
      </c>
      <c r="E81" s="28" t="s">
        <v>33</v>
      </c>
      <c r="F81" s="28" t="s">
        <v>17</v>
      </c>
      <c r="G81" s="29" t="s">
        <v>18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0" t="s">
        <v>25</v>
      </c>
      <c r="Y81" s="34">
        <f t="shared" si="3"/>
        <v>0</v>
      </c>
      <c r="Z81" s="48"/>
      <c r="AA81" s="48"/>
      <c r="AB81" s="49"/>
      <c r="AC81" s="5"/>
      <c r="AD81" s="5"/>
    </row>
    <row r="82" ht="15.75" customHeight="1">
      <c r="A82" s="25">
        <f t="shared" si="6"/>
        <v>15</v>
      </c>
      <c r="B82" s="25">
        <f t="shared" si="7"/>
        <v>10</v>
      </c>
      <c r="C82" s="26" t="s">
        <v>65</v>
      </c>
      <c r="D82" s="27" t="s">
        <v>216</v>
      </c>
      <c r="E82" s="28" t="s">
        <v>51</v>
      </c>
      <c r="F82" s="28" t="s">
        <v>17</v>
      </c>
      <c r="G82" s="29" t="s">
        <v>64</v>
      </c>
      <c r="H82" s="30" t="s">
        <v>25</v>
      </c>
      <c r="I82" s="31" t="s">
        <v>97</v>
      </c>
      <c r="J82" s="32" t="s">
        <v>90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0" t="s">
        <v>25</v>
      </c>
      <c r="Y82" s="34">
        <f t="shared" si="3"/>
        <v>0</v>
      </c>
      <c r="Z82" s="48"/>
      <c r="AA82" s="48"/>
      <c r="AB82" s="49"/>
      <c r="AC82" s="5"/>
      <c r="AD82" s="5"/>
    </row>
    <row r="83" ht="15.75" customHeight="1">
      <c r="A83" s="25">
        <f t="shared" si="6"/>
        <v>15</v>
      </c>
      <c r="B83" s="25">
        <f t="shared" si="7"/>
        <v>8</v>
      </c>
      <c r="C83" s="26" t="s">
        <v>56</v>
      </c>
      <c r="D83" s="27" t="s">
        <v>217</v>
      </c>
      <c r="E83" s="28"/>
      <c r="F83" s="28"/>
      <c r="G83" s="29"/>
      <c r="H83" s="30"/>
      <c r="I83" s="31"/>
      <c r="J83" s="32"/>
      <c r="K83" s="33" t="s">
        <v>19</v>
      </c>
      <c r="L83" s="30" t="s">
        <v>19</v>
      </c>
      <c r="M83" s="30"/>
      <c r="N83" s="30" t="s">
        <v>19</v>
      </c>
      <c r="O83" s="30" t="s">
        <v>19</v>
      </c>
      <c r="P83" s="30"/>
      <c r="Q83" s="30" t="s">
        <v>19</v>
      </c>
      <c r="R83" s="30" t="s">
        <v>19</v>
      </c>
      <c r="S83" s="30"/>
      <c r="T83" s="30" t="s">
        <v>19</v>
      </c>
      <c r="U83" s="30" t="s">
        <v>19</v>
      </c>
      <c r="V83" s="30"/>
      <c r="W83" s="30" t="s">
        <v>19</v>
      </c>
      <c r="X83" s="30"/>
      <c r="Y83" s="34">
        <f t="shared" si="3"/>
        <v>0.9</v>
      </c>
      <c r="Z83" s="48"/>
      <c r="AA83" s="48"/>
      <c r="AB83" s="49"/>
      <c r="AC83" s="5"/>
      <c r="AD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70"/>
      <c r="E84" s="28"/>
      <c r="F84" s="28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4">
        <f t="shared" si="3"/>
        <v>0</v>
      </c>
      <c r="Z84" s="48"/>
      <c r="AA84" s="48"/>
      <c r="AB84" s="49"/>
      <c r="AC84" s="5"/>
      <c r="AD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4">
        <f t="shared" si="3"/>
        <v>0</v>
      </c>
      <c r="Z85" s="48"/>
      <c r="AA85" s="48"/>
      <c r="AB85" s="49"/>
      <c r="AC85" s="5"/>
      <c r="AD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4">
        <f t="shared" si="3"/>
        <v>0</v>
      </c>
      <c r="Z86" s="48"/>
      <c r="AA86" s="48"/>
      <c r="AB86" s="49"/>
      <c r="AC86" s="5"/>
      <c r="AD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4">
        <f t="shared" si="3"/>
        <v>0</v>
      </c>
      <c r="Z87" s="48"/>
      <c r="AA87" s="48"/>
      <c r="AB87" s="49"/>
      <c r="AC87" s="5"/>
      <c r="AD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4">
        <f t="shared" si="3"/>
        <v>0</v>
      </c>
      <c r="Z88" s="48"/>
      <c r="AA88" s="48"/>
      <c r="AB88" s="49"/>
      <c r="AC88" s="5"/>
      <c r="AD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4">
        <f t="shared" si="3"/>
        <v>0</v>
      </c>
      <c r="Z89" s="48"/>
      <c r="AA89" s="48"/>
      <c r="AB89" s="49"/>
      <c r="AC89" s="5"/>
      <c r="AD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4">
        <f t="shared" si="3"/>
        <v>0</v>
      </c>
      <c r="Z90" s="48"/>
      <c r="AA90" s="48"/>
      <c r="AB90" s="49"/>
      <c r="AC90" s="5"/>
      <c r="AD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4">
        <f t="shared" si="3"/>
        <v>0</v>
      </c>
      <c r="Z91" s="48"/>
      <c r="AA91" s="48"/>
      <c r="AB91" s="49"/>
      <c r="AC91" s="5"/>
      <c r="AD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4">
        <f t="shared" si="3"/>
        <v>0</v>
      </c>
      <c r="Z92" s="48"/>
      <c r="AA92" s="48"/>
      <c r="AB92" s="49"/>
      <c r="AC92" s="5"/>
      <c r="AD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4">
        <f t="shared" si="3"/>
        <v>0</v>
      </c>
      <c r="Z93" s="48"/>
      <c r="AA93" s="48"/>
      <c r="AB93" s="49"/>
      <c r="AC93" s="5"/>
      <c r="AD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4">
        <f t="shared" si="3"/>
        <v>0</v>
      </c>
      <c r="Z94" s="48"/>
      <c r="AA94" s="48"/>
      <c r="AB94" s="49"/>
      <c r="AC94" s="5"/>
      <c r="AD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4">
        <f t="shared" si="3"/>
        <v>0</v>
      </c>
      <c r="Z95" s="48"/>
      <c r="AA95" s="48"/>
      <c r="AB95" s="49"/>
      <c r="AC95" s="5"/>
      <c r="AD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4">
        <f t="shared" si="3"/>
        <v>0</v>
      </c>
      <c r="Z96" s="48"/>
      <c r="AA96" s="48"/>
      <c r="AB96" s="49"/>
      <c r="AC96" s="5"/>
      <c r="AD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4">
        <f t="shared" si="3"/>
        <v>0</v>
      </c>
      <c r="Z97" s="48"/>
      <c r="AA97" s="48"/>
      <c r="AB97" s="49"/>
      <c r="AC97" s="5"/>
      <c r="AD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4">
        <f t="shared" si="3"/>
        <v>0</v>
      </c>
      <c r="Z98" s="48"/>
      <c r="AA98" s="48"/>
      <c r="AB98" s="49"/>
      <c r="AC98" s="5"/>
      <c r="AD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28"/>
      <c r="F99" s="28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4">
        <f t="shared" si="3"/>
        <v>0</v>
      </c>
      <c r="Z99" s="48"/>
      <c r="AA99" s="48"/>
      <c r="AB99" s="49"/>
      <c r="AC99" s="5"/>
      <c r="AD99" s="5"/>
    </row>
    <row r="100" ht="15.75" customHeight="1">
      <c r="A100" s="71"/>
      <c r="B100" s="71"/>
      <c r="C100" s="1"/>
      <c r="D100" s="48"/>
      <c r="E100" s="72"/>
      <c r="F100" s="72"/>
      <c r="G100" s="72"/>
      <c r="H100" s="72"/>
      <c r="I100" s="44"/>
      <c r="J100" s="73" t="s">
        <v>218</v>
      </c>
      <c r="K100" s="74">
        <f t="shared" ref="K100:L100" si="8">SUM(COUNTIF(K3:K99,"A") + (COUNTIF(K3:K99,"T")/2))</f>
        <v>14.5</v>
      </c>
      <c r="L100" s="74">
        <f t="shared" si="8"/>
        <v>15</v>
      </c>
      <c r="M100" s="74">
        <f>SUM((COUNTIF(M3:M99,"O")/2))</f>
        <v>0</v>
      </c>
      <c r="N100" s="74">
        <f t="shared" ref="N100:O100" si="9">SUM(COUNTIF(N3:N99,"A") + (COUNTIF(N3:N99,"T")/2))</f>
        <v>17.5</v>
      </c>
      <c r="O100" s="74">
        <f t="shared" si="9"/>
        <v>16</v>
      </c>
      <c r="P100" s="74">
        <f>SUM((COUNTIF(P3:P99,"O")/2))</f>
        <v>0</v>
      </c>
      <c r="Q100" s="74">
        <f t="shared" ref="Q100:R100" si="10">SUM(COUNTIF(Q3:Q99,"A") + (COUNTIF(Q3:Q99,"T")/2))</f>
        <v>14.5</v>
      </c>
      <c r="R100" s="74">
        <f t="shared" si="10"/>
        <v>17.5</v>
      </c>
      <c r="S100" s="74">
        <f>SUM((COUNTIF(S3:S99,"O")/2))</f>
        <v>0</v>
      </c>
      <c r="T100" s="74">
        <f t="shared" ref="T100:U100" si="11">SUM(COUNTIF(T3:T99,"A") + (COUNTIF(T3:T99,"T")/2))</f>
        <v>11.5</v>
      </c>
      <c r="U100" s="74">
        <f t="shared" si="11"/>
        <v>7</v>
      </c>
      <c r="V100" s="74">
        <f>SUM((COUNTIF(V3:V99,"O")/2))</f>
        <v>0</v>
      </c>
      <c r="W100" s="74">
        <f t="shared" ref="W100:X100" si="12">SUM(COUNTIF(W3:W99,"A") + (COUNTIF(W3:W99,"T")/2))</f>
        <v>6</v>
      </c>
      <c r="X100" s="74">
        <f t="shared" si="12"/>
        <v>6</v>
      </c>
      <c r="Y100" s="75">
        <f t="shared" ref="Y100:Y103" si="14">AVERAGE(K100,L100,N100,O100,Q100,R100,T100,U100,W100,X100)</f>
        <v>12.55</v>
      </c>
      <c r="Z100" s="76" t="s">
        <v>219</v>
      </c>
      <c r="AA100" s="4"/>
      <c r="AB100" s="48"/>
      <c r="AC100" s="48"/>
      <c r="AD100" s="48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7" t="s">
        <v>220</v>
      </c>
      <c r="K101" s="78">
        <f t="shared" ref="K101:X101" si="13">SUM(COUNTIF(K3:K99,"J"))</f>
        <v>8</v>
      </c>
      <c r="L101" s="78">
        <f t="shared" si="13"/>
        <v>7</v>
      </c>
      <c r="M101" s="78">
        <f t="shared" si="13"/>
        <v>0</v>
      </c>
      <c r="N101" s="78">
        <f t="shared" si="13"/>
        <v>5</v>
      </c>
      <c r="O101" s="78">
        <f t="shared" si="13"/>
        <v>7</v>
      </c>
      <c r="P101" s="78">
        <f t="shared" si="13"/>
        <v>0</v>
      </c>
      <c r="Q101" s="78">
        <f t="shared" si="13"/>
        <v>7</v>
      </c>
      <c r="R101" s="78">
        <f t="shared" si="13"/>
        <v>5</v>
      </c>
      <c r="S101" s="78">
        <f t="shared" si="13"/>
        <v>0</v>
      </c>
      <c r="T101" s="78">
        <f t="shared" si="13"/>
        <v>9</v>
      </c>
      <c r="U101" s="78">
        <f t="shared" si="13"/>
        <v>8</v>
      </c>
      <c r="V101" s="78">
        <f t="shared" si="13"/>
        <v>0</v>
      </c>
      <c r="W101" s="78">
        <f t="shared" si="13"/>
        <v>3</v>
      </c>
      <c r="X101" s="78">
        <f t="shared" si="13"/>
        <v>2</v>
      </c>
      <c r="Y101" s="79">
        <f t="shared" si="14"/>
        <v>6.1</v>
      </c>
      <c r="Z101" s="76" t="s">
        <v>221</v>
      </c>
      <c r="AA101" s="4"/>
      <c r="AB101" s="48"/>
      <c r="AC101" s="48"/>
      <c r="AD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80" t="s">
        <v>222</v>
      </c>
      <c r="K102" s="81">
        <f t="shared" ref="K102:X102" si="15">SUM(COUNTIF(K3:K99,"F"))</f>
        <v>0</v>
      </c>
      <c r="L102" s="81">
        <f t="shared" si="15"/>
        <v>0</v>
      </c>
      <c r="M102" s="81">
        <f t="shared" si="15"/>
        <v>0</v>
      </c>
      <c r="N102" s="81">
        <f t="shared" si="15"/>
        <v>0</v>
      </c>
      <c r="O102" s="81">
        <f t="shared" si="15"/>
        <v>0</v>
      </c>
      <c r="P102" s="81">
        <f t="shared" si="15"/>
        <v>0</v>
      </c>
      <c r="Q102" s="81">
        <f t="shared" si="15"/>
        <v>0</v>
      </c>
      <c r="R102" s="81">
        <f t="shared" si="15"/>
        <v>0</v>
      </c>
      <c r="S102" s="81">
        <f t="shared" si="15"/>
        <v>0</v>
      </c>
      <c r="T102" s="81">
        <f t="shared" si="15"/>
        <v>0</v>
      </c>
      <c r="U102" s="81">
        <f t="shared" si="15"/>
        <v>0</v>
      </c>
      <c r="V102" s="81">
        <f t="shared" si="15"/>
        <v>0</v>
      </c>
      <c r="W102" s="81">
        <f t="shared" si="15"/>
        <v>0</v>
      </c>
      <c r="X102" s="81">
        <f t="shared" si="15"/>
        <v>0</v>
      </c>
      <c r="Y102" s="82">
        <f t="shared" si="14"/>
        <v>0</v>
      </c>
      <c r="Z102" s="76" t="s">
        <v>223</v>
      </c>
      <c r="AA102" s="4"/>
      <c r="AB102" s="48"/>
      <c r="AC102" s="48"/>
      <c r="AD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3" t="s">
        <v>224</v>
      </c>
      <c r="K103" s="84">
        <f t="shared" ref="K103:L103" si="16">(COUNTIF(K3:K99,"A") + COUNTIF(K3:K99,"T") + COUNTIF(K3:K99,"F") + COUNTIF(K3:K99,"J"))</f>
        <v>23</v>
      </c>
      <c r="L103" s="84">
        <f t="shared" si="16"/>
        <v>22</v>
      </c>
      <c r="M103" s="85"/>
      <c r="N103" s="84">
        <f t="shared" ref="N103:O103" si="17">(COUNTIF(N3:N99,"A") + COUNTIF(N3:N99,"T") + COUNTIF(N3:N99,"F") + COUNTIF(N3:N99,"J"))</f>
        <v>23</v>
      </c>
      <c r="O103" s="84">
        <f t="shared" si="17"/>
        <v>23</v>
      </c>
      <c r="P103" s="85"/>
      <c r="Q103" s="84">
        <f t="shared" ref="Q103:R103" si="18">(COUNTIF(Q3:Q99,"A") + COUNTIF(Q3:Q99,"T") + COUNTIF(Q3:Q99,"F") + COUNTIF(Q3:Q99,"J"))</f>
        <v>22</v>
      </c>
      <c r="R103" s="84">
        <f t="shared" si="18"/>
        <v>23</v>
      </c>
      <c r="S103" s="85"/>
      <c r="T103" s="84">
        <f t="shared" ref="T103:U103" si="19">(COUNTIF(T3:T99,"A") + COUNTIF(T3:T99,"T") + COUNTIF(T3:T99,"F") + COUNTIF(T3:T99,"J"))</f>
        <v>22</v>
      </c>
      <c r="U103" s="84">
        <f t="shared" si="19"/>
        <v>15</v>
      </c>
      <c r="V103" s="85"/>
      <c r="W103" s="84">
        <f t="shared" ref="W103:X103" si="20">(COUNTIF(W3:W99,"A") + COUNTIF(W3:W99,"T") + COUNTIF(W3:W99,"F") + COUNTIF(W3:W99,"J"))</f>
        <v>9</v>
      </c>
      <c r="X103" s="84">
        <f t="shared" si="20"/>
        <v>8</v>
      </c>
      <c r="Y103" s="86">
        <f t="shared" si="14"/>
        <v>19</v>
      </c>
      <c r="Z103" s="76" t="s">
        <v>225</v>
      </c>
      <c r="AA103" s="4"/>
      <c r="AB103" s="48"/>
      <c r="AC103" s="48"/>
      <c r="AD103" s="4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X$99"/>
  <mergeCells count="41">
    <mergeCell ref="C1:I1"/>
    <mergeCell ref="K1:V1"/>
    <mergeCell ref="Z1:AA1"/>
    <mergeCell ref="AB1:AD1"/>
    <mergeCell ref="AA3:AD3"/>
    <mergeCell ref="AA4:AD4"/>
    <mergeCell ref="AA5:AD5"/>
    <mergeCell ref="Z64:AD64"/>
    <mergeCell ref="Z65:AD65"/>
    <mergeCell ref="Z100:AA100"/>
    <mergeCell ref="Z101:AA101"/>
    <mergeCell ref="Z102:AA102"/>
    <mergeCell ref="Z103:AA103"/>
    <mergeCell ref="Z66:AD66"/>
    <mergeCell ref="Z67:AD67"/>
    <mergeCell ref="Z68:AD68"/>
    <mergeCell ref="Z69:AD69"/>
    <mergeCell ref="Z61:AD61"/>
    <mergeCell ref="Z62:AD62"/>
    <mergeCell ref="Z63:AD63"/>
    <mergeCell ref="Z52:AA52"/>
    <mergeCell ref="Z53:AA53"/>
    <mergeCell ref="Z54:AA54"/>
    <mergeCell ref="Z55:AA55"/>
    <mergeCell ref="Z56:AA56"/>
    <mergeCell ref="Z57:AA57"/>
    <mergeCell ref="Z58:AA58"/>
    <mergeCell ref="Z45:AA45"/>
    <mergeCell ref="Z46:AA46"/>
    <mergeCell ref="Z47:AA47"/>
    <mergeCell ref="Z48:AA48"/>
    <mergeCell ref="Z49:AA49"/>
    <mergeCell ref="Z50:AA50"/>
    <mergeCell ref="Z51:AA51"/>
    <mergeCell ref="AA6:AD6"/>
    <mergeCell ref="AA7:AD7"/>
    <mergeCell ref="AA8:AD8"/>
    <mergeCell ref="AA9:AD9"/>
    <mergeCell ref="AA10:AD10"/>
    <mergeCell ref="Z44:AA44"/>
    <mergeCell ref="AC44:AD44"/>
  </mergeCells>
  <conditionalFormatting sqref="K60:X60 K65:X67 H66:H67 Y66:Y67 H70:H74 K70:Y70 K72:Y74">
    <cfRule type="cellIs" dxfId="0" priority="1" operator="equal">
      <formula>"NP"</formula>
    </cfRule>
  </conditionalFormatting>
  <conditionalFormatting sqref="H3:H99 K3:X99 Z3:Z10">
    <cfRule type="cellIs" dxfId="0" priority="2" operator="equal">
      <formula>"NP"</formula>
    </cfRule>
  </conditionalFormatting>
  <conditionalFormatting sqref="AC46:AC48 AD46 AC50:AC52">
    <cfRule type="containsText" dxfId="1" priority="3" operator="containsText" text="Si">
      <formula>NOT(ISERROR(SEARCH(("Si"),(AC46))))</formula>
    </cfRule>
  </conditionalFormatting>
  <conditionalFormatting sqref="H3:H99 K3:X99 Z3:Z10 Y66:Y67 Y70 Y72:Y74">
    <cfRule type="containsText" dxfId="2" priority="4" operator="containsText" text="A">
      <formula>NOT(ISERROR(SEARCH(("A"),(H3))))</formula>
    </cfRule>
  </conditionalFormatting>
  <conditionalFormatting sqref="H3:H99 K3:X99 Z3:Z10 Y66:Y67 Y70 Y72:Y74">
    <cfRule type="containsText" dxfId="3" priority="5" operator="containsText" text="F">
      <formula>NOT(ISERROR(SEARCH(("F"),(H3))))</formula>
    </cfRule>
  </conditionalFormatting>
  <conditionalFormatting sqref="H3:H99 K3:X99 Z3:Z10 Y66:Y67 Y70 Y72:Y74">
    <cfRule type="containsText" dxfId="4" priority="6" operator="containsText" text="J">
      <formula>NOT(ISERROR(SEARCH(("J"),(H3))))</formula>
    </cfRule>
  </conditionalFormatting>
  <conditionalFormatting sqref="H3:H99 K3:X99 Z3:Z10 Y66:Y67 Y70 Y72:Y74">
    <cfRule type="containsText" dxfId="5" priority="7" operator="containsText" text="R">
      <formula>NOT(ISERROR(SEARCH(("R"),(H3))))</formula>
    </cfRule>
  </conditionalFormatting>
  <conditionalFormatting sqref="H3:H99 K3:X99 Z3:Z10 Y66:Y67 Y70 Y72:Y74">
    <cfRule type="containsText" dxfId="6" priority="8" operator="containsText" text="L">
      <formula>NOT(ISERROR(SEARCH(("L"),(H3))))</formula>
    </cfRule>
  </conditionalFormatting>
  <conditionalFormatting sqref="AB23 AB25 AB46:AB58 AB70:AB99">
    <cfRule type="expression" dxfId="7" priority="9">
      <formula>AND(ISNUMBER(AB23),TRUNC(AB23)&lt;TODAY())</formula>
    </cfRule>
  </conditionalFormatting>
  <conditionalFormatting sqref="AB23 AB25 AB46:AB58 AB70:AB99">
    <cfRule type="expression" dxfId="8" priority="10">
      <formula>AND(ISNUMBER(AB23),TRUNC(AB23)&gt;TODAY())</formula>
    </cfRule>
  </conditionalFormatting>
  <conditionalFormatting sqref="AB23 AB25 AB46:AB58 AB70:AB99">
    <cfRule type="timePeriod" dxfId="9" priority="11" timePeriod="today"/>
  </conditionalFormatting>
  <conditionalFormatting sqref="AC46:AD58 AC70:AD99">
    <cfRule type="containsText" dxfId="7" priority="12" operator="containsText" text="No">
      <formula>NOT(ISERROR(SEARCH(("No"),(AC46))))</formula>
    </cfRule>
  </conditionalFormatting>
  <conditionalFormatting sqref="H3:H99 K3:X99 Z3:Z10 Y66:Y67 Y70 Y72:Y74">
    <cfRule type="containsText" dxfId="10" priority="13" operator="containsText" text="T">
      <formula>NOT(ISERROR(SEARCH(("T"),(H3))))</formula>
    </cfRule>
  </conditionalFormatting>
  <conditionalFormatting sqref="AC46:AD58 AC70:AD99">
    <cfRule type="containsText" dxfId="1" priority="14" operator="containsText" text="Sí">
      <formula>NOT(ISERROR(SEARCH(("Sí"),(AC46))))</formula>
    </cfRule>
  </conditionalFormatting>
  <conditionalFormatting sqref="H3:H99 K3:X99 Z3:Z10 Y66:Y67 Y70 Y72:Y74">
    <cfRule type="containsText" dxfId="11" priority="15" operator="containsText" text="O">
      <formula>NOT(ISERROR(SEARCH(("O"),(H3))))</formula>
    </cfRule>
  </conditionalFormatting>
  <conditionalFormatting sqref="K103:X103">
    <cfRule type="cellIs" dxfId="1" priority="16" operator="equal">
      <formula>"OK"</formula>
    </cfRule>
  </conditionalFormatting>
  <conditionalFormatting sqref="K103:X103">
    <cfRule type="cellIs" dxfId="7" priority="17" operator="equal">
      <formula>"NO"</formula>
    </cfRule>
  </conditionalFormatting>
  <conditionalFormatting sqref="Y3:Y99">
    <cfRule type="cellIs" dxfId="2" priority="18" operator="greaterThanOrEqual">
      <formula>"75%"</formula>
    </cfRule>
  </conditionalFormatting>
  <conditionalFormatting sqref="Y3:Y99">
    <cfRule type="cellIs" dxfId="12" priority="19" operator="lessThan">
      <formula>"50%"</formula>
    </cfRule>
  </conditionalFormatting>
  <conditionalFormatting sqref="H3:H99 K3:X99">
    <cfRule type="expression" dxfId="13" priority="20">
      <formula>LEN(TRIM(H3))=0</formula>
    </cfRule>
  </conditionalFormatting>
  <dataValidations>
    <dataValidation type="list" allowBlank="1" showErrorMessage="1" sqref="E3:F99">
      <formula1>"FL,TE,TS,MC,MG,GL,OD,RO,AT"</formula1>
    </dataValidation>
    <dataValidation type="list" allowBlank="1" showInputMessage="1" showErrorMessage="1" prompt="Haz clic e introduce un valor de la lista de elementos" sqref="K3:X68 K69 M69:X69 K70:X99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4" width="6.57"/>
    <col customWidth="1" min="25" max="25" width="5.86"/>
    <col customWidth="1" min="26" max="26" width="15.0"/>
    <col customWidth="1" min="27" max="27" width="9.43"/>
    <col customWidth="1" min="28" max="28" width="10.43"/>
    <col customWidth="1" min="29" max="29" width="22.0"/>
    <col customWidth="1" min="30" max="30" width="11.43"/>
  </cols>
  <sheetData>
    <row r="1" ht="15.75" customHeight="1">
      <c r="A1" s="5" t="s">
        <v>239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245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10">
        <v>10.0</v>
      </c>
      <c r="Z1" s="11" t="s">
        <v>4</v>
      </c>
      <c r="AA1" s="4"/>
      <c r="AB1" s="12" t="s">
        <v>5</v>
      </c>
      <c r="AC1" s="7"/>
      <c r="AD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98">
        <v>43466.0</v>
      </c>
      <c r="L2" s="98">
        <v>43468.0</v>
      </c>
      <c r="M2" s="99">
        <v>43471.0</v>
      </c>
      <c r="N2" s="98">
        <v>43473.0</v>
      </c>
      <c r="O2" s="98">
        <v>43475.0</v>
      </c>
      <c r="P2" s="99">
        <v>43478.0</v>
      </c>
      <c r="Q2" s="98">
        <v>43480.0</v>
      </c>
      <c r="R2" s="98">
        <v>43482.0</v>
      </c>
      <c r="S2" s="99">
        <v>43485.0</v>
      </c>
      <c r="T2" s="98">
        <v>43487.0</v>
      </c>
      <c r="U2" s="98">
        <v>43489.0</v>
      </c>
      <c r="V2" s="99">
        <v>43492.0</v>
      </c>
      <c r="W2" s="98">
        <v>43494.0</v>
      </c>
      <c r="X2" s="98">
        <v>43496.0</v>
      </c>
      <c r="Y2" s="21" t="s">
        <v>14</v>
      </c>
      <c r="Z2" s="22"/>
      <c r="AA2" s="22"/>
      <c r="AB2" s="23"/>
      <c r="AC2" s="24"/>
      <c r="AD2" s="22"/>
    </row>
    <row r="3" ht="15.75" customHeight="1">
      <c r="A3" s="25">
        <f t="shared" ref="A3:A30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30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91" t="s">
        <v>17</v>
      </c>
      <c r="F3" s="91"/>
      <c r="G3" s="29" t="s">
        <v>18</v>
      </c>
      <c r="H3" s="30" t="s">
        <v>19</v>
      </c>
      <c r="I3" s="31" t="s">
        <v>20</v>
      </c>
      <c r="J3" s="32" t="s">
        <v>21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4">
        <f t="shared" ref="Y3:Y100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)+  (COUNTIF(X3,"A") + (COUNTIF(X3,"T")/2) + (COUNTIF(X3,"O")/2) ))/$Y$1</f>
        <v>0</v>
      </c>
      <c r="Z3" s="35" t="s">
        <v>19</v>
      </c>
      <c r="AA3" s="36" t="s">
        <v>22</v>
      </c>
      <c r="AB3" s="37"/>
      <c r="AC3" s="37"/>
      <c r="AD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91" t="s">
        <v>17</v>
      </c>
      <c r="F4" s="91"/>
      <c r="G4" s="29" t="s">
        <v>18</v>
      </c>
      <c r="H4" s="30" t="s">
        <v>25</v>
      </c>
      <c r="I4" s="31" t="s">
        <v>20</v>
      </c>
      <c r="J4" s="32" t="s">
        <v>21</v>
      </c>
      <c r="K4" s="30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0" t="s">
        <v>25</v>
      </c>
      <c r="W4" s="30" t="s">
        <v>25</v>
      </c>
      <c r="X4" s="30" t="s">
        <v>25</v>
      </c>
      <c r="Y4" s="34">
        <f t="shared" si="3"/>
        <v>0</v>
      </c>
      <c r="Z4" s="30" t="s">
        <v>26</v>
      </c>
      <c r="AA4" s="39" t="s">
        <v>27</v>
      </c>
      <c r="AB4" s="3"/>
      <c r="AC4" s="3"/>
      <c r="AD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91" t="s">
        <v>17</v>
      </c>
      <c r="F5" s="91"/>
      <c r="G5" s="29" t="s">
        <v>18</v>
      </c>
      <c r="H5" s="30" t="s">
        <v>25</v>
      </c>
      <c r="I5" s="31" t="s">
        <v>20</v>
      </c>
      <c r="J5" s="32" t="s">
        <v>21</v>
      </c>
      <c r="K5" s="30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0" t="s">
        <v>25</v>
      </c>
      <c r="W5" s="30" t="s">
        <v>25</v>
      </c>
      <c r="X5" s="30" t="s">
        <v>25</v>
      </c>
      <c r="Y5" s="34">
        <f t="shared" si="3"/>
        <v>0</v>
      </c>
      <c r="Z5" s="30" t="s">
        <v>29</v>
      </c>
      <c r="AA5" s="39" t="s">
        <v>30</v>
      </c>
      <c r="AB5" s="3"/>
      <c r="AC5" s="3"/>
      <c r="AD5" s="4"/>
    </row>
    <row r="6" ht="15.75" customHeight="1">
      <c r="A6" s="25">
        <f t="shared" si="1"/>
        <v>2</v>
      </c>
      <c r="B6" s="25">
        <f t="shared" si="2"/>
        <v>4</v>
      </c>
      <c r="C6" s="26" t="s">
        <v>237</v>
      </c>
      <c r="D6" s="27" t="s">
        <v>32</v>
      </c>
      <c r="E6" s="91" t="s">
        <v>33</v>
      </c>
      <c r="F6" s="91"/>
      <c r="G6" s="29" t="s">
        <v>18</v>
      </c>
      <c r="H6" s="30" t="s">
        <v>19</v>
      </c>
      <c r="I6" s="31" t="s">
        <v>34</v>
      </c>
      <c r="J6" s="32" t="s">
        <v>238</v>
      </c>
      <c r="K6" s="30"/>
      <c r="L6" s="30"/>
      <c r="M6" s="40"/>
      <c r="N6" s="30"/>
      <c r="O6" s="30"/>
      <c r="P6" s="30"/>
      <c r="Q6" s="30"/>
      <c r="R6" s="30"/>
      <c r="S6" s="30"/>
      <c r="T6" s="30"/>
      <c r="U6" s="30"/>
      <c r="V6" s="30"/>
      <c r="W6" s="30" t="s">
        <v>19</v>
      </c>
      <c r="X6" s="30" t="s">
        <v>19</v>
      </c>
      <c r="Y6" s="34">
        <f t="shared" si="3"/>
        <v>0.2</v>
      </c>
      <c r="Z6" s="30" t="s">
        <v>36</v>
      </c>
      <c r="AA6" s="39" t="s">
        <v>37</v>
      </c>
      <c r="AB6" s="3"/>
      <c r="AC6" s="3"/>
      <c r="AD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91" t="s">
        <v>33</v>
      </c>
      <c r="F7" s="91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0"/>
      <c r="L7" s="30"/>
      <c r="M7" s="41"/>
      <c r="N7" s="30"/>
      <c r="O7" s="30"/>
      <c r="P7" s="30"/>
      <c r="Q7" s="30"/>
      <c r="R7" s="30"/>
      <c r="S7" s="30"/>
      <c r="T7" s="30" t="s">
        <v>19</v>
      </c>
      <c r="U7" s="30" t="s">
        <v>19</v>
      </c>
      <c r="V7" s="30"/>
      <c r="W7" s="30" t="s">
        <v>19</v>
      </c>
      <c r="X7" s="30" t="s">
        <v>19</v>
      </c>
      <c r="Y7" s="34">
        <f t="shared" si="3"/>
        <v>0.4</v>
      </c>
      <c r="Z7" s="30" t="s">
        <v>25</v>
      </c>
      <c r="AA7" s="39" t="s">
        <v>44</v>
      </c>
      <c r="AB7" s="3"/>
      <c r="AC7" s="3"/>
      <c r="AD7" s="4"/>
    </row>
    <row r="8" ht="15.75" customHeight="1">
      <c r="A8" s="25">
        <f t="shared" si="1"/>
        <v>3</v>
      </c>
      <c r="B8" s="25">
        <f t="shared" si="2"/>
        <v>8</v>
      </c>
      <c r="C8" s="26" t="s">
        <v>56</v>
      </c>
      <c r="D8" s="27" t="s">
        <v>45</v>
      </c>
      <c r="E8" s="91" t="s">
        <v>33</v>
      </c>
      <c r="F8" s="91" t="s">
        <v>46</v>
      </c>
      <c r="G8" s="29" t="s">
        <v>41</v>
      </c>
      <c r="H8" s="30" t="s">
        <v>19</v>
      </c>
      <c r="I8" s="31" t="s">
        <v>42</v>
      </c>
      <c r="J8" s="32" t="s">
        <v>246</v>
      </c>
      <c r="K8" s="30"/>
      <c r="L8" s="30"/>
      <c r="M8" s="30"/>
      <c r="N8" s="30"/>
      <c r="O8" s="30"/>
      <c r="P8" s="30"/>
      <c r="Q8" s="30"/>
      <c r="R8" s="30"/>
      <c r="S8" s="30"/>
      <c r="T8" s="30" t="s">
        <v>19</v>
      </c>
      <c r="U8" s="30" t="s">
        <v>19</v>
      </c>
      <c r="V8" s="30"/>
      <c r="W8" s="30" t="s">
        <v>19</v>
      </c>
      <c r="X8" s="30" t="s">
        <v>19</v>
      </c>
      <c r="Y8" s="34">
        <f t="shared" si="3"/>
        <v>0.4</v>
      </c>
      <c r="Z8" s="30" t="s">
        <v>48</v>
      </c>
      <c r="AA8" s="39" t="s">
        <v>49</v>
      </c>
      <c r="AB8" s="3"/>
      <c r="AC8" s="3"/>
      <c r="AD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91" t="s">
        <v>51</v>
      </c>
      <c r="F9" s="91" t="s">
        <v>46</v>
      </c>
      <c r="G9" s="29" t="s">
        <v>52</v>
      </c>
      <c r="H9" s="30" t="s">
        <v>19</v>
      </c>
      <c r="I9" s="31" t="s">
        <v>42</v>
      </c>
      <c r="J9" s="32" t="s">
        <v>166</v>
      </c>
      <c r="K9" s="30"/>
      <c r="L9" s="30"/>
      <c r="M9" s="30"/>
      <c r="N9" s="30"/>
      <c r="O9" s="30"/>
      <c r="P9" s="30"/>
      <c r="Q9" s="30"/>
      <c r="R9" s="30"/>
      <c r="S9" s="30"/>
      <c r="T9" s="30" t="s">
        <v>19</v>
      </c>
      <c r="U9" s="30" t="s">
        <v>19</v>
      </c>
      <c r="V9" s="30"/>
      <c r="W9" s="30" t="s">
        <v>19</v>
      </c>
      <c r="X9" s="30" t="s">
        <v>19</v>
      </c>
      <c r="Y9" s="34">
        <f t="shared" si="3"/>
        <v>0.4</v>
      </c>
      <c r="Z9" s="30" t="s">
        <v>54</v>
      </c>
      <c r="AA9" s="39" t="s">
        <v>55</v>
      </c>
      <c r="AB9" s="3"/>
      <c r="AC9" s="3"/>
      <c r="AD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91" t="s">
        <v>51</v>
      </c>
      <c r="F10" s="91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 t="s">
        <v>29</v>
      </c>
      <c r="Y10" s="34">
        <f t="shared" si="3"/>
        <v>0</v>
      </c>
      <c r="Z10" s="30" t="s">
        <v>59</v>
      </c>
      <c r="AA10" s="39" t="s">
        <v>60</v>
      </c>
      <c r="AB10" s="3"/>
      <c r="AC10" s="3"/>
      <c r="AD10" s="4"/>
    </row>
    <row r="11" ht="15.75" customHeight="1">
      <c r="A11" s="25">
        <f t="shared" si="1"/>
        <v>3</v>
      </c>
      <c r="B11" s="25">
        <f t="shared" si="2"/>
        <v>9</v>
      </c>
      <c r="C11" s="26" t="s">
        <v>74</v>
      </c>
      <c r="D11" s="27" t="s">
        <v>61</v>
      </c>
      <c r="E11" s="91" t="s">
        <v>17</v>
      </c>
      <c r="F11" s="91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0"/>
      <c r="L11" s="42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 t="s">
        <v>19</v>
      </c>
      <c r="X11" s="30" t="s">
        <v>19</v>
      </c>
      <c r="Y11" s="34">
        <f t="shared" si="3"/>
        <v>0.2</v>
      </c>
    </row>
    <row r="12" ht="15.75" customHeight="1">
      <c r="A12" s="25">
        <f t="shared" si="1"/>
        <v>3</v>
      </c>
      <c r="B12" s="25">
        <f t="shared" si="2"/>
        <v>11</v>
      </c>
      <c r="C12" s="26" t="s">
        <v>70</v>
      </c>
      <c r="D12" s="27" t="s">
        <v>71</v>
      </c>
      <c r="E12" s="91" t="s">
        <v>17</v>
      </c>
      <c r="F12" s="91"/>
      <c r="G12" s="29" t="s">
        <v>18</v>
      </c>
      <c r="H12" s="30" t="s">
        <v>25</v>
      </c>
      <c r="I12" s="31" t="s">
        <v>42</v>
      </c>
      <c r="J12" s="32" t="s">
        <v>58</v>
      </c>
      <c r="K12" s="42" t="s">
        <v>25</v>
      </c>
      <c r="L12" s="30" t="s">
        <v>25</v>
      </c>
      <c r="M12" s="42" t="s">
        <v>25</v>
      </c>
      <c r="N12" s="30" t="s">
        <v>25</v>
      </c>
      <c r="O12" s="42" t="s">
        <v>25</v>
      </c>
      <c r="P12" s="30" t="s">
        <v>25</v>
      </c>
      <c r="Q12" s="42" t="s">
        <v>25</v>
      </c>
      <c r="R12" s="30" t="s">
        <v>25</v>
      </c>
      <c r="S12" s="42" t="s">
        <v>25</v>
      </c>
      <c r="T12" s="30" t="s">
        <v>25</v>
      </c>
      <c r="U12" s="42" t="s">
        <v>25</v>
      </c>
      <c r="V12" s="42" t="s">
        <v>25</v>
      </c>
      <c r="W12" s="30" t="s">
        <v>25</v>
      </c>
      <c r="X12" s="30" t="s">
        <v>25</v>
      </c>
      <c r="Y12" s="34">
        <f t="shared" si="3"/>
        <v>0</v>
      </c>
      <c r="Z12" s="43" t="s">
        <v>67</v>
      </c>
      <c r="AA12" s="43" t="s">
        <v>68</v>
      </c>
      <c r="AB12" s="44"/>
      <c r="AC12" s="43" t="s">
        <v>69</v>
      </c>
      <c r="AD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247</v>
      </c>
      <c r="E13" s="91"/>
      <c r="F13" s="91"/>
      <c r="G13" s="29"/>
      <c r="H13" s="30" t="s">
        <v>19</v>
      </c>
      <c r="I13" s="31" t="s">
        <v>42</v>
      </c>
      <c r="J13" s="32" t="s">
        <v>58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 t="s">
        <v>29</v>
      </c>
      <c r="Y13" s="34">
        <f t="shared" si="3"/>
        <v>0</v>
      </c>
      <c r="Z13" s="45" t="s">
        <v>72</v>
      </c>
      <c r="AA13" s="46">
        <f>COUNTIF(I3:I100,"1° P - 1°M")</f>
        <v>16</v>
      </c>
      <c r="AB13" s="44"/>
      <c r="AC13" s="45" t="s">
        <v>73</v>
      </c>
      <c r="AD13" s="46">
        <f>COUNTIF(C3:C100,"Rct.")</f>
        <v>14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80</v>
      </c>
      <c r="E14" s="91" t="s">
        <v>33</v>
      </c>
      <c r="F14" s="91" t="s">
        <v>17</v>
      </c>
      <c r="G14" s="29" t="s">
        <v>52</v>
      </c>
      <c r="H14" s="30" t="s">
        <v>19</v>
      </c>
      <c r="I14" s="31" t="s">
        <v>42</v>
      </c>
      <c r="J14" s="32" t="s">
        <v>77</v>
      </c>
      <c r="K14" s="30"/>
      <c r="L14" s="30"/>
      <c r="M14" s="30"/>
      <c r="N14" s="30"/>
      <c r="O14" s="30"/>
      <c r="P14" s="30"/>
      <c r="Q14" s="30"/>
      <c r="R14" s="30"/>
      <c r="S14" s="30"/>
      <c r="T14" s="30" t="s">
        <v>19</v>
      </c>
      <c r="U14" s="30"/>
      <c r="V14" s="30"/>
      <c r="W14" s="30"/>
      <c r="X14" s="30"/>
      <c r="Y14" s="34">
        <f t="shared" si="3"/>
        <v>0.1</v>
      </c>
      <c r="Z14" s="45" t="s">
        <v>78</v>
      </c>
      <c r="AA14" s="46">
        <f>COUNTIF(I3:I100,"1° P - 2°M")</f>
        <v>17</v>
      </c>
      <c r="AB14" s="44"/>
      <c r="AC14" s="45" t="s">
        <v>79</v>
      </c>
      <c r="AD14" s="46">
        <f>COUNTIF(C3:C100,"Inf.")</f>
        <v>9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83</v>
      </c>
      <c r="E15" s="91" t="s">
        <v>17</v>
      </c>
      <c r="F15" s="91" t="s">
        <v>33</v>
      </c>
      <c r="G15" s="29" t="s">
        <v>41</v>
      </c>
      <c r="H15" s="42" t="s">
        <v>19</v>
      </c>
      <c r="I15" s="31" t="s">
        <v>42</v>
      </c>
      <c r="J15" s="32" t="s">
        <v>77</v>
      </c>
      <c r="K15" s="42"/>
      <c r="L15" s="42"/>
      <c r="M15" s="42"/>
      <c r="N15" s="42"/>
      <c r="O15" s="42"/>
      <c r="P15" s="42"/>
      <c r="Q15" s="42"/>
      <c r="R15" s="42"/>
      <c r="S15" s="42"/>
      <c r="T15" s="42" t="s">
        <v>19</v>
      </c>
      <c r="U15" s="42" t="s">
        <v>19</v>
      </c>
      <c r="V15" s="42"/>
      <c r="W15" s="42" t="s">
        <v>19</v>
      </c>
      <c r="X15" s="42" t="s">
        <v>19</v>
      </c>
      <c r="Y15" s="34">
        <f t="shared" si="3"/>
        <v>0.4</v>
      </c>
      <c r="Z15" s="45" t="s">
        <v>81</v>
      </c>
      <c r="AA15" s="46">
        <f>COUNTIF(I3:I100,"1° PP - 1°Pa")</f>
        <v>12</v>
      </c>
      <c r="AB15" s="44"/>
      <c r="AC15" s="45" t="s">
        <v>82</v>
      </c>
      <c r="AD15" s="46">
        <f>COUNTIF(C3:C100,"Dis.")</f>
        <v>17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75</v>
      </c>
      <c r="E16" s="91" t="s">
        <v>76</v>
      </c>
      <c r="F16" s="91" t="s">
        <v>63</v>
      </c>
      <c r="G16" s="29" t="s">
        <v>41</v>
      </c>
      <c r="H16" s="30" t="s">
        <v>25</v>
      </c>
      <c r="I16" s="31" t="s">
        <v>42</v>
      </c>
      <c r="J16" s="32" t="s">
        <v>77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 t="s">
        <v>25</v>
      </c>
      <c r="X16" s="30" t="s">
        <v>25</v>
      </c>
      <c r="Y16" s="34">
        <f t="shared" si="3"/>
        <v>0</v>
      </c>
      <c r="Z16" s="45" t="s">
        <v>84</v>
      </c>
      <c r="AA16" s="46">
        <f>COUNTIF(I3:I100,"Espectro")</f>
        <v>6</v>
      </c>
      <c r="AB16" s="44"/>
      <c r="AC16" s="45" t="s">
        <v>85</v>
      </c>
      <c r="AD16" s="46">
        <f>COUNTIF(C3:C100,"Cbo.")</f>
        <v>12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91"/>
      <c r="F17" s="91"/>
      <c r="G17" s="29"/>
      <c r="H17" s="30" t="s">
        <v>19</v>
      </c>
      <c r="I17" s="31" t="s">
        <v>42</v>
      </c>
      <c r="J17" s="32" t="s">
        <v>77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4">
        <f t="shared" si="3"/>
        <v>0</v>
      </c>
      <c r="Z17" s="45" t="s">
        <v>87</v>
      </c>
      <c r="AA17" s="46">
        <f>COUNTIF(I3:I100,"Caballeria")</f>
        <v>8</v>
      </c>
      <c r="AB17" s="44"/>
      <c r="AC17" s="45" t="s">
        <v>88</v>
      </c>
      <c r="AD17" s="46">
        <f>COUNTIF(C3:C100,"Cbo1.")</f>
        <v>8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91" t="s">
        <v>33</v>
      </c>
      <c r="F18" s="91" t="s">
        <v>62</v>
      </c>
      <c r="G18" s="29" t="s">
        <v>18</v>
      </c>
      <c r="H18" s="30" t="s">
        <v>25</v>
      </c>
      <c r="I18" s="31" t="s">
        <v>42</v>
      </c>
      <c r="J18" s="32" t="s">
        <v>90</v>
      </c>
      <c r="K18" s="30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  <c r="X18" s="30" t="s">
        <v>25</v>
      </c>
      <c r="Y18" s="34">
        <f t="shared" si="3"/>
        <v>0</v>
      </c>
      <c r="Z18" s="45" t="s">
        <v>91</v>
      </c>
      <c r="AA18" s="46">
        <f>COUNTIF(I3:I100,"FAZR")</f>
        <v>4</v>
      </c>
      <c r="AB18" s="44"/>
      <c r="AC18" s="45" t="s">
        <v>92</v>
      </c>
      <c r="AD18" s="46">
        <f>COUNTIF(C3:C100,"Sgt.")</f>
        <v>4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91" t="s">
        <v>63</v>
      </c>
      <c r="F19" s="91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0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  <c r="X19" s="30" t="s">
        <v>25</v>
      </c>
      <c r="Y19" s="34">
        <f t="shared" si="3"/>
        <v>0</v>
      </c>
      <c r="Z19" s="45" t="s">
        <v>94</v>
      </c>
      <c r="AA19" s="46">
        <v>6.0</v>
      </c>
      <c r="AB19" s="44"/>
      <c r="AC19" s="45" t="s">
        <v>95</v>
      </c>
      <c r="AD19" s="46">
        <f>COUNTIF(C3:C100,"Sgt1.")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27" t="s">
        <v>96</v>
      </c>
      <c r="E20" s="91" t="s">
        <v>33</v>
      </c>
      <c r="F20" s="91" t="s">
        <v>46</v>
      </c>
      <c r="G20" s="29" t="s">
        <v>41</v>
      </c>
      <c r="H20" s="30" t="s">
        <v>25</v>
      </c>
      <c r="I20" s="31" t="s">
        <v>42</v>
      </c>
      <c r="J20" s="32" t="s">
        <v>90</v>
      </c>
      <c r="K20" s="30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0" t="s">
        <v>25</v>
      </c>
      <c r="Y20" s="34">
        <f t="shared" si="3"/>
        <v>0</v>
      </c>
      <c r="Z20" s="45" t="s">
        <v>97</v>
      </c>
      <c r="AA20" s="46">
        <f>COUNTIF(H3:H100,"R")</f>
        <v>29</v>
      </c>
      <c r="AB20" s="44"/>
      <c r="AC20" s="45" t="s">
        <v>98</v>
      </c>
      <c r="AD20" s="46">
        <f>COUNTIF(C3:C100,"SgtM.")</f>
        <v>1</v>
      </c>
    </row>
    <row r="21" ht="15.75" customHeight="1">
      <c r="A21" s="25">
        <f t="shared" si="1"/>
        <v>4</v>
      </c>
      <c r="B21" s="25">
        <f t="shared" si="2"/>
        <v>7</v>
      </c>
      <c r="C21" s="26" t="s">
        <v>38</v>
      </c>
      <c r="D21" s="70" t="s">
        <v>227</v>
      </c>
      <c r="E21" s="91" t="s">
        <v>63</v>
      </c>
      <c r="F21" s="91" t="s">
        <v>62</v>
      </c>
      <c r="G21" s="29" t="s">
        <v>64</v>
      </c>
      <c r="H21" s="30" t="s">
        <v>19</v>
      </c>
      <c r="I21" s="31" t="s">
        <v>106</v>
      </c>
      <c r="J21" s="32" t="s">
        <v>248</v>
      </c>
      <c r="K21" s="30"/>
      <c r="L21" s="30"/>
      <c r="M21" s="30"/>
      <c r="N21" s="30"/>
      <c r="O21" s="30"/>
      <c r="P21" s="30"/>
      <c r="Q21" s="30"/>
      <c r="R21" s="30"/>
      <c r="S21" s="30"/>
      <c r="T21" s="30" t="s">
        <v>19</v>
      </c>
      <c r="U21" s="30" t="s">
        <v>19</v>
      </c>
      <c r="V21" s="30"/>
      <c r="W21" s="30" t="s">
        <v>19</v>
      </c>
      <c r="X21" s="30" t="s">
        <v>19</v>
      </c>
      <c r="Y21" s="34">
        <f t="shared" si="3"/>
        <v>0.4</v>
      </c>
      <c r="Z21" s="45" t="s">
        <v>37</v>
      </c>
      <c r="AA21" s="46">
        <f>COUNTIF(H3:H100,"L")</f>
        <v>0</v>
      </c>
      <c r="AB21" s="44"/>
      <c r="AC21" s="45" t="s">
        <v>100</v>
      </c>
      <c r="AD21" s="46">
        <f>COUNTIF(C3:C100,"Tte.")</f>
        <v>0</v>
      </c>
    </row>
    <row r="22" ht="15.75" customHeight="1">
      <c r="A22" s="25">
        <f t="shared" si="1"/>
        <v>3</v>
      </c>
      <c r="B22" s="25">
        <f t="shared" si="2"/>
        <v>9</v>
      </c>
      <c r="C22" s="26" t="s">
        <v>74</v>
      </c>
      <c r="D22" s="27" t="s">
        <v>99</v>
      </c>
      <c r="E22" s="91" t="s">
        <v>63</v>
      </c>
      <c r="F22" s="91" t="s">
        <v>40</v>
      </c>
      <c r="G22" s="29" t="s">
        <v>18</v>
      </c>
      <c r="H22" s="30" t="s">
        <v>25</v>
      </c>
      <c r="I22" s="31" t="s">
        <v>42</v>
      </c>
      <c r="J22" s="32" t="s">
        <v>90</v>
      </c>
      <c r="K22" s="30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25</v>
      </c>
      <c r="W22" s="30" t="s">
        <v>25</v>
      </c>
      <c r="X22" s="30" t="s">
        <v>25</v>
      </c>
      <c r="Y22" s="34">
        <f t="shared" si="3"/>
        <v>0</v>
      </c>
      <c r="Z22" s="45"/>
      <c r="AA22" s="46"/>
      <c r="AB22" s="44"/>
      <c r="AC22" s="45" t="s">
        <v>103</v>
      </c>
      <c r="AD22" s="46">
        <f>COUNTIF(C3:C100,"Alf.")</f>
        <v>0</v>
      </c>
    </row>
    <row r="23" ht="15.75" customHeight="1">
      <c r="A23" s="25">
        <f t="shared" si="1"/>
        <v>3</v>
      </c>
      <c r="B23" s="25">
        <f t="shared" si="2"/>
        <v>11</v>
      </c>
      <c r="C23" s="26" t="s">
        <v>70</v>
      </c>
      <c r="D23" s="27" t="s">
        <v>101</v>
      </c>
      <c r="E23" s="91" t="s">
        <v>17</v>
      </c>
      <c r="F23" s="91"/>
      <c r="G23" s="29" t="s">
        <v>102</v>
      </c>
      <c r="H23" s="30" t="s">
        <v>25</v>
      </c>
      <c r="I23" s="31" t="s">
        <v>42</v>
      </c>
      <c r="J23" s="32" t="s">
        <v>90</v>
      </c>
      <c r="K23" s="30" t="s">
        <v>25</v>
      </c>
      <c r="L23" s="30" t="s">
        <v>25</v>
      </c>
      <c r="M23" s="30" t="s">
        <v>25</v>
      </c>
      <c r="N23" s="30" t="s">
        <v>25</v>
      </c>
      <c r="O23" s="30" t="s">
        <v>25</v>
      </c>
      <c r="P23" s="30" t="s">
        <v>25</v>
      </c>
      <c r="Q23" s="30" t="s">
        <v>25</v>
      </c>
      <c r="R23" s="30" t="s">
        <v>25</v>
      </c>
      <c r="S23" s="30" t="s">
        <v>25</v>
      </c>
      <c r="T23" s="30" t="s">
        <v>25</v>
      </c>
      <c r="U23" s="30" t="s">
        <v>25</v>
      </c>
      <c r="V23" s="30" t="s">
        <v>25</v>
      </c>
      <c r="W23" s="30" t="s">
        <v>25</v>
      </c>
      <c r="X23" s="30" t="s">
        <v>25</v>
      </c>
      <c r="Y23" s="34">
        <f t="shared" si="3"/>
        <v>0</v>
      </c>
      <c r="Z23" s="45"/>
      <c r="AA23" s="46"/>
      <c r="AB23" s="44"/>
      <c r="AC23" s="45" t="s">
        <v>242</v>
      </c>
      <c r="AD23" s="46">
        <f>COUNTIF(C3:C100,"Cap.")</f>
        <v>1</v>
      </c>
    </row>
    <row r="24" ht="15.75" customHeight="1">
      <c r="A24" s="25">
        <f t="shared" si="1"/>
        <v>4</v>
      </c>
      <c r="B24" s="25">
        <f t="shared" si="2"/>
        <v>5</v>
      </c>
      <c r="C24" s="26" t="s">
        <v>144</v>
      </c>
      <c r="D24" s="27" t="s">
        <v>145</v>
      </c>
      <c r="E24" s="91" t="s">
        <v>40</v>
      </c>
      <c r="F24" s="91" t="s">
        <v>76</v>
      </c>
      <c r="G24" s="29" t="s">
        <v>18</v>
      </c>
      <c r="H24" s="30" t="s">
        <v>19</v>
      </c>
      <c r="I24" s="31" t="s">
        <v>106</v>
      </c>
      <c r="J24" s="32" t="s">
        <v>249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4">
        <f t="shared" si="3"/>
        <v>0</v>
      </c>
      <c r="Z24" s="48"/>
      <c r="AA24" s="48"/>
      <c r="AB24" s="49"/>
      <c r="AC24" s="45" t="s">
        <v>107</v>
      </c>
      <c r="AD24" s="46">
        <f>COUNTIF(C3:C101,"May.")</f>
        <v>2</v>
      </c>
    </row>
    <row r="25" ht="15.75" customHeight="1">
      <c r="A25" s="25">
        <f t="shared" si="1"/>
        <v>4</v>
      </c>
      <c r="B25" s="25">
        <f t="shared" si="2"/>
        <v>9</v>
      </c>
      <c r="C25" s="26" t="s">
        <v>74</v>
      </c>
      <c r="D25" s="27" t="s">
        <v>104</v>
      </c>
      <c r="E25" s="91" t="s">
        <v>51</v>
      </c>
      <c r="F25" s="91" t="s">
        <v>63</v>
      </c>
      <c r="G25" s="29" t="s">
        <v>105</v>
      </c>
      <c r="H25" s="30" t="s">
        <v>19</v>
      </c>
      <c r="I25" s="31" t="s">
        <v>106</v>
      </c>
      <c r="J25" s="32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42"/>
      <c r="W25" s="42"/>
      <c r="X25" s="42"/>
      <c r="Y25" s="34">
        <f t="shared" si="3"/>
        <v>0</v>
      </c>
    </row>
    <row r="26" ht="15.75" customHeight="1">
      <c r="A26" s="25">
        <f t="shared" si="1"/>
        <v>4</v>
      </c>
      <c r="B26" s="25">
        <f t="shared" si="2"/>
        <v>8</v>
      </c>
      <c r="C26" s="26" t="s">
        <v>56</v>
      </c>
      <c r="D26" s="27" t="s">
        <v>108</v>
      </c>
      <c r="E26" s="91" t="s">
        <v>51</v>
      </c>
      <c r="F26" s="91" t="s">
        <v>63</v>
      </c>
      <c r="G26" s="29" t="s">
        <v>52</v>
      </c>
      <c r="H26" s="30" t="s">
        <v>19</v>
      </c>
      <c r="I26" s="31" t="s">
        <v>106</v>
      </c>
      <c r="J26" s="32" t="s">
        <v>53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4">
        <f t="shared" si="3"/>
        <v>0</v>
      </c>
      <c r="Z26" s="43" t="s">
        <v>111</v>
      </c>
      <c r="AA26" s="43" t="s">
        <v>68</v>
      </c>
      <c r="AB26" s="49"/>
      <c r="AC26" s="43" t="s">
        <v>112</v>
      </c>
      <c r="AD26" s="43" t="s">
        <v>68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243</v>
      </c>
      <c r="E27" s="91" t="s">
        <v>51</v>
      </c>
      <c r="F27" s="91" t="s">
        <v>63</v>
      </c>
      <c r="G27" s="29"/>
      <c r="H27" s="30" t="s">
        <v>19</v>
      </c>
      <c r="I27" s="31" t="s">
        <v>106</v>
      </c>
      <c r="J27" s="32" t="s">
        <v>58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2"/>
      <c r="X27" s="42"/>
      <c r="Y27" s="34">
        <f t="shared" si="3"/>
        <v>0</v>
      </c>
      <c r="Z27" s="45" t="s">
        <v>114</v>
      </c>
      <c r="AA27" s="46">
        <f>COUNTIF(G3:G100, "Ar")</f>
        <v>15</v>
      </c>
      <c r="AB27" s="44"/>
      <c r="AC27" s="45" t="s">
        <v>115</v>
      </c>
      <c r="AD27" s="46">
        <f>COUNTIF(E3:E100,"AT")+COUNTIF(F3:F100,"AT")</f>
        <v>16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250</v>
      </c>
      <c r="E28" s="91" t="s">
        <v>17</v>
      </c>
      <c r="F28" s="91"/>
      <c r="G28" s="29"/>
      <c r="H28" s="30" t="s">
        <v>19</v>
      </c>
      <c r="I28" s="31" t="s">
        <v>106</v>
      </c>
      <c r="J28" s="32" t="s">
        <v>58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4">
        <f t="shared" si="3"/>
        <v>0</v>
      </c>
      <c r="Z28" s="50" t="s">
        <v>117</v>
      </c>
      <c r="AA28" s="46">
        <f>COUNTIF(G3:G100, "Ch")</f>
        <v>11</v>
      </c>
      <c r="AB28" s="44"/>
      <c r="AC28" s="50" t="s">
        <v>118</v>
      </c>
      <c r="AD28" s="46">
        <f>COUNTIF(E3:E100,"FL")+COUNTIF(F3:F100,"FL")</f>
        <v>35</v>
      </c>
    </row>
    <row r="29" ht="15.75" customHeight="1">
      <c r="A29" s="25">
        <f t="shared" si="1"/>
        <v>4</v>
      </c>
      <c r="B29" s="25">
        <f t="shared" si="2"/>
        <v>11</v>
      </c>
      <c r="C29" s="26" t="s">
        <v>70</v>
      </c>
      <c r="D29" s="27" t="s">
        <v>119</v>
      </c>
      <c r="E29" s="91" t="s">
        <v>17</v>
      </c>
      <c r="F29" s="91"/>
      <c r="G29" s="29"/>
      <c r="H29" s="30" t="s">
        <v>25</v>
      </c>
      <c r="I29" s="31" t="s">
        <v>106</v>
      </c>
      <c r="J29" s="32" t="s">
        <v>58</v>
      </c>
      <c r="K29" s="30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51" t="s">
        <v>25</v>
      </c>
      <c r="S29" s="30" t="s">
        <v>25</v>
      </c>
      <c r="T29" s="51" t="s">
        <v>25</v>
      </c>
      <c r="U29" s="30" t="s">
        <v>25</v>
      </c>
      <c r="V29" s="30" t="s">
        <v>25</v>
      </c>
      <c r="W29" s="51" t="s">
        <v>25</v>
      </c>
      <c r="X29" s="51" t="s">
        <v>25</v>
      </c>
      <c r="Y29" s="34">
        <f t="shared" si="3"/>
        <v>0</v>
      </c>
      <c r="Z29" s="50" t="s">
        <v>120</v>
      </c>
      <c r="AA29" s="46">
        <f>COUNTIF(G3:G100, "Co")</f>
        <v>2</v>
      </c>
      <c r="AB29" s="44"/>
      <c r="AC29" s="50" t="s">
        <v>121</v>
      </c>
      <c r="AD29" s="46">
        <f>COUNTIF(E3:E100,"GL")+COUNTIF(F3:F100,"GL")</f>
        <v>9</v>
      </c>
    </row>
    <row r="30" ht="15.75" customHeight="1">
      <c r="A30" s="25">
        <f t="shared" si="1"/>
        <v>4</v>
      </c>
      <c r="B30" s="25">
        <f t="shared" si="2"/>
        <v>15</v>
      </c>
      <c r="C30" s="26" t="s">
        <v>122</v>
      </c>
      <c r="D30" s="27" t="s">
        <v>123</v>
      </c>
      <c r="E30" s="91" t="s">
        <v>17</v>
      </c>
      <c r="F30" s="91"/>
      <c r="G30" s="29"/>
      <c r="H30" s="30" t="s">
        <v>19</v>
      </c>
      <c r="I30" s="31" t="s">
        <v>106</v>
      </c>
      <c r="J30" s="32" t="s">
        <v>58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4">
        <f t="shared" si="3"/>
        <v>0</v>
      </c>
      <c r="Z30" s="50" t="s">
        <v>124</v>
      </c>
      <c r="AA30" s="46">
        <f>COUNTIF(G3:G100, "CR")</f>
        <v>0</v>
      </c>
      <c r="AB30" s="44"/>
      <c r="AC30" s="50" t="s">
        <v>125</v>
      </c>
      <c r="AD30" s="46">
        <f>COUNTIF(E3:E100,"MC")+COUNTIF(F3:F100,"MC")</f>
        <v>22</v>
      </c>
    </row>
    <row r="31" ht="15.75" customHeight="1">
      <c r="A31" s="25">
        <v>4.0</v>
      </c>
      <c r="B31" s="25"/>
      <c r="C31" s="52" t="s">
        <v>70</v>
      </c>
      <c r="D31" s="27" t="s">
        <v>126</v>
      </c>
      <c r="E31" s="91" t="s">
        <v>17</v>
      </c>
      <c r="F31" s="91"/>
      <c r="G31" s="29"/>
      <c r="H31" s="30" t="s">
        <v>19</v>
      </c>
      <c r="I31" s="31" t="s">
        <v>106</v>
      </c>
      <c r="J31" s="32" t="s">
        <v>58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4">
        <f t="shared" si="3"/>
        <v>0</v>
      </c>
      <c r="Z31" s="50" t="s">
        <v>127</v>
      </c>
      <c r="AA31" s="46">
        <f>COUNTIF(G3:G100, "ES")</f>
        <v>1</v>
      </c>
      <c r="AB31" s="44"/>
      <c r="AC31" s="50" t="s">
        <v>128</v>
      </c>
      <c r="AD31" s="46">
        <f>COUNTIF(E3:E100,"MG")+COUNTIF(F3:F100,"MG")</f>
        <v>14</v>
      </c>
    </row>
    <row r="32" ht="15.75" customHeight="1">
      <c r="A32" s="25">
        <f t="shared" ref="A32:A34" si="4">IF(I32="ALTM",1,IF(I32="1° P",2,IF(I32="1° P - 1°M",3,IF(I32="1° P - 2°M",4,IF(I32="2° P",5,IF(I32="2° P - 3°M",6,IF(I32="2° P - 4°M",7,IF(I32="1° PP",8,IF(I32="1° PP - 1°Pa",9,IF(I32="1° PP - 2°Pa",10,IF(I32="Espectro",11,IF(I32="Caballeria",12,IF(I32="FAZR",13,15)))))))))))))</f>
        <v>4</v>
      </c>
      <c r="B32" s="25">
        <f t="shared" ref="B32:B33" si="5">IF(C32="Cap.",1,IF(C32="Tte.",2,IF(C32="Alf.",3,IF(C32="SgtM.",4,IF(C32="Sgt1.",5,IF(C32="Sgt.",6,IF(C32="Cbo1.",7,IF(C32="Cbo.",8,IF(C32="Dis.",9,IF(C32="Inf.",10,IF(C32="Rct.",11,15)))))))))))</f>
        <v>9</v>
      </c>
      <c r="C32" s="26" t="s">
        <v>74</v>
      </c>
      <c r="D32" s="27" t="s">
        <v>129</v>
      </c>
      <c r="E32" s="91"/>
      <c r="F32" s="91"/>
      <c r="G32" s="29"/>
      <c r="H32" s="30" t="s">
        <v>19</v>
      </c>
      <c r="I32" s="31" t="s">
        <v>106</v>
      </c>
      <c r="J32" s="32" t="s">
        <v>77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4">
        <f t="shared" si="3"/>
        <v>0</v>
      </c>
      <c r="Z32" s="50" t="s">
        <v>130</v>
      </c>
      <c r="AA32" s="46">
        <f>COUNTIF(G3:G100, "Ja")</f>
        <v>1</v>
      </c>
      <c r="AB32" s="44"/>
      <c r="AC32" s="50" t="s">
        <v>131</v>
      </c>
      <c r="AD32" s="46">
        <f>COUNTIF(E3:E100,"OD")+COUNTIF(F3:F100,"OD")</f>
        <v>6</v>
      </c>
    </row>
    <row r="33" ht="15.75" customHeight="1">
      <c r="A33" s="25">
        <f t="shared" si="4"/>
        <v>4</v>
      </c>
      <c r="B33" s="25">
        <f t="shared" si="5"/>
        <v>11</v>
      </c>
      <c r="C33" s="26" t="s">
        <v>70</v>
      </c>
      <c r="D33" s="27" t="s">
        <v>139</v>
      </c>
      <c r="E33" s="91" t="s">
        <v>33</v>
      </c>
      <c r="F33" s="91" t="s">
        <v>17</v>
      </c>
      <c r="G33" s="29"/>
      <c r="H33" s="30" t="s">
        <v>19</v>
      </c>
      <c r="I33" s="31" t="s">
        <v>106</v>
      </c>
      <c r="J33" s="32" t="s">
        <v>77</v>
      </c>
      <c r="K33" s="30"/>
      <c r="L33" s="30"/>
      <c r="M33" s="30"/>
      <c r="N33" s="30"/>
      <c r="O33" s="30"/>
      <c r="P33" s="30"/>
      <c r="Q33" s="53"/>
      <c r="R33" s="53"/>
      <c r="S33" s="53"/>
      <c r="T33" s="53"/>
      <c r="U33" s="53"/>
      <c r="V33" s="53"/>
      <c r="W33" s="53"/>
      <c r="X33" s="53"/>
      <c r="Y33" s="34">
        <f t="shared" si="3"/>
        <v>0</v>
      </c>
      <c r="Z33" s="50" t="s">
        <v>134</v>
      </c>
      <c r="AA33" s="46">
        <f>COUNTIF(G3:G100, "Me")</f>
        <v>8</v>
      </c>
      <c r="AB33" s="44"/>
      <c r="AC33" s="50" t="s">
        <v>135</v>
      </c>
      <c r="AD33" s="46">
        <f>COUNTIF(E3:E100,"RO")+COUNTIF(F3:F100,"RO")</f>
        <v>8</v>
      </c>
    </row>
    <row r="34" ht="15.75" customHeight="1">
      <c r="A34" s="25">
        <f t="shared" si="4"/>
        <v>4</v>
      </c>
      <c r="B34" s="25">
        <v>11.0</v>
      </c>
      <c r="C34" s="26" t="s">
        <v>65</v>
      </c>
      <c r="D34" s="27" t="s">
        <v>132</v>
      </c>
      <c r="E34" s="91" t="s">
        <v>51</v>
      </c>
      <c r="F34" s="91"/>
      <c r="G34" s="29" t="s">
        <v>133</v>
      </c>
      <c r="H34" s="30" t="s">
        <v>19</v>
      </c>
      <c r="I34" s="31" t="s">
        <v>106</v>
      </c>
      <c r="J34" s="32" t="s">
        <v>77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4">
        <f t="shared" si="3"/>
        <v>0</v>
      </c>
      <c r="Z34" s="50" t="s">
        <v>137</v>
      </c>
      <c r="AA34" s="46">
        <f>COUNTIF(G3:G100, "Pa")</f>
        <v>1</v>
      </c>
      <c r="AB34" s="44"/>
      <c r="AC34" s="50" t="s">
        <v>138</v>
      </c>
      <c r="AD34" s="46">
        <f>COUNTIF(E3:E100,"TE")+COUNTIF(F3:F100,"TE")</f>
        <v>8</v>
      </c>
    </row>
    <row r="35" ht="15.75" customHeight="1">
      <c r="A35" s="25">
        <v>4.0</v>
      </c>
      <c r="B35" s="25"/>
      <c r="C35" s="52" t="s">
        <v>70</v>
      </c>
      <c r="D35" s="27" t="s">
        <v>142</v>
      </c>
      <c r="E35" s="91" t="s">
        <v>17</v>
      </c>
      <c r="F35" s="91" t="s">
        <v>40</v>
      </c>
      <c r="G35" s="29"/>
      <c r="H35" s="30" t="s">
        <v>19</v>
      </c>
      <c r="I35" s="31" t="s">
        <v>106</v>
      </c>
      <c r="J35" s="32" t="s">
        <v>77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4">
        <f t="shared" si="3"/>
        <v>0</v>
      </c>
      <c r="Z35" s="50" t="s">
        <v>140</v>
      </c>
      <c r="AA35" s="46">
        <f>COUNTIF(G3:G100, "Py")</f>
        <v>0</v>
      </c>
      <c r="AB35" s="44"/>
      <c r="AC35" s="50" t="s">
        <v>141</v>
      </c>
      <c r="AD35" s="46">
        <f>COUNTIF(E3:E100,"TS")+COUNTIF(F3:F100,"TS")</f>
        <v>1</v>
      </c>
    </row>
    <row r="36" ht="15.75" customHeight="1">
      <c r="A36" s="25">
        <f t="shared" ref="A36:A100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100" si="7">IF(C36="Cap.",1,IF(C36="Tte.",2,IF(C36="Alf.",3,IF(C36="SgtM.",4,IF(C36="Sgt1.",5,IF(C36="Sgt.",6,IF(C36="Cbo1.",7,IF(C36="Cbo.",8,IF(C36="Dis.",9,IF(C36="Inf.",10,IF(C36="Rct.",11,15)))))))))))</f>
        <v>8</v>
      </c>
      <c r="C36" s="26" t="s">
        <v>56</v>
      </c>
      <c r="D36" s="27" t="s">
        <v>147</v>
      </c>
      <c r="E36" s="91" t="s">
        <v>33</v>
      </c>
      <c r="F36" s="91" t="s">
        <v>62</v>
      </c>
      <c r="G36" s="29" t="s">
        <v>41</v>
      </c>
      <c r="H36" s="30" t="s">
        <v>25</v>
      </c>
      <c r="I36" s="31" t="s">
        <v>106</v>
      </c>
      <c r="J36" s="32" t="s">
        <v>90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4">
        <f t="shared" si="3"/>
        <v>0</v>
      </c>
      <c r="Z36" s="50" t="s">
        <v>143</v>
      </c>
      <c r="AA36" s="46">
        <f>COUNTIF(G3:G100, "Pe")</f>
        <v>3</v>
      </c>
      <c r="AB36" s="44"/>
      <c r="AC36" s="50"/>
      <c r="AD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149</v>
      </c>
      <c r="E37" s="91" t="s">
        <v>76</v>
      </c>
      <c r="F37" s="91" t="s">
        <v>62</v>
      </c>
      <c r="G37" s="29" t="s">
        <v>52</v>
      </c>
      <c r="H37" s="30" t="s">
        <v>25</v>
      </c>
      <c r="I37" s="31" t="s">
        <v>106</v>
      </c>
      <c r="J37" s="32" t="s">
        <v>90</v>
      </c>
      <c r="K37" s="30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  <c r="X37" s="30" t="s">
        <v>25</v>
      </c>
      <c r="Y37" s="34">
        <f t="shared" si="3"/>
        <v>0</v>
      </c>
      <c r="Z37" s="50" t="s">
        <v>146</v>
      </c>
      <c r="AA37" s="46">
        <f>COUNTIF(G3:G100, "US")</f>
        <v>1</v>
      </c>
      <c r="AB37" s="44"/>
      <c r="AC37" s="50"/>
      <c r="AD37" s="46"/>
    </row>
    <row r="38" ht="15.75" customHeight="1">
      <c r="A38" s="25">
        <f t="shared" si="6"/>
        <v>4</v>
      </c>
      <c r="B38" s="25">
        <f t="shared" si="7"/>
        <v>10</v>
      </c>
      <c r="C38" s="26" t="s">
        <v>65</v>
      </c>
      <c r="D38" s="27" t="s">
        <v>151</v>
      </c>
      <c r="E38" s="91" t="s">
        <v>17</v>
      </c>
      <c r="F38" s="91" t="s">
        <v>63</v>
      </c>
      <c r="G38" s="29" t="s">
        <v>152</v>
      </c>
      <c r="H38" s="42" t="s">
        <v>25</v>
      </c>
      <c r="I38" s="31" t="s">
        <v>106</v>
      </c>
      <c r="J38" s="32" t="s">
        <v>90</v>
      </c>
      <c r="K38" s="30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0" t="s">
        <v>25</v>
      </c>
      <c r="Y38" s="34">
        <f t="shared" si="3"/>
        <v>0</v>
      </c>
      <c r="Z38" s="50" t="s">
        <v>148</v>
      </c>
      <c r="AA38" s="46">
        <f>COUNTIF(G1:G98, "Ve")</f>
        <v>17</v>
      </c>
      <c r="AB38" s="44"/>
      <c r="AC38" s="50"/>
      <c r="AD38" s="46"/>
    </row>
    <row r="39" ht="15.75" customHeight="1">
      <c r="A39" s="25">
        <f t="shared" si="6"/>
        <v>4</v>
      </c>
      <c r="B39" s="25">
        <f t="shared" si="7"/>
        <v>11</v>
      </c>
      <c r="C39" s="52" t="s">
        <v>70</v>
      </c>
      <c r="D39" s="54" t="s">
        <v>154</v>
      </c>
      <c r="E39" s="91" t="s">
        <v>17</v>
      </c>
      <c r="F39" s="91"/>
      <c r="G39" s="29" t="s">
        <v>64</v>
      </c>
      <c r="H39" s="30" t="s">
        <v>25</v>
      </c>
      <c r="I39" s="31" t="s">
        <v>106</v>
      </c>
      <c r="J39" s="32" t="s">
        <v>90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4">
        <f t="shared" si="3"/>
        <v>0</v>
      </c>
      <c r="Z39" s="50" t="s">
        <v>150</v>
      </c>
      <c r="AA39" s="46">
        <f>COUNTIF(G1:G98, "PR")</f>
        <v>0</v>
      </c>
      <c r="AB39" s="44"/>
      <c r="AC39" s="50"/>
      <c r="AD39" s="46"/>
    </row>
    <row r="40" ht="15.75" customHeight="1">
      <c r="A40" s="25">
        <f t="shared" si="6"/>
        <v>9</v>
      </c>
      <c r="B40" s="25">
        <f t="shared" si="7"/>
        <v>5</v>
      </c>
      <c r="C40" s="26" t="s">
        <v>144</v>
      </c>
      <c r="D40" s="27" t="s">
        <v>157</v>
      </c>
      <c r="E40" s="91" t="s">
        <v>40</v>
      </c>
      <c r="F40" s="91" t="s">
        <v>33</v>
      </c>
      <c r="G40" s="29" t="s">
        <v>18</v>
      </c>
      <c r="H40" s="30" t="s">
        <v>19</v>
      </c>
      <c r="I40" s="31" t="s">
        <v>158</v>
      </c>
      <c r="J40" s="32" t="s">
        <v>43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4">
        <f t="shared" si="3"/>
        <v>0</v>
      </c>
      <c r="Z40" s="50" t="s">
        <v>153</v>
      </c>
      <c r="AA40" s="46">
        <f>COUNTIF(G1:G98, "Bo")</f>
        <v>1</v>
      </c>
      <c r="AB40" s="44"/>
      <c r="AC40" s="50"/>
      <c r="AD40" s="46"/>
    </row>
    <row r="41" ht="15.75" customHeight="1">
      <c r="A41" s="25">
        <f t="shared" si="6"/>
        <v>9</v>
      </c>
      <c r="B41" s="25">
        <f t="shared" si="7"/>
        <v>8</v>
      </c>
      <c r="C41" s="26" t="s">
        <v>56</v>
      </c>
      <c r="D41" s="27" t="s">
        <v>159</v>
      </c>
      <c r="E41" s="91" t="s">
        <v>51</v>
      </c>
      <c r="F41" s="91" t="s">
        <v>33</v>
      </c>
      <c r="G41" s="29" t="s">
        <v>64</v>
      </c>
      <c r="H41" s="30" t="s">
        <v>19</v>
      </c>
      <c r="I41" s="31" t="s">
        <v>158</v>
      </c>
      <c r="J41" s="32" t="s">
        <v>47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4">
        <f t="shared" si="3"/>
        <v>0</v>
      </c>
      <c r="Z41" s="50" t="s">
        <v>155</v>
      </c>
      <c r="AA41" s="46">
        <f>COUNTIF(G1:G99, "RD")</f>
        <v>0</v>
      </c>
      <c r="AB41" s="44"/>
      <c r="AC41" s="44"/>
      <c r="AD41" s="44"/>
    </row>
    <row r="42" ht="15.75" customHeight="1">
      <c r="A42" s="25">
        <f t="shared" si="6"/>
        <v>9</v>
      </c>
      <c r="B42" s="25">
        <f t="shared" si="7"/>
        <v>7</v>
      </c>
      <c r="C42" s="26" t="s">
        <v>38</v>
      </c>
      <c r="D42" s="27" t="s">
        <v>161</v>
      </c>
      <c r="E42" s="91" t="s">
        <v>51</v>
      </c>
      <c r="F42" s="91" t="s">
        <v>40</v>
      </c>
      <c r="G42" s="29" t="s">
        <v>133</v>
      </c>
      <c r="H42" s="30" t="s">
        <v>19</v>
      </c>
      <c r="I42" s="31" t="s">
        <v>158</v>
      </c>
      <c r="J42" s="32" t="s">
        <v>53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4">
        <f t="shared" si="3"/>
        <v>0</v>
      </c>
      <c r="Z42" s="50"/>
      <c r="AA42" s="46"/>
      <c r="AB42" s="44"/>
      <c r="AC42" s="44"/>
      <c r="AD42" s="44"/>
    </row>
    <row r="43" ht="15.75" customHeight="1">
      <c r="A43" s="25">
        <f t="shared" si="6"/>
        <v>9</v>
      </c>
      <c r="B43" s="25">
        <f t="shared" si="7"/>
        <v>9</v>
      </c>
      <c r="C43" s="26" t="s">
        <v>74</v>
      </c>
      <c r="D43" s="27" t="s">
        <v>164</v>
      </c>
      <c r="E43" s="91" t="s">
        <v>46</v>
      </c>
      <c r="F43" s="91" t="s">
        <v>17</v>
      </c>
      <c r="G43" s="29" t="s">
        <v>110</v>
      </c>
      <c r="H43" s="30" t="s">
        <v>19</v>
      </c>
      <c r="I43" s="31" t="s">
        <v>158</v>
      </c>
      <c r="J43" s="32" t="s">
        <v>58</v>
      </c>
      <c r="K43" s="30" t="s">
        <v>25</v>
      </c>
      <c r="L43" s="30" t="s">
        <v>25</v>
      </c>
      <c r="M43" s="30" t="s">
        <v>25</v>
      </c>
      <c r="N43" s="30" t="s">
        <v>25</v>
      </c>
      <c r="O43" s="30" t="s">
        <v>25</v>
      </c>
      <c r="P43" s="30" t="s">
        <v>25</v>
      </c>
      <c r="Q43" s="30" t="s">
        <v>25</v>
      </c>
      <c r="R43" s="30" t="s">
        <v>25</v>
      </c>
      <c r="S43" s="30" t="s">
        <v>25</v>
      </c>
      <c r="T43" s="30" t="s">
        <v>25</v>
      </c>
      <c r="U43" s="30" t="s">
        <v>25</v>
      </c>
      <c r="V43" s="30" t="s">
        <v>25</v>
      </c>
      <c r="W43" s="30" t="s">
        <v>25</v>
      </c>
      <c r="X43" s="30" t="s">
        <v>25</v>
      </c>
      <c r="Y43" s="34">
        <f t="shared" si="3"/>
        <v>0</v>
      </c>
      <c r="Z43" s="50"/>
      <c r="AA43" s="46"/>
    </row>
    <row r="44" ht="15.75" customHeight="1">
      <c r="A44" s="25">
        <f t="shared" si="6"/>
        <v>9</v>
      </c>
      <c r="B44" s="25">
        <f t="shared" si="7"/>
        <v>10</v>
      </c>
      <c r="C44" s="52" t="s">
        <v>65</v>
      </c>
      <c r="D44" s="54" t="s">
        <v>168</v>
      </c>
      <c r="E44" s="91" t="s">
        <v>17</v>
      </c>
      <c r="F44" s="91" t="s">
        <v>46</v>
      </c>
      <c r="G44" s="29" t="s">
        <v>64</v>
      </c>
      <c r="H44" s="30" t="s">
        <v>19</v>
      </c>
      <c r="I44" s="31" t="s">
        <v>158</v>
      </c>
      <c r="J44" s="32" t="s">
        <v>58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4">
        <f t="shared" si="3"/>
        <v>0</v>
      </c>
    </row>
    <row r="45" ht="15.75" customHeight="1">
      <c r="A45" s="25">
        <f t="shared" si="6"/>
        <v>9</v>
      </c>
      <c r="B45" s="25">
        <f t="shared" si="7"/>
        <v>11</v>
      </c>
      <c r="C45" s="26" t="s">
        <v>70</v>
      </c>
      <c r="D45" s="27" t="s">
        <v>169</v>
      </c>
      <c r="E45" s="91" t="s">
        <v>17</v>
      </c>
      <c r="F45" s="91"/>
      <c r="G45" s="29"/>
      <c r="H45" s="30" t="s">
        <v>19</v>
      </c>
      <c r="I45" s="31" t="s">
        <v>158</v>
      </c>
      <c r="J45" s="32" t="s">
        <v>58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4">
        <f t="shared" si="3"/>
        <v>0</v>
      </c>
      <c r="Z45" s="55" t="s">
        <v>162</v>
      </c>
      <c r="AA45" s="4"/>
      <c r="AB45" s="48"/>
      <c r="AC45" s="55" t="s">
        <v>163</v>
      </c>
      <c r="AD45" s="4"/>
    </row>
    <row r="46" ht="15.75" customHeight="1">
      <c r="A46" s="25">
        <f t="shared" si="6"/>
        <v>9</v>
      </c>
      <c r="B46" s="25">
        <f t="shared" si="7"/>
        <v>7</v>
      </c>
      <c r="C46" s="26" t="s">
        <v>38</v>
      </c>
      <c r="D46" s="27" t="s">
        <v>170</v>
      </c>
      <c r="E46" s="91" t="s">
        <v>33</v>
      </c>
      <c r="F46" s="91" t="s">
        <v>62</v>
      </c>
      <c r="G46" s="29" t="s">
        <v>171</v>
      </c>
      <c r="H46" s="30" t="s">
        <v>25</v>
      </c>
      <c r="I46" s="31" t="s">
        <v>158</v>
      </c>
      <c r="J46" s="32" t="s">
        <v>77</v>
      </c>
      <c r="K46" s="30" t="s">
        <v>25</v>
      </c>
      <c r="L46" s="30" t="s">
        <v>25</v>
      </c>
      <c r="M46" s="30" t="s">
        <v>25</v>
      </c>
      <c r="N46" s="30" t="s">
        <v>25</v>
      </c>
      <c r="O46" s="30" t="s">
        <v>25</v>
      </c>
      <c r="P46" s="30" t="s">
        <v>25</v>
      </c>
      <c r="Q46" s="30" t="s">
        <v>25</v>
      </c>
      <c r="R46" s="30" t="s">
        <v>25</v>
      </c>
      <c r="S46" s="30" t="s">
        <v>25</v>
      </c>
      <c r="T46" s="30" t="s">
        <v>25</v>
      </c>
      <c r="U46" s="30" t="s">
        <v>25</v>
      </c>
      <c r="V46" s="30" t="s">
        <v>25</v>
      </c>
      <c r="W46" s="30" t="s">
        <v>25</v>
      </c>
      <c r="X46" s="30" t="s">
        <v>25</v>
      </c>
      <c r="Y46" s="34">
        <f t="shared" si="3"/>
        <v>0</v>
      </c>
      <c r="Z46" s="56" t="s">
        <v>7</v>
      </c>
      <c r="AA46" s="57"/>
      <c r="AB46" s="58" t="s">
        <v>165</v>
      </c>
      <c r="AC46" s="58" t="s">
        <v>166</v>
      </c>
      <c r="AD46" s="58" t="s">
        <v>167</v>
      </c>
    </row>
    <row r="47" ht="15.75" customHeight="1">
      <c r="A47" s="25">
        <f t="shared" si="6"/>
        <v>9</v>
      </c>
      <c r="B47" s="25">
        <f t="shared" si="7"/>
        <v>9</v>
      </c>
      <c r="C47" s="26" t="s">
        <v>74</v>
      </c>
      <c r="D47" s="27" t="s">
        <v>172</v>
      </c>
      <c r="E47" s="91" t="s">
        <v>17</v>
      </c>
      <c r="F47" s="91" t="s">
        <v>63</v>
      </c>
      <c r="G47" s="29" t="s">
        <v>64</v>
      </c>
      <c r="H47" s="30" t="s">
        <v>19</v>
      </c>
      <c r="I47" s="31" t="s">
        <v>158</v>
      </c>
      <c r="J47" s="32" t="s">
        <v>77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4">
        <f t="shared" si="3"/>
        <v>0</v>
      </c>
      <c r="Z47" s="59"/>
      <c r="AA47" s="57"/>
      <c r="AB47" s="60"/>
      <c r="AC47" s="61"/>
      <c r="AD47" s="61"/>
    </row>
    <row r="48" ht="15.75" customHeight="1">
      <c r="A48" s="25">
        <f t="shared" si="6"/>
        <v>9</v>
      </c>
      <c r="B48" s="25">
        <f t="shared" si="7"/>
        <v>11</v>
      </c>
      <c r="C48" s="26" t="s">
        <v>70</v>
      </c>
      <c r="D48" s="27" t="s">
        <v>173</v>
      </c>
      <c r="E48" s="91"/>
      <c r="F48" s="91"/>
      <c r="G48" s="29"/>
      <c r="H48" s="30" t="s">
        <v>19</v>
      </c>
      <c r="I48" s="31" t="s">
        <v>158</v>
      </c>
      <c r="J48" s="32" t="s">
        <v>77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4">
        <f t="shared" si="3"/>
        <v>0</v>
      </c>
      <c r="Z48" s="59"/>
      <c r="AA48" s="57"/>
      <c r="AB48" s="60"/>
      <c r="AC48" s="61"/>
      <c r="AD48" s="61"/>
    </row>
    <row r="49" ht="15.75" customHeight="1">
      <c r="A49" s="25">
        <f t="shared" si="6"/>
        <v>9</v>
      </c>
      <c r="B49" s="25">
        <f t="shared" si="7"/>
        <v>7</v>
      </c>
      <c r="C49" s="26" t="s">
        <v>38</v>
      </c>
      <c r="D49" s="27" t="s">
        <v>174</v>
      </c>
      <c r="E49" s="91" t="s">
        <v>76</v>
      </c>
      <c r="F49" s="91" t="s">
        <v>46</v>
      </c>
      <c r="G49" s="29" t="s">
        <v>18</v>
      </c>
      <c r="H49" s="30" t="s">
        <v>25</v>
      </c>
      <c r="I49" s="31" t="s">
        <v>158</v>
      </c>
      <c r="J49" s="32" t="s">
        <v>90</v>
      </c>
      <c r="K49" s="30" t="s">
        <v>25</v>
      </c>
      <c r="L49" s="30" t="s">
        <v>25</v>
      </c>
      <c r="M49" s="30" t="s">
        <v>25</v>
      </c>
      <c r="N49" s="30" t="s">
        <v>25</v>
      </c>
      <c r="O49" s="30" t="s">
        <v>25</v>
      </c>
      <c r="P49" s="30" t="s">
        <v>25</v>
      </c>
      <c r="Q49" s="30" t="s">
        <v>25</v>
      </c>
      <c r="R49" s="30" t="s">
        <v>25</v>
      </c>
      <c r="S49" s="30" t="s">
        <v>25</v>
      </c>
      <c r="T49" s="30" t="s">
        <v>25</v>
      </c>
      <c r="U49" s="30" t="s">
        <v>25</v>
      </c>
      <c r="V49" s="30" t="s">
        <v>25</v>
      </c>
      <c r="W49" s="30" t="s">
        <v>25</v>
      </c>
      <c r="X49" s="30" t="s">
        <v>25</v>
      </c>
      <c r="Y49" s="34">
        <f t="shared" si="3"/>
        <v>0</v>
      </c>
      <c r="Z49" s="59"/>
      <c r="AA49" s="57"/>
      <c r="AB49" s="60"/>
      <c r="AC49" s="61"/>
      <c r="AD49" s="61"/>
    </row>
    <row r="50" ht="15.75" customHeight="1">
      <c r="A50" s="25">
        <f t="shared" si="6"/>
        <v>9</v>
      </c>
      <c r="B50" s="25">
        <f t="shared" si="7"/>
        <v>7</v>
      </c>
      <c r="C50" s="26" t="s">
        <v>38</v>
      </c>
      <c r="D50" s="27" t="s">
        <v>175</v>
      </c>
      <c r="E50" s="91" t="s">
        <v>228</v>
      </c>
      <c r="F50" s="91" t="s">
        <v>62</v>
      </c>
      <c r="G50" s="29" t="s">
        <v>64</v>
      </c>
      <c r="H50" s="93" t="s">
        <v>25</v>
      </c>
      <c r="I50" s="31" t="s">
        <v>158</v>
      </c>
      <c r="J50" s="32" t="s">
        <v>90</v>
      </c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34">
        <f t="shared" si="3"/>
        <v>0</v>
      </c>
      <c r="Z50" s="59"/>
      <c r="AA50" s="57"/>
      <c r="AB50" s="60"/>
      <c r="AC50" s="61"/>
      <c r="AD50" s="61"/>
    </row>
    <row r="51" ht="15.75" customHeight="1">
      <c r="A51" s="25">
        <f t="shared" si="6"/>
        <v>9</v>
      </c>
      <c r="B51" s="25">
        <f t="shared" si="7"/>
        <v>9</v>
      </c>
      <c r="C51" s="26" t="s">
        <v>74</v>
      </c>
      <c r="D51" s="27" t="s">
        <v>176</v>
      </c>
      <c r="E51" s="91" t="s">
        <v>63</v>
      </c>
      <c r="F51" s="91" t="s">
        <v>33</v>
      </c>
      <c r="G51" s="29" t="s">
        <v>41</v>
      </c>
      <c r="H51" s="30" t="s">
        <v>25</v>
      </c>
      <c r="I51" s="31" t="s">
        <v>158</v>
      </c>
      <c r="J51" s="32" t="s">
        <v>90</v>
      </c>
      <c r="K51" s="30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0" t="s">
        <v>25</v>
      </c>
      <c r="W51" s="30" t="s">
        <v>25</v>
      </c>
      <c r="X51" s="30" t="s">
        <v>25</v>
      </c>
      <c r="Y51" s="34">
        <f t="shared" si="3"/>
        <v>0</v>
      </c>
      <c r="Z51" s="59"/>
      <c r="AA51" s="57"/>
      <c r="AB51" s="60"/>
      <c r="AC51" s="61"/>
      <c r="AD51" s="61"/>
    </row>
    <row r="52" ht="15.75" customHeight="1">
      <c r="A52" s="25">
        <f t="shared" si="6"/>
        <v>11</v>
      </c>
      <c r="B52" s="25">
        <f t="shared" si="7"/>
        <v>9</v>
      </c>
      <c r="C52" s="26" t="s">
        <v>74</v>
      </c>
      <c r="D52" s="27" t="s">
        <v>180</v>
      </c>
      <c r="E52" s="91" t="s">
        <v>33</v>
      </c>
      <c r="F52" s="91" t="s">
        <v>17</v>
      </c>
      <c r="G52" s="29" t="s">
        <v>64</v>
      </c>
      <c r="H52" s="30" t="s">
        <v>19</v>
      </c>
      <c r="I52" s="31" t="s">
        <v>84</v>
      </c>
      <c r="J52" s="32" t="s">
        <v>58</v>
      </c>
      <c r="K52" s="30"/>
      <c r="L52" s="30"/>
      <c r="M52" s="30"/>
      <c r="N52" s="30"/>
      <c r="O52" s="30"/>
      <c r="P52" s="30"/>
      <c r="Q52" s="30"/>
      <c r="R52" s="30"/>
      <c r="S52" s="30"/>
      <c r="T52" s="30" t="s">
        <v>29</v>
      </c>
      <c r="U52" s="30" t="s">
        <v>29</v>
      </c>
      <c r="V52" s="30"/>
      <c r="W52" s="30" t="s">
        <v>29</v>
      </c>
      <c r="X52" s="30" t="s">
        <v>29</v>
      </c>
      <c r="Y52" s="34">
        <f t="shared" si="3"/>
        <v>0</v>
      </c>
      <c r="Z52" s="59"/>
      <c r="AA52" s="57"/>
      <c r="AB52" s="60"/>
      <c r="AC52" s="61"/>
      <c r="AD52" s="61"/>
    </row>
    <row r="53" ht="15.75" customHeight="1">
      <c r="A53" s="25">
        <f t="shared" si="6"/>
        <v>11</v>
      </c>
      <c r="B53" s="25">
        <f t="shared" si="7"/>
        <v>9</v>
      </c>
      <c r="C53" s="26" t="s">
        <v>74</v>
      </c>
      <c r="D53" s="27" t="s">
        <v>181</v>
      </c>
      <c r="E53" s="91" t="s">
        <v>63</v>
      </c>
      <c r="F53" s="91" t="s">
        <v>76</v>
      </c>
      <c r="G53" s="29" t="s">
        <v>64</v>
      </c>
      <c r="H53" s="30" t="s">
        <v>19</v>
      </c>
      <c r="I53" s="31" t="s">
        <v>84</v>
      </c>
      <c r="J53" s="32" t="s">
        <v>58</v>
      </c>
      <c r="K53" s="30"/>
      <c r="L53" s="30"/>
      <c r="M53" s="30"/>
      <c r="N53" s="30"/>
      <c r="O53" s="30"/>
      <c r="P53" s="30"/>
      <c r="Q53" s="30"/>
      <c r="R53" s="30"/>
      <c r="S53" s="30"/>
      <c r="T53" s="30" t="s">
        <v>19</v>
      </c>
      <c r="U53" s="30" t="s">
        <v>19</v>
      </c>
      <c r="V53" s="30"/>
      <c r="W53" s="30" t="s">
        <v>19</v>
      </c>
      <c r="X53" s="30" t="s">
        <v>19</v>
      </c>
      <c r="Y53" s="34">
        <f t="shared" si="3"/>
        <v>0.4</v>
      </c>
      <c r="Z53" s="59"/>
      <c r="AA53" s="57"/>
      <c r="AB53" s="60"/>
      <c r="AC53" s="61"/>
      <c r="AD53" s="61"/>
    </row>
    <row r="54" ht="15.75" customHeight="1">
      <c r="A54" s="25">
        <f t="shared" si="6"/>
        <v>11</v>
      </c>
      <c r="B54" s="25">
        <f t="shared" si="7"/>
        <v>10</v>
      </c>
      <c r="C54" s="26" t="s">
        <v>65</v>
      </c>
      <c r="D54" s="27" t="s">
        <v>182</v>
      </c>
      <c r="E54" s="91" t="s">
        <v>17</v>
      </c>
      <c r="F54" s="91" t="s">
        <v>40</v>
      </c>
      <c r="G54" s="29" t="s">
        <v>64</v>
      </c>
      <c r="H54" s="42" t="s">
        <v>19</v>
      </c>
      <c r="I54" s="31" t="s">
        <v>84</v>
      </c>
      <c r="J54" s="32" t="s">
        <v>77</v>
      </c>
      <c r="K54" s="42"/>
      <c r="L54" s="42"/>
      <c r="M54" s="42"/>
      <c r="N54" s="42"/>
      <c r="O54" s="42"/>
      <c r="P54" s="42"/>
      <c r="Q54" s="42"/>
      <c r="R54" s="42"/>
      <c r="S54" s="42"/>
      <c r="T54" s="42" t="s">
        <v>29</v>
      </c>
      <c r="U54" s="42" t="s">
        <v>19</v>
      </c>
      <c r="V54" s="42"/>
      <c r="W54" s="42" t="s">
        <v>19</v>
      </c>
      <c r="X54" s="42" t="s">
        <v>19</v>
      </c>
      <c r="Y54" s="34">
        <f t="shared" si="3"/>
        <v>0.3</v>
      </c>
      <c r="Z54" s="59"/>
      <c r="AA54" s="57"/>
      <c r="AB54" s="60"/>
      <c r="AC54" s="61"/>
      <c r="AD54" s="61"/>
    </row>
    <row r="55" ht="15.75" customHeight="1">
      <c r="A55" s="25">
        <f t="shared" si="6"/>
        <v>11</v>
      </c>
      <c r="B55" s="25">
        <f t="shared" si="7"/>
        <v>5</v>
      </c>
      <c r="C55" s="26" t="s">
        <v>144</v>
      </c>
      <c r="D55" s="27" t="s">
        <v>183</v>
      </c>
      <c r="E55" s="91" t="s">
        <v>63</v>
      </c>
      <c r="F55" s="91" t="s">
        <v>17</v>
      </c>
      <c r="G55" s="29" t="s">
        <v>64</v>
      </c>
      <c r="H55" s="30" t="s">
        <v>19</v>
      </c>
      <c r="I55" s="31" t="s">
        <v>84</v>
      </c>
      <c r="J55" s="32" t="s">
        <v>90</v>
      </c>
      <c r="K55" s="30"/>
      <c r="L55" s="30"/>
      <c r="M55" s="30"/>
      <c r="N55" s="30"/>
      <c r="O55" s="30"/>
      <c r="P55" s="30"/>
      <c r="Q55" s="30"/>
      <c r="R55" s="30"/>
      <c r="S55" s="30"/>
      <c r="T55" s="30" t="s">
        <v>19</v>
      </c>
      <c r="U55" s="30" t="s">
        <v>19</v>
      </c>
      <c r="V55" s="30"/>
      <c r="W55" s="30" t="s">
        <v>19</v>
      </c>
      <c r="X55" s="30" t="s">
        <v>19</v>
      </c>
      <c r="Y55" s="34">
        <f t="shared" si="3"/>
        <v>0.4</v>
      </c>
      <c r="Z55" s="59"/>
      <c r="AA55" s="57"/>
      <c r="AB55" s="60"/>
      <c r="AC55" s="61"/>
      <c r="AD55" s="61"/>
    </row>
    <row r="56" ht="15.75" customHeight="1">
      <c r="A56" s="25">
        <f t="shared" si="6"/>
        <v>11</v>
      </c>
      <c r="B56" s="25">
        <f t="shared" si="7"/>
        <v>6</v>
      </c>
      <c r="C56" s="26" t="s">
        <v>160</v>
      </c>
      <c r="D56" s="27" t="s">
        <v>184</v>
      </c>
      <c r="E56" s="91" t="s">
        <v>40</v>
      </c>
      <c r="F56" s="91" t="s">
        <v>62</v>
      </c>
      <c r="G56" s="29" t="s">
        <v>18</v>
      </c>
      <c r="H56" s="30" t="s">
        <v>25</v>
      </c>
      <c r="I56" s="31" t="s">
        <v>84</v>
      </c>
      <c r="J56" s="32" t="s">
        <v>90</v>
      </c>
      <c r="K56" s="30" t="s">
        <v>25</v>
      </c>
      <c r="L56" s="30" t="s">
        <v>25</v>
      </c>
      <c r="M56" s="30" t="s">
        <v>25</v>
      </c>
      <c r="N56" s="30" t="s">
        <v>25</v>
      </c>
      <c r="O56" s="30" t="s">
        <v>25</v>
      </c>
      <c r="P56" s="30" t="s">
        <v>25</v>
      </c>
      <c r="Q56" s="30" t="s">
        <v>25</v>
      </c>
      <c r="R56" s="30" t="s">
        <v>25</v>
      </c>
      <c r="S56" s="30" t="s">
        <v>25</v>
      </c>
      <c r="T56" s="30" t="s">
        <v>25</v>
      </c>
      <c r="U56" s="30" t="s">
        <v>25</v>
      </c>
      <c r="V56" s="30" t="s">
        <v>25</v>
      </c>
      <c r="W56" s="30" t="s">
        <v>25</v>
      </c>
      <c r="X56" s="30" t="s">
        <v>25</v>
      </c>
      <c r="Y56" s="34">
        <f t="shared" si="3"/>
        <v>0</v>
      </c>
      <c r="Z56" s="59"/>
      <c r="AA56" s="57"/>
      <c r="AB56" s="60"/>
      <c r="AC56" s="61"/>
      <c r="AD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185</v>
      </c>
      <c r="E57" s="91" t="s">
        <v>51</v>
      </c>
      <c r="F57" s="91" t="s">
        <v>33</v>
      </c>
      <c r="G57" s="29" t="s">
        <v>171</v>
      </c>
      <c r="H57" s="30" t="s">
        <v>25</v>
      </c>
      <c r="I57" s="31" t="s">
        <v>84</v>
      </c>
      <c r="J57" s="32" t="s">
        <v>90</v>
      </c>
      <c r="K57" s="30" t="s">
        <v>25</v>
      </c>
      <c r="L57" s="30" t="s">
        <v>25</v>
      </c>
      <c r="M57" s="30" t="s">
        <v>25</v>
      </c>
      <c r="N57" s="30" t="s">
        <v>25</v>
      </c>
      <c r="O57" s="30" t="s">
        <v>25</v>
      </c>
      <c r="P57" s="30" t="s">
        <v>25</v>
      </c>
      <c r="Q57" s="30" t="s">
        <v>25</v>
      </c>
      <c r="R57" s="30" t="s">
        <v>25</v>
      </c>
      <c r="S57" s="30" t="s">
        <v>25</v>
      </c>
      <c r="T57" s="30" t="s">
        <v>25</v>
      </c>
      <c r="U57" s="30" t="s">
        <v>25</v>
      </c>
      <c r="V57" s="30" t="s">
        <v>25</v>
      </c>
      <c r="W57" s="30" t="s">
        <v>25</v>
      </c>
      <c r="X57" s="30" t="s">
        <v>25</v>
      </c>
      <c r="Y57" s="34">
        <f t="shared" si="3"/>
        <v>0</v>
      </c>
      <c r="Z57" s="59"/>
      <c r="AA57" s="57"/>
      <c r="AB57" s="60"/>
      <c r="AC57" s="61"/>
      <c r="AD57" s="61"/>
    </row>
    <row r="58" ht="15.75" customHeight="1">
      <c r="A58" s="25">
        <f t="shared" si="6"/>
        <v>12</v>
      </c>
      <c r="B58" s="25">
        <f t="shared" si="7"/>
        <v>9</v>
      </c>
      <c r="C58" s="26" t="s">
        <v>74</v>
      </c>
      <c r="D58" s="27" t="s">
        <v>187</v>
      </c>
      <c r="E58" s="91" t="s">
        <v>33</v>
      </c>
      <c r="F58" s="91" t="s">
        <v>62</v>
      </c>
      <c r="G58" s="29" t="s">
        <v>18</v>
      </c>
      <c r="H58" s="30" t="s">
        <v>19</v>
      </c>
      <c r="I58" s="31" t="s">
        <v>87</v>
      </c>
      <c r="J58" s="32" t="s">
        <v>58</v>
      </c>
      <c r="K58" s="30"/>
      <c r="L58" s="30"/>
      <c r="M58" s="30"/>
      <c r="N58" s="30"/>
      <c r="O58" s="30"/>
      <c r="P58" s="30"/>
      <c r="Q58" s="30"/>
      <c r="R58" s="30"/>
      <c r="S58" s="30"/>
      <c r="T58" s="30" t="s">
        <v>19</v>
      </c>
      <c r="U58" s="30" t="s">
        <v>19</v>
      </c>
      <c r="V58" s="30"/>
      <c r="W58" s="30" t="s">
        <v>19</v>
      </c>
      <c r="X58" s="30" t="s">
        <v>19</v>
      </c>
      <c r="Y58" s="34">
        <f t="shared" si="3"/>
        <v>0.4</v>
      </c>
      <c r="Z58" s="59"/>
      <c r="AA58" s="57"/>
      <c r="AB58" s="60"/>
      <c r="AC58" s="61"/>
      <c r="AD58" s="61"/>
    </row>
    <row r="59" ht="15.75" customHeight="1">
      <c r="A59" s="25">
        <f t="shared" si="6"/>
        <v>12</v>
      </c>
      <c r="B59" s="25">
        <f t="shared" si="7"/>
        <v>6</v>
      </c>
      <c r="C59" s="26" t="s">
        <v>160</v>
      </c>
      <c r="D59" s="27" t="s">
        <v>188</v>
      </c>
      <c r="E59" s="91" t="s">
        <v>33</v>
      </c>
      <c r="F59" s="91" t="s">
        <v>51</v>
      </c>
      <c r="G59" s="29" t="s">
        <v>52</v>
      </c>
      <c r="H59" s="30" t="s">
        <v>19</v>
      </c>
      <c r="I59" s="31" t="s">
        <v>87</v>
      </c>
      <c r="J59" s="32" t="s">
        <v>189</v>
      </c>
      <c r="K59" s="30"/>
      <c r="L59" s="30"/>
      <c r="M59" s="30"/>
      <c r="N59" s="30"/>
      <c r="O59" s="30"/>
      <c r="P59" s="30"/>
      <c r="Q59" s="30"/>
      <c r="R59" s="30"/>
      <c r="S59" s="30"/>
      <c r="T59" s="30" t="s">
        <v>19</v>
      </c>
      <c r="U59" s="30" t="s">
        <v>19</v>
      </c>
      <c r="V59" s="30"/>
      <c r="W59" s="30" t="s">
        <v>19</v>
      </c>
      <c r="X59" s="30" t="s">
        <v>19</v>
      </c>
      <c r="Y59" s="34">
        <f t="shared" si="3"/>
        <v>0.4</v>
      </c>
      <c r="Z59" s="59"/>
      <c r="AA59" s="57"/>
      <c r="AB59" s="60"/>
      <c r="AC59" s="61"/>
      <c r="AD59" s="61"/>
    </row>
    <row r="60" ht="15.75" customHeight="1">
      <c r="A60" s="25">
        <f t="shared" si="6"/>
        <v>12</v>
      </c>
      <c r="B60" s="25">
        <f t="shared" si="7"/>
        <v>6</v>
      </c>
      <c r="C60" s="26" t="s">
        <v>160</v>
      </c>
      <c r="D60" s="27" t="s">
        <v>190</v>
      </c>
      <c r="E60" s="91" t="s">
        <v>63</v>
      </c>
      <c r="F60" s="91" t="s">
        <v>40</v>
      </c>
      <c r="G60" s="29" t="s">
        <v>191</v>
      </c>
      <c r="H60" s="30" t="s">
        <v>19</v>
      </c>
      <c r="I60" s="31" t="s">
        <v>87</v>
      </c>
      <c r="J60" s="32" t="s">
        <v>192</v>
      </c>
      <c r="K60" s="30"/>
      <c r="L60" s="30"/>
      <c r="M60" s="30"/>
      <c r="N60" s="30"/>
      <c r="O60" s="30"/>
      <c r="P60" s="30"/>
      <c r="Q60" s="30"/>
      <c r="R60" s="30"/>
      <c r="S60" s="30"/>
      <c r="T60" s="30" t="s">
        <v>19</v>
      </c>
      <c r="U60" s="30" t="s">
        <v>19</v>
      </c>
      <c r="V60" s="30"/>
      <c r="W60" s="30" t="s">
        <v>19</v>
      </c>
      <c r="X60" s="30" t="s">
        <v>19</v>
      </c>
      <c r="Y60" s="34">
        <f t="shared" si="3"/>
        <v>0.4</v>
      </c>
    </row>
    <row r="61" ht="15.75" customHeight="1">
      <c r="A61" s="25">
        <f t="shared" si="6"/>
        <v>12</v>
      </c>
      <c r="B61" s="25">
        <f t="shared" si="7"/>
        <v>8</v>
      </c>
      <c r="C61" s="26" t="s">
        <v>56</v>
      </c>
      <c r="D61" s="27" t="s">
        <v>193</v>
      </c>
      <c r="E61" s="91" t="s">
        <v>17</v>
      </c>
      <c r="F61" s="91"/>
      <c r="G61" s="29" t="s">
        <v>41</v>
      </c>
      <c r="H61" s="30" t="s">
        <v>25</v>
      </c>
      <c r="I61" s="31" t="s">
        <v>87</v>
      </c>
      <c r="J61" s="32" t="s">
        <v>194</v>
      </c>
      <c r="K61" s="30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0" t="s">
        <v>25</v>
      </c>
      <c r="W61" s="30" t="s">
        <v>25</v>
      </c>
      <c r="X61" s="30" t="s">
        <v>25</v>
      </c>
      <c r="Y61" s="34">
        <f t="shared" si="3"/>
        <v>0</v>
      </c>
    </row>
    <row r="62" ht="15.75" customHeight="1">
      <c r="A62" s="25">
        <f t="shared" si="6"/>
        <v>12</v>
      </c>
      <c r="B62" s="25">
        <f t="shared" si="7"/>
        <v>5</v>
      </c>
      <c r="C62" s="26" t="s">
        <v>144</v>
      </c>
      <c r="D62" s="27" t="s">
        <v>195</v>
      </c>
      <c r="E62" s="91" t="s">
        <v>63</v>
      </c>
      <c r="F62" s="91" t="s">
        <v>51</v>
      </c>
      <c r="G62" s="29" t="s">
        <v>18</v>
      </c>
      <c r="H62" s="30" t="s">
        <v>19</v>
      </c>
      <c r="I62" s="31" t="s">
        <v>87</v>
      </c>
      <c r="J62" s="32" t="s">
        <v>196</v>
      </c>
      <c r="K62" s="30"/>
      <c r="L62" s="30"/>
      <c r="M62" s="30"/>
      <c r="N62" s="30"/>
      <c r="O62" s="30"/>
      <c r="P62" s="30"/>
      <c r="Q62" s="30"/>
      <c r="R62" s="30"/>
      <c r="S62" s="30"/>
      <c r="T62" s="30" t="s">
        <v>19</v>
      </c>
      <c r="U62" s="30" t="s">
        <v>19</v>
      </c>
      <c r="V62" s="30"/>
      <c r="W62" s="30" t="s">
        <v>19</v>
      </c>
      <c r="X62" s="30" t="s">
        <v>19</v>
      </c>
      <c r="Y62" s="34">
        <f t="shared" si="3"/>
        <v>0.4</v>
      </c>
      <c r="Z62" s="63" t="s">
        <v>186</v>
      </c>
      <c r="AA62" s="3"/>
      <c r="AB62" s="3"/>
      <c r="AC62" s="3"/>
      <c r="AD62" s="4"/>
    </row>
    <row r="63" ht="15.75" customHeight="1">
      <c r="A63" s="25">
        <f t="shared" si="6"/>
        <v>12</v>
      </c>
      <c r="B63" s="25">
        <f t="shared" si="7"/>
        <v>9</v>
      </c>
      <c r="C63" s="26" t="s">
        <v>74</v>
      </c>
      <c r="D63" s="27" t="s">
        <v>197</v>
      </c>
      <c r="E63" s="91" t="s">
        <v>17</v>
      </c>
      <c r="F63" s="91"/>
      <c r="G63" s="29" t="s">
        <v>171</v>
      </c>
      <c r="H63" s="30" t="s">
        <v>25</v>
      </c>
      <c r="I63" s="31" t="s">
        <v>87</v>
      </c>
      <c r="J63" s="32" t="s">
        <v>90</v>
      </c>
      <c r="K63" s="30" t="s">
        <v>25</v>
      </c>
      <c r="L63" s="30" t="s">
        <v>25</v>
      </c>
      <c r="M63" s="30" t="s">
        <v>25</v>
      </c>
      <c r="N63" s="30" t="s">
        <v>25</v>
      </c>
      <c r="O63" s="30" t="s">
        <v>25</v>
      </c>
      <c r="P63" s="30" t="s">
        <v>25</v>
      </c>
      <c r="Q63" s="30" t="s">
        <v>25</v>
      </c>
      <c r="R63" s="30" t="s">
        <v>25</v>
      </c>
      <c r="S63" s="30" t="s">
        <v>25</v>
      </c>
      <c r="T63" s="30" t="s">
        <v>25</v>
      </c>
      <c r="U63" s="30" t="s">
        <v>25</v>
      </c>
      <c r="V63" s="30" t="s">
        <v>25</v>
      </c>
      <c r="W63" s="30" t="s">
        <v>25</v>
      </c>
      <c r="X63" s="30" t="s">
        <v>25</v>
      </c>
      <c r="Y63" s="34">
        <f t="shared" si="3"/>
        <v>0</v>
      </c>
      <c r="Z63" s="64" t="s">
        <v>244</v>
      </c>
      <c r="AA63" s="3"/>
      <c r="AB63" s="3"/>
      <c r="AC63" s="3"/>
      <c r="AD63" s="4"/>
    </row>
    <row r="64" ht="15.75" customHeight="1">
      <c r="A64" s="25">
        <f t="shared" si="6"/>
        <v>12</v>
      </c>
      <c r="B64" s="25">
        <f t="shared" si="7"/>
        <v>10</v>
      </c>
      <c r="C64" s="26" t="s">
        <v>65</v>
      </c>
      <c r="D64" s="27" t="s">
        <v>198</v>
      </c>
      <c r="E64" s="91" t="s">
        <v>17</v>
      </c>
      <c r="F64" s="91"/>
      <c r="G64" s="29" t="s">
        <v>41</v>
      </c>
      <c r="H64" s="30" t="s">
        <v>25</v>
      </c>
      <c r="I64" s="31" t="s">
        <v>87</v>
      </c>
      <c r="J64" s="32" t="s">
        <v>90</v>
      </c>
      <c r="K64" s="30" t="s">
        <v>25</v>
      </c>
      <c r="L64" s="30" t="s">
        <v>25</v>
      </c>
      <c r="M64" s="30" t="s">
        <v>25</v>
      </c>
      <c r="N64" s="30" t="s">
        <v>25</v>
      </c>
      <c r="O64" s="30" t="s">
        <v>25</v>
      </c>
      <c r="P64" s="30" t="s">
        <v>25</v>
      </c>
      <c r="Q64" s="30" t="s">
        <v>25</v>
      </c>
      <c r="R64" s="30" t="s">
        <v>25</v>
      </c>
      <c r="S64" s="30" t="s">
        <v>25</v>
      </c>
      <c r="T64" s="30" t="s">
        <v>25</v>
      </c>
      <c r="U64" s="30" t="s">
        <v>25</v>
      </c>
      <c r="V64" s="30" t="s">
        <v>25</v>
      </c>
      <c r="W64" s="30" t="s">
        <v>25</v>
      </c>
      <c r="X64" s="30" t="s">
        <v>25</v>
      </c>
      <c r="Y64" s="34">
        <f t="shared" si="3"/>
        <v>0</v>
      </c>
      <c r="Z64" s="64" t="s">
        <v>251</v>
      </c>
      <c r="AA64" s="3"/>
      <c r="AB64" s="3"/>
      <c r="AC64" s="3"/>
      <c r="AD64" s="4"/>
    </row>
    <row r="65" ht="15.75" customHeight="1">
      <c r="A65" s="25">
        <f t="shared" si="6"/>
        <v>12</v>
      </c>
      <c r="B65" s="25">
        <f t="shared" si="7"/>
        <v>10</v>
      </c>
      <c r="C65" s="26" t="s">
        <v>65</v>
      </c>
      <c r="D65" s="27" t="s">
        <v>199</v>
      </c>
      <c r="E65" s="91" t="s">
        <v>17</v>
      </c>
      <c r="F65" s="91"/>
      <c r="G65" s="29" t="s">
        <v>52</v>
      </c>
      <c r="H65" s="30" t="s">
        <v>19</v>
      </c>
      <c r="I65" s="31" t="s">
        <v>87</v>
      </c>
      <c r="J65" s="32" t="s">
        <v>200</v>
      </c>
      <c r="K65" s="30"/>
      <c r="L65" s="65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4">
        <f t="shared" si="3"/>
        <v>0</v>
      </c>
      <c r="Z65" s="64" t="s">
        <v>252</v>
      </c>
      <c r="AA65" s="3"/>
      <c r="AB65" s="3"/>
      <c r="AC65" s="3"/>
      <c r="AD65" s="4"/>
    </row>
    <row r="66" ht="1.5" customHeight="1">
      <c r="A66" s="25">
        <f t="shared" si="6"/>
        <v>13</v>
      </c>
      <c r="B66" s="25">
        <f t="shared" si="7"/>
        <v>8</v>
      </c>
      <c r="C66" s="26" t="s">
        <v>56</v>
      </c>
      <c r="D66" s="27" t="s">
        <v>201</v>
      </c>
      <c r="E66" s="91" t="s">
        <v>33</v>
      </c>
      <c r="F66" s="91" t="s">
        <v>46</v>
      </c>
      <c r="G66" s="29" t="s">
        <v>64</v>
      </c>
      <c r="H66" s="30" t="s">
        <v>19</v>
      </c>
      <c r="I66" s="31" t="s">
        <v>91</v>
      </c>
      <c r="J66" s="32" t="s">
        <v>202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4">
        <f t="shared" si="3"/>
        <v>0</v>
      </c>
      <c r="Z66" s="64" t="s">
        <v>253</v>
      </c>
      <c r="AA66" s="3"/>
      <c r="AB66" s="3"/>
      <c r="AC66" s="3"/>
      <c r="AD66" s="4"/>
    </row>
    <row r="67" ht="15.75" customHeight="1">
      <c r="A67" s="25">
        <f t="shared" si="6"/>
        <v>13</v>
      </c>
      <c r="B67" s="25">
        <f t="shared" si="7"/>
        <v>9</v>
      </c>
      <c r="C67" s="26" t="s">
        <v>74</v>
      </c>
      <c r="D67" s="27" t="s">
        <v>203</v>
      </c>
      <c r="E67" s="91" t="s">
        <v>51</v>
      </c>
      <c r="F67" s="91" t="s">
        <v>17</v>
      </c>
      <c r="G67" s="29" t="s">
        <v>52</v>
      </c>
      <c r="H67" s="30" t="s">
        <v>19</v>
      </c>
      <c r="I67" s="31" t="s">
        <v>91</v>
      </c>
      <c r="J67" s="32" t="s">
        <v>202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4">
        <f t="shared" si="3"/>
        <v>0</v>
      </c>
      <c r="Z67" s="64" t="s">
        <v>254</v>
      </c>
      <c r="AA67" s="3"/>
      <c r="AB67" s="3"/>
      <c r="AC67" s="3"/>
      <c r="AD67" s="4"/>
    </row>
    <row r="68" ht="15.75" customHeight="1">
      <c r="A68" s="25">
        <f t="shared" si="6"/>
        <v>13</v>
      </c>
      <c r="B68" s="25">
        <f t="shared" si="7"/>
        <v>10</v>
      </c>
      <c r="C68" s="26" t="s">
        <v>65</v>
      </c>
      <c r="D68" s="27" t="s">
        <v>204</v>
      </c>
      <c r="E68" s="91" t="s">
        <v>17</v>
      </c>
      <c r="F68" s="91"/>
      <c r="G68" s="29" t="s">
        <v>41</v>
      </c>
      <c r="H68" s="42" t="s">
        <v>19</v>
      </c>
      <c r="I68" s="31" t="s">
        <v>91</v>
      </c>
      <c r="J68" s="32" t="s">
        <v>202</v>
      </c>
      <c r="K68" s="30"/>
      <c r="L68" s="42"/>
      <c r="M68" s="30"/>
      <c r="N68" s="30"/>
      <c r="O68" s="42"/>
      <c r="P68" s="30"/>
      <c r="Q68" s="30"/>
      <c r="R68" s="42"/>
      <c r="S68" s="30"/>
      <c r="T68" s="30"/>
      <c r="U68" s="42"/>
      <c r="V68" s="30"/>
      <c r="W68" s="42"/>
      <c r="X68" s="42"/>
      <c r="Y68" s="34">
        <f t="shared" si="3"/>
        <v>0</v>
      </c>
      <c r="Z68" s="64"/>
      <c r="AA68" s="3"/>
      <c r="AB68" s="3"/>
      <c r="AC68" s="3"/>
      <c r="AD68" s="4"/>
    </row>
    <row r="69" ht="15.75" customHeight="1">
      <c r="A69" s="25">
        <f t="shared" si="6"/>
        <v>13</v>
      </c>
      <c r="B69" s="25">
        <f t="shared" si="7"/>
        <v>8</v>
      </c>
      <c r="C69" s="26" t="s">
        <v>56</v>
      </c>
      <c r="D69" s="27" t="s">
        <v>205</v>
      </c>
      <c r="E69" s="91" t="s">
        <v>33</v>
      </c>
      <c r="F69" s="91" t="s">
        <v>76</v>
      </c>
      <c r="G69" s="29" t="s">
        <v>64</v>
      </c>
      <c r="H69" s="30" t="s">
        <v>19</v>
      </c>
      <c r="I69" s="31" t="s">
        <v>91</v>
      </c>
      <c r="J69" s="32" t="s">
        <v>206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4">
        <f t="shared" si="3"/>
        <v>0</v>
      </c>
      <c r="Z69" s="64"/>
      <c r="AA69" s="3"/>
      <c r="AB69" s="3"/>
      <c r="AC69" s="3"/>
      <c r="AD69" s="4"/>
    </row>
    <row r="70" ht="15.75" customHeight="1">
      <c r="A70" s="25">
        <f t="shared" si="6"/>
        <v>15</v>
      </c>
      <c r="B70" s="25">
        <f t="shared" si="7"/>
        <v>9</v>
      </c>
      <c r="C70" s="26" t="s">
        <v>74</v>
      </c>
      <c r="D70" s="27" t="s">
        <v>210</v>
      </c>
      <c r="E70" s="91" t="s">
        <v>51</v>
      </c>
      <c r="F70" s="91" t="s">
        <v>63</v>
      </c>
      <c r="G70" s="29" t="s">
        <v>18</v>
      </c>
      <c r="H70" s="30" t="s">
        <v>25</v>
      </c>
      <c r="I70" s="31" t="s">
        <v>97</v>
      </c>
      <c r="J70" s="32" t="s">
        <v>58</v>
      </c>
      <c r="K70" s="30" t="s">
        <v>25</v>
      </c>
      <c r="L70" s="30" t="s">
        <v>25</v>
      </c>
      <c r="M70" s="30" t="s">
        <v>25</v>
      </c>
      <c r="N70" s="30" t="s">
        <v>25</v>
      </c>
      <c r="O70" s="30" t="s">
        <v>25</v>
      </c>
      <c r="P70" s="30" t="s">
        <v>25</v>
      </c>
      <c r="Q70" s="30" t="s">
        <v>25</v>
      </c>
      <c r="R70" s="30" t="s">
        <v>25</v>
      </c>
      <c r="S70" s="30" t="s">
        <v>25</v>
      </c>
      <c r="T70" s="30" t="s">
        <v>25</v>
      </c>
      <c r="U70" s="30" t="s">
        <v>25</v>
      </c>
      <c r="V70" s="30" t="s">
        <v>25</v>
      </c>
      <c r="W70" s="30" t="s">
        <v>25</v>
      </c>
      <c r="X70" s="30" t="s">
        <v>25</v>
      </c>
      <c r="Y70" s="34">
        <f t="shared" si="3"/>
        <v>0</v>
      </c>
      <c r="Z70" s="64"/>
      <c r="AA70" s="3"/>
      <c r="AB70" s="3"/>
      <c r="AC70" s="3"/>
      <c r="AD70" s="4"/>
    </row>
    <row r="71" ht="15.75" customHeight="1">
      <c r="A71" s="25">
        <f t="shared" si="6"/>
        <v>15</v>
      </c>
      <c r="B71" s="25">
        <f t="shared" si="7"/>
        <v>8</v>
      </c>
      <c r="C71" s="26" t="s">
        <v>56</v>
      </c>
      <c r="D71" s="27" t="s">
        <v>212</v>
      </c>
      <c r="E71" s="91" t="s">
        <v>33</v>
      </c>
      <c r="F71" s="91" t="s">
        <v>46</v>
      </c>
      <c r="G71" s="29" t="s">
        <v>64</v>
      </c>
      <c r="H71" s="30" t="s">
        <v>25</v>
      </c>
      <c r="I71" s="31" t="s">
        <v>97</v>
      </c>
      <c r="J71" s="32" t="s">
        <v>77</v>
      </c>
      <c r="K71" s="30" t="s">
        <v>25</v>
      </c>
      <c r="L71" s="30" t="s">
        <v>25</v>
      </c>
      <c r="M71" s="30" t="s">
        <v>25</v>
      </c>
      <c r="N71" s="30" t="s">
        <v>25</v>
      </c>
      <c r="O71" s="30" t="s">
        <v>25</v>
      </c>
      <c r="P71" s="30" t="s">
        <v>25</v>
      </c>
      <c r="Q71" s="30" t="s">
        <v>25</v>
      </c>
      <c r="R71" s="30" t="s">
        <v>25</v>
      </c>
      <c r="S71" s="30" t="s">
        <v>25</v>
      </c>
      <c r="T71" s="30" t="s">
        <v>25</v>
      </c>
      <c r="U71" s="30" t="s">
        <v>25</v>
      </c>
      <c r="V71" s="30" t="s">
        <v>25</v>
      </c>
      <c r="W71" s="30" t="s">
        <v>25</v>
      </c>
      <c r="X71" s="30" t="s">
        <v>25</v>
      </c>
      <c r="Y71" s="34">
        <f t="shared" si="3"/>
        <v>0</v>
      </c>
      <c r="Z71" s="48"/>
      <c r="AA71" s="48"/>
      <c r="AB71" s="49"/>
      <c r="AC71" s="5"/>
      <c r="AD71" s="5"/>
    </row>
    <row r="72" ht="15.75" customHeight="1">
      <c r="A72" s="25">
        <f t="shared" si="6"/>
        <v>15</v>
      </c>
      <c r="B72" s="25">
        <f t="shared" si="7"/>
        <v>10</v>
      </c>
      <c r="C72" s="26" t="s">
        <v>65</v>
      </c>
      <c r="D72" s="27" t="s">
        <v>213</v>
      </c>
      <c r="E72" s="91" t="s">
        <v>17</v>
      </c>
      <c r="F72" s="91" t="s">
        <v>33</v>
      </c>
      <c r="G72" s="29" t="s">
        <v>41</v>
      </c>
      <c r="H72" s="30" t="s">
        <v>25</v>
      </c>
      <c r="I72" s="31" t="s">
        <v>97</v>
      </c>
      <c r="J72" s="32" t="s">
        <v>77</v>
      </c>
      <c r="K72" s="30" t="s">
        <v>25</v>
      </c>
      <c r="L72" s="30" t="s">
        <v>25</v>
      </c>
      <c r="M72" s="30" t="s">
        <v>25</v>
      </c>
      <c r="N72" s="30" t="s">
        <v>25</v>
      </c>
      <c r="O72" s="30" t="s">
        <v>25</v>
      </c>
      <c r="P72" s="30" t="s">
        <v>25</v>
      </c>
      <c r="Q72" s="30" t="s">
        <v>25</v>
      </c>
      <c r="R72" s="30" t="s">
        <v>25</v>
      </c>
      <c r="S72" s="30" t="s">
        <v>25</v>
      </c>
      <c r="T72" s="30" t="s">
        <v>25</v>
      </c>
      <c r="U72" s="30" t="s">
        <v>25</v>
      </c>
      <c r="V72" s="30" t="s">
        <v>25</v>
      </c>
      <c r="W72" s="30" t="s">
        <v>25</v>
      </c>
      <c r="X72" s="30" t="s">
        <v>25</v>
      </c>
      <c r="Y72" s="34">
        <f t="shared" si="3"/>
        <v>0</v>
      </c>
      <c r="Z72" s="48"/>
      <c r="AA72" s="48"/>
      <c r="AB72" s="49"/>
      <c r="AC72" s="5"/>
      <c r="AD72" s="5"/>
    </row>
    <row r="73" ht="15.75" customHeight="1">
      <c r="A73" s="25">
        <f t="shared" si="6"/>
        <v>15</v>
      </c>
      <c r="B73" s="25">
        <f t="shared" si="7"/>
        <v>11</v>
      </c>
      <c r="C73" s="26" t="s">
        <v>70</v>
      </c>
      <c r="D73" s="27" t="s">
        <v>214</v>
      </c>
      <c r="E73" s="91" t="s">
        <v>17</v>
      </c>
      <c r="F73" s="91"/>
      <c r="G73" s="29" t="s">
        <v>52</v>
      </c>
      <c r="H73" s="30" t="s">
        <v>25</v>
      </c>
      <c r="I73" s="31" t="s">
        <v>97</v>
      </c>
      <c r="J73" s="32" t="s">
        <v>77</v>
      </c>
      <c r="K73" s="30" t="s">
        <v>25</v>
      </c>
      <c r="L73" s="30" t="s">
        <v>25</v>
      </c>
      <c r="M73" s="30" t="s">
        <v>25</v>
      </c>
      <c r="N73" s="30" t="s">
        <v>25</v>
      </c>
      <c r="O73" s="30" t="s">
        <v>25</v>
      </c>
      <c r="P73" s="30" t="s">
        <v>25</v>
      </c>
      <c r="Q73" s="30" t="s">
        <v>25</v>
      </c>
      <c r="R73" s="30" t="s">
        <v>25</v>
      </c>
      <c r="S73" s="30" t="s">
        <v>25</v>
      </c>
      <c r="T73" s="30" t="s">
        <v>25</v>
      </c>
      <c r="U73" s="30" t="s">
        <v>25</v>
      </c>
      <c r="V73" s="30" t="s">
        <v>25</v>
      </c>
      <c r="W73" s="30" t="s">
        <v>25</v>
      </c>
      <c r="X73" s="30" t="s">
        <v>25</v>
      </c>
      <c r="Y73" s="34">
        <f t="shared" si="3"/>
        <v>0</v>
      </c>
      <c r="Z73" s="48"/>
      <c r="AA73" s="48"/>
      <c r="AB73" s="49"/>
      <c r="AC73" s="5"/>
      <c r="AD73" s="5"/>
    </row>
    <row r="74" ht="15.75" customHeight="1">
      <c r="A74" s="25">
        <f t="shared" si="6"/>
        <v>15</v>
      </c>
      <c r="B74" s="25">
        <f t="shared" si="7"/>
        <v>6</v>
      </c>
      <c r="C74" s="26" t="s">
        <v>160</v>
      </c>
      <c r="D74" s="27" t="s">
        <v>215</v>
      </c>
      <c r="E74" s="91" t="s">
        <v>33</v>
      </c>
      <c r="F74" s="91" t="s">
        <v>17</v>
      </c>
      <c r="G74" s="29" t="s">
        <v>18</v>
      </c>
      <c r="H74" s="30" t="s">
        <v>25</v>
      </c>
      <c r="I74" s="31" t="s">
        <v>97</v>
      </c>
      <c r="J74" s="32" t="s">
        <v>90</v>
      </c>
      <c r="K74" s="30" t="s">
        <v>25</v>
      </c>
      <c r="L74" s="30" t="s">
        <v>25</v>
      </c>
      <c r="M74" s="30" t="s">
        <v>25</v>
      </c>
      <c r="N74" s="30" t="s">
        <v>25</v>
      </c>
      <c r="O74" s="30" t="s">
        <v>25</v>
      </c>
      <c r="P74" s="30" t="s">
        <v>25</v>
      </c>
      <c r="Q74" s="30" t="s">
        <v>25</v>
      </c>
      <c r="R74" s="30" t="s">
        <v>25</v>
      </c>
      <c r="S74" s="30" t="s">
        <v>25</v>
      </c>
      <c r="T74" s="30" t="s">
        <v>25</v>
      </c>
      <c r="U74" s="30" t="s">
        <v>25</v>
      </c>
      <c r="V74" s="30" t="s">
        <v>25</v>
      </c>
      <c r="W74" s="30" t="s">
        <v>25</v>
      </c>
      <c r="X74" s="30" t="s">
        <v>25</v>
      </c>
      <c r="Y74" s="34">
        <f t="shared" si="3"/>
        <v>0</v>
      </c>
      <c r="Z74" s="48"/>
      <c r="AA74" s="48"/>
      <c r="AB74" s="49"/>
      <c r="AC74" s="5"/>
      <c r="AD74" s="5"/>
    </row>
    <row r="75" ht="15.75" customHeight="1">
      <c r="A75" s="25">
        <f t="shared" si="6"/>
        <v>15</v>
      </c>
      <c r="B75" s="25">
        <f t="shared" si="7"/>
        <v>10</v>
      </c>
      <c r="C75" s="26" t="s">
        <v>65</v>
      </c>
      <c r="D75" s="66" t="s">
        <v>216</v>
      </c>
      <c r="E75" s="91" t="s">
        <v>51</v>
      </c>
      <c r="F75" s="91" t="s">
        <v>17</v>
      </c>
      <c r="G75" s="29" t="s">
        <v>64</v>
      </c>
      <c r="H75" s="30" t="s">
        <v>25</v>
      </c>
      <c r="I75" s="31" t="s">
        <v>97</v>
      </c>
      <c r="J75" s="32" t="s">
        <v>90</v>
      </c>
      <c r="K75" s="30" t="s">
        <v>25</v>
      </c>
      <c r="L75" s="30" t="s">
        <v>25</v>
      </c>
      <c r="M75" s="30" t="s">
        <v>25</v>
      </c>
      <c r="N75" s="30" t="s">
        <v>25</v>
      </c>
      <c r="O75" s="30" t="s">
        <v>25</v>
      </c>
      <c r="P75" s="30" t="s">
        <v>25</v>
      </c>
      <c r="Q75" s="30" t="s">
        <v>25</v>
      </c>
      <c r="R75" s="30" t="s">
        <v>25</v>
      </c>
      <c r="S75" s="30" t="s">
        <v>25</v>
      </c>
      <c r="T75" s="30" t="s">
        <v>25</v>
      </c>
      <c r="U75" s="30" t="s">
        <v>25</v>
      </c>
      <c r="V75" s="30" t="s">
        <v>25</v>
      </c>
      <c r="W75" s="30" t="s">
        <v>25</v>
      </c>
      <c r="X75" s="30" t="s">
        <v>25</v>
      </c>
      <c r="Y75" s="34">
        <f t="shared" si="3"/>
        <v>0</v>
      </c>
      <c r="Z75" s="48"/>
      <c r="AA75" s="48"/>
      <c r="AB75" s="49"/>
      <c r="AC75" s="5"/>
      <c r="AD75" s="5"/>
    </row>
    <row r="76" ht="15.75" customHeight="1">
      <c r="A76" s="25">
        <f t="shared" si="6"/>
        <v>15</v>
      </c>
      <c r="B76" s="25">
        <f t="shared" si="7"/>
        <v>15</v>
      </c>
      <c r="C76" s="52"/>
      <c r="D76" s="94"/>
      <c r="E76" s="91"/>
      <c r="F76" s="91"/>
      <c r="G76" s="29"/>
      <c r="H76" s="30"/>
      <c r="I76" s="31"/>
      <c r="J76" s="32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4">
        <f t="shared" si="3"/>
        <v>0</v>
      </c>
      <c r="Z76" s="48"/>
      <c r="AA76" s="48"/>
      <c r="AB76" s="49"/>
      <c r="AC76" s="5"/>
      <c r="AD76" s="5"/>
    </row>
    <row r="77" ht="15.75" customHeight="1">
      <c r="A77" s="25">
        <f t="shared" si="6"/>
        <v>15</v>
      </c>
      <c r="B77" s="25">
        <f t="shared" si="7"/>
        <v>15</v>
      </c>
      <c r="C77" s="69"/>
      <c r="D77" s="67"/>
      <c r="E77" s="91"/>
      <c r="F77" s="91"/>
      <c r="G77" s="29"/>
      <c r="H77" s="30"/>
      <c r="I77" s="31"/>
      <c r="J77" s="32"/>
      <c r="K77" s="30"/>
      <c r="L77" s="30"/>
      <c r="M77" s="30"/>
      <c r="N77" s="30"/>
      <c r="O77" s="30"/>
      <c r="P77" s="65"/>
      <c r="Q77" s="30"/>
      <c r="R77" s="30"/>
      <c r="S77" s="30"/>
      <c r="T77" s="30"/>
      <c r="U77" s="30"/>
      <c r="V77" s="30"/>
      <c r="W77" s="30"/>
      <c r="X77" s="30"/>
      <c r="Y77" s="34">
        <f t="shared" si="3"/>
        <v>0</v>
      </c>
      <c r="Z77" s="48"/>
      <c r="AA77" s="48"/>
      <c r="AB77" s="49"/>
      <c r="AC77" s="5"/>
      <c r="AD77" s="5"/>
    </row>
    <row r="78" ht="15.75" customHeight="1">
      <c r="A78" s="25">
        <f t="shared" si="6"/>
        <v>15</v>
      </c>
      <c r="B78" s="25">
        <f t="shared" si="7"/>
        <v>15</v>
      </c>
      <c r="C78" s="26"/>
      <c r="D78" s="27"/>
      <c r="E78" s="91"/>
      <c r="F78" s="91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4">
        <f t="shared" si="3"/>
        <v>0</v>
      </c>
      <c r="Z78" s="48"/>
      <c r="AA78" s="48"/>
      <c r="AB78" s="49"/>
      <c r="AC78" s="5"/>
      <c r="AD78" s="5"/>
    </row>
    <row r="79" ht="15.75" customHeight="1">
      <c r="A79" s="25">
        <f t="shared" si="6"/>
        <v>15</v>
      </c>
      <c r="B79" s="25">
        <f t="shared" si="7"/>
        <v>15</v>
      </c>
      <c r="C79" s="26"/>
      <c r="D79" s="27"/>
      <c r="E79" s="91"/>
      <c r="F79" s="91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4">
        <f t="shared" si="3"/>
        <v>0</v>
      </c>
      <c r="Z79" s="48"/>
      <c r="AA79" s="48"/>
      <c r="AB79" s="49"/>
      <c r="AC79" s="5"/>
      <c r="AD79" s="5"/>
    </row>
    <row r="80" ht="15.75" customHeight="1">
      <c r="A80" s="25">
        <f t="shared" si="6"/>
        <v>15</v>
      </c>
      <c r="B80" s="25">
        <f t="shared" si="7"/>
        <v>15</v>
      </c>
      <c r="C80" s="26"/>
      <c r="D80" s="27"/>
      <c r="E80" s="91"/>
      <c r="F80" s="91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4">
        <f t="shared" si="3"/>
        <v>0</v>
      </c>
      <c r="Z80" s="48"/>
      <c r="AA80" s="48"/>
      <c r="AB80" s="49"/>
      <c r="AC80" s="5"/>
      <c r="AD80" s="5"/>
    </row>
    <row r="81" ht="15.75" customHeight="1">
      <c r="A81" s="25">
        <f t="shared" si="6"/>
        <v>15</v>
      </c>
      <c r="B81" s="25">
        <f t="shared" si="7"/>
        <v>15</v>
      </c>
      <c r="C81" s="26"/>
      <c r="D81" s="27"/>
      <c r="E81" s="91"/>
      <c r="F81" s="91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4">
        <f t="shared" si="3"/>
        <v>0</v>
      </c>
      <c r="Z81" s="48"/>
      <c r="AA81" s="48"/>
      <c r="AB81" s="49"/>
      <c r="AC81" s="5"/>
      <c r="AD81" s="5"/>
    </row>
    <row r="82" ht="15.75" customHeight="1">
      <c r="A82" s="25">
        <f t="shared" si="6"/>
        <v>15</v>
      </c>
      <c r="B82" s="25">
        <f t="shared" si="7"/>
        <v>15</v>
      </c>
      <c r="C82" s="26"/>
      <c r="D82" s="27"/>
      <c r="E82" s="91"/>
      <c r="F82" s="91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4">
        <f t="shared" si="3"/>
        <v>0</v>
      </c>
      <c r="Z82" s="48"/>
      <c r="AA82" s="48"/>
      <c r="AB82" s="49"/>
      <c r="AC82" s="5"/>
      <c r="AD82" s="5"/>
    </row>
    <row r="83" ht="15.75" customHeight="1">
      <c r="A83" s="25">
        <f t="shared" si="6"/>
        <v>15</v>
      </c>
      <c r="B83" s="25">
        <f t="shared" si="7"/>
        <v>15</v>
      </c>
      <c r="C83" s="26"/>
      <c r="D83" s="27"/>
      <c r="E83" s="91"/>
      <c r="F83" s="91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4">
        <f t="shared" si="3"/>
        <v>0</v>
      </c>
      <c r="Z83" s="48"/>
      <c r="AA83" s="48"/>
      <c r="AB83" s="49"/>
      <c r="AC83" s="5"/>
      <c r="AD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27"/>
      <c r="E84" s="91"/>
      <c r="F84" s="91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4">
        <f t="shared" si="3"/>
        <v>0</v>
      </c>
      <c r="Z84" s="48"/>
      <c r="AA84" s="48"/>
      <c r="AB84" s="49"/>
      <c r="AC84" s="5"/>
      <c r="AD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91"/>
      <c r="F85" s="91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4">
        <f t="shared" si="3"/>
        <v>0</v>
      </c>
      <c r="Z85" s="48"/>
      <c r="AA85" s="48"/>
      <c r="AB85" s="49"/>
      <c r="AC85" s="5"/>
      <c r="AD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91"/>
      <c r="F86" s="91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4">
        <f t="shared" si="3"/>
        <v>0</v>
      </c>
      <c r="Z86" s="48"/>
      <c r="AA86" s="48"/>
      <c r="AB86" s="49"/>
      <c r="AC86" s="5"/>
      <c r="AD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91"/>
      <c r="F87" s="91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4">
        <f t="shared" si="3"/>
        <v>0</v>
      </c>
      <c r="Z87" s="48"/>
      <c r="AA87" s="48"/>
      <c r="AB87" s="49"/>
      <c r="AC87" s="5"/>
      <c r="AD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91"/>
      <c r="F88" s="91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4">
        <f t="shared" si="3"/>
        <v>0</v>
      </c>
      <c r="Z88" s="48"/>
      <c r="AA88" s="48"/>
      <c r="AB88" s="49"/>
      <c r="AC88" s="5"/>
      <c r="AD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91"/>
      <c r="F89" s="91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4">
        <f t="shared" si="3"/>
        <v>0</v>
      </c>
      <c r="Z89" s="48"/>
      <c r="AA89" s="48"/>
      <c r="AB89" s="49"/>
      <c r="AC89" s="5"/>
      <c r="AD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91"/>
      <c r="F90" s="91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4">
        <f t="shared" si="3"/>
        <v>0</v>
      </c>
      <c r="Z90" s="48"/>
      <c r="AA90" s="48"/>
      <c r="AB90" s="49"/>
      <c r="AC90" s="5"/>
      <c r="AD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91"/>
      <c r="F91" s="91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4">
        <f t="shared" si="3"/>
        <v>0</v>
      </c>
      <c r="Z91" s="48"/>
      <c r="AA91" s="48"/>
      <c r="AB91" s="49"/>
      <c r="AC91" s="5"/>
      <c r="AD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91"/>
      <c r="F92" s="91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4">
        <f t="shared" si="3"/>
        <v>0</v>
      </c>
      <c r="Z92" s="48"/>
      <c r="AA92" s="48"/>
      <c r="AB92" s="49"/>
      <c r="AC92" s="5"/>
      <c r="AD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91"/>
      <c r="F93" s="91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4">
        <f t="shared" si="3"/>
        <v>0</v>
      </c>
      <c r="Z93" s="48"/>
      <c r="AA93" s="48"/>
      <c r="AB93" s="49"/>
      <c r="AC93" s="5"/>
      <c r="AD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91"/>
      <c r="F94" s="91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4">
        <f t="shared" si="3"/>
        <v>0</v>
      </c>
      <c r="Z94" s="48"/>
      <c r="AA94" s="48"/>
      <c r="AB94" s="49"/>
      <c r="AC94" s="5"/>
      <c r="AD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91"/>
      <c r="F95" s="91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4">
        <f t="shared" si="3"/>
        <v>0</v>
      </c>
      <c r="Z95" s="48"/>
      <c r="AA95" s="48"/>
      <c r="AB95" s="49"/>
      <c r="AC95" s="5"/>
      <c r="AD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91"/>
      <c r="F96" s="91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4">
        <f t="shared" si="3"/>
        <v>0</v>
      </c>
      <c r="Z96" s="48"/>
      <c r="AA96" s="48"/>
      <c r="AB96" s="49"/>
      <c r="AC96" s="5"/>
      <c r="AD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91"/>
      <c r="F97" s="91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4">
        <f t="shared" si="3"/>
        <v>0</v>
      </c>
      <c r="Z97" s="48"/>
      <c r="AA97" s="48"/>
      <c r="AB97" s="49"/>
      <c r="AC97" s="5"/>
      <c r="AD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91"/>
      <c r="F98" s="91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4">
        <f t="shared" si="3"/>
        <v>0</v>
      </c>
      <c r="Z98" s="48"/>
      <c r="AA98" s="48"/>
      <c r="AB98" s="49"/>
      <c r="AC98" s="5"/>
      <c r="AD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91"/>
      <c r="F99" s="91"/>
      <c r="G99" s="29"/>
      <c r="H99" s="30"/>
      <c r="I99" s="31"/>
      <c r="J99" s="32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4">
        <f t="shared" si="3"/>
        <v>0</v>
      </c>
      <c r="Z99" s="48"/>
      <c r="AA99" s="48"/>
      <c r="AB99" s="49"/>
      <c r="AC99" s="5"/>
      <c r="AD99" s="5"/>
    </row>
    <row r="100" ht="15.75" customHeight="1">
      <c r="A100" s="25">
        <f t="shared" si="6"/>
        <v>15</v>
      </c>
      <c r="B100" s="25">
        <f t="shared" si="7"/>
        <v>15</v>
      </c>
      <c r="C100" s="26"/>
      <c r="D100" s="27"/>
      <c r="E100" s="91"/>
      <c r="F100" s="91"/>
      <c r="G100" s="29"/>
      <c r="H100" s="30"/>
      <c r="I100" s="31"/>
      <c r="J100" s="32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4">
        <f t="shared" si="3"/>
        <v>0</v>
      </c>
      <c r="Z100" s="48"/>
      <c r="AA100" s="48"/>
      <c r="AB100" s="49"/>
      <c r="AC100" s="5"/>
      <c r="AD100" s="5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3" t="s">
        <v>218</v>
      </c>
      <c r="K101" s="74">
        <f t="shared" ref="K101:L101" si="8">SUM(COUNTIF(K3:K100,"A") + COUNTIF(K3:K100,"T") + (COUNTIF(K3:K100,"T")/2))</f>
        <v>0</v>
      </c>
      <c r="L101" s="74">
        <f t="shared" si="8"/>
        <v>0</v>
      </c>
      <c r="M101" s="74">
        <f>SUM(COUNTIF(M3:M100,"O")/2)</f>
        <v>0</v>
      </c>
      <c r="N101" s="74">
        <f t="shared" ref="N101:O101" si="9">SUM(COUNTIF(N3:N100,"A") + COUNTIF(N3:N100,"T") + (COUNTIF(N3:N100,"T")/2))</f>
        <v>0</v>
      </c>
      <c r="O101" s="74">
        <f t="shared" si="9"/>
        <v>0</v>
      </c>
      <c r="P101" s="74">
        <f>SUM(COUNTIF(P3:P100,"O")/2)</f>
        <v>0</v>
      </c>
      <c r="Q101" s="74">
        <f t="shared" ref="Q101:R101" si="10">SUM(COUNTIF(Q3:Q100,"A") + COUNTIF(Q3:Q100,"T") + (COUNTIF(Q3:Q100,"T")/2))</f>
        <v>0</v>
      </c>
      <c r="R101" s="74">
        <f t="shared" si="10"/>
        <v>0</v>
      </c>
      <c r="S101" s="74">
        <f>SUM(COUNTIF(S3:S100,"O")/2)</f>
        <v>0</v>
      </c>
      <c r="T101" s="74">
        <f t="shared" ref="T101:U101" si="11">SUM(COUNTIF(T3:T100,"A") + COUNTIF(T3:T100,"T") + (COUNTIF(T3:T100,"T")/2))</f>
        <v>12</v>
      </c>
      <c r="U101" s="74">
        <f t="shared" si="11"/>
        <v>12</v>
      </c>
      <c r="V101" s="74">
        <f>SUM(COUNTIF(V3:V100,"O")/2)</f>
        <v>0</v>
      </c>
      <c r="W101" s="74">
        <f t="shared" ref="W101:X101" si="12">SUM(COUNTIF(W3:W100,"A") + COUNTIF(W3:W100,"T") + (COUNTIF(W3:W100,"T")/2))</f>
        <v>14</v>
      </c>
      <c r="X101" s="74">
        <f t="shared" si="12"/>
        <v>14</v>
      </c>
      <c r="Y101" s="75">
        <f t="shared" ref="Y101:Y104" si="14">AVERAGE(K101,L101,N101,O101,Q101,R101,T101,U101,W101,X101)</f>
        <v>5.2</v>
      </c>
      <c r="Z101" s="95" t="s">
        <v>219</v>
      </c>
      <c r="AA101" s="42"/>
      <c r="AB101" s="48"/>
      <c r="AC101" s="48"/>
      <c r="AD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77" t="s">
        <v>220</v>
      </c>
      <c r="K102" s="78">
        <f t="shared" ref="K102:X102" si="13">SUM(COUNTIF(K3:K100,"J"))</f>
        <v>0</v>
      </c>
      <c r="L102" s="78">
        <f t="shared" si="13"/>
        <v>0</v>
      </c>
      <c r="M102" s="78">
        <f t="shared" si="13"/>
        <v>0</v>
      </c>
      <c r="N102" s="78">
        <f t="shared" si="13"/>
        <v>0</v>
      </c>
      <c r="O102" s="78">
        <f t="shared" si="13"/>
        <v>0</v>
      </c>
      <c r="P102" s="78">
        <f t="shared" si="13"/>
        <v>0</v>
      </c>
      <c r="Q102" s="78">
        <f t="shared" si="13"/>
        <v>0</v>
      </c>
      <c r="R102" s="78">
        <f t="shared" si="13"/>
        <v>0</v>
      </c>
      <c r="S102" s="78">
        <f t="shared" si="13"/>
        <v>0</v>
      </c>
      <c r="T102" s="78">
        <f t="shared" si="13"/>
        <v>2</v>
      </c>
      <c r="U102" s="78">
        <f t="shared" si="13"/>
        <v>1</v>
      </c>
      <c r="V102" s="78">
        <f t="shared" si="13"/>
        <v>0</v>
      </c>
      <c r="W102" s="78">
        <f t="shared" si="13"/>
        <v>1</v>
      </c>
      <c r="X102" s="78">
        <f t="shared" si="13"/>
        <v>3</v>
      </c>
      <c r="Y102" s="96">
        <f t="shared" si="14"/>
        <v>0.7</v>
      </c>
      <c r="Z102" s="95" t="s">
        <v>221</v>
      </c>
      <c r="AA102" s="42"/>
      <c r="AB102" s="48"/>
      <c r="AC102" s="48"/>
      <c r="AD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0" t="s">
        <v>222</v>
      </c>
      <c r="K103" s="81">
        <f t="shared" ref="K103:X103" si="15">SUM(COUNTIF(K3:K100,"F"))</f>
        <v>0</v>
      </c>
      <c r="L103" s="81">
        <f t="shared" si="15"/>
        <v>0</v>
      </c>
      <c r="M103" s="81">
        <f t="shared" si="15"/>
        <v>0</v>
      </c>
      <c r="N103" s="81">
        <f t="shared" si="15"/>
        <v>0</v>
      </c>
      <c r="O103" s="81">
        <f t="shared" si="15"/>
        <v>0</v>
      </c>
      <c r="P103" s="81">
        <f t="shared" si="15"/>
        <v>0</v>
      </c>
      <c r="Q103" s="81">
        <f t="shared" si="15"/>
        <v>0</v>
      </c>
      <c r="R103" s="81">
        <f t="shared" si="15"/>
        <v>0</v>
      </c>
      <c r="S103" s="81">
        <f t="shared" si="15"/>
        <v>0</v>
      </c>
      <c r="T103" s="81">
        <f t="shared" si="15"/>
        <v>0</v>
      </c>
      <c r="U103" s="81">
        <f t="shared" si="15"/>
        <v>0</v>
      </c>
      <c r="V103" s="81">
        <f t="shared" si="15"/>
        <v>0</v>
      </c>
      <c r="W103" s="81">
        <f t="shared" si="15"/>
        <v>0</v>
      </c>
      <c r="X103" s="81">
        <f t="shared" si="15"/>
        <v>0</v>
      </c>
      <c r="Y103" s="97">
        <f t="shared" si="14"/>
        <v>0</v>
      </c>
      <c r="Z103" s="76" t="s">
        <v>223</v>
      </c>
      <c r="AA103" s="4"/>
      <c r="AB103" s="48"/>
      <c r="AC103" s="48"/>
      <c r="AD103" s="48"/>
    </row>
    <row r="104" ht="15.75" customHeight="1">
      <c r="A104" s="71"/>
      <c r="B104" s="71"/>
      <c r="C104" s="1"/>
      <c r="D104" s="48"/>
      <c r="E104" s="72"/>
      <c r="F104" s="72"/>
      <c r="G104" s="72"/>
      <c r="H104" s="72"/>
      <c r="I104" s="44"/>
      <c r="J104" s="83" t="s">
        <v>224</v>
      </c>
      <c r="K104" s="84">
        <f t="shared" ref="K104:L104" si="16">(COUNTIF(K3:K100,"A") + COUNTIF(K3:K100,"T") + COUNTIF(K3:K100,"F") + COUNTIF(K3:K100,"J"))</f>
        <v>0</v>
      </c>
      <c r="L104" s="84">
        <f t="shared" si="16"/>
        <v>0</v>
      </c>
      <c r="M104" s="85"/>
      <c r="N104" s="84">
        <f t="shared" ref="N104:O104" si="17">(COUNTIF(N3:N100,"A") + COUNTIF(N3:N100,"T") + COUNTIF(N3:N100,"F") + COUNTIF(N3:N100,"J"))</f>
        <v>0</v>
      </c>
      <c r="O104" s="84">
        <f t="shared" si="17"/>
        <v>0</v>
      </c>
      <c r="P104" s="85"/>
      <c r="Q104" s="84">
        <f t="shared" ref="Q104:R104" si="18">(COUNTIF(Q3:Q100,"A") + COUNTIF(Q3:Q100,"T") + COUNTIF(Q3:Q100,"F") + COUNTIF(Q3:Q100,"J"))</f>
        <v>0</v>
      </c>
      <c r="R104" s="84">
        <f t="shared" si="18"/>
        <v>0</v>
      </c>
      <c r="S104" s="85"/>
      <c r="T104" s="84">
        <f t="shared" ref="T104:U104" si="19">(COUNTIF(T3:T100,"A") + COUNTIF(T3:T100,"T") + COUNTIF(T3:T100,"F") + COUNTIF(T3:T100,"J"))</f>
        <v>14</v>
      </c>
      <c r="U104" s="84">
        <f t="shared" si="19"/>
        <v>13</v>
      </c>
      <c r="V104" s="85"/>
      <c r="W104" s="84">
        <f t="shared" ref="W104:X104" si="20">(COUNTIF(W3:W100,"A") + COUNTIF(W3:W100,"T") + COUNTIF(W3:W100,"F") + COUNTIF(W3:W100,"J"))</f>
        <v>15</v>
      </c>
      <c r="X104" s="84">
        <f t="shared" si="20"/>
        <v>17</v>
      </c>
      <c r="Y104" s="86">
        <f t="shared" si="14"/>
        <v>5.9</v>
      </c>
      <c r="Z104" s="76" t="s">
        <v>225</v>
      </c>
      <c r="AA104" s="4"/>
      <c r="AB104" s="48"/>
      <c r="AC104" s="48"/>
      <c r="AD104" s="4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X$100"/>
  <mergeCells count="39">
    <mergeCell ref="C1:I1"/>
    <mergeCell ref="K1:X1"/>
    <mergeCell ref="Z1:AA1"/>
    <mergeCell ref="AB1:AD1"/>
    <mergeCell ref="AA3:AD3"/>
    <mergeCell ref="AA4:AD4"/>
    <mergeCell ref="AA5:AD5"/>
    <mergeCell ref="Z65:AD65"/>
    <mergeCell ref="Z66:AD66"/>
    <mergeCell ref="Z103:AA103"/>
    <mergeCell ref="Z104:AA104"/>
    <mergeCell ref="Z67:AD67"/>
    <mergeCell ref="Z68:AD68"/>
    <mergeCell ref="Z69:AD69"/>
    <mergeCell ref="Z70:AD70"/>
    <mergeCell ref="Z62:AD62"/>
    <mergeCell ref="Z63:AD63"/>
    <mergeCell ref="Z64:AD64"/>
    <mergeCell ref="Z53:AA53"/>
    <mergeCell ref="Z54:AA54"/>
    <mergeCell ref="Z55:AA55"/>
    <mergeCell ref="Z56:AA56"/>
    <mergeCell ref="Z57:AA57"/>
    <mergeCell ref="Z58:AA58"/>
    <mergeCell ref="Z59:AA59"/>
    <mergeCell ref="Z46:AA46"/>
    <mergeCell ref="Z47:AA47"/>
    <mergeCell ref="Z48:AA48"/>
    <mergeCell ref="Z49:AA49"/>
    <mergeCell ref="Z50:AA50"/>
    <mergeCell ref="Z51:AA51"/>
    <mergeCell ref="Z52:AA52"/>
    <mergeCell ref="AA6:AD6"/>
    <mergeCell ref="AA7:AD7"/>
    <mergeCell ref="AA8:AD8"/>
    <mergeCell ref="AA9:AD9"/>
    <mergeCell ref="AA10:AD10"/>
    <mergeCell ref="Z45:AA45"/>
    <mergeCell ref="AC45:AD45"/>
  </mergeCells>
  <conditionalFormatting sqref="H67:H68 K67:Y68 H71:H75 K71:Y71 K73:Y75">
    <cfRule type="cellIs" dxfId="0" priority="1" operator="equal">
      <formula>"NP"</formula>
    </cfRule>
  </conditionalFormatting>
  <conditionalFormatting sqref="H3:H100 K3:X100 Z3:Z10">
    <cfRule type="cellIs" dxfId="0" priority="2" operator="equal">
      <formula>"NP"</formula>
    </cfRule>
  </conditionalFormatting>
  <conditionalFormatting sqref="AC47:AC49 AD47 AC51:AC53">
    <cfRule type="containsText" dxfId="1" priority="3" operator="containsText" text="Si">
      <formula>NOT(ISERROR(SEARCH(("Si"),(AC47))))</formula>
    </cfRule>
  </conditionalFormatting>
  <conditionalFormatting sqref="H3:H100 K3:X100 Z3:Z10 Y67:Y68 Y71 Y73:Y75">
    <cfRule type="containsText" dxfId="2" priority="4" operator="containsText" text="A">
      <formula>NOT(ISERROR(SEARCH(("A"),(H3))))</formula>
    </cfRule>
  </conditionalFormatting>
  <conditionalFormatting sqref="H3:H100 K3:X100 Z3:Z10 Y67:Y68 Y71 Y73:Y75">
    <cfRule type="containsText" dxfId="3" priority="5" operator="containsText" text="F">
      <formula>NOT(ISERROR(SEARCH(("F"),(H3))))</formula>
    </cfRule>
  </conditionalFormatting>
  <conditionalFormatting sqref="H3:H100 K3:X100 Z3:Z10 Y67:Y68 Y71 Y73:Y75">
    <cfRule type="containsText" dxfId="4" priority="6" operator="containsText" text="J">
      <formula>NOT(ISERROR(SEARCH(("J"),(H3))))</formula>
    </cfRule>
  </conditionalFormatting>
  <conditionalFormatting sqref="H3:H100 K3:X100 Z3:Z10 Y67:Y68 Y71 Y73:Y75">
    <cfRule type="containsText" dxfId="5" priority="7" operator="containsText" text="R">
      <formula>NOT(ISERROR(SEARCH(("R"),(H3))))</formula>
    </cfRule>
  </conditionalFormatting>
  <conditionalFormatting sqref="H3:H100 K3:X100 Z3:Z10 Y67:Y68 Y71 Y73:Y75">
    <cfRule type="containsText" dxfId="6" priority="8" operator="containsText" text="L">
      <formula>NOT(ISERROR(SEARCH(("L"),(H3))))</formula>
    </cfRule>
  </conditionalFormatting>
  <conditionalFormatting sqref="AB24 AB26 AB47:AB59 AB71:AB100">
    <cfRule type="expression" dxfId="7" priority="9">
      <formula>AND(ISNUMBER(AB24),TRUNC(AB24)&lt;TODAY())</formula>
    </cfRule>
  </conditionalFormatting>
  <conditionalFormatting sqref="AB24 AB26 AB47:AB59 AB71:AB100">
    <cfRule type="expression" dxfId="8" priority="10">
      <formula>AND(ISNUMBER(AB24),TRUNC(AB24)&gt;TODAY())</formula>
    </cfRule>
  </conditionalFormatting>
  <conditionalFormatting sqref="AB24 AB26 AB47:AB59 AB71:AB100">
    <cfRule type="timePeriod" dxfId="9" priority="11" timePeriod="today"/>
  </conditionalFormatting>
  <conditionalFormatting sqref="AC47:AD59 AC71:AD100">
    <cfRule type="containsText" dxfId="7" priority="12" operator="containsText" text="No">
      <formula>NOT(ISERROR(SEARCH(("No"),(AC47))))</formula>
    </cfRule>
  </conditionalFormatting>
  <conditionalFormatting sqref="H3:H100 K3:X100 Z3:Z10 Y67:Y68 Y71 Y73:Y75">
    <cfRule type="containsText" dxfId="10" priority="13" operator="containsText" text="T">
      <formula>NOT(ISERROR(SEARCH(("T"),(H3))))</formula>
    </cfRule>
  </conditionalFormatting>
  <conditionalFormatting sqref="AC47:AD59 AC71:AD100">
    <cfRule type="containsText" dxfId="1" priority="14" operator="containsText" text="Sí">
      <formula>NOT(ISERROR(SEARCH(("Sí"),(AC47))))</formula>
    </cfRule>
  </conditionalFormatting>
  <conditionalFormatting sqref="H3:H100 K3:X100 Z3:Z10 Y67:Y68 Y71 Y73:Y75">
    <cfRule type="containsText" dxfId="11" priority="15" operator="containsText" text="O">
      <formula>NOT(ISERROR(SEARCH(("O"),(H3))))</formula>
    </cfRule>
  </conditionalFormatting>
  <conditionalFormatting sqref="K104:X104">
    <cfRule type="cellIs" dxfId="1" priority="16" operator="equal">
      <formula>"OK"</formula>
    </cfRule>
  </conditionalFormatting>
  <conditionalFormatting sqref="K104:X104">
    <cfRule type="cellIs" dxfId="7" priority="17" operator="equal">
      <formula>"NO"</formula>
    </cfRule>
  </conditionalFormatting>
  <conditionalFormatting sqref="Y3:Y100">
    <cfRule type="cellIs" dxfId="2" priority="18" operator="greaterThanOrEqual">
      <formula>"75%"</formula>
    </cfRule>
  </conditionalFormatting>
  <conditionalFormatting sqref="Y3:Y100">
    <cfRule type="cellIs" dxfId="12" priority="19" operator="lessThan">
      <formula>"50%"</formula>
    </cfRule>
  </conditionalFormatting>
  <conditionalFormatting sqref="H3:H100 K3:X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X64 K65 M65:X65 K66:X76 K77:O77 Q77:X77 K78:X100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2" width="6.57"/>
    <col customWidth="1" min="23" max="23" width="5.86"/>
    <col customWidth="1" min="24" max="24" width="21.0"/>
    <col customWidth="1" min="25" max="25" width="9.43"/>
    <col customWidth="1" min="26" max="26" width="10.43"/>
    <col customWidth="1" min="27" max="27" width="22.0"/>
    <col customWidth="1" min="28" max="28" width="11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10">
        <v>8.0</v>
      </c>
      <c r="X1" s="11" t="s">
        <v>4</v>
      </c>
      <c r="Y1" s="4"/>
      <c r="Z1" s="12" t="s">
        <v>5</v>
      </c>
      <c r="AA1" s="7"/>
      <c r="AB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3.0</v>
      </c>
      <c r="L2" s="19">
        <v>5.0</v>
      </c>
      <c r="M2" s="20">
        <v>8.0</v>
      </c>
      <c r="N2" s="19">
        <v>10.0</v>
      </c>
      <c r="O2" s="19">
        <v>12.0</v>
      </c>
      <c r="P2" s="20">
        <v>15.0</v>
      </c>
      <c r="Q2" s="19">
        <v>17.0</v>
      </c>
      <c r="R2" s="19">
        <v>19.0</v>
      </c>
      <c r="S2" s="20">
        <v>22.0</v>
      </c>
      <c r="T2" s="19">
        <v>24.0</v>
      </c>
      <c r="U2" s="19">
        <v>26.0</v>
      </c>
      <c r="V2" s="20">
        <v>29.0</v>
      </c>
      <c r="W2" s="21" t="s">
        <v>14</v>
      </c>
      <c r="X2" s="22"/>
      <c r="Y2" s="22"/>
      <c r="Z2" s="23"/>
      <c r="AA2" s="24"/>
      <c r="AB2" s="22"/>
    </row>
    <row r="3" ht="15.75" customHeight="1">
      <c r="A3" s="25">
        <f t="shared" ref="A3:A29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9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28" t="s">
        <v>17</v>
      </c>
      <c r="F3" s="28"/>
      <c r="G3" s="29" t="s">
        <v>18</v>
      </c>
      <c r="H3" s="30" t="s">
        <v>19</v>
      </c>
      <c r="I3" s="31" t="s">
        <v>20</v>
      </c>
      <c r="J3" s="32" t="s">
        <v>21</v>
      </c>
      <c r="K3" s="33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4" t="str">
        <f t="shared" ref="W3:W99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(COUNTIF(#REF!,"A") + (COUNTIF(#REF!,"T")/2) + (COUNTIF(#REF!,"O")/2) ) )/$W$1</f>
        <v>#REF!</v>
      </c>
      <c r="X3" s="35" t="s">
        <v>19</v>
      </c>
      <c r="Y3" s="36" t="s">
        <v>22</v>
      </c>
      <c r="Z3" s="37"/>
      <c r="AA3" s="37"/>
      <c r="AB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28" t="s">
        <v>17</v>
      </c>
      <c r="F4" s="28"/>
      <c r="G4" s="29" t="s">
        <v>18</v>
      </c>
      <c r="H4" s="30" t="s">
        <v>25</v>
      </c>
      <c r="I4" s="31" t="s">
        <v>20</v>
      </c>
      <c r="J4" s="32" t="s">
        <v>21</v>
      </c>
      <c r="K4" s="33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0" t="s">
        <v>25</v>
      </c>
      <c r="W4" s="34" t="str">
        <f t="shared" si="3"/>
        <v>#REF!</v>
      </c>
      <c r="X4" s="30" t="s">
        <v>26</v>
      </c>
      <c r="Y4" s="39" t="s">
        <v>27</v>
      </c>
      <c r="Z4" s="3"/>
      <c r="AA4" s="3"/>
      <c r="AB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28" t="s">
        <v>17</v>
      </c>
      <c r="F5" s="28"/>
      <c r="G5" s="29" t="s">
        <v>18</v>
      </c>
      <c r="H5" s="30" t="s">
        <v>25</v>
      </c>
      <c r="I5" s="31" t="s">
        <v>20</v>
      </c>
      <c r="J5" s="32" t="s">
        <v>21</v>
      </c>
      <c r="K5" s="33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0" t="s">
        <v>25</v>
      </c>
      <c r="W5" s="34" t="str">
        <f t="shared" si="3"/>
        <v>#REF!</v>
      </c>
      <c r="X5" s="30" t="s">
        <v>29</v>
      </c>
      <c r="Y5" s="39" t="s">
        <v>30</v>
      </c>
      <c r="Z5" s="3"/>
      <c r="AA5" s="3"/>
      <c r="AB5" s="4"/>
    </row>
    <row r="6" ht="15.75" customHeight="1">
      <c r="A6" s="25">
        <f t="shared" si="1"/>
        <v>2</v>
      </c>
      <c r="B6" s="25">
        <f t="shared" si="2"/>
        <v>3</v>
      </c>
      <c r="C6" s="26" t="s">
        <v>31</v>
      </c>
      <c r="D6" s="27" t="s">
        <v>32</v>
      </c>
      <c r="E6" s="28" t="s">
        <v>33</v>
      </c>
      <c r="F6" s="28"/>
      <c r="G6" s="29" t="s">
        <v>18</v>
      </c>
      <c r="H6" s="30" t="s">
        <v>19</v>
      </c>
      <c r="I6" s="31" t="s">
        <v>34</v>
      </c>
      <c r="J6" s="32" t="s">
        <v>35</v>
      </c>
      <c r="K6" s="33"/>
      <c r="L6" s="30"/>
      <c r="M6" s="40"/>
      <c r="N6" s="30"/>
      <c r="O6" s="30"/>
      <c r="P6" s="30"/>
      <c r="Q6" s="30"/>
      <c r="R6" s="30"/>
      <c r="S6" s="30"/>
      <c r="T6" s="30"/>
      <c r="U6" s="30"/>
      <c r="V6" s="30"/>
      <c r="W6" s="34" t="str">
        <f t="shared" si="3"/>
        <v>#REF!</v>
      </c>
      <c r="X6" s="30" t="s">
        <v>36</v>
      </c>
      <c r="Y6" s="39" t="s">
        <v>37</v>
      </c>
      <c r="Z6" s="3"/>
      <c r="AA6" s="3"/>
      <c r="AB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28" t="s">
        <v>33</v>
      </c>
      <c r="F7" s="28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3" t="s">
        <v>19</v>
      </c>
      <c r="L7" s="30" t="s">
        <v>19</v>
      </c>
      <c r="M7" s="41"/>
      <c r="N7" s="30" t="s">
        <v>19</v>
      </c>
      <c r="O7" s="30" t="s">
        <v>19</v>
      </c>
      <c r="P7" s="30"/>
      <c r="Q7" s="30" t="s">
        <v>19</v>
      </c>
      <c r="R7" s="30" t="s">
        <v>19</v>
      </c>
      <c r="S7" s="30"/>
      <c r="T7" s="30" t="s">
        <v>19</v>
      </c>
      <c r="U7" s="30" t="s">
        <v>19</v>
      </c>
      <c r="V7" s="30"/>
      <c r="W7" s="34" t="str">
        <f t="shared" si="3"/>
        <v>#REF!</v>
      </c>
      <c r="X7" s="30" t="s">
        <v>25</v>
      </c>
      <c r="Y7" s="39" t="s">
        <v>44</v>
      </c>
      <c r="Z7" s="3"/>
      <c r="AA7" s="3"/>
      <c r="AB7" s="4"/>
    </row>
    <row r="8" ht="15.75" customHeight="1">
      <c r="A8" s="25">
        <f t="shared" si="1"/>
        <v>3</v>
      </c>
      <c r="B8" s="25">
        <f t="shared" si="2"/>
        <v>7</v>
      </c>
      <c r="C8" s="26" t="s">
        <v>38</v>
      </c>
      <c r="D8" s="27" t="s">
        <v>45</v>
      </c>
      <c r="E8" s="28" t="s">
        <v>33</v>
      </c>
      <c r="F8" s="28" t="s">
        <v>46</v>
      </c>
      <c r="G8" s="29" t="s">
        <v>41</v>
      </c>
      <c r="H8" s="30" t="s">
        <v>19</v>
      </c>
      <c r="I8" s="31" t="s">
        <v>42</v>
      </c>
      <c r="J8" s="32" t="s">
        <v>47</v>
      </c>
      <c r="K8" s="33" t="s">
        <v>25</v>
      </c>
      <c r="L8" s="30" t="s">
        <v>25</v>
      </c>
      <c r="M8" s="30"/>
      <c r="N8" s="30" t="s">
        <v>25</v>
      </c>
      <c r="O8" s="30" t="s">
        <v>25</v>
      </c>
      <c r="P8" s="30"/>
      <c r="Q8" s="30" t="s">
        <v>25</v>
      </c>
      <c r="R8" s="30" t="s">
        <v>25</v>
      </c>
      <c r="S8" s="30"/>
      <c r="T8" s="30" t="s">
        <v>25</v>
      </c>
      <c r="U8" s="30" t="s">
        <v>25</v>
      </c>
      <c r="V8" s="30"/>
      <c r="W8" s="34" t="str">
        <f t="shared" si="3"/>
        <v>#REF!</v>
      </c>
      <c r="X8" s="30" t="s">
        <v>48</v>
      </c>
      <c r="Y8" s="39" t="s">
        <v>49</v>
      </c>
      <c r="Z8" s="3"/>
      <c r="AA8" s="3"/>
      <c r="AB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28" t="s">
        <v>51</v>
      </c>
      <c r="F9" s="28" t="s">
        <v>46</v>
      </c>
      <c r="G9" s="29" t="s">
        <v>52</v>
      </c>
      <c r="H9" s="30" t="s">
        <v>19</v>
      </c>
      <c r="I9" s="31" t="s">
        <v>42</v>
      </c>
      <c r="J9" s="32" t="s">
        <v>53</v>
      </c>
      <c r="K9" s="30" t="s">
        <v>19</v>
      </c>
      <c r="L9" s="30" t="s">
        <v>19</v>
      </c>
      <c r="M9" s="30"/>
      <c r="N9" s="30" t="s">
        <v>19</v>
      </c>
      <c r="O9" s="30" t="s">
        <v>19</v>
      </c>
      <c r="P9" s="30"/>
      <c r="Q9" s="30" t="s">
        <v>19</v>
      </c>
      <c r="R9" s="30" t="s">
        <v>19</v>
      </c>
      <c r="S9" s="30"/>
      <c r="T9" s="30" t="s">
        <v>19</v>
      </c>
      <c r="U9" s="30" t="s">
        <v>19</v>
      </c>
      <c r="V9" s="30"/>
      <c r="W9" s="34" t="str">
        <f t="shared" si="3"/>
        <v>#REF!</v>
      </c>
      <c r="X9" s="30" t="s">
        <v>54</v>
      </c>
      <c r="Y9" s="39" t="s">
        <v>55</v>
      </c>
      <c r="Z9" s="3"/>
      <c r="AA9" s="3"/>
      <c r="AB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28" t="s">
        <v>51</v>
      </c>
      <c r="F10" s="28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 t="s">
        <v>29</v>
      </c>
      <c r="L10" s="30" t="s">
        <v>29</v>
      </c>
      <c r="M10" s="30"/>
      <c r="N10" s="30" t="s">
        <v>19</v>
      </c>
      <c r="O10" s="30" t="s">
        <v>29</v>
      </c>
      <c r="P10" s="30"/>
      <c r="Q10" s="30" t="s">
        <v>19</v>
      </c>
      <c r="R10" s="30" t="s">
        <v>19</v>
      </c>
      <c r="S10" s="30"/>
      <c r="T10" s="30" t="s">
        <v>19</v>
      </c>
      <c r="U10" s="30" t="s">
        <v>19</v>
      </c>
      <c r="V10" s="30"/>
      <c r="W10" s="34" t="str">
        <f t="shared" si="3"/>
        <v>#REF!</v>
      </c>
      <c r="X10" s="30" t="s">
        <v>59</v>
      </c>
      <c r="Y10" s="39" t="s">
        <v>60</v>
      </c>
      <c r="Z10" s="3"/>
      <c r="AA10" s="3"/>
      <c r="AB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61</v>
      </c>
      <c r="E11" s="28" t="s">
        <v>62</v>
      </c>
      <c r="F11" s="28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3" t="s">
        <v>19</v>
      </c>
      <c r="L11" s="42" t="s">
        <v>19</v>
      </c>
      <c r="M11" s="30"/>
      <c r="N11" s="30" t="s">
        <v>19</v>
      </c>
      <c r="O11" s="30" t="s">
        <v>19</v>
      </c>
      <c r="P11" s="30"/>
      <c r="Q11" s="30" t="s">
        <v>29</v>
      </c>
      <c r="R11" s="30" t="s">
        <v>19</v>
      </c>
      <c r="S11" s="30"/>
      <c r="T11" s="30" t="s">
        <v>19</v>
      </c>
      <c r="U11" s="30" t="s">
        <v>19</v>
      </c>
      <c r="V11" s="30"/>
      <c r="W11" s="34" t="str">
        <f t="shared" si="3"/>
        <v>#REF!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65</v>
      </c>
      <c r="D12" s="27" t="s">
        <v>66</v>
      </c>
      <c r="E12" s="28" t="s">
        <v>17</v>
      </c>
      <c r="F12" s="28" t="s">
        <v>62</v>
      </c>
      <c r="G12" s="29" t="s">
        <v>41</v>
      </c>
      <c r="H12" s="30" t="s">
        <v>19</v>
      </c>
      <c r="I12" s="31" t="s">
        <v>42</v>
      </c>
      <c r="J12" s="32" t="s">
        <v>58</v>
      </c>
      <c r="K12" s="33" t="s">
        <v>19</v>
      </c>
      <c r="L12" s="30" t="s">
        <v>29</v>
      </c>
      <c r="M12" s="30"/>
      <c r="N12" s="30" t="s">
        <v>19</v>
      </c>
      <c r="O12" s="30" t="s">
        <v>29</v>
      </c>
      <c r="P12" s="30"/>
      <c r="Q12" s="30" t="s">
        <v>19</v>
      </c>
      <c r="R12" s="30" t="s">
        <v>19</v>
      </c>
      <c r="S12" s="30"/>
      <c r="T12" s="30" t="s">
        <v>19</v>
      </c>
      <c r="U12" s="30" t="s">
        <v>19</v>
      </c>
      <c r="V12" s="30"/>
      <c r="W12" s="34" t="str">
        <f t="shared" si="3"/>
        <v>#REF!</v>
      </c>
      <c r="X12" s="43" t="s">
        <v>67</v>
      </c>
      <c r="Y12" s="43" t="s">
        <v>68</v>
      </c>
      <c r="Z12" s="44"/>
      <c r="AA12" s="43" t="s">
        <v>69</v>
      </c>
      <c r="AB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71</v>
      </c>
      <c r="E13" s="28" t="s">
        <v>17</v>
      </c>
      <c r="F13" s="28"/>
      <c r="G13" s="29" t="s">
        <v>18</v>
      </c>
      <c r="H13" s="30" t="s">
        <v>25</v>
      </c>
      <c r="I13" s="31" t="s">
        <v>42</v>
      </c>
      <c r="J13" s="32" t="s">
        <v>58</v>
      </c>
      <c r="K13" s="33" t="s">
        <v>25</v>
      </c>
      <c r="L13" s="30" t="s">
        <v>25</v>
      </c>
      <c r="M13" s="30" t="s">
        <v>25</v>
      </c>
      <c r="N13" s="30" t="s">
        <v>25</v>
      </c>
      <c r="O13" s="30" t="s">
        <v>25</v>
      </c>
      <c r="P13" s="30" t="s">
        <v>25</v>
      </c>
      <c r="Q13" s="30" t="s">
        <v>25</v>
      </c>
      <c r="R13" s="30" t="s">
        <v>25</v>
      </c>
      <c r="S13" s="30" t="s">
        <v>25</v>
      </c>
      <c r="T13" s="30" t="s">
        <v>25</v>
      </c>
      <c r="U13" s="30" t="s">
        <v>25</v>
      </c>
      <c r="V13" s="30" t="s">
        <v>25</v>
      </c>
      <c r="W13" s="34" t="str">
        <f t="shared" si="3"/>
        <v>#REF!</v>
      </c>
      <c r="X13" s="45" t="s">
        <v>72</v>
      </c>
      <c r="Y13" s="46">
        <f>COUNTIF(I3:I99,"1° P - 1°M")</f>
        <v>16</v>
      </c>
      <c r="Z13" s="44"/>
      <c r="AA13" s="45" t="s">
        <v>73</v>
      </c>
      <c r="AB13" s="46">
        <f>COUNTIF(C3:C99,"Rct.")</f>
        <v>14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75</v>
      </c>
      <c r="E14" s="28" t="s">
        <v>76</v>
      </c>
      <c r="F14" s="28" t="s">
        <v>63</v>
      </c>
      <c r="G14" s="29" t="s">
        <v>41</v>
      </c>
      <c r="H14" s="30" t="s">
        <v>25</v>
      </c>
      <c r="I14" s="31" t="s">
        <v>42</v>
      </c>
      <c r="J14" s="32" t="s">
        <v>77</v>
      </c>
      <c r="K14" s="33" t="s">
        <v>25</v>
      </c>
      <c r="L14" s="30" t="s">
        <v>25</v>
      </c>
      <c r="M14" s="30" t="s">
        <v>25</v>
      </c>
      <c r="N14" s="30" t="s">
        <v>25</v>
      </c>
      <c r="O14" s="30" t="s">
        <v>25</v>
      </c>
      <c r="P14" s="30" t="s">
        <v>25</v>
      </c>
      <c r="Q14" s="30" t="s">
        <v>25</v>
      </c>
      <c r="R14" s="30" t="s">
        <v>25</v>
      </c>
      <c r="S14" s="30" t="s">
        <v>25</v>
      </c>
      <c r="T14" s="30" t="s">
        <v>25</v>
      </c>
      <c r="U14" s="30" t="s">
        <v>25</v>
      </c>
      <c r="V14" s="30" t="s">
        <v>25</v>
      </c>
      <c r="W14" s="34" t="str">
        <f t="shared" si="3"/>
        <v>#REF!</v>
      </c>
      <c r="X14" s="45" t="s">
        <v>78</v>
      </c>
      <c r="Y14" s="46">
        <f>COUNTIF(I3:I99,"1° P - 2°M")</f>
        <v>19</v>
      </c>
      <c r="Z14" s="44"/>
      <c r="AA14" s="45" t="s">
        <v>79</v>
      </c>
      <c r="AB14" s="46">
        <f>COUNTIF(C3:C99,"Inf.")</f>
        <v>13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80</v>
      </c>
      <c r="E15" s="28" t="s">
        <v>33</v>
      </c>
      <c r="F15" s="28" t="s">
        <v>17</v>
      </c>
      <c r="G15" s="29" t="s">
        <v>52</v>
      </c>
      <c r="H15" s="30" t="s">
        <v>19</v>
      </c>
      <c r="I15" s="31" t="s">
        <v>42</v>
      </c>
      <c r="J15" s="32" t="s">
        <v>77</v>
      </c>
      <c r="K15" s="33" t="s">
        <v>25</v>
      </c>
      <c r="L15" s="30" t="s">
        <v>25</v>
      </c>
      <c r="M15" s="30"/>
      <c r="N15" s="30" t="s">
        <v>25</v>
      </c>
      <c r="O15" s="30" t="s">
        <v>25</v>
      </c>
      <c r="P15" s="30"/>
      <c r="Q15" s="30" t="s">
        <v>25</v>
      </c>
      <c r="R15" s="30"/>
      <c r="S15" s="30"/>
      <c r="T15" s="30"/>
      <c r="U15" s="30"/>
      <c r="V15" s="30"/>
      <c r="W15" s="34" t="str">
        <f t="shared" si="3"/>
        <v>#REF!</v>
      </c>
      <c r="X15" s="45" t="s">
        <v>81</v>
      </c>
      <c r="Y15" s="46">
        <f>COUNTIF(I3:I99,"1° PP - 1°Pa")</f>
        <v>14</v>
      </c>
      <c r="Z15" s="44"/>
      <c r="AA15" s="45" t="s">
        <v>82</v>
      </c>
      <c r="AB15" s="46">
        <f>COUNTIF(C3:C99,"Dis.")</f>
        <v>16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83</v>
      </c>
      <c r="E16" s="28" t="s">
        <v>17</v>
      </c>
      <c r="F16" s="28" t="s">
        <v>33</v>
      </c>
      <c r="G16" s="29" t="s">
        <v>41</v>
      </c>
      <c r="H16" s="42" t="s">
        <v>19</v>
      </c>
      <c r="I16" s="31" t="s">
        <v>42</v>
      </c>
      <c r="J16" s="32" t="s">
        <v>77</v>
      </c>
      <c r="K16" s="47" t="s">
        <v>19</v>
      </c>
      <c r="L16" s="42" t="s">
        <v>19</v>
      </c>
      <c r="M16" s="42"/>
      <c r="N16" s="42" t="s">
        <v>19</v>
      </c>
      <c r="O16" s="42" t="s">
        <v>19</v>
      </c>
      <c r="P16" s="42"/>
      <c r="Q16" s="42" t="s">
        <v>19</v>
      </c>
      <c r="R16" s="42" t="s">
        <v>19</v>
      </c>
      <c r="S16" s="42"/>
      <c r="T16" s="42" t="s">
        <v>19</v>
      </c>
      <c r="U16" s="42" t="s">
        <v>19</v>
      </c>
      <c r="V16" s="42"/>
      <c r="W16" s="34" t="str">
        <f t="shared" si="3"/>
        <v>#REF!</v>
      </c>
      <c r="X16" s="45" t="s">
        <v>84</v>
      </c>
      <c r="Y16" s="46">
        <f>COUNTIF(I3:I99,"Espectro")</f>
        <v>6</v>
      </c>
      <c r="Z16" s="44"/>
      <c r="AA16" s="45" t="s">
        <v>85</v>
      </c>
      <c r="AB16" s="46">
        <f>COUNTIF(C3:C99,"Cbo.")</f>
        <v>12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28" t="s">
        <v>17</v>
      </c>
      <c r="F17" s="28"/>
      <c r="G17" s="29" t="s">
        <v>18</v>
      </c>
      <c r="H17" s="30" t="s">
        <v>19</v>
      </c>
      <c r="I17" s="31" t="s">
        <v>42</v>
      </c>
      <c r="J17" s="32" t="s">
        <v>77</v>
      </c>
      <c r="K17" s="3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4" t="str">
        <f t="shared" si="3"/>
        <v>#REF!</v>
      </c>
      <c r="X17" s="45" t="s">
        <v>87</v>
      </c>
      <c r="Y17" s="46">
        <f>COUNTIF(I3:I99,"Caballeria")</f>
        <v>8</v>
      </c>
      <c r="Z17" s="44"/>
      <c r="AA17" s="45" t="s">
        <v>88</v>
      </c>
      <c r="AB17" s="46">
        <f>COUNTIF(C3:C99,"Cbo1.")</f>
        <v>10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28" t="s">
        <v>33</v>
      </c>
      <c r="F18" s="28" t="s">
        <v>17</v>
      </c>
      <c r="G18" s="29" t="s">
        <v>18</v>
      </c>
      <c r="H18" s="30" t="s">
        <v>25</v>
      </c>
      <c r="I18" s="31" t="s">
        <v>42</v>
      </c>
      <c r="J18" s="32" t="s">
        <v>90</v>
      </c>
      <c r="K18" s="33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4" t="str">
        <f t="shared" si="3"/>
        <v>#REF!</v>
      </c>
      <c r="X18" s="45" t="s">
        <v>91</v>
      </c>
      <c r="Y18" s="46">
        <f>COUNTIF(I3:I99,"FAZR")</f>
        <v>4</v>
      </c>
      <c r="Z18" s="44"/>
      <c r="AA18" s="45" t="s">
        <v>92</v>
      </c>
      <c r="AB18" s="46">
        <f>COUNTIF(C3:C99,"Sgt.")</f>
        <v>5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28" t="s">
        <v>63</v>
      </c>
      <c r="F19" s="28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3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4" t="str">
        <f t="shared" si="3"/>
        <v>#REF!</v>
      </c>
      <c r="X19" s="45" t="s">
        <v>94</v>
      </c>
      <c r="Y19" s="46">
        <v>6.0</v>
      </c>
      <c r="Z19" s="44"/>
      <c r="AA19" s="45" t="s">
        <v>95</v>
      </c>
      <c r="AB19" s="46">
        <f>COUNTIF(C3:C99,"Sgt1.")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27" t="s">
        <v>96</v>
      </c>
      <c r="E20" s="28" t="s">
        <v>33</v>
      </c>
      <c r="F20" s="28" t="s">
        <v>46</v>
      </c>
      <c r="G20" s="29" t="s">
        <v>41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4" t="str">
        <f t="shared" si="3"/>
        <v>#REF!</v>
      </c>
      <c r="X20" s="45" t="s">
        <v>97</v>
      </c>
      <c r="Y20" s="46">
        <f>COUNTIF(H3:H99,"R")</f>
        <v>32</v>
      </c>
      <c r="Z20" s="44"/>
      <c r="AA20" s="45" t="s">
        <v>98</v>
      </c>
      <c r="AB20" s="46">
        <f>COUNTIF(C3:C99,"SgtM.")</f>
        <v>0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74</v>
      </c>
      <c r="D21" s="27" t="s">
        <v>99</v>
      </c>
      <c r="E21" s="28" t="s">
        <v>63</v>
      </c>
      <c r="F21" s="28" t="s">
        <v>40</v>
      </c>
      <c r="G21" s="29" t="s">
        <v>18</v>
      </c>
      <c r="H21" s="30" t="s">
        <v>25</v>
      </c>
      <c r="I21" s="31" t="s">
        <v>42</v>
      </c>
      <c r="J21" s="32" t="s">
        <v>90</v>
      </c>
      <c r="K21" s="33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4" t="str">
        <f t="shared" si="3"/>
        <v>#REF!</v>
      </c>
      <c r="X21" s="45" t="s">
        <v>37</v>
      </c>
      <c r="Y21" s="46">
        <f>COUNTIF(H3:H99,"L")</f>
        <v>0</v>
      </c>
      <c r="Z21" s="44"/>
      <c r="AA21" s="45" t="s">
        <v>100</v>
      </c>
      <c r="AB21" s="46">
        <f>COUNTIF(C3:C99,"Tte.")</f>
        <v>0</v>
      </c>
    </row>
    <row r="22" ht="15.75" customHeight="1">
      <c r="A22" s="25">
        <f t="shared" si="1"/>
        <v>3</v>
      </c>
      <c r="B22" s="25">
        <f t="shared" si="2"/>
        <v>11</v>
      </c>
      <c r="C22" s="26" t="s">
        <v>70</v>
      </c>
      <c r="D22" s="27" t="s">
        <v>101</v>
      </c>
      <c r="E22" s="28" t="s">
        <v>17</v>
      </c>
      <c r="F22" s="28"/>
      <c r="G22" s="29" t="s">
        <v>102</v>
      </c>
      <c r="H22" s="30" t="s">
        <v>25</v>
      </c>
      <c r="I22" s="31" t="s">
        <v>42</v>
      </c>
      <c r="J22" s="32" t="s">
        <v>90</v>
      </c>
      <c r="K22" s="33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25</v>
      </c>
      <c r="W22" s="34" t="str">
        <f t="shared" si="3"/>
        <v>#REF!</v>
      </c>
      <c r="X22" s="45"/>
      <c r="Y22" s="46"/>
      <c r="Z22" s="44"/>
      <c r="AA22" s="45" t="s">
        <v>103</v>
      </c>
      <c r="AB22" s="46">
        <f>COUNTIF(C3:C99,"Alf.")</f>
        <v>1</v>
      </c>
    </row>
    <row r="23" ht="15.75" customHeight="1">
      <c r="A23" s="25">
        <f t="shared" si="1"/>
        <v>4</v>
      </c>
      <c r="B23" s="25">
        <f t="shared" si="2"/>
        <v>7</v>
      </c>
      <c r="C23" s="26" t="s">
        <v>38</v>
      </c>
      <c r="D23" s="27" t="s">
        <v>104</v>
      </c>
      <c r="E23" s="28" t="s">
        <v>40</v>
      </c>
      <c r="F23" s="28" t="s">
        <v>46</v>
      </c>
      <c r="G23" s="29" t="s">
        <v>105</v>
      </c>
      <c r="H23" s="30" t="s">
        <v>19</v>
      </c>
      <c r="I23" s="31" t="s">
        <v>106</v>
      </c>
      <c r="J23" s="32" t="s">
        <v>43</v>
      </c>
      <c r="K23" s="33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4" t="str">
        <f t="shared" si="3"/>
        <v>#REF!</v>
      </c>
      <c r="X23" s="48"/>
      <c r="Y23" s="48"/>
      <c r="Z23" s="49"/>
      <c r="AA23" s="45" t="s">
        <v>107</v>
      </c>
      <c r="AB23" s="46">
        <f>COUNTIF(C3:C100,"May.")</f>
        <v>2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108</v>
      </c>
      <c r="E24" s="28" t="s">
        <v>51</v>
      </c>
      <c r="F24" s="28" t="s">
        <v>63</v>
      </c>
      <c r="G24" s="29" t="s">
        <v>52</v>
      </c>
      <c r="H24" s="30" t="s">
        <v>19</v>
      </c>
      <c r="I24" s="31" t="s">
        <v>106</v>
      </c>
      <c r="J24" s="32" t="s">
        <v>53</v>
      </c>
      <c r="K24" s="33" t="s">
        <v>19</v>
      </c>
      <c r="L24" s="30" t="s">
        <v>19</v>
      </c>
      <c r="M24" s="30"/>
      <c r="N24" s="30" t="s">
        <v>19</v>
      </c>
      <c r="O24" s="30" t="s">
        <v>19</v>
      </c>
      <c r="P24" s="30"/>
      <c r="Q24" s="30" t="s">
        <v>19</v>
      </c>
      <c r="R24" s="30" t="s">
        <v>19</v>
      </c>
      <c r="S24" s="30"/>
      <c r="T24" s="30" t="s">
        <v>19</v>
      </c>
      <c r="U24" s="30" t="s">
        <v>19</v>
      </c>
      <c r="V24" s="30"/>
      <c r="W24" s="34" t="str">
        <f t="shared" si="3"/>
        <v>#REF!</v>
      </c>
    </row>
    <row r="25" ht="15.75" customHeight="1">
      <c r="A25" s="25">
        <f t="shared" si="1"/>
        <v>4</v>
      </c>
      <c r="B25" s="25">
        <f t="shared" si="2"/>
        <v>10</v>
      </c>
      <c r="C25" s="26" t="s">
        <v>65</v>
      </c>
      <c r="D25" s="27" t="s">
        <v>109</v>
      </c>
      <c r="E25" s="28" t="s">
        <v>40</v>
      </c>
      <c r="F25" s="28" t="s">
        <v>51</v>
      </c>
      <c r="G25" s="29" t="s">
        <v>110</v>
      </c>
      <c r="H25" s="30" t="s">
        <v>19</v>
      </c>
      <c r="I25" s="31" t="s">
        <v>106</v>
      </c>
      <c r="J25" s="32" t="s">
        <v>58</v>
      </c>
      <c r="K25" s="33" t="s">
        <v>19</v>
      </c>
      <c r="L25" s="30" t="s">
        <v>19</v>
      </c>
      <c r="M25" s="30"/>
      <c r="N25" s="30" t="s">
        <v>19</v>
      </c>
      <c r="O25" s="30" t="s">
        <v>19</v>
      </c>
      <c r="P25" s="30"/>
      <c r="Q25" s="30" t="s">
        <v>19</v>
      </c>
      <c r="R25" s="30" t="s">
        <v>29</v>
      </c>
      <c r="S25" s="30"/>
      <c r="T25" s="30" t="s">
        <v>19</v>
      </c>
      <c r="U25" s="30" t="s">
        <v>19</v>
      </c>
      <c r="V25" s="30"/>
      <c r="W25" s="34" t="str">
        <f t="shared" si="3"/>
        <v>#REF!</v>
      </c>
      <c r="X25" s="43" t="s">
        <v>111</v>
      </c>
      <c r="Y25" s="43" t="s">
        <v>68</v>
      </c>
      <c r="Z25" s="49"/>
      <c r="AA25" s="43" t="s">
        <v>112</v>
      </c>
      <c r="AB25" s="43" t="s">
        <v>68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70</v>
      </c>
      <c r="D26" s="27" t="s">
        <v>113</v>
      </c>
      <c r="E26" s="28" t="s">
        <v>51</v>
      </c>
      <c r="F26" s="28" t="s">
        <v>62</v>
      </c>
      <c r="G26" s="29" t="s">
        <v>18</v>
      </c>
      <c r="H26" s="30" t="s">
        <v>19</v>
      </c>
      <c r="I26" s="31" t="s">
        <v>106</v>
      </c>
      <c r="J26" s="32" t="s">
        <v>58</v>
      </c>
      <c r="K26" s="33" t="s">
        <v>19</v>
      </c>
      <c r="L26" s="30" t="s">
        <v>19</v>
      </c>
      <c r="M26" s="30"/>
      <c r="N26" s="30" t="s">
        <v>19</v>
      </c>
      <c r="O26" s="30" t="s">
        <v>19</v>
      </c>
      <c r="P26" s="30"/>
      <c r="Q26" s="30" t="s">
        <v>19</v>
      </c>
      <c r="R26" s="30" t="s">
        <v>19</v>
      </c>
      <c r="S26" s="30"/>
      <c r="T26" s="30" t="s">
        <v>19</v>
      </c>
      <c r="U26" s="30" t="s">
        <v>19</v>
      </c>
      <c r="V26" s="30"/>
      <c r="W26" s="34" t="str">
        <f t="shared" si="3"/>
        <v>#REF!</v>
      </c>
      <c r="X26" s="45" t="s">
        <v>114</v>
      </c>
      <c r="Y26" s="46">
        <f>COUNTIF(G3:G99, "Ar")</f>
        <v>18</v>
      </c>
      <c r="Z26" s="44"/>
      <c r="AA26" s="45" t="s">
        <v>115</v>
      </c>
      <c r="AB26" s="46">
        <f>COUNTIF(E3:E99,"AT")+COUNTIF(F3:F99,"AT")</f>
        <v>13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116</v>
      </c>
      <c r="E27" s="28" t="s">
        <v>33</v>
      </c>
      <c r="F27" s="28" t="s">
        <v>46</v>
      </c>
      <c r="G27" s="29" t="s">
        <v>64</v>
      </c>
      <c r="H27" s="30" t="s">
        <v>19</v>
      </c>
      <c r="I27" s="31" t="s">
        <v>106</v>
      </c>
      <c r="J27" s="32" t="s">
        <v>58</v>
      </c>
      <c r="K27" s="33" t="s">
        <v>19</v>
      </c>
      <c r="L27" s="30" t="s">
        <v>19</v>
      </c>
      <c r="M27" s="30"/>
      <c r="N27" s="30" t="s">
        <v>19</v>
      </c>
      <c r="O27" s="30" t="s">
        <v>19</v>
      </c>
      <c r="P27" s="30"/>
      <c r="Q27" s="30" t="s">
        <v>19</v>
      </c>
      <c r="R27" s="30" t="s">
        <v>19</v>
      </c>
      <c r="S27" s="30"/>
      <c r="T27" s="30" t="s">
        <v>19</v>
      </c>
      <c r="U27" s="30" t="s">
        <v>19</v>
      </c>
      <c r="V27" s="30"/>
      <c r="W27" s="34" t="str">
        <f t="shared" si="3"/>
        <v>#REF!</v>
      </c>
      <c r="X27" s="50" t="s">
        <v>117</v>
      </c>
      <c r="Y27" s="46">
        <f>COUNTIF(G3:G99, "Ch")</f>
        <v>13</v>
      </c>
      <c r="Z27" s="44"/>
      <c r="AA27" s="50" t="s">
        <v>118</v>
      </c>
      <c r="AB27" s="46">
        <f>COUNTIF(E3:E99,"FL")+COUNTIF(F3:F99,"FL")</f>
        <v>47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119</v>
      </c>
      <c r="E28" s="28" t="s">
        <v>17</v>
      </c>
      <c r="F28" s="28"/>
      <c r="G28" s="29" t="s">
        <v>52</v>
      </c>
      <c r="H28" s="30" t="s">
        <v>25</v>
      </c>
      <c r="I28" s="31" t="s">
        <v>106</v>
      </c>
      <c r="J28" s="32" t="s">
        <v>58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51" t="s">
        <v>25</v>
      </c>
      <c r="S28" s="30" t="s">
        <v>25</v>
      </c>
      <c r="T28" s="51" t="s">
        <v>25</v>
      </c>
      <c r="U28" s="30" t="s">
        <v>25</v>
      </c>
      <c r="V28" s="51" t="s">
        <v>25</v>
      </c>
      <c r="W28" s="34" t="str">
        <f t="shared" si="3"/>
        <v>#REF!</v>
      </c>
      <c r="X28" s="50" t="s">
        <v>120</v>
      </c>
      <c r="Y28" s="46">
        <f>COUNTIF(G3:G99, "Co")</f>
        <v>3</v>
      </c>
      <c r="Z28" s="44"/>
      <c r="AA28" s="50" t="s">
        <v>121</v>
      </c>
      <c r="AB28" s="46">
        <f>COUNTIF(E3:E99,"GL")+COUNTIF(F3:F99,"GL")</f>
        <v>12</v>
      </c>
    </row>
    <row r="29" ht="15.75" customHeight="1">
      <c r="A29" s="25">
        <f t="shared" si="1"/>
        <v>4</v>
      </c>
      <c r="B29" s="25">
        <f t="shared" si="2"/>
        <v>15</v>
      </c>
      <c r="C29" s="26" t="s">
        <v>122</v>
      </c>
      <c r="D29" s="27" t="s">
        <v>123</v>
      </c>
      <c r="E29" s="28" t="s">
        <v>17</v>
      </c>
      <c r="F29" s="28" t="s">
        <v>33</v>
      </c>
      <c r="G29" s="29" t="s">
        <v>52</v>
      </c>
      <c r="H29" s="30" t="s">
        <v>25</v>
      </c>
      <c r="I29" s="31" t="s">
        <v>106</v>
      </c>
      <c r="J29" s="32" t="s">
        <v>58</v>
      </c>
      <c r="K29" s="33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4" t="str">
        <f t="shared" si="3"/>
        <v>#REF!</v>
      </c>
      <c r="X29" s="50" t="s">
        <v>124</v>
      </c>
      <c r="Y29" s="46">
        <f>COUNTIF(G3:G99, "CR")</f>
        <v>0</v>
      </c>
      <c r="Z29" s="44"/>
      <c r="AA29" s="50" t="s">
        <v>125</v>
      </c>
      <c r="AB29" s="46">
        <f>COUNTIF(E3:E99,"MC")+COUNTIF(F3:F99,"MC")</f>
        <v>26</v>
      </c>
    </row>
    <row r="30" ht="15.75" customHeight="1">
      <c r="A30" s="25">
        <v>4.0</v>
      </c>
      <c r="B30" s="25"/>
      <c r="C30" s="52" t="s">
        <v>65</v>
      </c>
      <c r="D30" s="27" t="s">
        <v>126</v>
      </c>
      <c r="E30" s="28" t="s">
        <v>33</v>
      </c>
      <c r="F30" s="28" t="s">
        <v>46</v>
      </c>
      <c r="G30" s="29" t="s">
        <v>64</v>
      </c>
      <c r="H30" s="30" t="s">
        <v>19</v>
      </c>
      <c r="I30" s="31" t="s">
        <v>106</v>
      </c>
      <c r="J30" s="32" t="s">
        <v>58</v>
      </c>
      <c r="K30" s="33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4" t="str">
        <f t="shared" si="3"/>
        <v>#REF!</v>
      </c>
      <c r="X30" s="50" t="s">
        <v>127</v>
      </c>
      <c r="Y30" s="46">
        <f>COUNTIF(G3:G99, "ES")</f>
        <v>1</v>
      </c>
      <c r="Z30" s="44"/>
      <c r="AA30" s="50" t="s">
        <v>128</v>
      </c>
      <c r="AB30" s="46">
        <f>COUNTIF(E3:E99,"MG")+COUNTIF(F3:F99,"MG")</f>
        <v>15</v>
      </c>
    </row>
    <row r="31" ht="15.75" customHeight="1">
      <c r="A31" s="25">
        <f t="shared" ref="A31:A34" si="4">IF(I31="ALTM",1,IF(I31="1° P",2,IF(I31="1° P - 1°M",3,IF(I31="1° P - 2°M",4,IF(I31="2° P",5,IF(I31="2° P - 3°M",6,IF(I31="2° P - 4°M",7,IF(I31="1° PP",8,IF(I31="1° PP - 1°Pa",9,IF(I31="1° PP - 2°Pa",10,IF(I31="Espectro",11,IF(I31="Caballeria",12,IF(I31="FAZR",13,15)))))))))))))</f>
        <v>4</v>
      </c>
      <c r="B31" s="25">
        <f>IF(C31="Cap.",1,IF(C31="Tte.",2,IF(C31="Alf.",3,IF(C31="SgtM.",4,IF(C31="Sgt1.",5,IF(C31="Sgt.",6,IF(C31="Cbo1.",7,IF(C31="Cbo.",8,IF(C31="Dis.",9,IF(C31="Inf.",10,IF(C31="Rct.",11,15)))))))))))</f>
        <v>9</v>
      </c>
      <c r="C31" s="26" t="s">
        <v>74</v>
      </c>
      <c r="D31" s="27" t="s">
        <v>129</v>
      </c>
      <c r="E31" s="28" t="s">
        <v>17</v>
      </c>
      <c r="F31" s="28"/>
      <c r="G31" s="29" t="s">
        <v>110</v>
      </c>
      <c r="H31" s="30" t="s">
        <v>19</v>
      </c>
      <c r="I31" s="31" t="s">
        <v>106</v>
      </c>
      <c r="J31" s="32" t="s">
        <v>77</v>
      </c>
      <c r="K31" s="33" t="s">
        <v>25</v>
      </c>
      <c r="L31" s="30" t="s">
        <v>25</v>
      </c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4" t="str">
        <f t="shared" si="3"/>
        <v>#REF!</v>
      </c>
      <c r="X31" s="50" t="s">
        <v>130</v>
      </c>
      <c r="Y31" s="46">
        <f>COUNTIF(G3:G99, "Ja")</f>
        <v>1</v>
      </c>
      <c r="Z31" s="44"/>
      <c r="AA31" s="50" t="s">
        <v>131</v>
      </c>
      <c r="AB31" s="46">
        <f>COUNTIF(E3:E99,"OD")+COUNTIF(F3:F99,"OD")</f>
        <v>6</v>
      </c>
    </row>
    <row r="32" ht="15.75" customHeight="1">
      <c r="A32" s="25">
        <f t="shared" si="4"/>
        <v>4</v>
      </c>
      <c r="B32" s="25">
        <v>11.0</v>
      </c>
      <c r="C32" s="26" t="s">
        <v>65</v>
      </c>
      <c r="D32" s="27" t="s">
        <v>132</v>
      </c>
      <c r="E32" s="28" t="s">
        <v>51</v>
      </c>
      <c r="F32" s="28"/>
      <c r="G32" s="29" t="s">
        <v>133</v>
      </c>
      <c r="H32" s="30" t="s">
        <v>25</v>
      </c>
      <c r="I32" s="31" t="s">
        <v>106</v>
      </c>
      <c r="J32" s="32" t="s">
        <v>77</v>
      </c>
      <c r="K32" s="33" t="s">
        <v>25</v>
      </c>
      <c r="L32" s="30" t="s">
        <v>25</v>
      </c>
      <c r="M32" s="30" t="s">
        <v>25</v>
      </c>
      <c r="N32" s="30" t="s">
        <v>25</v>
      </c>
      <c r="O32" s="30" t="s">
        <v>25</v>
      </c>
      <c r="P32" s="30" t="s">
        <v>25</v>
      </c>
      <c r="Q32" s="30" t="s">
        <v>25</v>
      </c>
      <c r="R32" s="30" t="s">
        <v>25</v>
      </c>
      <c r="S32" s="30" t="s">
        <v>25</v>
      </c>
      <c r="T32" s="30" t="s">
        <v>25</v>
      </c>
      <c r="U32" s="30" t="s">
        <v>25</v>
      </c>
      <c r="V32" s="30" t="s">
        <v>25</v>
      </c>
      <c r="W32" s="34" t="str">
        <f t="shared" si="3"/>
        <v>#REF!</v>
      </c>
      <c r="X32" s="50" t="s">
        <v>134</v>
      </c>
      <c r="Y32" s="46">
        <f>COUNTIF(G3:G99, "Me")</f>
        <v>12</v>
      </c>
      <c r="Z32" s="44"/>
      <c r="AA32" s="50" t="s">
        <v>135</v>
      </c>
      <c r="AB32" s="46">
        <f>COUNTIF(E3:E99,"RO")+COUNTIF(F3:F99,"RO")</f>
        <v>12</v>
      </c>
    </row>
    <row r="33" ht="15.75" customHeight="1">
      <c r="A33" s="25">
        <f t="shared" si="4"/>
        <v>4</v>
      </c>
      <c r="B33" s="25">
        <f t="shared" ref="B33:B34" si="5">IF(C33="Cap.",1,IF(C33="Tte.",2,IF(C33="Alf.",3,IF(C33="SgtM.",4,IF(C33="Sgt1.",5,IF(C33="Sgt.",6,IF(C33="Cbo1.",7,IF(C33="Cbo.",8,IF(C33="Dis.",9,IF(C33="Inf.",10,IF(C33="Rct.",11,15)))))))))))</f>
        <v>11</v>
      </c>
      <c r="C33" s="26" t="s">
        <v>70</v>
      </c>
      <c r="D33" s="27" t="s">
        <v>136</v>
      </c>
      <c r="E33" s="28" t="s">
        <v>33</v>
      </c>
      <c r="F33" s="28" t="s">
        <v>17</v>
      </c>
      <c r="G33" s="29" t="s">
        <v>52</v>
      </c>
      <c r="H33" s="30" t="s">
        <v>19</v>
      </c>
      <c r="I33" s="31" t="s">
        <v>106</v>
      </c>
      <c r="J33" s="32" t="s">
        <v>77</v>
      </c>
      <c r="K33" s="33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4" t="str">
        <f t="shared" si="3"/>
        <v>#REF!</v>
      </c>
      <c r="X33" s="50" t="s">
        <v>137</v>
      </c>
      <c r="Y33" s="46">
        <f>COUNTIF(G3:G99, "Pa")</f>
        <v>3</v>
      </c>
      <c r="Z33" s="44"/>
      <c r="AA33" s="50" t="s">
        <v>138</v>
      </c>
      <c r="AB33" s="46">
        <f>COUNTIF(E3:E99,"TE")+COUNTIF(F3:F99,"TE")</f>
        <v>5</v>
      </c>
    </row>
    <row r="34" ht="15.75" customHeight="1">
      <c r="A34" s="25">
        <f t="shared" si="4"/>
        <v>4</v>
      </c>
      <c r="B34" s="25">
        <f t="shared" si="5"/>
        <v>11</v>
      </c>
      <c r="C34" s="26" t="s">
        <v>70</v>
      </c>
      <c r="D34" s="27" t="s">
        <v>139</v>
      </c>
      <c r="E34" s="28" t="s">
        <v>51</v>
      </c>
      <c r="F34" s="28" t="s">
        <v>40</v>
      </c>
      <c r="G34" s="29" t="s">
        <v>18</v>
      </c>
      <c r="H34" s="30" t="s">
        <v>19</v>
      </c>
      <c r="I34" s="31" t="s">
        <v>106</v>
      </c>
      <c r="J34" s="32" t="s">
        <v>77</v>
      </c>
      <c r="K34" s="33" t="s">
        <v>19</v>
      </c>
      <c r="L34" s="30" t="s">
        <v>19</v>
      </c>
      <c r="M34" s="30"/>
      <c r="N34" s="30" t="s">
        <v>26</v>
      </c>
      <c r="O34" s="30" t="s">
        <v>19</v>
      </c>
      <c r="P34" s="30"/>
      <c r="Q34" s="53" t="s">
        <v>19</v>
      </c>
      <c r="R34" s="53" t="s">
        <v>19</v>
      </c>
      <c r="S34" s="53"/>
      <c r="T34" s="53" t="s">
        <v>19</v>
      </c>
      <c r="U34" s="53" t="s">
        <v>19</v>
      </c>
      <c r="V34" s="53"/>
      <c r="W34" s="34" t="str">
        <f t="shared" si="3"/>
        <v>#REF!</v>
      </c>
      <c r="X34" s="50" t="s">
        <v>140</v>
      </c>
      <c r="Y34" s="46">
        <f>COUNTIF(G3:G99, "Py")</f>
        <v>0</v>
      </c>
      <c r="Z34" s="44"/>
      <c r="AA34" s="50" t="s">
        <v>141</v>
      </c>
      <c r="AB34" s="46">
        <f>COUNTIF(E3:E99,"TS")+COUNTIF(F3:F99,"TS")</f>
        <v>0</v>
      </c>
    </row>
    <row r="35" ht="15.75" customHeight="1">
      <c r="A35" s="25">
        <v>4.0</v>
      </c>
      <c r="B35" s="25"/>
      <c r="C35" s="52" t="s">
        <v>65</v>
      </c>
      <c r="D35" s="27" t="s">
        <v>142</v>
      </c>
      <c r="E35" s="28" t="s">
        <v>40</v>
      </c>
      <c r="F35" s="28" t="s">
        <v>46</v>
      </c>
      <c r="G35" s="29" t="s">
        <v>52</v>
      </c>
      <c r="H35" s="30" t="s">
        <v>19</v>
      </c>
      <c r="I35" s="31" t="s">
        <v>106</v>
      </c>
      <c r="J35" s="32" t="s">
        <v>77</v>
      </c>
      <c r="K35" s="33" t="s">
        <v>29</v>
      </c>
      <c r="L35" s="30" t="s">
        <v>29</v>
      </c>
      <c r="M35" s="30"/>
      <c r="N35" s="30" t="s">
        <v>29</v>
      </c>
      <c r="O35" s="30" t="s">
        <v>19</v>
      </c>
      <c r="P35" s="30"/>
      <c r="Q35" s="30" t="s">
        <v>19</v>
      </c>
      <c r="R35" s="30" t="s">
        <v>19</v>
      </c>
      <c r="S35" s="30"/>
      <c r="T35" s="30" t="s">
        <v>19</v>
      </c>
      <c r="U35" s="30" t="s">
        <v>19</v>
      </c>
      <c r="V35" s="30"/>
      <c r="W35" s="34" t="str">
        <f t="shared" si="3"/>
        <v>#REF!</v>
      </c>
      <c r="X35" s="50" t="s">
        <v>143</v>
      </c>
      <c r="Y35" s="46">
        <f>COUNTIF(G3:G99, "Pe")</f>
        <v>3</v>
      </c>
      <c r="Z35" s="44"/>
      <c r="AA35" s="50"/>
      <c r="AB35" s="46"/>
    </row>
    <row r="36" ht="15.75" customHeight="1">
      <c r="A36" s="25">
        <f t="shared" ref="A36:A99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99" si="7">IF(C36="Cap.",1,IF(C36="Tte.",2,IF(C36="Alf.",3,IF(C36="SgtM.",4,IF(C36="Sgt1.",5,IF(C36="Sgt.",6,IF(C36="Cbo1.",7,IF(C36="Cbo.",8,IF(C36="Dis.",9,IF(C36="Inf.",10,IF(C36="Rct.",11,15)))))))))))</f>
        <v>5</v>
      </c>
      <c r="C36" s="26" t="s">
        <v>144</v>
      </c>
      <c r="D36" s="27" t="s">
        <v>145</v>
      </c>
      <c r="E36" s="28" t="s">
        <v>40</v>
      </c>
      <c r="F36" s="28" t="s">
        <v>76</v>
      </c>
      <c r="G36" s="29" t="s">
        <v>18</v>
      </c>
      <c r="H36" s="30" t="s">
        <v>19</v>
      </c>
      <c r="I36" s="31" t="s">
        <v>106</v>
      </c>
      <c r="J36" s="32" t="s">
        <v>90</v>
      </c>
      <c r="K36" s="33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4" t="str">
        <f t="shared" si="3"/>
        <v>#REF!</v>
      </c>
      <c r="X36" s="50" t="s">
        <v>146</v>
      </c>
      <c r="Y36" s="46">
        <f>COUNTIF(G3:G99, "US")</f>
        <v>1</v>
      </c>
      <c r="Z36" s="44"/>
      <c r="AA36" s="50"/>
      <c r="AB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147</v>
      </c>
      <c r="E37" s="28" t="s">
        <v>33</v>
      </c>
      <c r="F37" s="28" t="s">
        <v>62</v>
      </c>
      <c r="G37" s="29" t="s">
        <v>41</v>
      </c>
      <c r="H37" s="30" t="s">
        <v>25</v>
      </c>
      <c r="I37" s="31" t="s">
        <v>106</v>
      </c>
      <c r="J37" s="32" t="s">
        <v>90</v>
      </c>
      <c r="K37" s="33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4" t="str">
        <f t="shared" si="3"/>
        <v>#REF!</v>
      </c>
      <c r="X37" s="50" t="s">
        <v>148</v>
      </c>
      <c r="Y37" s="46">
        <f>COUNTIF(G1:G97, "Ve")</f>
        <v>23</v>
      </c>
      <c r="Z37" s="44"/>
      <c r="AA37" s="50"/>
      <c r="AB37" s="46"/>
    </row>
    <row r="38" ht="15.75" customHeight="1">
      <c r="A38" s="25">
        <f t="shared" si="6"/>
        <v>4</v>
      </c>
      <c r="B38" s="25">
        <f t="shared" si="7"/>
        <v>8</v>
      </c>
      <c r="C38" s="26" t="s">
        <v>56</v>
      </c>
      <c r="D38" s="27" t="s">
        <v>149</v>
      </c>
      <c r="E38" s="28" t="s">
        <v>76</v>
      </c>
      <c r="F38" s="28" t="s">
        <v>17</v>
      </c>
      <c r="G38" s="29" t="s">
        <v>52</v>
      </c>
      <c r="H38" s="30" t="s">
        <v>25</v>
      </c>
      <c r="I38" s="31" t="s">
        <v>106</v>
      </c>
      <c r="J38" s="32" t="s">
        <v>90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4" t="str">
        <f t="shared" si="3"/>
        <v>#REF!</v>
      </c>
      <c r="X38" s="50" t="s">
        <v>150</v>
      </c>
      <c r="Y38" s="46">
        <f>COUNTIF(G1:G97, "PR")</f>
        <v>0</v>
      </c>
      <c r="Z38" s="44"/>
      <c r="AA38" s="50"/>
      <c r="AB38" s="46"/>
    </row>
    <row r="39" ht="15.75" customHeight="1">
      <c r="A39" s="25">
        <f t="shared" si="6"/>
        <v>4</v>
      </c>
      <c r="B39" s="25">
        <f t="shared" si="7"/>
        <v>10</v>
      </c>
      <c r="C39" s="26" t="s">
        <v>65</v>
      </c>
      <c r="D39" s="27" t="s">
        <v>151</v>
      </c>
      <c r="E39" s="28" t="s">
        <v>17</v>
      </c>
      <c r="F39" s="28" t="s">
        <v>63</v>
      </c>
      <c r="G39" s="29" t="s">
        <v>152</v>
      </c>
      <c r="H39" s="42" t="s">
        <v>25</v>
      </c>
      <c r="I39" s="31" t="s">
        <v>106</v>
      </c>
      <c r="J39" s="32" t="s">
        <v>90</v>
      </c>
      <c r="K39" s="33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0" t="s">
        <v>25</v>
      </c>
      <c r="W39" s="34" t="str">
        <f t="shared" si="3"/>
        <v>#REF!</v>
      </c>
      <c r="X39" s="50" t="s">
        <v>153</v>
      </c>
      <c r="Y39" s="46">
        <f>COUNTIF(G1:G97, "Bo")</f>
        <v>1</v>
      </c>
      <c r="Z39" s="44"/>
      <c r="AA39" s="50"/>
      <c r="AB39" s="46"/>
    </row>
    <row r="40" ht="15.75" customHeight="1">
      <c r="A40" s="25">
        <f t="shared" si="6"/>
        <v>4</v>
      </c>
      <c r="B40" s="25">
        <f t="shared" si="7"/>
        <v>11</v>
      </c>
      <c r="C40" s="52" t="s">
        <v>70</v>
      </c>
      <c r="D40" s="54" t="s">
        <v>154</v>
      </c>
      <c r="E40" s="28" t="s">
        <v>33</v>
      </c>
      <c r="F40" s="28" t="s">
        <v>17</v>
      </c>
      <c r="G40" s="29" t="s">
        <v>64</v>
      </c>
      <c r="H40" s="30" t="s">
        <v>25</v>
      </c>
      <c r="I40" s="31" t="s">
        <v>106</v>
      </c>
      <c r="J40" s="32" t="s">
        <v>90</v>
      </c>
      <c r="K40" s="33" t="s">
        <v>25</v>
      </c>
      <c r="L40" s="30" t="s">
        <v>25</v>
      </c>
      <c r="M40" s="30" t="s">
        <v>25</v>
      </c>
      <c r="N40" s="30" t="s">
        <v>25</v>
      </c>
      <c r="O40" s="30" t="s">
        <v>25</v>
      </c>
      <c r="P40" s="30" t="s">
        <v>25</v>
      </c>
      <c r="Q40" s="30" t="s">
        <v>25</v>
      </c>
      <c r="R40" s="30" t="s">
        <v>25</v>
      </c>
      <c r="S40" s="30" t="s">
        <v>25</v>
      </c>
      <c r="T40" s="30" t="s">
        <v>25</v>
      </c>
      <c r="U40" s="30" t="s">
        <v>25</v>
      </c>
      <c r="V40" s="30" t="s">
        <v>25</v>
      </c>
      <c r="W40" s="34" t="str">
        <f t="shared" si="3"/>
        <v>#REF!</v>
      </c>
      <c r="X40" s="50" t="s">
        <v>155</v>
      </c>
      <c r="Y40" s="46">
        <f>COUNTIF(G1:G98, "RD")</f>
        <v>0</v>
      </c>
      <c r="Z40" s="44"/>
      <c r="AA40" s="44"/>
      <c r="AB40" s="44"/>
    </row>
    <row r="41" ht="15.75" customHeight="1">
      <c r="A41" s="25">
        <f t="shared" si="6"/>
        <v>4</v>
      </c>
      <c r="B41" s="25">
        <f t="shared" si="7"/>
        <v>11</v>
      </c>
      <c r="C41" s="26" t="s">
        <v>70</v>
      </c>
      <c r="D41" s="27" t="s">
        <v>156</v>
      </c>
      <c r="E41" s="28" t="s">
        <v>17</v>
      </c>
      <c r="F41" s="28"/>
      <c r="G41" s="29" t="s">
        <v>18</v>
      </c>
      <c r="H41" s="30" t="s">
        <v>19</v>
      </c>
      <c r="I41" s="31" t="s">
        <v>106</v>
      </c>
      <c r="J41" s="32" t="s">
        <v>90</v>
      </c>
      <c r="K41" s="33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4" t="str">
        <f t="shared" si="3"/>
        <v>#REF!</v>
      </c>
      <c r="X41" s="50"/>
      <c r="Y41" s="46"/>
      <c r="Z41" s="44"/>
      <c r="AA41" s="44"/>
      <c r="AB41" s="44"/>
    </row>
    <row r="42" ht="15.75" customHeight="1">
      <c r="A42" s="25">
        <f t="shared" si="6"/>
        <v>9</v>
      </c>
      <c r="B42" s="25">
        <f t="shared" si="7"/>
        <v>5</v>
      </c>
      <c r="C42" s="26" t="s">
        <v>144</v>
      </c>
      <c r="D42" s="27" t="s">
        <v>157</v>
      </c>
      <c r="E42" s="28" t="s">
        <v>40</v>
      </c>
      <c r="F42" s="28" t="s">
        <v>33</v>
      </c>
      <c r="G42" s="29" t="s">
        <v>18</v>
      </c>
      <c r="H42" s="30" t="s">
        <v>19</v>
      </c>
      <c r="I42" s="31" t="s">
        <v>158</v>
      </c>
      <c r="J42" s="32" t="s">
        <v>43</v>
      </c>
      <c r="K42" s="33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4" t="str">
        <f t="shared" si="3"/>
        <v>#REF!</v>
      </c>
      <c r="X42" s="50"/>
      <c r="Y42" s="46"/>
    </row>
    <row r="43" ht="15.75" customHeight="1">
      <c r="A43" s="25">
        <f t="shared" si="6"/>
        <v>9</v>
      </c>
      <c r="B43" s="25">
        <f t="shared" si="7"/>
        <v>7</v>
      </c>
      <c r="C43" s="26" t="s">
        <v>38</v>
      </c>
      <c r="D43" s="27" t="s">
        <v>159</v>
      </c>
      <c r="E43" s="28" t="s">
        <v>51</v>
      </c>
      <c r="F43" s="28" t="s">
        <v>33</v>
      </c>
      <c r="G43" s="29" t="s">
        <v>64</v>
      </c>
      <c r="H43" s="30" t="s">
        <v>19</v>
      </c>
      <c r="I43" s="31" t="s">
        <v>158</v>
      </c>
      <c r="J43" s="32" t="s">
        <v>47</v>
      </c>
      <c r="K43" s="33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4" t="str">
        <f t="shared" si="3"/>
        <v>#REF!</v>
      </c>
    </row>
    <row r="44" ht="15.75" customHeight="1">
      <c r="A44" s="25">
        <f t="shared" si="6"/>
        <v>9</v>
      </c>
      <c r="B44" s="25">
        <f t="shared" si="7"/>
        <v>6</v>
      </c>
      <c r="C44" s="26" t="s">
        <v>160</v>
      </c>
      <c r="D44" s="27" t="s">
        <v>161</v>
      </c>
      <c r="E44" s="28" t="s">
        <v>51</v>
      </c>
      <c r="F44" s="28" t="s">
        <v>40</v>
      </c>
      <c r="G44" s="29" t="s">
        <v>133</v>
      </c>
      <c r="H44" s="30" t="s">
        <v>19</v>
      </c>
      <c r="I44" s="31" t="s">
        <v>158</v>
      </c>
      <c r="J44" s="32" t="s">
        <v>53</v>
      </c>
      <c r="K44" s="33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4" t="str">
        <f t="shared" si="3"/>
        <v>#REF!</v>
      </c>
      <c r="X44" s="55" t="s">
        <v>162</v>
      </c>
      <c r="Y44" s="4"/>
      <c r="Z44" s="48"/>
      <c r="AA44" s="55" t="s">
        <v>163</v>
      </c>
      <c r="AB44" s="4"/>
    </row>
    <row r="45" ht="15.75" customHeight="1">
      <c r="A45" s="25">
        <f t="shared" si="6"/>
        <v>9</v>
      </c>
      <c r="B45" s="25">
        <f t="shared" si="7"/>
        <v>9</v>
      </c>
      <c r="C45" s="26" t="s">
        <v>74</v>
      </c>
      <c r="D45" s="27" t="s">
        <v>164</v>
      </c>
      <c r="E45" s="28" t="s">
        <v>46</v>
      </c>
      <c r="F45" s="28" t="s">
        <v>17</v>
      </c>
      <c r="G45" s="29" t="s">
        <v>110</v>
      </c>
      <c r="H45" s="30" t="s">
        <v>25</v>
      </c>
      <c r="I45" s="31" t="s">
        <v>158</v>
      </c>
      <c r="J45" s="32" t="s">
        <v>58</v>
      </c>
      <c r="K45" s="33" t="s">
        <v>25</v>
      </c>
      <c r="L45" s="30" t="s">
        <v>25</v>
      </c>
      <c r="M45" s="30" t="s">
        <v>25</v>
      </c>
      <c r="N45" s="30" t="s">
        <v>25</v>
      </c>
      <c r="O45" s="30" t="s">
        <v>25</v>
      </c>
      <c r="P45" s="30" t="s">
        <v>25</v>
      </c>
      <c r="Q45" s="30" t="s">
        <v>25</v>
      </c>
      <c r="R45" s="30" t="s">
        <v>25</v>
      </c>
      <c r="S45" s="30" t="s">
        <v>25</v>
      </c>
      <c r="T45" s="30" t="s">
        <v>25</v>
      </c>
      <c r="U45" s="30" t="s">
        <v>25</v>
      </c>
      <c r="V45" s="30" t="s">
        <v>25</v>
      </c>
      <c r="W45" s="34" t="str">
        <f t="shared" si="3"/>
        <v>#REF!</v>
      </c>
      <c r="X45" s="56" t="s">
        <v>7</v>
      </c>
      <c r="Y45" s="57"/>
      <c r="Z45" s="58" t="s">
        <v>165</v>
      </c>
      <c r="AA45" s="58" t="s">
        <v>166</v>
      </c>
      <c r="AB45" s="58" t="s">
        <v>167</v>
      </c>
    </row>
    <row r="46" ht="15.75" customHeight="1">
      <c r="A46" s="25">
        <f t="shared" si="6"/>
        <v>9</v>
      </c>
      <c r="B46" s="25">
        <f t="shared" si="7"/>
        <v>9</v>
      </c>
      <c r="C46" s="26" t="s">
        <v>74</v>
      </c>
      <c r="D46" s="54" t="s">
        <v>168</v>
      </c>
      <c r="E46" s="28" t="s">
        <v>17</v>
      </c>
      <c r="F46" s="28" t="s">
        <v>46</v>
      </c>
      <c r="G46" s="29" t="s">
        <v>64</v>
      </c>
      <c r="H46" s="30" t="s">
        <v>19</v>
      </c>
      <c r="I46" s="31" t="s">
        <v>158</v>
      </c>
      <c r="J46" s="32" t="s">
        <v>58</v>
      </c>
      <c r="K46" s="33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4" t="str">
        <f t="shared" si="3"/>
        <v>#REF!</v>
      </c>
      <c r="X46" s="59"/>
      <c r="Y46" s="57"/>
      <c r="Z46" s="60"/>
      <c r="AA46" s="61"/>
      <c r="AB46" s="61"/>
    </row>
    <row r="47" ht="15.75" customHeight="1">
      <c r="A47" s="25">
        <f t="shared" si="6"/>
        <v>9</v>
      </c>
      <c r="B47" s="25">
        <f t="shared" si="7"/>
        <v>10</v>
      </c>
      <c r="C47" s="26" t="s">
        <v>65</v>
      </c>
      <c r="D47" s="27" t="s">
        <v>169</v>
      </c>
      <c r="E47" s="28" t="s">
        <v>17</v>
      </c>
      <c r="F47" s="28"/>
      <c r="G47" s="29" t="s">
        <v>133</v>
      </c>
      <c r="H47" s="30" t="s">
        <v>19</v>
      </c>
      <c r="I47" s="31" t="s">
        <v>158</v>
      </c>
      <c r="J47" s="32" t="s">
        <v>58</v>
      </c>
      <c r="K47" s="33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4" t="str">
        <f t="shared" si="3"/>
        <v>#REF!</v>
      </c>
      <c r="X47" s="59"/>
      <c r="Y47" s="57"/>
      <c r="Z47" s="60"/>
      <c r="AA47" s="61"/>
      <c r="AB47" s="61"/>
    </row>
    <row r="48" ht="15.75" customHeight="1">
      <c r="A48" s="25">
        <f t="shared" si="6"/>
        <v>9</v>
      </c>
      <c r="B48" s="25">
        <f t="shared" si="7"/>
        <v>7</v>
      </c>
      <c r="C48" s="26" t="s">
        <v>38</v>
      </c>
      <c r="D48" s="27" t="s">
        <v>170</v>
      </c>
      <c r="E48" s="28" t="s">
        <v>33</v>
      </c>
      <c r="F48" s="28" t="s">
        <v>17</v>
      </c>
      <c r="G48" s="29" t="s">
        <v>171</v>
      </c>
      <c r="H48" s="30" t="s">
        <v>25</v>
      </c>
      <c r="I48" s="31" t="s">
        <v>158</v>
      </c>
      <c r="J48" s="32" t="s">
        <v>77</v>
      </c>
      <c r="K48" s="33" t="s">
        <v>25</v>
      </c>
      <c r="L48" s="30" t="s">
        <v>25</v>
      </c>
      <c r="M48" s="30" t="s">
        <v>25</v>
      </c>
      <c r="N48" s="30" t="s">
        <v>25</v>
      </c>
      <c r="O48" s="30" t="s">
        <v>25</v>
      </c>
      <c r="P48" s="30" t="s">
        <v>25</v>
      </c>
      <c r="Q48" s="30" t="s">
        <v>25</v>
      </c>
      <c r="R48" s="30" t="s">
        <v>25</v>
      </c>
      <c r="S48" s="30" t="s">
        <v>25</v>
      </c>
      <c r="T48" s="30" t="s">
        <v>25</v>
      </c>
      <c r="U48" s="30" t="s">
        <v>25</v>
      </c>
      <c r="V48" s="30" t="s">
        <v>25</v>
      </c>
      <c r="W48" s="34" t="str">
        <f t="shared" si="3"/>
        <v>#REF!</v>
      </c>
      <c r="X48" s="59"/>
      <c r="Y48" s="57"/>
      <c r="Z48" s="60"/>
      <c r="AA48" s="61"/>
      <c r="AB48" s="61"/>
    </row>
    <row r="49" ht="15.75" customHeight="1">
      <c r="A49" s="25">
        <f t="shared" si="6"/>
        <v>9</v>
      </c>
      <c r="B49" s="25">
        <f t="shared" si="7"/>
        <v>8</v>
      </c>
      <c r="C49" s="26" t="s">
        <v>56</v>
      </c>
      <c r="D49" s="27" t="s">
        <v>172</v>
      </c>
      <c r="E49" s="28" t="s">
        <v>62</v>
      </c>
      <c r="F49" s="28" t="s">
        <v>63</v>
      </c>
      <c r="G49" s="29" t="s">
        <v>64</v>
      </c>
      <c r="H49" s="35" t="s">
        <v>19</v>
      </c>
      <c r="I49" s="31" t="s">
        <v>158</v>
      </c>
      <c r="J49" s="32" t="s">
        <v>77</v>
      </c>
      <c r="K49" s="33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4" t="str">
        <f t="shared" si="3"/>
        <v>#REF!</v>
      </c>
      <c r="X49" s="59"/>
      <c r="Y49" s="57"/>
      <c r="Z49" s="60"/>
      <c r="AA49" s="61"/>
      <c r="AB49" s="61"/>
    </row>
    <row r="50" ht="15.75" customHeight="1">
      <c r="A50" s="25">
        <f t="shared" si="6"/>
        <v>9</v>
      </c>
      <c r="B50" s="25">
        <f t="shared" si="7"/>
        <v>11</v>
      </c>
      <c r="C50" s="26" t="s">
        <v>70</v>
      </c>
      <c r="D50" s="27" t="s">
        <v>173</v>
      </c>
      <c r="E50" s="28" t="s">
        <v>17</v>
      </c>
      <c r="F50" s="28"/>
      <c r="G50" s="29" t="s">
        <v>64</v>
      </c>
      <c r="H50" s="30" t="s">
        <v>19</v>
      </c>
      <c r="I50" s="31" t="s">
        <v>158</v>
      </c>
      <c r="J50" s="32" t="s">
        <v>77</v>
      </c>
      <c r="K50" s="33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4" t="str">
        <f t="shared" si="3"/>
        <v>#REF!</v>
      </c>
      <c r="X50" s="59"/>
      <c r="Y50" s="57"/>
      <c r="Z50" s="60"/>
      <c r="AA50" s="61"/>
      <c r="AB50" s="61"/>
    </row>
    <row r="51" ht="15.75" customHeight="1">
      <c r="A51" s="25">
        <f t="shared" si="6"/>
        <v>9</v>
      </c>
      <c r="B51" s="25">
        <f t="shared" si="7"/>
        <v>7</v>
      </c>
      <c r="C51" s="26" t="s">
        <v>38</v>
      </c>
      <c r="D51" s="27" t="s">
        <v>174</v>
      </c>
      <c r="E51" s="28" t="s">
        <v>76</v>
      </c>
      <c r="F51" s="28" t="s">
        <v>46</v>
      </c>
      <c r="G51" s="29" t="s">
        <v>18</v>
      </c>
      <c r="H51" s="30" t="s">
        <v>25</v>
      </c>
      <c r="I51" s="31" t="s">
        <v>158</v>
      </c>
      <c r="J51" s="32" t="s">
        <v>90</v>
      </c>
      <c r="K51" s="33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0" t="s">
        <v>25</v>
      </c>
      <c r="W51" s="34" t="str">
        <f t="shared" si="3"/>
        <v>#REF!</v>
      </c>
      <c r="X51" s="59"/>
      <c r="Y51" s="57"/>
      <c r="Z51" s="60"/>
      <c r="AA51" s="61"/>
      <c r="AB51" s="61"/>
    </row>
    <row r="52" ht="15.75" customHeight="1">
      <c r="A52" s="25">
        <f t="shared" si="6"/>
        <v>9</v>
      </c>
      <c r="B52" s="25">
        <f t="shared" si="7"/>
        <v>7</v>
      </c>
      <c r="C52" s="26" t="s">
        <v>38</v>
      </c>
      <c r="D52" s="27" t="s">
        <v>175</v>
      </c>
      <c r="E52" s="28" t="s">
        <v>17</v>
      </c>
      <c r="F52" s="28" t="s">
        <v>17</v>
      </c>
      <c r="G52" s="29" t="s">
        <v>64</v>
      </c>
      <c r="H52" s="42" t="s">
        <v>25</v>
      </c>
      <c r="I52" s="31" t="s">
        <v>158</v>
      </c>
      <c r="J52" s="32" t="s">
        <v>90</v>
      </c>
      <c r="K52" s="47" t="s">
        <v>25</v>
      </c>
      <c r="L52" s="42" t="s">
        <v>25</v>
      </c>
      <c r="M52" s="42" t="s">
        <v>25</v>
      </c>
      <c r="N52" s="42" t="s">
        <v>25</v>
      </c>
      <c r="O52" s="42" t="s">
        <v>25</v>
      </c>
      <c r="P52" s="42" t="s">
        <v>25</v>
      </c>
      <c r="Q52" s="42" t="s">
        <v>25</v>
      </c>
      <c r="R52" s="42" t="s">
        <v>25</v>
      </c>
      <c r="S52" s="42" t="s">
        <v>25</v>
      </c>
      <c r="T52" s="42" t="s">
        <v>25</v>
      </c>
      <c r="U52" s="42" t="s">
        <v>25</v>
      </c>
      <c r="V52" s="42" t="s">
        <v>25</v>
      </c>
      <c r="W52" s="34" t="str">
        <f t="shared" si="3"/>
        <v>#REF!</v>
      </c>
      <c r="X52" s="59"/>
      <c r="Y52" s="57"/>
      <c r="Z52" s="60"/>
      <c r="AA52" s="61"/>
      <c r="AB52" s="61"/>
    </row>
    <row r="53" ht="15.75" customHeight="1">
      <c r="A53" s="25">
        <f t="shared" si="6"/>
        <v>9</v>
      </c>
      <c r="B53" s="25">
        <f t="shared" si="7"/>
        <v>9</v>
      </c>
      <c r="C53" s="26" t="s">
        <v>74</v>
      </c>
      <c r="D53" s="27" t="s">
        <v>176</v>
      </c>
      <c r="E53" s="28" t="s">
        <v>63</v>
      </c>
      <c r="F53" s="28" t="s">
        <v>33</v>
      </c>
      <c r="G53" s="29" t="s">
        <v>41</v>
      </c>
      <c r="H53" s="30" t="s">
        <v>25</v>
      </c>
      <c r="I53" s="31" t="s">
        <v>158</v>
      </c>
      <c r="J53" s="32" t="s">
        <v>90</v>
      </c>
      <c r="K53" s="33" t="s">
        <v>25</v>
      </c>
      <c r="L53" s="30" t="s">
        <v>25</v>
      </c>
      <c r="M53" s="30" t="s">
        <v>25</v>
      </c>
      <c r="N53" s="30" t="s">
        <v>25</v>
      </c>
      <c r="O53" s="30" t="s">
        <v>25</v>
      </c>
      <c r="P53" s="30" t="s">
        <v>25</v>
      </c>
      <c r="Q53" s="30" t="s">
        <v>25</v>
      </c>
      <c r="R53" s="30" t="s">
        <v>25</v>
      </c>
      <c r="S53" s="30" t="s">
        <v>25</v>
      </c>
      <c r="T53" s="30" t="s">
        <v>25</v>
      </c>
      <c r="U53" s="30" t="s">
        <v>25</v>
      </c>
      <c r="V53" s="30" t="s">
        <v>25</v>
      </c>
      <c r="W53" s="34" t="str">
        <f t="shared" si="3"/>
        <v>#REF!</v>
      </c>
      <c r="X53" s="59"/>
      <c r="Y53" s="57"/>
      <c r="Z53" s="60"/>
      <c r="AA53" s="61"/>
      <c r="AB53" s="61"/>
    </row>
    <row r="54" ht="15.75" customHeight="1">
      <c r="A54" s="25">
        <f t="shared" si="6"/>
        <v>9</v>
      </c>
      <c r="B54" s="25">
        <f t="shared" si="7"/>
        <v>15</v>
      </c>
      <c r="C54" s="26" t="s">
        <v>122</v>
      </c>
      <c r="D54" s="27" t="s">
        <v>177</v>
      </c>
      <c r="E54" s="62" t="s">
        <v>17</v>
      </c>
      <c r="F54" s="28"/>
      <c r="G54" s="29" t="s">
        <v>41</v>
      </c>
      <c r="H54" s="30" t="s">
        <v>19</v>
      </c>
      <c r="I54" s="31" t="s">
        <v>158</v>
      </c>
      <c r="J54" s="32" t="s">
        <v>90</v>
      </c>
      <c r="K54" s="33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4" t="str">
        <f t="shared" si="3"/>
        <v>#REF!</v>
      </c>
      <c r="X54" s="59"/>
      <c r="Y54" s="57"/>
      <c r="Z54" s="60"/>
      <c r="AA54" s="61"/>
      <c r="AB54" s="61"/>
    </row>
    <row r="55" ht="15.75" customHeight="1">
      <c r="A55" s="25">
        <f t="shared" si="6"/>
        <v>9</v>
      </c>
      <c r="B55" s="25">
        <f t="shared" si="7"/>
        <v>15</v>
      </c>
      <c r="C55" s="26" t="s">
        <v>122</v>
      </c>
      <c r="D55" s="27" t="s">
        <v>178</v>
      </c>
      <c r="E55" s="62" t="s">
        <v>17</v>
      </c>
      <c r="F55" s="28"/>
      <c r="G55" s="29" t="s">
        <v>179</v>
      </c>
      <c r="H55" s="30" t="s">
        <v>19</v>
      </c>
      <c r="I55" s="31" t="s">
        <v>158</v>
      </c>
      <c r="J55" s="32" t="s">
        <v>90</v>
      </c>
      <c r="K55" s="33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4" t="str">
        <f t="shared" si="3"/>
        <v>#REF!</v>
      </c>
      <c r="X55" s="59"/>
      <c r="Y55" s="57"/>
      <c r="Z55" s="60"/>
      <c r="AA55" s="61"/>
      <c r="AB55" s="61"/>
    </row>
    <row r="56" ht="15.75" customHeight="1">
      <c r="A56" s="25">
        <f t="shared" si="6"/>
        <v>11</v>
      </c>
      <c r="B56" s="25">
        <f t="shared" si="7"/>
        <v>9</v>
      </c>
      <c r="C56" s="26" t="s">
        <v>74</v>
      </c>
      <c r="D56" s="27" t="s">
        <v>180</v>
      </c>
      <c r="E56" s="28" t="s">
        <v>33</v>
      </c>
      <c r="F56" s="28" t="s">
        <v>17</v>
      </c>
      <c r="G56" s="29" t="s">
        <v>64</v>
      </c>
      <c r="H56" s="30" t="s">
        <v>19</v>
      </c>
      <c r="I56" s="31" t="s">
        <v>84</v>
      </c>
      <c r="J56" s="32" t="s">
        <v>58</v>
      </c>
      <c r="K56" s="33" t="s">
        <v>19</v>
      </c>
      <c r="L56" s="30" t="s">
        <v>19</v>
      </c>
      <c r="M56" s="30"/>
      <c r="N56" s="30" t="s">
        <v>19</v>
      </c>
      <c r="O56" s="30" t="s">
        <v>19</v>
      </c>
      <c r="P56" s="30"/>
      <c r="Q56" s="30" t="s">
        <v>19</v>
      </c>
      <c r="R56" s="30" t="s">
        <v>19</v>
      </c>
      <c r="S56" s="30"/>
      <c r="T56" s="30" t="s">
        <v>19</v>
      </c>
      <c r="U56" s="30" t="s">
        <v>19</v>
      </c>
      <c r="V56" s="30"/>
      <c r="W56" s="34" t="str">
        <f t="shared" si="3"/>
        <v>#REF!</v>
      </c>
      <c r="X56" s="59"/>
      <c r="Y56" s="57"/>
      <c r="Z56" s="60"/>
      <c r="AA56" s="61"/>
      <c r="AB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181</v>
      </c>
      <c r="E57" s="28" t="s">
        <v>63</v>
      </c>
      <c r="F57" s="28" t="s">
        <v>76</v>
      </c>
      <c r="G57" s="29" t="s">
        <v>64</v>
      </c>
      <c r="H57" s="30" t="s">
        <v>19</v>
      </c>
      <c r="I57" s="31" t="s">
        <v>84</v>
      </c>
      <c r="J57" s="32" t="s">
        <v>58</v>
      </c>
      <c r="K57" s="3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4" t="str">
        <f t="shared" si="3"/>
        <v>#REF!</v>
      </c>
      <c r="X57" s="59"/>
      <c r="Y57" s="57"/>
      <c r="Z57" s="60"/>
      <c r="AA57" s="61"/>
      <c r="AB57" s="61"/>
    </row>
    <row r="58" ht="15.75" customHeight="1">
      <c r="A58" s="25">
        <f t="shared" si="6"/>
        <v>11</v>
      </c>
      <c r="B58" s="25">
        <f t="shared" si="7"/>
        <v>9</v>
      </c>
      <c r="C58" s="26" t="s">
        <v>74</v>
      </c>
      <c r="D58" s="27" t="s">
        <v>182</v>
      </c>
      <c r="E58" s="28" t="s">
        <v>17</v>
      </c>
      <c r="F58" s="28" t="s">
        <v>40</v>
      </c>
      <c r="G58" s="29" t="s">
        <v>64</v>
      </c>
      <c r="H58" s="42" t="s">
        <v>19</v>
      </c>
      <c r="I58" s="31" t="s">
        <v>84</v>
      </c>
      <c r="J58" s="32" t="s">
        <v>77</v>
      </c>
      <c r="K58" s="47" t="s">
        <v>19</v>
      </c>
      <c r="L58" s="42" t="s">
        <v>19</v>
      </c>
      <c r="M58" s="42"/>
      <c r="N58" s="42" t="s">
        <v>19</v>
      </c>
      <c r="O58" s="42" t="s">
        <v>19</v>
      </c>
      <c r="P58" s="42"/>
      <c r="Q58" s="42" t="s">
        <v>19</v>
      </c>
      <c r="R58" s="42" t="s">
        <v>19</v>
      </c>
      <c r="S58" s="42"/>
      <c r="T58" s="42" t="s">
        <v>19</v>
      </c>
      <c r="U58" s="42" t="s">
        <v>19</v>
      </c>
      <c r="V58" s="42"/>
      <c r="W58" s="34" t="str">
        <f t="shared" si="3"/>
        <v>#REF!</v>
      </c>
      <c r="X58" s="59"/>
      <c r="Y58" s="57"/>
      <c r="Z58" s="60"/>
      <c r="AA58" s="61"/>
      <c r="AB58" s="61"/>
    </row>
    <row r="59" ht="15.75" customHeight="1">
      <c r="A59" s="25">
        <f t="shared" si="6"/>
        <v>11</v>
      </c>
      <c r="B59" s="25">
        <f t="shared" si="7"/>
        <v>5</v>
      </c>
      <c r="C59" s="26" t="s">
        <v>144</v>
      </c>
      <c r="D59" s="27" t="s">
        <v>183</v>
      </c>
      <c r="E59" s="28" t="s">
        <v>63</v>
      </c>
      <c r="F59" s="28" t="s">
        <v>17</v>
      </c>
      <c r="G59" s="29" t="s">
        <v>64</v>
      </c>
      <c r="H59" s="30" t="s">
        <v>19</v>
      </c>
      <c r="I59" s="31" t="s">
        <v>84</v>
      </c>
      <c r="J59" s="32" t="s">
        <v>90</v>
      </c>
      <c r="K59" s="33" t="s">
        <v>29</v>
      </c>
      <c r="L59" s="30" t="s">
        <v>29</v>
      </c>
      <c r="M59" s="30"/>
      <c r="N59" s="30" t="s">
        <v>29</v>
      </c>
      <c r="O59" s="30" t="s">
        <v>29</v>
      </c>
      <c r="P59" s="30"/>
      <c r="Q59" s="30" t="s">
        <v>29</v>
      </c>
      <c r="R59" s="30" t="s">
        <v>29</v>
      </c>
      <c r="S59" s="30"/>
      <c r="T59" s="30" t="s">
        <v>29</v>
      </c>
      <c r="U59" s="30" t="s">
        <v>29</v>
      </c>
      <c r="V59" s="30"/>
      <c r="W59" s="34" t="str">
        <f t="shared" si="3"/>
        <v>#REF!</v>
      </c>
    </row>
    <row r="60" ht="15.75" customHeight="1">
      <c r="A60" s="25">
        <f t="shared" si="6"/>
        <v>11</v>
      </c>
      <c r="B60" s="25">
        <f t="shared" si="7"/>
        <v>6</v>
      </c>
      <c r="C60" s="26" t="s">
        <v>160</v>
      </c>
      <c r="D60" s="27" t="s">
        <v>184</v>
      </c>
      <c r="E60" s="28" t="s">
        <v>40</v>
      </c>
      <c r="F60" s="28" t="s">
        <v>17</v>
      </c>
      <c r="G60" s="29" t="s">
        <v>18</v>
      </c>
      <c r="H60" s="30" t="s">
        <v>25</v>
      </c>
      <c r="I60" s="31" t="s">
        <v>84</v>
      </c>
      <c r="J60" s="32" t="s">
        <v>90</v>
      </c>
      <c r="K60" s="33" t="s">
        <v>25</v>
      </c>
      <c r="L60" s="30" t="s">
        <v>25</v>
      </c>
      <c r="M60" s="30" t="s">
        <v>25</v>
      </c>
      <c r="N60" s="30" t="s">
        <v>25</v>
      </c>
      <c r="O60" s="30" t="s">
        <v>25</v>
      </c>
      <c r="P60" s="30" t="s">
        <v>25</v>
      </c>
      <c r="Q60" s="30" t="s">
        <v>25</v>
      </c>
      <c r="R60" s="30" t="s">
        <v>25</v>
      </c>
      <c r="S60" s="30" t="s">
        <v>25</v>
      </c>
      <c r="T60" s="30" t="s">
        <v>25</v>
      </c>
      <c r="U60" s="30" t="s">
        <v>25</v>
      </c>
      <c r="V60" s="30" t="s">
        <v>25</v>
      </c>
      <c r="W60" s="34" t="str">
        <f t="shared" si="3"/>
        <v>#REF!</v>
      </c>
    </row>
    <row r="61" ht="15.75" customHeight="1">
      <c r="A61" s="25">
        <f t="shared" si="6"/>
        <v>11</v>
      </c>
      <c r="B61" s="25">
        <f t="shared" si="7"/>
        <v>9</v>
      </c>
      <c r="C61" s="26" t="s">
        <v>74</v>
      </c>
      <c r="D61" s="27" t="s">
        <v>185</v>
      </c>
      <c r="E61" s="28" t="s">
        <v>51</v>
      </c>
      <c r="F61" s="28" t="s">
        <v>33</v>
      </c>
      <c r="G61" s="29" t="s">
        <v>171</v>
      </c>
      <c r="H61" s="30" t="s">
        <v>25</v>
      </c>
      <c r="I61" s="31" t="s">
        <v>84</v>
      </c>
      <c r="J61" s="32" t="s">
        <v>90</v>
      </c>
      <c r="K61" s="33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0" t="s">
        <v>25</v>
      </c>
      <c r="W61" s="34" t="str">
        <f t="shared" si="3"/>
        <v>#REF!</v>
      </c>
      <c r="X61" s="63" t="s">
        <v>186</v>
      </c>
      <c r="Y61" s="3"/>
      <c r="Z61" s="3"/>
      <c r="AA61" s="3"/>
      <c r="AB61" s="4"/>
    </row>
    <row r="62" ht="15.75" customHeight="1">
      <c r="A62" s="25">
        <f t="shared" si="6"/>
        <v>12</v>
      </c>
      <c r="B62" s="25">
        <f t="shared" si="7"/>
        <v>9</v>
      </c>
      <c r="C62" s="26" t="s">
        <v>74</v>
      </c>
      <c r="D62" s="27" t="s">
        <v>187</v>
      </c>
      <c r="E62" s="28" t="s">
        <v>33</v>
      </c>
      <c r="F62" s="28" t="s">
        <v>17</v>
      </c>
      <c r="G62" s="29" t="s">
        <v>18</v>
      </c>
      <c r="H62" s="30" t="s">
        <v>19</v>
      </c>
      <c r="I62" s="31" t="s">
        <v>87</v>
      </c>
      <c r="J62" s="32" t="s">
        <v>58</v>
      </c>
      <c r="K62" s="33" t="s">
        <v>29</v>
      </c>
      <c r="L62" s="30" t="s">
        <v>29</v>
      </c>
      <c r="M62" s="30" t="s">
        <v>29</v>
      </c>
      <c r="N62" s="30" t="s">
        <v>29</v>
      </c>
      <c r="O62" s="30" t="s">
        <v>29</v>
      </c>
      <c r="P62" s="30"/>
      <c r="Q62" s="30" t="s">
        <v>29</v>
      </c>
      <c r="R62" s="30" t="s">
        <v>29</v>
      </c>
      <c r="S62" s="30"/>
      <c r="T62" s="30" t="s">
        <v>29</v>
      </c>
      <c r="U62" s="30" t="s">
        <v>29</v>
      </c>
      <c r="V62" s="30"/>
      <c r="W62" s="34" t="str">
        <f t="shared" si="3"/>
        <v>#REF!</v>
      </c>
      <c r="X62" s="64"/>
      <c r="Y62" s="3"/>
      <c r="Z62" s="3"/>
      <c r="AA62" s="3"/>
      <c r="AB62" s="4"/>
    </row>
    <row r="63" ht="15.75" customHeight="1">
      <c r="A63" s="25">
        <f t="shared" si="6"/>
        <v>12</v>
      </c>
      <c r="B63" s="25">
        <f t="shared" si="7"/>
        <v>6</v>
      </c>
      <c r="C63" s="26" t="s">
        <v>160</v>
      </c>
      <c r="D63" s="27" t="s">
        <v>188</v>
      </c>
      <c r="E63" s="28" t="s">
        <v>33</v>
      </c>
      <c r="F63" s="28" t="s">
        <v>51</v>
      </c>
      <c r="G63" s="29" t="s">
        <v>52</v>
      </c>
      <c r="H63" s="30" t="s">
        <v>19</v>
      </c>
      <c r="I63" s="31" t="s">
        <v>87</v>
      </c>
      <c r="J63" s="32" t="s">
        <v>189</v>
      </c>
      <c r="K63" s="33" t="s">
        <v>19</v>
      </c>
      <c r="L63" s="30" t="s">
        <v>19</v>
      </c>
      <c r="M63" s="30"/>
      <c r="N63" s="30" t="s">
        <v>19</v>
      </c>
      <c r="O63" s="30" t="s">
        <v>19</v>
      </c>
      <c r="P63" s="30"/>
      <c r="Q63" s="30" t="s">
        <v>19</v>
      </c>
      <c r="R63" s="30" t="s">
        <v>19</v>
      </c>
      <c r="S63" s="30"/>
      <c r="T63" s="30" t="s">
        <v>29</v>
      </c>
      <c r="U63" s="30" t="s">
        <v>19</v>
      </c>
      <c r="V63" s="30"/>
      <c r="W63" s="34" t="str">
        <f t="shared" si="3"/>
        <v>#REF!</v>
      </c>
      <c r="X63" s="64"/>
      <c r="Y63" s="3"/>
      <c r="Z63" s="3"/>
      <c r="AA63" s="3"/>
      <c r="AB63" s="4"/>
    </row>
    <row r="64" ht="15.75" customHeight="1">
      <c r="A64" s="25">
        <f t="shared" si="6"/>
        <v>12</v>
      </c>
      <c r="B64" s="25">
        <f t="shared" si="7"/>
        <v>6</v>
      </c>
      <c r="C64" s="26" t="s">
        <v>160</v>
      </c>
      <c r="D64" s="27" t="s">
        <v>190</v>
      </c>
      <c r="E64" s="28" t="s">
        <v>63</v>
      </c>
      <c r="F64" s="28" t="s">
        <v>40</v>
      </c>
      <c r="G64" s="29" t="s">
        <v>191</v>
      </c>
      <c r="H64" s="30" t="s">
        <v>19</v>
      </c>
      <c r="I64" s="31" t="s">
        <v>87</v>
      </c>
      <c r="J64" s="32" t="s">
        <v>192</v>
      </c>
      <c r="K64" s="33" t="s">
        <v>19</v>
      </c>
      <c r="L64" s="30" t="s">
        <v>19</v>
      </c>
      <c r="M64" s="30"/>
      <c r="N64" s="30" t="s">
        <v>19</v>
      </c>
      <c r="O64" s="30" t="s">
        <v>19</v>
      </c>
      <c r="P64" s="30"/>
      <c r="Q64" s="30" t="s">
        <v>19</v>
      </c>
      <c r="R64" s="30" t="s">
        <v>29</v>
      </c>
      <c r="S64" s="30"/>
      <c r="T64" s="30" t="s">
        <v>19</v>
      </c>
      <c r="U64" s="30" t="s">
        <v>19</v>
      </c>
      <c r="V64" s="30"/>
      <c r="W64" s="34" t="str">
        <f t="shared" si="3"/>
        <v>#REF!</v>
      </c>
      <c r="X64" s="64"/>
      <c r="Y64" s="3"/>
      <c r="Z64" s="3"/>
      <c r="AA64" s="3"/>
      <c r="AB64" s="4"/>
    </row>
    <row r="65" ht="1.5" customHeight="1">
      <c r="A65" s="25">
        <f t="shared" si="6"/>
        <v>12</v>
      </c>
      <c r="B65" s="25">
        <f t="shared" si="7"/>
        <v>8</v>
      </c>
      <c r="C65" s="26" t="s">
        <v>56</v>
      </c>
      <c r="D65" s="27" t="s">
        <v>193</v>
      </c>
      <c r="E65" s="28" t="s">
        <v>17</v>
      </c>
      <c r="F65" s="28"/>
      <c r="G65" s="29" t="s">
        <v>41</v>
      </c>
      <c r="H65" s="30" t="s">
        <v>25</v>
      </c>
      <c r="I65" s="31" t="s">
        <v>87</v>
      </c>
      <c r="J65" s="32" t="s">
        <v>194</v>
      </c>
      <c r="K65" s="33" t="s">
        <v>19</v>
      </c>
      <c r="L65" s="30" t="s">
        <v>29</v>
      </c>
      <c r="M65" s="30" t="s">
        <v>25</v>
      </c>
      <c r="N65" s="30" t="s">
        <v>19</v>
      </c>
      <c r="O65" s="30" t="s">
        <v>29</v>
      </c>
      <c r="P65" s="30" t="s">
        <v>25</v>
      </c>
      <c r="Q65" s="30" t="s">
        <v>19</v>
      </c>
      <c r="R65" s="30" t="s">
        <v>19</v>
      </c>
      <c r="S65" s="30" t="s">
        <v>25</v>
      </c>
      <c r="T65" s="30" t="s">
        <v>25</v>
      </c>
      <c r="U65" s="30" t="s">
        <v>25</v>
      </c>
      <c r="V65" s="30" t="s">
        <v>25</v>
      </c>
      <c r="W65" s="34" t="str">
        <f t="shared" si="3"/>
        <v>#REF!</v>
      </c>
      <c r="X65" s="64"/>
      <c r="Y65" s="3"/>
      <c r="Z65" s="3"/>
      <c r="AA65" s="3"/>
      <c r="AB65" s="4"/>
    </row>
    <row r="66" ht="15.75" customHeight="1">
      <c r="A66" s="25">
        <f t="shared" si="6"/>
        <v>12</v>
      </c>
      <c r="B66" s="25">
        <f t="shared" si="7"/>
        <v>5</v>
      </c>
      <c r="C66" s="26" t="s">
        <v>144</v>
      </c>
      <c r="D66" s="27" t="s">
        <v>195</v>
      </c>
      <c r="E66" s="28" t="s">
        <v>63</v>
      </c>
      <c r="F66" s="28" t="s">
        <v>51</v>
      </c>
      <c r="G66" s="29" t="s">
        <v>18</v>
      </c>
      <c r="H66" s="30" t="s">
        <v>19</v>
      </c>
      <c r="I66" s="31" t="s">
        <v>87</v>
      </c>
      <c r="J66" s="32" t="s">
        <v>196</v>
      </c>
      <c r="K66" s="33" t="s">
        <v>19</v>
      </c>
      <c r="L66" s="30" t="s">
        <v>19</v>
      </c>
      <c r="M66" s="30"/>
      <c r="N66" s="30" t="s">
        <v>19</v>
      </c>
      <c r="O66" s="30" t="s">
        <v>19</v>
      </c>
      <c r="P66" s="30"/>
      <c r="Q66" s="30" t="s">
        <v>19</v>
      </c>
      <c r="R66" s="30" t="s">
        <v>19</v>
      </c>
      <c r="S66" s="30"/>
      <c r="T66" s="30" t="s">
        <v>19</v>
      </c>
      <c r="U66" s="30" t="s">
        <v>19</v>
      </c>
      <c r="V66" s="30"/>
      <c r="W66" s="34" t="str">
        <f t="shared" si="3"/>
        <v>#REF!</v>
      </c>
      <c r="X66" s="64"/>
      <c r="Y66" s="3"/>
      <c r="Z66" s="3"/>
      <c r="AA66" s="3"/>
      <c r="AB66" s="4"/>
    </row>
    <row r="67" ht="15.75" customHeight="1">
      <c r="A67" s="25">
        <f t="shared" si="6"/>
        <v>12</v>
      </c>
      <c r="B67" s="25">
        <f t="shared" si="7"/>
        <v>9</v>
      </c>
      <c r="C67" s="26" t="s">
        <v>74</v>
      </c>
      <c r="D67" s="27" t="s">
        <v>197</v>
      </c>
      <c r="E67" s="28" t="s">
        <v>17</v>
      </c>
      <c r="F67" s="28"/>
      <c r="G67" s="29" t="s">
        <v>171</v>
      </c>
      <c r="H67" s="30" t="s">
        <v>25</v>
      </c>
      <c r="I67" s="31" t="s">
        <v>87</v>
      </c>
      <c r="J67" s="32" t="s">
        <v>90</v>
      </c>
      <c r="K67" s="33" t="s">
        <v>25</v>
      </c>
      <c r="L67" s="30" t="s">
        <v>25</v>
      </c>
      <c r="M67" s="30" t="s">
        <v>25</v>
      </c>
      <c r="N67" s="30" t="s">
        <v>25</v>
      </c>
      <c r="O67" s="30" t="s">
        <v>25</v>
      </c>
      <c r="P67" s="30" t="s">
        <v>25</v>
      </c>
      <c r="Q67" s="30" t="s">
        <v>25</v>
      </c>
      <c r="R67" s="30" t="s">
        <v>25</v>
      </c>
      <c r="S67" s="30" t="s">
        <v>25</v>
      </c>
      <c r="T67" s="30" t="s">
        <v>25</v>
      </c>
      <c r="U67" s="30" t="s">
        <v>25</v>
      </c>
      <c r="V67" s="30" t="s">
        <v>25</v>
      </c>
      <c r="W67" s="34" t="str">
        <f t="shared" si="3"/>
        <v>#REF!</v>
      </c>
      <c r="X67" s="64"/>
      <c r="Y67" s="3"/>
      <c r="Z67" s="3"/>
      <c r="AA67" s="3"/>
      <c r="AB67" s="4"/>
    </row>
    <row r="68" ht="15.75" customHeight="1">
      <c r="A68" s="25">
        <f t="shared" si="6"/>
        <v>12</v>
      </c>
      <c r="B68" s="25">
        <f t="shared" si="7"/>
        <v>10</v>
      </c>
      <c r="C68" s="26" t="s">
        <v>65</v>
      </c>
      <c r="D68" s="27" t="s">
        <v>198</v>
      </c>
      <c r="E68" s="28" t="s">
        <v>17</v>
      </c>
      <c r="F68" s="28"/>
      <c r="G68" s="29" t="s">
        <v>41</v>
      </c>
      <c r="H68" s="30" t="s">
        <v>25</v>
      </c>
      <c r="I68" s="31" t="s">
        <v>87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4" t="str">
        <f t="shared" si="3"/>
        <v>#REF!</v>
      </c>
      <c r="X68" s="64"/>
      <c r="Y68" s="3"/>
      <c r="Z68" s="3"/>
      <c r="AA68" s="3"/>
      <c r="AB68" s="4"/>
    </row>
    <row r="69" ht="15.75" customHeight="1">
      <c r="A69" s="25">
        <f t="shared" si="6"/>
        <v>12</v>
      </c>
      <c r="B69" s="25">
        <f t="shared" si="7"/>
        <v>10</v>
      </c>
      <c r="C69" s="26" t="s">
        <v>65</v>
      </c>
      <c r="D69" s="27" t="s">
        <v>199</v>
      </c>
      <c r="E69" s="28" t="s">
        <v>17</v>
      </c>
      <c r="F69" s="28"/>
      <c r="G69" s="29" t="s">
        <v>52</v>
      </c>
      <c r="H69" s="30" t="s">
        <v>19</v>
      </c>
      <c r="I69" s="31" t="s">
        <v>87</v>
      </c>
      <c r="J69" s="32" t="s">
        <v>200</v>
      </c>
      <c r="K69" s="33" t="s">
        <v>29</v>
      </c>
      <c r="L69" s="65"/>
      <c r="M69" s="30"/>
      <c r="N69" s="30" t="s">
        <v>29</v>
      </c>
      <c r="O69" s="30" t="s">
        <v>29</v>
      </c>
      <c r="P69" s="30"/>
      <c r="Q69" s="30" t="s">
        <v>29</v>
      </c>
      <c r="R69" s="30" t="s">
        <v>29</v>
      </c>
      <c r="S69" s="30"/>
      <c r="T69" s="30" t="s">
        <v>29</v>
      </c>
      <c r="U69" s="30" t="s">
        <v>29</v>
      </c>
      <c r="V69" s="30"/>
      <c r="W69" s="34" t="str">
        <f t="shared" si="3"/>
        <v>#REF!</v>
      </c>
      <c r="X69" s="64"/>
      <c r="Y69" s="3"/>
      <c r="Z69" s="3"/>
      <c r="AA69" s="3"/>
      <c r="AB69" s="4"/>
    </row>
    <row r="70" ht="15.75" customHeight="1">
      <c r="A70" s="25">
        <f t="shared" si="6"/>
        <v>13</v>
      </c>
      <c r="B70" s="25">
        <f t="shared" si="7"/>
        <v>7</v>
      </c>
      <c r="C70" s="26" t="s">
        <v>38</v>
      </c>
      <c r="D70" s="27" t="s">
        <v>201</v>
      </c>
      <c r="E70" s="28" t="s">
        <v>33</v>
      </c>
      <c r="F70" s="28" t="s">
        <v>46</v>
      </c>
      <c r="G70" s="29" t="s">
        <v>64</v>
      </c>
      <c r="H70" s="30" t="s">
        <v>19</v>
      </c>
      <c r="I70" s="31" t="s">
        <v>91</v>
      </c>
      <c r="J70" s="32" t="s">
        <v>202</v>
      </c>
      <c r="K70" s="3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4" t="str">
        <f t="shared" si="3"/>
        <v>#REF!</v>
      </c>
      <c r="X70" s="48"/>
      <c r="Y70" s="48"/>
      <c r="Z70" s="49"/>
      <c r="AA70" s="5"/>
      <c r="AB70" s="5"/>
    </row>
    <row r="71" ht="15.75" customHeight="1">
      <c r="A71" s="25">
        <f t="shared" si="6"/>
        <v>13</v>
      </c>
      <c r="B71" s="25">
        <f t="shared" si="7"/>
        <v>9</v>
      </c>
      <c r="C71" s="26" t="s">
        <v>74</v>
      </c>
      <c r="D71" s="27" t="s">
        <v>203</v>
      </c>
      <c r="E71" s="28" t="s">
        <v>51</v>
      </c>
      <c r="F71" s="28" t="s">
        <v>17</v>
      </c>
      <c r="G71" s="29" t="s">
        <v>52</v>
      </c>
      <c r="H71" s="30" t="s">
        <v>19</v>
      </c>
      <c r="I71" s="31" t="s">
        <v>91</v>
      </c>
      <c r="J71" s="32" t="s">
        <v>202</v>
      </c>
      <c r="K71" s="33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4" t="str">
        <f t="shared" si="3"/>
        <v>#REF!</v>
      </c>
      <c r="X71" s="48"/>
      <c r="Y71" s="48"/>
      <c r="Z71" s="49"/>
      <c r="AA71" s="5"/>
      <c r="AB71" s="5"/>
    </row>
    <row r="72" ht="15.75" customHeight="1">
      <c r="A72" s="25">
        <f t="shared" si="6"/>
        <v>13</v>
      </c>
      <c r="B72" s="25">
        <f t="shared" si="7"/>
        <v>10</v>
      </c>
      <c r="C72" s="26" t="s">
        <v>65</v>
      </c>
      <c r="D72" s="27" t="s">
        <v>204</v>
      </c>
      <c r="E72" s="28" t="s">
        <v>17</v>
      </c>
      <c r="F72" s="28"/>
      <c r="G72" s="29" t="s">
        <v>41</v>
      </c>
      <c r="H72" s="42" t="s">
        <v>19</v>
      </c>
      <c r="I72" s="31" t="s">
        <v>91</v>
      </c>
      <c r="J72" s="32" t="s">
        <v>202</v>
      </c>
      <c r="K72" s="33"/>
      <c r="L72" s="42"/>
      <c r="M72" s="30"/>
      <c r="N72" s="30"/>
      <c r="O72" s="42"/>
      <c r="P72" s="30"/>
      <c r="Q72" s="30"/>
      <c r="R72" s="42"/>
      <c r="S72" s="30"/>
      <c r="T72" s="30"/>
      <c r="U72" s="42"/>
      <c r="V72" s="30"/>
      <c r="W72" s="34" t="str">
        <f t="shared" si="3"/>
        <v>#REF!</v>
      </c>
      <c r="X72" s="48"/>
      <c r="Y72" s="48"/>
      <c r="Z72" s="49"/>
      <c r="AA72" s="5"/>
      <c r="AB72" s="5"/>
    </row>
    <row r="73" ht="15.75" customHeight="1">
      <c r="A73" s="25">
        <f t="shared" si="6"/>
        <v>13</v>
      </c>
      <c r="B73" s="25">
        <f t="shared" si="7"/>
        <v>8</v>
      </c>
      <c r="C73" s="26" t="s">
        <v>56</v>
      </c>
      <c r="D73" s="27" t="s">
        <v>205</v>
      </c>
      <c r="E73" s="28" t="s">
        <v>33</v>
      </c>
      <c r="F73" s="28" t="s">
        <v>76</v>
      </c>
      <c r="G73" s="29" t="s">
        <v>64</v>
      </c>
      <c r="H73" s="30" t="s">
        <v>19</v>
      </c>
      <c r="I73" s="31" t="s">
        <v>91</v>
      </c>
      <c r="J73" s="32" t="s">
        <v>206</v>
      </c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4" t="str">
        <f t="shared" si="3"/>
        <v>#REF!</v>
      </c>
      <c r="X73" s="48"/>
      <c r="Y73" s="48"/>
      <c r="Z73" s="49"/>
      <c r="AA73" s="5"/>
      <c r="AB73" s="5"/>
    </row>
    <row r="74" ht="15.75" customHeight="1">
      <c r="A74" s="25">
        <f t="shared" si="6"/>
        <v>15</v>
      </c>
      <c r="B74" s="25">
        <f t="shared" si="7"/>
        <v>10</v>
      </c>
      <c r="C74" s="26" t="s">
        <v>65</v>
      </c>
      <c r="D74" s="66" t="s">
        <v>207</v>
      </c>
      <c r="E74" s="28" t="s">
        <v>17</v>
      </c>
      <c r="F74" s="28"/>
      <c r="G74" s="29" t="s">
        <v>64</v>
      </c>
      <c r="H74" s="30" t="s">
        <v>19</v>
      </c>
      <c r="I74" s="31" t="s">
        <v>208</v>
      </c>
      <c r="J74" s="32" t="s">
        <v>58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4" t="str">
        <f t="shared" si="3"/>
        <v>#REF!</v>
      </c>
      <c r="X74" s="48"/>
      <c r="Y74" s="48"/>
      <c r="Z74" s="49"/>
      <c r="AA74" s="5"/>
      <c r="AB74" s="5"/>
    </row>
    <row r="75" ht="15.75" customHeight="1">
      <c r="A75" s="25">
        <f t="shared" si="6"/>
        <v>15</v>
      </c>
      <c r="B75" s="25">
        <f t="shared" si="7"/>
        <v>11</v>
      </c>
      <c r="C75" s="26" t="s">
        <v>70</v>
      </c>
      <c r="D75" s="67" t="s">
        <v>209</v>
      </c>
      <c r="E75" s="28" t="s">
        <v>17</v>
      </c>
      <c r="F75" s="28"/>
      <c r="G75" s="29" t="s">
        <v>18</v>
      </c>
      <c r="H75" s="68" t="s">
        <v>19</v>
      </c>
      <c r="I75" s="31" t="s">
        <v>208</v>
      </c>
      <c r="J75" s="32" t="s">
        <v>58</v>
      </c>
      <c r="K75" s="30" t="s">
        <v>19</v>
      </c>
      <c r="L75" s="30" t="s">
        <v>19</v>
      </c>
      <c r="M75" s="30"/>
      <c r="N75" s="30" t="s">
        <v>29</v>
      </c>
      <c r="O75" s="30" t="s">
        <v>19</v>
      </c>
      <c r="P75" s="30"/>
      <c r="Q75" s="30" t="s">
        <v>19</v>
      </c>
      <c r="R75" s="30" t="s">
        <v>19</v>
      </c>
      <c r="S75" s="30"/>
      <c r="T75" s="30" t="s">
        <v>29</v>
      </c>
      <c r="U75" s="30" t="s">
        <v>19</v>
      </c>
      <c r="V75" s="30"/>
      <c r="W75" s="34" t="str">
        <f t="shared" si="3"/>
        <v>#REF!</v>
      </c>
      <c r="X75" s="48"/>
      <c r="Y75" s="48"/>
      <c r="Z75" s="49"/>
      <c r="AA75" s="5"/>
      <c r="AB75" s="5"/>
    </row>
    <row r="76" ht="15.75" customHeight="1">
      <c r="A76" s="25">
        <f t="shared" si="6"/>
        <v>15</v>
      </c>
      <c r="B76" s="25">
        <f t="shared" si="7"/>
        <v>9</v>
      </c>
      <c r="C76" s="69" t="s">
        <v>74</v>
      </c>
      <c r="D76" s="67" t="s">
        <v>210</v>
      </c>
      <c r="E76" s="28" t="s">
        <v>51</v>
      </c>
      <c r="F76" s="28" t="s">
        <v>63</v>
      </c>
      <c r="G76" s="29" t="s">
        <v>18</v>
      </c>
      <c r="H76" s="30" t="s">
        <v>25</v>
      </c>
      <c r="I76" s="31" t="s">
        <v>97</v>
      </c>
      <c r="J76" s="32" t="s">
        <v>58</v>
      </c>
      <c r="K76" s="33" t="s">
        <v>25</v>
      </c>
      <c r="L76" s="30" t="s">
        <v>25</v>
      </c>
      <c r="M76" s="30" t="s">
        <v>25</v>
      </c>
      <c r="N76" s="30" t="s">
        <v>25</v>
      </c>
      <c r="O76" s="30" t="s">
        <v>25</v>
      </c>
      <c r="P76" s="30" t="s">
        <v>25</v>
      </c>
      <c r="Q76" s="30" t="s">
        <v>25</v>
      </c>
      <c r="R76" s="30" t="s">
        <v>25</v>
      </c>
      <c r="S76" s="30" t="s">
        <v>25</v>
      </c>
      <c r="T76" s="30" t="s">
        <v>25</v>
      </c>
      <c r="U76" s="30" t="s">
        <v>25</v>
      </c>
      <c r="V76" s="30" t="s">
        <v>25</v>
      </c>
      <c r="W76" s="34" t="str">
        <f t="shared" si="3"/>
        <v>#REF!</v>
      </c>
      <c r="X76" s="48"/>
      <c r="Y76" s="48"/>
      <c r="Z76" s="49"/>
      <c r="AA76" s="5"/>
      <c r="AB76" s="5"/>
    </row>
    <row r="77" ht="15.75" customHeight="1">
      <c r="A77" s="25">
        <f t="shared" si="6"/>
        <v>15</v>
      </c>
      <c r="B77" s="25">
        <f t="shared" si="7"/>
        <v>11</v>
      </c>
      <c r="C77" s="52" t="s">
        <v>70</v>
      </c>
      <c r="D77" s="54" t="s">
        <v>211</v>
      </c>
      <c r="E77" s="28" t="s">
        <v>17</v>
      </c>
      <c r="F77" s="28"/>
      <c r="G77" s="29" t="s">
        <v>18</v>
      </c>
      <c r="H77" s="30" t="s">
        <v>19</v>
      </c>
      <c r="I77" s="31" t="s">
        <v>208</v>
      </c>
      <c r="J77" s="32" t="s">
        <v>77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4" t="str">
        <f t="shared" si="3"/>
        <v>#REF!</v>
      </c>
      <c r="X77" s="48"/>
      <c r="Y77" s="48"/>
      <c r="Z77" s="49"/>
      <c r="AA77" s="5"/>
      <c r="AB77" s="5"/>
    </row>
    <row r="78" ht="15.75" customHeight="1">
      <c r="A78" s="25">
        <f t="shared" si="6"/>
        <v>15</v>
      </c>
      <c r="B78" s="25">
        <f t="shared" si="7"/>
        <v>8</v>
      </c>
      <c r="C78" s="26" t="s">
        <v>56</v>
      </c>
      <c r="D78" s="27" t="s">
        <v>212</v>
      </c>
      <c r="E78" s="28" t="s">
        <v>33</v>
      </c>
      <c r="F78" s="28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4" t="str">
        <f t="shared" si="3"/>
        <v>#REF!</v>
      </c>
      <c r="X78" s="48"/>
      <c r="Y78" s="48"/>
      <c r="Z78" s="49"/>
      <c r="AA78" s="5"/>
      <c r="AB78" s="5"/>
    </row>
    <row r="79" ht="15.75" customHeight="1">
      <c r="A79" s="25">
        <f t="shared" si="6"/>
        <v>15</v>
      </c>
      <c r="B79" s="25">
        <f t="shared" si="7"/>
        <v>10</v>
      </c>
      <c r="C79" s="26" t="s">
        <v>65</v>
      </c>
      <c r="D79" s="27" t="s">
        <v>213</v>
      </c>
      <c r="E79" s="28" t="s">
        <v>17</v>
      </c>
      <c r="F79" s="28" t="s">
        <v>33</v>
      </c>
      <c r="G79" s="29" t="s">
        <v>41</v>
      </c>
      <c r="H79" s="30" t="s">
        <v>25</v>
      </c>
      <c r="I79" s="31" t="s">
        <v>97</v>
      </c>
      <c r="J79" s="32" t="s">
        <v>77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4" t="str">
        <f t="shared" si="3"/>
        <v>#REF!</v>
      </c>
      <c r="X79" s="48"/>
      <c r="Y79" s="48"/>
      <c r="Z79" s="49"/>
      <c r="AA79" s="5"/>
      <c r="AB79" s="5"/>
    </row>
    <row r="80" ht="15.75" customHeight="1">
      <c r="A80" s="25">
        <f t="shared" si="6"/>
        <v>15</v>
      </c>
      <c r="B80" s="25">
        <f t="shared" si="7"/>
        <v>11</v>
      </c>
      <c r="C80" s="26" t="s">
        <v>70</v>
      </c>
      <c r="D80" s="27" t="s">
        <v>214</v>
      </c>
      <c r="E80" s="28" t="s">
        <v>17</v>
      </c>
      <c r="F80" s="28"/>
      <c r="G80" s="29" t="s">
        <v>52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4" t="str">
        <f t="shared" si="3"/>
        <v>#REF!</v>
      </c>
      <c r="X80" s="48"/>
      <c r="Y80" s="48"/>
      <c r="Z80" s="49"/>
      <c r="AA80" s="5"/>
      <c r="AB80" s="5"/>
    </row>
    <row r="81" ht="15.75" customHeight="1">
      <c r="A81" s="25">
        <f t="shared" si="6"/>
        <v>15</v>
      </c>
      <c r="B81" s="25">
        <f t="shared" si="7"/>
        <v>6</v>
      </c>
      <c r="C81" s="26" t="s">
        <v>160</v>
      </c>
      <c r="D81" s="27" t="s">
        <v>215</v>
      </c>
      <c r="E81" s="28" t="s">
        <v>33</v>
      </c>
      <c r="F81" s="28" t="s">
        <v>17</v>
      </c>
      <c r="G81" s="29" t="s">
        <v>18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4" t="str">
        <f t="shared" si="3"/>
        <v>#REF!</v>
      </c>
      <c r="X81" s="48"/>
      <c r="Y81" s="48"/>
      <c r="Z81" s="49"/>
      <c r="AA81" s="5"/>
      <c r="AB81" s="5"/>
    </row>
    <row r="82" ht="15.75" customHeight="1">
      <c r="A82" s="25">
        <f t="shared" si="6"/>
        <v>15</v>
      </c>
      <c r="B82" s="25">
        <f t="shared" si="7"/>
        <v>10</v>
      </c>
      <c r="C82" s="26" t="s">
        <v>65</v>
      </c>
      <c r="D82" s="27" t="s">
        <v>216</v>
      </c>
      <c r="E82" s="28" t="s">
        <v>51</v>
      </c>
      <c r="F82" s="28" t="s">
        <v>17</v>
      </c>
      <c r="G82" s="29" t="s">
        <v>64</v>
      </c>
      <c r="H82" s="30" t="s">
        <v>25</v>
      </c>
      <c r="I82" s="31" t="s">
        <v>97</v>
      </c>
      <c r="J82" s="32" t="s">
        <v>90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4" t="str">
        <f t="shared" si="3"/>
        <v>#REF!</v>
      </c>
      <c r="X82" s="48"/>
      <c r="Y82" s="48"/>
      <c r="Z82" s="49"/>
      <c r="AA82" s="5"/>
      <c r="AB82" s="5"/>
    </row>
    <row r="83" ht="15.75" customHeight="1">
      <c r="A83" s="25">
        <f t="shared" si="6"/>
        <v>15</v>
      </c>
      <c r="B83" s="25">
        <f t="shared" si="7"/>
        <v>8</v>
      </c>
      <c r="C83" s="26" t="s">
        <v>56</v>
      </c>
      <c r="D83" s="27" t="s">
        <v>217</v>
      </c>
      <c r="E83" s="28"/>
      <c r="F83" s="28"/>
      <c r="G83" s="29"/>
      <c r="H83" s="30"/>
      <c r="I83" s="31"/>
      <c r="J83" s="32"/>
      <c r="K83" s="33" t="s">
        <v>19</v>
      </c>
      <c r="L83" s="30" t="s">
        <v>19</v>
      </c>
      <c r="M83" s="30"/>
      <c r="N83" s="30" t="s">
        <v>19</v>
      </c>
      <c r="O83" s="30" t="s">
        <v>19</v>
      </c>
      <c r="P83" s="30"/>
      <c r="Q83" s="30" t="s">
        <v>19</v>
      </c>
      <c r="R83" s="30" t="s">
        <v>19</v>
      </c>
      <c r="S83" s="30" t="s">
        <v>19</v>
      </c>
      <c r="T83" s="30" t="s">
        <v>19</v>
      </c>
      <c r="U83" s="30" t="s">
        <v>19</v>
      </c>
      <c r="V83" s="30"/>
      <c r="W83" s="34" t="str">
        <f t="shared" si="3"/>
        <v>#REF!</v>
      </c>
      <c r="X83" s="48"/>
      <c r="Y83" s="48"/>
      <c r="Z83" s="49"/>
      <c r="AA83" s="5"/>
      <c r="AB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70"/>
      <c r="E84" s="28"/>
      <c r="F84" s="28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4" t="str">
        <f t="shared" si="3"/>
        <v>#REF!</v>
      </c>
      <c r="X84" s="48"/>
      <c r="Y84" s="48"/>
      <c r="Z84" s="49"/>
      <c r="AA84" s="5"/>
      <c r="AB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4" t="str">
        <f t="shared" si="3"/>
        <v>#REF!</v>
      </c>
      <c r="X85" s="48"/>
      <c r="Y85" s="48"/>
      <c r="Z85" s="49"/>
      <c r="AA85" s="5"/>
      <c r="AB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4" t="str">
        <f t="shared" si="3"/>
        <v>#REF!</v>
      </c>
      <c r="X86" s="48"/>
      <c r="Y86" s="48"/>
      <c r="Z86" s="49"/>
      <c r="AA86" s="5"/>
      <c r="AB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4" t="str">
        <f t="shared" si="3"/>
        <v>#REF!</v>
      </c>
      <c r="X87" s="48"/>
      <c r="Y87" s="48"/>
      <c r="Z87" s="49"/>
      <c r="AA87" s="5"/>
      <c r="AB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4" t="str">
        <f t="shared" si="3"/>
        <v>#REF!</v>
      </c>
      <c r="X88" s="48"/>
      <c r="Y88" s="48"/>
      <c r="Z88" s="49"/>
      <c r="AA88" s="5"/>
      <c r="AB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4" t="str">
        <f t="shared" si="3"/>
        <v>#REF!</v>
      </c>
      <c r="X89" s="48"/>
      <c r="Y89" s="48"/>
      <c r="Z89" s="49"/>
      <c r="AA89" s="5"/>
      <c r="AB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4" t="str">
        <f t="shared" si="3"/>
        <v>#REF!</v>
      </c>
      <c r="X90" s="48"/>
      <c r="Y90" s="48"/>
      <c r="Z90" s="49"/>
      <c r="AA90" s="5"/>
      <c r="AB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4" t="str">
        <f t="shared" si="3"/>
        <v>#REF!</v>
      </c>
      <c r="X91" s="48"/>
      <c r="Y91" s="48"/>
      <c r="Z91" s="49"/>
      <c r="AA91" s="5"/>
      <c r="AB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4" t="str">
        <f t="shared" si="3"/>
        <v>#REF!</v>
      </c>
      <c r="X92" s="48"/>
      <c r="Y92" s="48"/>
      <c r="Z92" s="49"/>
      <c r="AA92" s="5"/>
      <c r="AB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4" t="str">
        <f t="shared" si="3"/>
        <v>#REF!</v>
      </c>
      <c r="X93" s="48"/>
      <c r="Y93" s="48"/>
      <c r="Z93" s="49"/>
      <c r="AA93" s="5"/>
      <c r="AB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4" t="str">
        <f t="shared" si="3"/>
        <v>#REF!</v>
      </c>
      <c r="X94" s="48"/>
      <c r="Y94" s="48"/>
      <c r="Z94" s="49"/>
      <c r="AA94" s="5"/>
      <c r="AB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4" t="str">
        <f t="shared" si="3"/>
        <v>#REF!</v>
      </c>
      <c r="X95" s="48"/>
      <c r="Y95" s="48"/>
      <c r="Z95" s="49"/>
      <c r="AA95" s="5"/>
      <c r="AB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4" t="str">
        <f t="shared" si="3"/>
        <v>#REF!</v>
      </c>
      <c r="X96" s="48"/>
      <c r="Y96" s="48"/>
      <c r="Z96" s="49"/>
      <c r="AA96" s="5"/>
      <c r="AB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4" t="str">
        <f t="shared" si="3"/>
        <v>#REF!</v>
      </c>
      <c r="X97" s="48"/>
      <c r="Y97" s="48"/>
      <c r="Z97" s="49"/>
      <c r="AA97" s="5"/>
      <c r="AB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4" t="str">
        <f t="shared" si="3"/>
        <v>#REF!</v>
      </c>
      <c r="X98" s="48"/>
      <c r="Y98" s="48"/>
      <c r="Z98" s="49"/>
      <c r="AA98" s="5"/>
      <c r="AB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28"/>
      <c r="F99" s="28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4" t="str">
        <f t="shared" si="3"/>
        <v>#REF!</v>
      </c>
      <c r="X99" s="48"/>
      <c r="Y99" s="48"/>
      <c r="Z99" s="49"/>
      <c r="AA99" s="5"/>
      <c r="AB99" s="5"/>
    </row>
    <row r="100" ht="15.75" customHeight="1">
      <c r="A100" s="71"/>
      <c r="B100" s="71"/>
      <c r="C100" s="1"/>
      <c r="D100" s="48"/>
      <c r="E100" s="72"/>
      <c r="F100" s="72"/>
      <c r="G100" s="72"/>
      <c r="H100" s="72"/>
      <c r="I100" s="44"/>
      <c r="J100" s="73" t="s">
        <v>218</v>
      </c>
      <c r="K100" s="74">
        <f t="shared" ref="K100:L100" si="8">SUM(COUNTIF(K3:K99,"A") + COUNTIF(K3:K99,"T") + (COUNTIF(K3:K99,"T")/2))</f>
        <v>18</v>
      </c>
      <c r="L100" s="74">
        <f t="shared" si="8"/>
        <v>16</v>
      </c>
      <c r="M100" s="74">
        <f>SUM((COUNTIF(M3:M99,"O")/2))</f>
        <v>0</v>
      </c>
      <c r="N100" s="74">
        <f t="shared" ref="N100:O100" si="9">SUM(COUNTIF(N3:N99,"A") + COUNTIF(N3:N99,"T") + (COUNTIF(N3:N99,"T")/2))</f>
        <v>17</v>
      </c>
      <c r="O100" s="74">
        <f t="shared" si="9"/>
        <v>17</v>
      </c>
      <c r="P100" s="74">
        <f>SUM((COUNTIF(P3:P99,"O")/2))</f>
        <v>0</v>
      </c>
      <c r="Q100" s="74">
        <f t="shared" ref="Q100:R100" si="10">SUM(COUNTIF(Q3:Q99,"A") + COUNTIF(Q3:Q99,"T") + (COUNTIF(Q3:Q99,"T")/2))</f>
        <v>19</v>
      </c>
      <c r="R100" s="74">
        <f t="shared" si="10"/>
        <v>18</v>
      </c>
      <c r="S100" s="74">
        <f>SUM((COUNTIF(S3:S99,"O")/2))</f>
        <v>0</v>
      </c>
      <c r="T100" s="74">
        <f t="shared" ref="T100:U100" si="11">SUM(COUNTIF(T3:T99,"A") + COUNTIF(T3:T99,"T") + (COUNTIF(T3:T99,"T")/2))</f>
        <v>17</v>
      </c>
      <c r="U100" s="74">
        <f t="shared" si="11"/>
        <v>19</v>
      </c>
      <c r="V100" s="74">
        <f>SUM((COUNTIF(V3:V99,"O")/2))</f>
        <v>0</v>
      </c>
      <c r="W100" s="75">
        <f t="shared" ref="W100:W103" si="13">AVERAGE(K100,L100,N100,O100,Q100,R100,T100,U100)</f>
        <v>17.625</v>
      </c>
      <c r="X100" s="76" t="s">
        <v>219</v>
      </c>
      <c r="Y100" s="4"/>
      <c r="Z100" s="48"/>
      <c r="AA100" s="48"/>
      <c r="AB100" s="48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7" t="s">
        <v>220</v>
      </c>
      <c r="K101" s="78">
        <f t="shared" ref="K101:V101" si="12">SUM(COUNTIF(K3:K99,"J"))</f>
        <v>5</v>
      </c>
      <c r="L101" s="78">
        <f t="shared" si="12"/>
        <v>6</v>
      </c>
      <c r="M101" s="78">
        <f t="shared" si="12"/>
        <v>1</v>
      </c>
      <c r="N101" s="78">
        <f t="shared" si="12"/>
        <v>5</v>
      </c>
      <c r="O101" s="78">
        <f t="shared" si="12"/>
        <v>6</v>
      </c>
      <c r="P101" s="78">
        <f t="shared" si="12"/>
        <v>0</v>
      </c>
      <c r="Q101" s="78">
        <f t="shared" si="12"/>
        <v>4</v>
      </c>
      <c r="R101" s="78">
        <f t="shared" si="12"/>
        <v>5</v>
      </c>
      <c r="S101" s="78">
        <f t="shared" si="12"/>
        <v>0</v>
      </c>
      <c r="T101" s="78">
        <f t="shared" si="12"/>
        <v>5</v>
      </c>
      <c r="U101" s="78">
        <f t="shared" si="12"/>
        <v>3</v>
      </c>
      <c r="V101" s="78">
        <f t="shared" si="12"/>
        <v>0</v>
      </c>
      <c r="W101" s="79">
        <f t="shared" si="13"/>
        <v>4.875</v>
      </c>
      <c r="X101" s="76" t="s">
        <v>221</v>
      </c>
      <c r="Y101" s="4"/>
      <c r="Z101" s="48"/>
      <c r="AA101" s="48"/>
      <c r="AB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80" t="s">
        <v>222</v>
      </c>
      <c r="K102" s="81">
        <f t="shared" ref="K102:V102" si="14">SUM(COUNTIF(K3:K99,"F"))</f>
        <v>0</v>
      </c>
      <c r="L102" s="81">
        <f t="shared" si="14"/>
        <v>0</v>
      </c>
      <c r="M102" s="81">
        <f t="shared" si="14"/>
        <v>0</v>
      </c>
      <c r="N102" s="81">
        <f t="shared" si="14"/>
        <v>1</v>
      </c>
      <c r="O102" s="81">
        <f t="shared" si="14"/>
        <v>0</v>
      </c>
      <c r="P102" s="81">
        <f t="shared" si="14"/>
        <v>0</v>
      </c>
      <c r="Q102" s="81">
        <f t="shared" si="14"/>
        <v>0</v>
      </c>
      <c r="R102" s="81">
        <f t="shared" si="14"/>
        <v>0</v>
      </c>
      <c r="S102" s="81">
        <f t="shared" si="14"/>
        <v>0</v>
      </c>
      <c r="T102" s="81">
        <f t="shared" si="14"/>
        <v>0</v>
      </c>
      <c r="U102" s="81">
        <f t="shared" si="14"/>
        <v>0</v>
      </c>
      <c r="V102" s="81">
        <f t="shared" si="14"/>
        <v>0</v>
      </c>
      <c r="W102" s="82">
        <f t="shared" si="13"/>
        <v>0.125</v>
      </c>
      <c r="X102" s="76" t="s">
        <v>223</v>
      </c>
      <c r="Y102" s="4"/>
      <c r="Z102" s="48"/>
      <c r="AA102" s="48"/>
      <c r="AB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3" t="s">
        <v>224</v>
      </c>
      <c r="K103" s="84">
        <f t="shared" ref="K103:L103" si="15">(COUNTIF(K3:K99,"A") + COUNTIF(K3:K99,"T") + COUNTIF(K3:K99,"F") + COUNTIF(K3:K99,"J"))</f>
        <v>23</v>
      </c>
      <c r="L103" s="84">
        <f t="shared" si="15"/>
        <v>22</v>
      </c>
      <c r="M103" s="85"/>
      <c r="N103" s="84">
        <f t="shared" ref="N103:O103" si="16">(COUNTIF(N3:N99,"A") + COUNTIF(N3:N99,"T") + COUNTIF(N3:N99,"F") + COUNTIF(N3:N99,"J"))</f>
        <v>23</v>
      </c>
      <c r="O103" s="84">
        <f t="shared" si="16"/>
        <v>23</v>
      </c>
      <c r="P103" s="85"/>
      <c r="Q103" s="84">
        <f t="shared" ref="Q103:R103" si="17">(COUNTIF(Q3:Q99,"A") + COUNTIF(Q3:Q99,"T") + COUNTIF(Q3:Q99,"F") + COUNTIF(Q3:Q99,"J"))</f>
        <v>23</v>
      </c>
      <c r="R103" s="84">
        <f t="shared" si="17"/>
        <v>23</v>
      </c>
      <c r="S103" s="85"/>
      <c r="T103" s="84">
        <f t="shared" ref="T103:U103" si="18">(COUNTIF(T3:T99,"A") + COUNTIF(T3:T99,"T") + COUNTIF(T3:T99,"F") + COUNTIF(T3:T99,"J"))</f>
        <v>22</v>
      </c>
      <c r="U103" s="84">
        <f t="shared" si="18"/>
        <v>22</v>
      </c>
      <c r="V103" s="85"/>
      <c r="W103" s="86">
        <f t="shared" si="13"/>
        <v>22.625</v>
      </c>
      <c r="X103" s="76" t="s">
        <v>225</v>
      </c>
      <c r="Y103" s="4"/>
      <c r="Z103" s="48"/>
      <c r="AA103" s="48"/>
      <c r="AB103" s="4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V$99"/>
  <mergeCells count="41">
    <mergeCell ref="C1:I1"/>
    <mergeCell ref="K1:V1"/>
    <mergeCell ref="X1:Y1"/>
    <mergeCell ref="Z1:AB1"/>
    <mergeCell ref="Y3:AB3"/>
    <mergeCell ref="Y4:AB4"/>
    <mergeCell ref="Y5:AB5"/>
    <mergeCell ref="X64:AB64"/>
    <mergeCell ref="X65:AB65"/>
    <mergeCell ref="X100:Y100"/>
    <mergeCell ref="X101:Y101"/>
    <mergeCell ref="X102:Y102"/>
    <mergeCell ref="X103:Y103"/>
    <mergeCell ref="X66:AB66"/>
    <mergeCell ref="X67:AB67"/>
    <mergeCell ref="X68:AB68"/>
    <mergeCell ref="X69:AB69"/>
    <mergeCell ref="X61:AB61"/>
    <mergeCell ref="X62:AB62"/>
    <mergeCell ref="X63:AB63"/>
    <mergeCell ref="X52:Y52"/>
    <mergeCell ref="X53:Y53"/>
    <mergeCell ref="X54:Y54"/>
    <mergeCell ref="X55:Y55"/>
    <mergeCell ref="X56:Y56"/>
    <mergeCell ref="X57:Y57"/>
    <mergeCell ref="X58:Y58"/>
    <mergeCell ref="X45:Y45"/>
    <mergeCell ref="X46:Y46"/>
    <mergeCell ref="X47:Y47"/>
    <mergeCell ref="X48:Y48"/>
    <mergeCell ref="X49:Y49"/>
    <mergeCell ref="X50:Y50"/>
    <mergeCell ref="X51:Y51"/>
    <mergeCell ref="Y6:AB6"/>
    <mergeCell ref="Y7:AB7"/>
    <mergeCell ref="Y8:AB8"/>
    <mergeCell ref="Y9:AB9"/>
    <mergeCell ref="Y10:AB10"/>
    <mergeCell ref="X44:Y44"/>
    <mergeCell ref="AA44:AB44"/>
  </mergeCells>
  <conditionalFormatting sqref="K60:V60 K65:V67 H66:H67 W66:W67 H70:H74 K70:W70 K72:W74">
    <cfRule type="cellIs" dxfId="0" priority="1" operator="equal">
      <formula>"NP"</formula>
    </cfRule>
  </conditionalFormatting>
  <conditionalFormatting sqref="H3:H99 K3:V99 X3:X10">
    <cfRule type="cellIs" dxfId="0" priority="2" operator="equal">
      <formula>"NP"</formula>
    </cfRule>
  </conditionalFormatting>
  <conditionalFormatting sqref="AA46:AA48 AB46 AA50:AA52">
    <cfRule type="containsText" dxfId="1" priority="3" operator="containsText" text="Si">
      <formula>NOT(ISERROR(SEARCH(("Si"),(AA46))))</formula>
    </cfRule>
  </conditionalFormatting>
  <conditionalFormatting sqref="H3:H99 K3:V99 X3:X10 W66:W67 W70 W72:W74">
    <cfRule type="containsText" dxfId="2" priority="4" operator="containsText" text="A">
      <formula>NOT(ISERROR(SEARCH(("A"),(H3))))</formula>
    </cfRule>
  </conditionalFormatting>
  <conditionalFormatting sqref="H3:H99 K3:V99 X3:X10 W66:W67 W70 W72:W74">
    <cfRule type="containsText" dxfId="3" priority="5" operator="containsText" text="F">
      <formula>NOT(ISERROR(SEARCH(("F"),(H3))))</formula>
    </cfRule>
  </conditionalFormatting>
  <conditionalFormatting sqref="H3:H99 K3:V99 X3:X10 W66:W67 W70 W72:W74">
    <cfRule type="containsText" dxfId="4" priority="6" operator="containsText" text="J">
      <formula>NOT(ISERROR(SEARCH(("J"),(H3))))</formula>
    </cfRule>
  </conditionalFormatting>
  <conditionalFormatting sqref="H3:H99 K3:V99 X3:X10 W66:W67 W70 W72:W74">
    <cfRule type="containsText" dxfId="5" priority="7" operator="containsText" text="R">
      <formula>NOT(ISERROR(SEARCH(("R"),(H3))))</formula>
    </cfRule>
  </conditionalFormatting>
  <conditionalFormatting sqref="H3:H99 K3:V99 X3:X10 W66:W67 W70 W72:W74">
    <cfRule type="containsText" dxfId="6" priority="8" operator="containsText" text="L">
      <formula>NOT(ISERROR(SEARCH(("L"),(H3))))</formula>
    </cfRule>
  </conditionalFormatting>
  <conditionalFormatting sqref="Z23 Z25 Z46:Z58 Z70:Z99">
    <cfRule type="expression" dxfId="7" priority="9">
      <formula>AND(ISNUMBER(Z23),TRUNC(Z23)&lt;TODAY())</formula>
    </cfRule>
  </conditionalFormatting>
  <conditionalFormatting sqref="Z23 Z25 Z46:Z58 Z70:Z99">
    <cfRule type="expression" dxfId="8" priority="10">
      <formula>AND(ISNUMBER(Z23),TRUNC(Z23)&gt;TODAY())</formula>
    </cfRule>
  </conditionalFormatting>
  <conditionalFormatting sqref="Z23 Z25 Z46:Z58 Z70:Z99">
    <cfRule type="timePeriod" dxfId="9" priority="11" timePeriod="today"/>
  </conditionalFormatting>
  <conditionalFormatting sqref="AA46:AB58 AA70:AB99">
    <cfRule type="containsText" dxfId="7" priority="12" operator="containsText" text="No">
      <formula>NOT(ISERROR(SEARCH(("No"),(AA46))))</formula>
    </cfRule>
  </conditionalFormatting>
  <conditionalFormatting sqref="H3:H99 K3:V99 X3:X10 W66:W67 W70 W72:W74">
    <cfRule type="containsText" dxfId="10" priority="13" operator="containsText" text="T">
      <formula>NOT(ISERROR(SEARCH(("T"),(H3))))</formula>
    </cfRule>
  </conditionalFormatting>
  <conditionalFormatting sqref="AA46:AB58 AA70:AB99">
    <cfRule type="containsText" dxfId="1" priority="14" operator="containsText" text="Sí">
      <formula>NOT(ISERROR(SEARCH(("Sí"),(AA46))))</formula>
    </cfRule>
  </conditionalFormatting>
  <conditionalFormatting sqref="H3:H99 K3:V99 X3:X10 W66:W67 W70 W72:W74">
    <cfRule type="containsText" dxfId="11" priority="15" operator="containsText" text="O">
      <formula>NOT(ISERROR(SEARCH(("O"),(H3))))</formula>
    </cfRule>
  </conditionalFormatting>
  <conditionalFormatting sqref="K103:V103">
    <cfRule type="cellIs" dxfId="1" priority="16" operator="equal">
      <formula>"OK"</formula>
    </cfRule>
  </conditionalFormatting>
  <conditionalFormatting sqref="K103:V103">
    <cfRule type="cellIs" dxfId="7" priority="17" operator="equal">
      <formula>"NO"</formula>
    </cfRule>
  </conditionalFormatting>
  <conditionalFormatting sqref="W3:W99">
    <cfRule type="cellIs" dxfId="2" priority="18" operator="greaterThanOrEqual">
      <formula>"75%"</formula>
    </cfRule>
  </conditionalFormatting>
  <conditionalFormatting sqref="W3:W99">
    <cfRule type="cellIs" dxfId="12" priority="19" operator="lessThan">
      <formula>"50%"</formula>
    </cfRule>
  </conditionalFormatting>
  <conditionalFormatting sqref="H3:H99 K3:V99">
    <cfRule type="expression" dxfId="13" priority="20">
      <formula>LEN(TRIM(H3))=0</formula>
    </cfRule>
  </conditionalFormatting>
  <dataValidations>
    <dataValidation type="list" allowBlank="1" showErrorMessage="1" sqref="E3:F99">
      <formula1>"FL,TE,TS,MC,MG,GL,OD,RO,AT"</formula1>
    </dataValidation>
    <dataValidation type="list" allowBlank="1" showInputMessage="1" showErrorMessage="1" prompt="Haz clic e introduce un valor de la lista de elementos" sqref="K3:V68 K69 M69:V69 K70:V99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3" width="6.57"/>
    <col customWidth="1" min="24" max="24" width="5.86"/>
    <col customWidth="1" min="25" max="25" width="21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10">
        <v>9.0</v>
      </c>
      <c r="Y1" s="11" t="s">
        <v>4</v>
      </c>
      <c r="Z1" s="4"/>
      <c r="AA1" s="12" t="s">
        <v>5</v>
      </c>
      <c r="AB1" s="7"/>
      <c r="AC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1.0</v>
      </c>
      <c r="L2" s="20">
        <v>4.0</v>
      </c>
      <c r="M2" s="19">
        <v>6.0</v>
      </c>
      <c r="N2" s="19">
        <v>8.0</v>
      </c>
      <c r="O2" s="20">
        <v>11.0</v>
      </c>
      <c r="P2" s="19">
        <v>13.0</v>
      </c>
      <c r="Q2" s="19">
        <v>15.0</v>
      </c>
      <c r="R2" s="20">
        <v>18.0</v>
      </c>
      <c r="S2" s="19">
        <v>20.0</v>
      </c>
      <c r="T2" s="19">
        <v>22.0</v>
      </c>
      <c r="U2" s="20">
        <v>25.0</v>
      </c>
      <c r="V2" s="19">
        <v>27.0</v>
      </c>
      <c r="W2" s="19">
        <v>29.0</v>
      </c>
      <c r="X2" s="21" t="s">
        <v>14</v>
      </c>
      <c r="Y2" s="22"/>
      <c r="Z2" s="22"/>
      <c r="AA2" s="23"/>
      <c r="AB2" s="24"/>
      <c r="AC2" s="22"/>
    </row>
    <row r="3" ht="15.75" customHeight="1">
      <c r="A3" s="25">
        <f t="shared" ref="A3:A29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9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28" t="s">
        <v>17</v>
      </c>
      <c r="F3" s="28"/>
      <c r="G3" s="29" t="s">
        <v>18</v>
      </c>
      <c r="H3" s="30" t="s">
        <v>19</v>
      </c>
      <c r="I3" s="31" t="s">
        <v>20</v>
      </c>
      <c r="J3" s="32" t="s">
        <v>21</v>
      </c>
      <c r="K3" s="33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4">
        <f t="shared" ref="X3:X99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</v>
      </c>
      <c r="Y3" s="35" t="s">
        <v>19</v>
      </c>
      <c r="Z3" s="36" t="s">
        <v>22</v>
      </c>
      <c r="AA3" s="37"/>
      <c r="AB3" s="37"/>
      <c r="AC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28" t="s">
        <v>17</v>
      </c>
      <c r="F4" s="28"/>
      <c r="G4" s="29" t="s">
        <v>18</v>
      </c>
      <c r="H4" s="30" t="s">
        <v>25</v>
      </c>
      <c r="I4" s="31" t="s">
        <v>20</v>
      </c>
      <c r="J4" s="32" t="s">
        <v>21</v>
      </c>
      <c r="K4" s="33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0" t="s">
        <v>25</v>
      </c>
      <c r="W4" s="30" t="s">
        <v>25</v>
      </c>
      <c r="X4" s="34">
        <f t="shared" si="3"/>
        <v>0</v>
      </c>
      <c r="Y4" s="30" t="s">
        <v>26</v>
      </c>
      <c r="Z4" s="39" t="s">
        <v>27</v>
      </c>
      <c r="AA4" s="3"/>
      <c r="AB4" s="3"/>
      <c r="AC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28" t="s">
        <v>17</v>
      </c>
      <c r="F5" s="28"/>
      <c r="G5" s="29" t="s">
        <v>18</v>
      </c>
      <c r="H5" s="30" t="s">
        <v>25</v>
      </c>
      <c r="I5" s="31" t="s">
        <v>20</v>
      </c>
      <c r="J5" s="32" t="s">
        <v>21</v>
      </c>
      <c r="K5" s="33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0" t="s">
        <v>25</v>
      </c>
      <c r="W5" s="30" t="s">
        <v>25</v>
      </c>
      <c r="X5" s="34">
        <f t="shared" si="3"/>
        <v>0</v>
      </c>
      <c r="Y5" s="30" t="s">
        <v>29</v>
      </c>
      <c r="Z5" s="39" t="s">
        <v>30</v>
      </c>
      <c r="AA5" s="3"/>
      <c r="AB5" s="3"/>
      <c r="AC5" s="4"/>
    </row>
    <row r="6" ht="15.75" customHeight="1">
      <c r="A6" s="25">
        <f t="shared" si="1"/>
        <v>2</v>
      </c>
      <c r="B6" s="25">
        <f t="shared" si="2"/>
        <v>3</v>
      </c>
      <c r="C6" s="26" t="s">
        <v>31</v>
      </c>
      <c r="D6" s="27" t="s">
        <v>32</v>
      </c>
      <c r="E6" s="28" t="s">
        <v>33</v>
      </c>
      <c r="F6" s="28"/>
      <c r="G6" s="29" t="s">
        <v>18</v>
      </c>
      <c r="H6" s="30" t="s">
        <v>19</v>
      </c>
      <c r="I6" s="31" t="s">
        <v>34</v>
      </c>
      <c r="J6" s="32" t="s">
        <v>35</v>
      </c>
      <c r="K6" s="33"/>
      <c r="L6" s="30"/>
      <c r="M6" s="40"/>
      <c r="N6" s="30"/>
      <c r="O6" s="30"/>
      <c r="P6" s="30"/>
      <c r="Q6" s="30" t="s">
        <v>19</v>
      </c>
      <c r="R6" s="30"/>
      <c r="S6" s="30"/>
      <c r="T6" s="30" t="s">
        <v>29</v>
      </c>
      <c r="U6" s="30"/>
      <c r="V6" s="30"/>
      <c r="W6" s="30"/>
      <c r="X6" s="34">
        <f t="shared" si="3"/>
        <v>0.1111111111</v>
      </c>
      <c r="Y6" s="30" t="s">
        <v>36</v>
      </c>
      <c r="Z6" s="39" t="s">
        <v>37</v>
      </c>
      <c r="AA6" s="3"/>
      <c r="AB6" s="3"/>
      <c r="AC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28" t="s">
        <v>33</v>
      </c>
      <c r="F7" s="28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3" t="s">
        <v>19</v>
      </c>
      <c r="L7" s="30"/>
      <c r="M7" s="41" t="s">
        <v>19</v>
      </c>
      <c r="N7" s="30" t="s">
        <v>19</v>
      </c>
      <c r="O7" s="30"/>
      <c r="P7" s="30" t="s">
        <v>19</v>
      </c>
      <c r="Q7" s="30" t="s">
        <v>19</v>
      </c>
      <c r="R7" s="30"/>
      <c r="S7" s="30" t="s">
        <v>19</v>
      </c>
      <c r="T7" s="30" t="s">
        <v>19</v>
      </c>
      <c r="U7" s="30"/>
      <c r="V7" s="30"/>
      <c r="W7" s="30"/>
      <c r="X7" s="34">
        <f t="shared" si="3"/>
        <v>0.7777777778</v>
      </c>
      <c r="Y7" s="30" t="s">
        <v>25</v>
      </c>
      <c r="Z7" s="39" t="s">
        <v>44</v>
      </c>
      <c r="AA7" s="3"/>
      <c r="AB7" s="3"/>
      <c r="AC7" s="4"/>
    </row>
    <row r="8" ht="15.75" customHeight="1">
      <c r="A8" s="25">
        <f t="shared" si="1"/>
        <v>3</v>
      </c>
      <c r="B8" s="25">
        <f t="shared" si="2"/>
        <v>7</v>
      </c>
      <c r="C8" s="26" t="s">
        <v>38</v>
      </c>
      <c r="D8" s="27" t="s">
        <v>45</v>
      </c>
      <c r="E8" s="28" t="s">
        <v>33</v>
      </c>
      <c r="F8" s="28" t="s">
        <v>46</v>
      </c>
      <c r="G8" s="29" t="s">
        <v>41</v>
      </c>
      <c r="H8" s="30" t="s">
        <v>19</v>
      </c>
      <c r="I8" s="31" t="s">
        <v>42</v>
      </c>
      <c r="J8" s="32" t="s">
        <v>47</v>
      </c>
      <c r="K8" s="33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4">
        <f t="shared" si="3"/>
        <v>0</v>
      </c>
      <c r="Y8" s="30" t="s">
        <v>48</v>
      </c>
      <c r="Z8" s="39" t="s">
        <v>49</v>
      </c>
      <c r="AA8" s="3"/>
      <c r="AB8" s="3"/>
      <c r="AC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28" t="s">
        <v>51</v>
      </c>
      <c r="F9" s="28" t="s">
        <v>46</v>
      </c>
      <c r="G9" s="29" t="s">
        <v>52</v>
      </c>
      <c r="H9" s="30" t="s">
        <v>19</v>
      </c>
      <c r="I9" s="31" t="s">
        <v>42</v>
      </c>
      <c r="J9" s="32" t="s">
        <v>53</v>
      </c>
      <c r="K9" s="30" t="s">
        <v>19</v>
      </c>
      <c r="L9" s="30"/>
      <c r="M9" s="30" t="s">
        <v>19</v>
      </c>
      <c r="N9" s="30" t="s">
        <v>19</v>
      </c>
      <c r="O9" s="30"/>
      <c r="P9" s="30" t="s">
        <v>19</v>
      </c>
      <c r="Q9" s="30" t="s">
        <v>19</v>
      </c>
      <c r="R9" s="30"/>
      <c r="S9" s="30" t="s">
        <v>19</v>
      </c>
      <c r="T9" s="30" t="s">
        <v>19</v>
      </c>
      <c r="U9" s="30"/>
      <c r="V9" s="30" t="s">
        <v>19</v>
      </c>
      <c r="W9" s="30" t="s">
        <v>19</v>
      </c>
      <c r="X9" s="34">
        <f t="shared" si="3"/>
        <v>1</v>
      </c>
      <c r="Y9" s="30" t="s">
        <v>54</v>
      </c>
      <c r="Z9" s="39" t="s">
        <v>55</v>
      </c>
      <c r="AA9" s="3"/>
      <c r="AB9" s="3"/>
      <c r="AC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28" t="s">
        <v>51</v>
      </c>
      <c r="F10" s="28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/>
      <c r="L10" s="30"/>
      <c r="M10" s="30" t="s">
        <v>19</v>
      </c>
      <c r="N10" s="30"/>
      <c r="O10" s="30"/>
      <c r="P10" s="30" t="s">
        <v>19</v>
      </c>
      <c r="Q10" s="30"/>
      <c r="R10" s="30"/>
      <c r="S10" s="30" t="s">
        <v>19</v>
      </c>
      <c r="T10" s="30" t="s">
        <v>29</v>
      </c>
      <c r="U10" s="30"/>
      <c r="V10" s="30" t="s">
        <v>19</v>
      </c>
      <c r="W10" s="30" t="s">
        <v>19</v>
      </c>
      <c r="X10" s="34">
        <f t="shared" si="3"/>
        <v>0.5555555556</v>
      </c>
      <c r="Y10" s="30" t="s">
        <v>59</v>
      </c>
      <c r="Z10" s="39" t="s">
        <v>60</v>
      </c>
      <c r="AA10" s="3"/>
      <c r="AB10" s="3"/>
      <c r="AC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61</v>
      </c>
      <c r="E11" s="28" t="s">
        <v>62</v>
      </c>
      <c r="F11" s="28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3"/>
      <c r="L11" s="42"/>
      <c r="M11" s="30"/>
      <c r="N11" s="30" t="s">
        <v>19</v>
      </c>
      <c r="O11" s="30"/>
      <c r="P11" s="30" t="s">
        <v>19</v>
      </c>
      <c r="Q11" s="30" t="s">
        <v>19</v>
      </c>
      <c r="R11" s="30"/>
      <c r="S11" s="30"/>
      <c r="T11" s="30" t="s">
        <v>29</v>
      </c>
      <c r="U11" s="30"/>
      <c r="V11" s="30"/>
      <c r="W11" s="30"/>
      <c r="X11" s="34">
        <f t="shared" si="3"/>
        <v>0.3333333333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65</v>
      </c>
      <c r="D12" s="27" t="s">
        <v>66</v>
      </c>
      <c r="E12" s="28" t="s">
        <v>17</v>
      </c>
      <c r="F12" s="28" t="s">
        <v>62</v>
      </c>
      <c r="G12" s="29" t="s">
        <v>41</v>
      </c>
      <c r="H12" s="30" t="s">
        <v>19</v>
      </c>
      <c r="I12" s="31" t="s">
        <v>42</v>
      </c>
      <c r="J12" s="32" t="s">
        <v>58</v>
      </c>
      <c r="K12" s="33"/>
      <c r="L12" s="30"/>
      <c r="M12" s="30"/>
      <c r="N12" s="30" t="s">
        <v>19</v>
      </c>
      <c r="O12" s="30"/>
      <c r="P12" s="30" t="s">
        <v>19</v>
      </c>
      <c r="Q12" s="30" t="s">
        <v>19</v>
      </c>
      <c r="R12" s="30"/>
      <c r="S12" s="30"/>
      <c r="T12" s="30" t="s">
        <v>29</v>
      </c>
      <c r="U12" s="30"/>
      <c r="V12" s="30"/>
      <c r="W12" s="30"/>
      <c r="X12" s="34">
        <f t="shared" si="3"/>
        <v>0.3333333333</v>
      </c>
      <c r="Y12" s="43" t="s">
        <v>67</v>
      </c>
      <c r="Z12" s="43" t="s">
        <v>68</v>
      </c>
      <c r="AA12" s="44"/>
      <c r="AB12" s="43" t="s">
        <v>69</v>
      </c>
      <c r="AC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71</v>
      </c>
      <c r="E13" s="28" t="s">
        <v>17</v>
      </c>
      <c r="F13" s="28"/>
      <c r="G13" s="29" t="s">
        <v>18</v>
      </c>
      <c r="H13" s="30" t="s">
        <v>25</v>
      </c>
      <c r="I13" s="31" t="s">
        <v>42</v>
      </c>
      <c r="J13" s="32" t="s">
        <v>58</v>
      </c>
      <c r="K13" s="33" t="s">
        <v>25</v>
      </c>
      <c r="L13" s="30" t="s">
        <v>25</v>
      </c>
      <c r="M13" s="30" t="s">
        <v>25</v>
      </c>
      <c r="N13" s="30" t="s">
        <v>25</v>
      </c>
      <c r="O13" s="30" t="s">
        <v>25</v>
      </c>
      <c r="P13" s="30" t="s">
        <v>25</v>
      </c>
      <c r="Q13" s="30" t="s">
        <v>25</v>
      </c>
      <c r="R13" s="30" t="s">
        <v>25</v>
      </c>
      <c r="S13" s="30" t="s">
        <v>25</v>
      </c>
      <c r="T13" s="30" t="s">
        <v>25</v>
      </c>
      <c r="U13" s="30" t="s">
        <v>25</v>
      </c>
      <c r="V13" s="30" t="s">
        <v>25</v>
      </c>
      <c r="W13" s="30" t="s">
        <v>25</v>
      </c>
      <c r="X13" s="34">
        <f t="shared" si="3"/>
        <v>0</v>
      </c>
      <c r="Y13" s="45" t="s">
        <v>72</v>
      </c>
      <c r="Z13" s="46">
        <f>COUNTIF(I3:I99,"1° P - 1°M")</f>
        <v>16</v>
      </c>
      <c r="AA13" s="44"/>
      <c r="AB13" s="45" t="s">
        <v>73</v>
      </c>
      <c r="AC13" s="46">
        <f>COUNTIF(C3:C99,"Rct.")</f>
        <v>14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75</v>
      </c>
      <c r="E14" s="28" t="s">
        <v>76</v>
      </c>
      <c r="F14" s="28" t="s">
        <v>63</v>
      </c>
      <c r="G14" s="29" t="s">
        <v>41</v>
      </c>
      <c r="H14" s="30" t="s">
        <v>25</v>
      </c>
      <c r="I14" s="31" t="s">
        <v>42</v>
      </c>
      <c r="J14" s="32" t="s">
        <v>77</v>
      </c>
      <c r="K14" s="33" t="s">
        <v>25</v>
      </c>
      <c r="L14" s="30" t="s">
        <v>25</v>
      </c>
      <c r="M14" s="30" t="s">
        <v>25</v>
      </c>
      <c r="N14" s="30" t="s">
        <v>25</v>
      </c>
      <c r="O14" s="30" t="s">
        <v>25</v>
      </c>
      <c r="P14" s="30" t="s">
        <v>25</v>
      </c>
      <c r="Q14" s="30" t="s">
        <v>25</v>
      </c>
      <c r="R14" s="30" t="s">
        <v>25</v>
      </c>
      <c r="S14" s="30" t="s">
        <v>25</v>
      </c>
      <c r="T14" s="30" t="s">
        <v>25</v>
      </c>
      <c r="U14" s="30" t="s">
        <v>25</v>
      </c>
      <c r="V14" s="30" t="s">
        <v>25</v>
      </c>
      <c r="W14" s="30" t="s">
        <v>25</v>
      </c>
      <c r="X14" s="34">
        <f t="shared" si="3"/>
        <v>0</v>
      </c>
      <c r="Y14" s="45" t="s">
        <v>78</v>
      </c>
      <c r="Z14" s="46">
        <f>COUNTIF(I3:I99,"1° P - 2°M")</f>
        <v>19</v>
      </c>
      <c r="AA14" s="44"/>
      <c r="AB14" s="45" t="s">
        <v>79</v>
      </c>
      <c r="AC14" s="46">
        <f>COUNTIF(C3:C99,"Inf.")</f>
        <v>13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80</v>
      </c>
      <c r="E15" s="28" t="s">
        <v>33</v>
      </c>
      <c r="F15" s="28" t="s">
        <v>17</v>
      </c>
      <c r="G15" s="29" t="s">
        <v>52</v>
      </c>
      <c r="H15" s="30" t="s">
        <v>19</v>
      </c>
      <c r="I15" s="31" t="s">
        <v>42</v>
      </c>
      <c r="J15" s="32" t="s">
        <v>77</v>
      </c>
      <c r="K15" s="33"/>
      <c r="L15" s="30"/>
      <c r="M15" s="30"/>
      <c r="N15" s="30"/>
      <c r="O15" s="30"/>
      <c r="P15" s="30"/>
      <c r="Q15" s="30"/>
      <c r="R15" s="30"/>
      <c r="S15" s="30"/>
      <c r="T15" s="30" t="s">
        <v>29</v>
      </c>
      <c r="U15" s="30"/>
      <c r="V15" s="30"/>
      <c r="W15" s="30"/>
      <c r="X15" s="34">
        <f t="shared" si="3"/>
        <v>0</v>
      </c>
      <c r="Y15" s="45" t="s">
        <v>81</v>
      </c>
      <c r="Z15" s="46">
        <f>COUNTIF(I3:I99,"1° PP - 1°Pa")</f>
        <v>14</v>
      </c>
      <c r="AA15" s="44"/>
      <c r="AB15" s="45" t="s">
        <v>82</v>
      </c>
      <c r="AC15" s="46">
        <f>COUNTIF(C3:C99,"Dis.")</f>
        <v>16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83</v>
      </c>
      <c r="E16" s="28" t="s">
        <v>17</v>
      </c>
      <c r="F16" s="28" t="s">
        <v>33</v>
      </c>
      <c r="G16" s="29" t="s">
        <v>41</v>
      </c>
      <c r="H16" s="42" t="s">
        <v>19</v>
      </c>
      <c r="I16" s="31" t="s">
        <v>42</v>
      </c>
      <c r="J16" s="32" t="s">
        <v>77</v>
      </c>
      <c r="K16" s="47" t="s">
        <v>19</v>
      </c>
      <c r="L16" s="42"/>
      <c r="M16" s="42" t="s">
        <v>19</v>
      </c>
      <c r="N16" s="42" t="s">
        <v>19</v>
      </c>
      <c r="O16" s="42"/>
      <c r="P16" s="42" t="s">
        <v>29</v>
      </c>
      <c r="Q16" s="42" t="s">
        <v>19</v>
      </c>
      <c r="R16" s="42"/>
      <c r="S16" s="42" t="s">
        <v>19</v>
      </c>
      <c r="T16" s="42" t="s">
        <v>19</v>
      </c>
      <c r="U16" s="42"/>
      <c r="V16" s="42"/>
      <c r="W16" s="42"/>
      <c r="X16" s="34">
        <f t="shared" si="3"/>
        <v>0.6666666667</v>
      </c>
      <c r="Y16" s="45" t="s">
        <v>84</v>
      </c>
      <c r="Z16" s="46">
        <f>COUNTIF(I3:I99,"Espectro")</f>
        <v>6</v>
      </c>
      <c r="AA16" s="44"/>
      <c r="AB16" s="45" t="s">
        <v>85</v>
      </c>
      <c r="AC16" s="46">
        <f>COUNTIF(C3:C99,"Cbo.")</f>
        <v>12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28" t="s">
        <v>17</v>
      </c>
      <c r="F17" s="28"/>
      <c r="G17" s="29" t="s">
        <v>18</v>
      </c>
      <c r="H17" s="30" t="s">
        <v>19</v>
      </c>
      <c r="I17" s="31" t="s">
        <v>42</v>
      </c>
      <c r="J17" s="32" t="s">
        <v>77</v>
      </c>
      <c r="K17" s="3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4">
        <f t="shared" si="3"/>
        <v>0</v>
      </c>
      <c r="Y17" s="45" t="s">
        <v>87</v>
      </c>
      <c r="Z17" s="46">
        <f>COUNTIF(I3:I99,"Caballeria")</f>
        <v>8</v>
      </c>
      <c r="AA17" s="44"/>
      <c r="AB17" s="45" t="s">
        <v>88</v>
      </c>
      <c r="AC17" s="46">
        <f>COUNTIF(C3:C99,"Cbo1.")</f>
        <v>10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28" t="s">
        <v>33</v>
      </c>
      <c r="F18" s="28" t="s">
        <v>17</v>
      </c>
      <c r="G18" s="29" t="s">
        <v>18</v>
      </c>
      <c r="H18" s="30" t="s">
        <v>25</v>
      </c>
      <c r="I18" s="31" t="s">
        <v>42</v>
      </c>
      <c r="J18" s="32" t="s">
        <v>90</v>
      </c>
      <c r="K18" s="33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  <c r="X18" s="34">
        <f t="shared" si="3"/>
        <v>0</v>
      </c>
      <c r="Y18" s="45" t="s">
        <v>91</v>
      </c>
      <c r="Z18" s="46">
        <f>COUNTIF(I3:I99,"FAZR")</f>
        <v>4</v>
      </c>
      <c r="AA18" s="44"/>
      <c r="AB18" s="45" t="s">
        <v>92</v>
      </c>
      <c r="AC18" s="46">
        <f>COUNTIF(C3:C99,"Sgt.")</f>
        <v>5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28" t="s">
        <v>63</v>
      </c>
      <c r="F19" s="28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3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  <c r="X19" s="34">
        <f t="shared" si="3"/>
        <v>0</v>
      </c>
      <c r="Y19" s="45" t="s">
        <v>94</v>
      </c>
      <c r="Z19" s="46">
        <v>6.0</v>
      </c>
      <c r="AA19" s="44"/>
      <c r="AB19" s="45" t="s">
        <v>95</v>
      </c>
      <c r="AC19" s="46">
        <f>COUNTIF(C3:C99,"Sgt1.")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27" t="s">
        <v>96</v>
      </c>
      <c r="E20" s="28" t="s">
        <v>33</v>
      </c>
      <c r="F20" s="28" t="s">
        <v>46</v>
      </c>
      <c r="G20" s="29" t="s">
        <v>41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4">
        <f t="shared" si="3"/>
        <v>0</v>
      </c>
      <c r="Y20" s="45" t="s">
        <v>97</v>
      </c>
      <c r="Z20" s="46">
        <f>COUNTIF(H3:H99,"R")</f>
        <v>32</v>
      </c>
      <c r="AA20" s="44"/>
      <c r="AB20" s="45" t="s">
        <v>98</v>
      </c>
      <c r="AC20" s="46">
        <f>COUNTIF(C3:C99,"SgtM.")</f>
        <v>0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74</v>
      </c>
      <c r="D21" s="27" t="s">
        <v>99</v>
      </c>
      <c r="E21" s="28" t="s">
        <v>63</v>
      </c>
      <c r="F21" s="28" t="s">
        <v>40</v>
      </c>
      <c r="G21" s="29" t="s">
        <v>18</v>
      </c>
      <c r="H21" s="30" t="s">
        <v>25</v>
      </c>
      <c r="I21" s="31" t="s">
        <v>42</v>
      </c>
      <c r="J21" s="32" t="s">
        <v>90</v>
      </c>
      <c r="K21" s="33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0" t="s">
        <v>25</v>
      </c>
      <c r="X21" s="34">
        <f t="shared" si="3"/>
        <v>0</v>
      </c>
      <c r="Y21" s="45" t="s">
        <v>37</v>
      </c>
      <c r="Z21" s="46">
        <f>COUNTIF(H3:H99,"L")</f>
        <v>0</v>
      </c>
      <c r="AA21" s="44"/>
      <c r="AB21" s="45" t="s">
        <v>100</v>
      </c>
      <c r="AC21" s="46">
        <f>COUNTIF(C3:C99,"Tte.")</f>
        <v>0</v>
      </c>
    </row>
    <row r="22" ht="15.75" customHeight="1">
      <c r="A22" s="25">
        <f t="shared" si="1"/>
        <v>3</v>
      </c>
      <c r="B22" s="25">
        <f t="shared" si="2"/>
        <v>11</v>
      </c>
      <c r="C22" s="26" t="s">
        <v>70</v>
      </c>
      <c r="D22" s="27" t="s">
        <v>101</v>
      </c>
      <c r="E22" s="28" t="s">
        <v>17</v>
      </c>
      <c r="F22" s="28"/>
      <c r="G22" s="29" t="s">
        <v>102</v>
      </c>
      <c r="H22" s="30" t="s">
        <v>25</v>
      </c>
      <c r="I22" s="31" t="s">
        <v>42</v>
      </c>
      <c r="J22" s="32" t="s">
        <v>90</v>
      </c>
      <c r="K22" s="33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25</v>
      </c>
      <c r="W22" s="30" t="s">
        <v>25</v>
      </c>
      <c r="X22" s="34">
        <f t="shared" si="3"/>
        <v>0</v>
      </c>
      <c r="Y22" s="45"/>
      <c r="Z22" s="46"/>
      <c r="AA22" s="44"/>
      <c r="AB22" s="45" t="s">
        <v>103</v>
      </c>
      <c r="AC22" s="46">
        <f>COUNTIF(C3:C99,"Alf.")</f>
        <v>1</v>
      </c>
    </row>
    <row r="23" ht="15.75" customHeight="1">
      <c r="A23" s="25">
        <f t="shared" si="1"/>
        <v>4</v>
      </c>
      <c r="B23" s="25">
        <f t="shared" si="2"/>
        <v>7</v>
      </c>
      <c r="C23" s="26" t="s">
        <v>38</v>
      </c>
      <c r="D23" s="27" t="s">
        <v>104</v>
      </c>
      <c r="E23" s="28" t="s">
        <v>40</v>
      </c>
      <c r="F23" s="28" t="s">
        <v>46</v>
      </c>
      <c r="G23" s="29" t="s">
        <v>105</v>
      </c>
      <c r="H23" s="30" t="s">
        <v>19</v>
      </c>
      <c r="I23" s="31" t="s">
        <v>106</v>
      </c>
      <c r="J23" s="32" t="s">
        <v>43</v>
      </c>
      <c r="K23" s="33" t="s">
        <v>59</v>
      </c>
      <c r="L23" s="30" t="s">
        <v>59</v>
      </c>
      <c r="M23" s="30" t="s">
        <v>59</v>
      </c>
      <c r="N23" s="30" t="s">
        <v>59</v>
      </c>
      <c r="O23" s="30" t="s">
        <v>59</v>
      </c>
      <c r="P23" s="30" t="s">
        <v>59</v>
      </c>
      <c r="Q23" s="30" t="s">
        <v>59</v>
      </c>
      <c r="R23" s="30" t="s">
        <v>59</v>
      </c>
      <c r="S23" s="30" t="s">
        <v>59</v>
      </c>
      <c r="T23" s="30" t="s">
        <v>59</v>
      </c>
      <c r="U23" s="30" t="s">
        <v>59</v>
      </c>
      <c r="V23" s="30" t="s">
        <v>59</v>
      </c>
      <c r="W23" s="30" t="s">
        <v>59</v>
      </c>
      <c r="X23" s="34">
        <f t="shared" si="3"/>
        <v>0</v>
      </c>
      <c r="Y23" s="48"/>
      <c r="Z23" s="48"/>
      <c r="AA23" s="49"/>
      <c r="AB23" s="45" t="s">
        <v>107</v>
      </c>
      <c r="AC23" s="46">
        <f>COUNTIF(C3:C100,"May.")</f>
        <v>2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108</v>
      </c>
      <c r="E24" s="28" t="s">
        <v>51</v>
      </c>
      <c r="F24" s="28" t="s">
        <v>63</v>
      </c>
      <c r="G24" s="29" t="s">
        <v>52</v>
      </c>
      <c r="H24" s="30" t="s">
        <v>19</v>
      </c>
      <c r="I24" s="31" t="s">
        <v>106</v>
      </c>
      <c r="J24" s="32" t="s">
        <v>53</v>
      </c>
      <c r="K24" s="33" t="s">
        <v>19</v>
      </c>
      <c r="L24" s="30"/>
      <c r="M24" s="30" t="s">
        <v>19</v>
      </c>
      <c r="N24" s="30" t="s">
        <v>19</v>
      </c>
      <c r="O24" s="30"/>
      <c r="P24" s="30" t="s">
        <v>19</v>
      </c>
      <c r="Q24" s="30" t="s">
        <v>19</v>
      </c>
      <c r="R24" s="30"/>
      <c r="S24" s="30" t="s">
        <v>19</v>
      </c>
      <c r="T24" s="30" t="s">
        <v>48</v>
      </c>
      <c r="U24" s="30"/>
      <c r="V24" s="30" t="s">
        <v>19</v>
      </c>
      <c r="W24" s="30" t="s">
        <v>19</v>
      </c>
      <c r="X24" s="34">
        <f t="shared" si="3"/>
        <v>0.9444444444</v>
      </c>
    </row>
    <row r="25" ht="15.75" customHeight="1">
      <c r="A25" s="25">
        <f t="shared" si="1"/>
        <v>4</v>
      </c>
      <c r="B25" s="25">
        <f t="shared" si="2"/>
        <v>10</v>
      </c>
      <c r="C25" s="26" t="s">
        <v>65</v>
      </c>
      <c r="D25" s="27" t="s">
        <v>109</v>
      </c>
      <c r="E25" s="28" t="s">
        <v>40</v>
      </c>
      <c r="F25" s="28" t="s">
        <v>51</v>
      </c>
      <c r="G25" s="29" t="s">
        <v>110</v>
      </c>
      <c r="H25" s="30" t="s">
        <v>19</v>
      </c>
      <c r="I25" s="31" t="s">
        <v>106</v>
      </c>
      <c r="J25" s="32" t="s">
        <v>58</v>
      </c>
      <c r="K25" s="33" t="s">
        <v>19</v>
      </c>
      <c r="L25" s="30"/>
      <c r="M25" s="30" t="s">
        <v>19</v>
      </c>
      <c r="N25" s="30" t="s">
        <v>19</v>
      </c>
      <c r="O25" s="30"/>
      <c r="P25" s="30" t="s">
        <v>19</v>
      </c>
      <c r="Q25" s="30" t="s">
        <v>19</v>
      </c>
      <c r="R25" s="30"/>
      <c r="S25" s="30" t="s">
        <v>19</v>
      </c>
      <c r="T25" s="30" t="s">
        <v>19</v>
      </c>
      <c r="U25" s="30"/>
      <c r="V25" s="30" t="s">
        <v>19</v>
      </c>
      <c r="W25" s="30" t="s">
        <v>19</v>
      </c>
      <c r="X25" s="34">
        <f t="shared" si="3"/>
        <v>1</v>
      </c>
      <c r="Y25" s="43" t="s">
        <v>111</v>
      </c>
      <c r="Z25" s="43" t="s">
        <v>68</v>
      </c>
      <c r="AA25" s="49"/>
      <c r="AB25" s="43" t="s">
        <v>112</v>
      </c>
      <c r="AC25" s="43" t="s">
        <v>68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70</v>
      </c>
      <c r="D26" s="27" t="s">
        <v>113</v>
      </c>
      <c r="E26" s="28" t="s">
        <v>51</v>
      </c>
      <c r="F26" s="28" t="s">
        <v>62</v>
      </c>
      <c r="G26" s="29" t="s">
        <v>18</v>
      </c>
      <c r="H26" s="30" t="s">
        <v>19</v>
      </c>
      <c r="I26" s="31" t="s">
        <v>106</v>
      </c>
      <c r="J26" s="32" t="s">
        <v>58</v>
      </c>
      <c r="K26" s="33" t="s">
        <v>29</v>
      </c>
      <c r="L26" s="30"/>
      <c r="M26" s="30" t="s">
        <v>19</v>
      </c>
      <c r="N26" s="30" t="s">
        <v>29</v>
      </c>
      <c r="O26" s="30"/>
      <c r="P26" s="30" t="s">
        <v>29</v>
      </c>
      <c r="Q26" s="30" t="s">
        <v>29</v>
      </c>
      <c r="R26" s="30"/>
      <c r="S26" s="30" t="s">
        <v>29</v>
      </c>
      <c r="T26" s="30" t="s">
        <v>19</v>
      </c>
      <c r="U26" s="30"/>
      <c r="V26" s="30" t="s">
        <v>19</v>
      </c>
      <c r="W26" s="30" t="s">
        <v>19</v>
      </c>
      <c r="X26" s="34">
        <f t="shared" si="3"/>
        <v>0.4444444444</v>
      </c>
      <c r="Y26" s="45" t="s">
        <v>114</v>
      </c>
      <c r="Z26" s="46">
        <f>COUNTIF(G3:G99, "Ar")</f>
        <v>18</v>
      </c>
      <c r="AA26" s="44"/>
      <c r="AB26" s="45" t="s">
        <v>115</v>
      </c>
      <c r="AC26" s="46">
        <f>COUNTIF(E3:E99,"AT")+COUNTIF(F3:F99,"AT")</f>
        <v>13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116</v>
      </c>
      <c r="E27" s="28" t="s">
        <v>33</v>
      </c>
      <c r="F27" s="28" t="s">
        <v>46</v>
      </c>
      <c r="G27" s="29" t="s">
        <v>64</v>
      </c>
      <c r="H27" s="30" t="s">
        <v>19</v>
      </c>
      <c r="I27" s="31" t="s">
        <v>106</v>
      </c>
      <c r="J27" s="32" t="s">
        <v>58</v>
      </c>
      <c r="K27" s="33" t="s">
        <v>19</v>
      </c>
      <c r="L27" s="30"/>
      <c r="M27" s="30" t="s">
        <v>19</v>
      </c>
      <c r="N27" s="30" t="s">
        <v>19</v>
      </c>
      <c r="O27" s="30"/>
      <c r="P27" s="30" t="s">
        <v>19</v>
      </c>
      <c r="Q27" s="30" t="s">
        <v>19</v>
      </c>
      <c r="R27" s="30"/>
      <c r="S27" s="30" t="s">
        <v>19</v>
      </c>
      <c r="T27" s="30" t="s">
        <v>19</v>
      </c>
      <c r="U27" s="30"/>
      <c r="V27" s="30" t="s">
        <v>19</v>
      </c>
      <c r="W27" s="30" t="s">
        <v>19</v>
      </c>
      <c r="X27" s="34">
        <f t="shared" si="3"/>
        <v>1</v>
      </c>
      <c r="Y27" s="50" t="s">
        <v>117</v>
      </c>
      <c r="Z27" s="46">
        <f>COUNTIF(G3:G99, "Ch")</f>
        <v>13</v>
      </c>
      <c r="AA27" s="44"/>
      <c r="AB27" s="50" t="s">
        <v>118</v>
      </c>
      <c r="AC27" s="46">
        <f>COUNTIF(E3:E99,"FL")+COUNTIF(F3:F99,"FL")</f>
        <v>47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119</v>
      </c>
      <c r="E28" s="28" t="s">
        <v>17</v>
      </c>
      <c r="F28" s="28"/>
      <c r="G28" s="29" t="s">
        <v>52</v>
      </c>
      <c r="H28" s="30" t="s">
        <v>25</v>
      </c>
      <c r="I28" s="31" t="s">
        <v>106</v>
      </c>
      <c r="J28" s="32" t="s">
        <v>58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51" t="s">
        <v>25</v>
      </c>
      <c r="S28" s="30" t="s">
        <v>25</v>
      </c>
      <c r="T28" s="51" t="s">
        <v>25</v>
      </c>
      <c r="U28" s="30" t="s">
        <v>25</v>
      </c>
      <c r="V28" s="51" t="s">
        <v>25</v>
      </c>
      <c r="W28" s="30" t="s">
        <v>25</v>
      </c>
      <c r="X28" s="34">
        <f t="shared" si="3"/>
        <v>0</v>
      </c>
      <c r="Y28" s="50" t="s">
        <v>120</v>
      </c>
      <c r="Z28" s="46">
        <f>COUNTIF(G3:G99, "Co")</f>
        <v>3</v>
      </c>
      <c r="AA28" s="44"/>
      <c r="AB28" s="50" t="s">
        <v>121</v>
      </c>
      <c r="AC28" s="46">
        <f>COUNTIF(E3:E99,"GL")+COUNTIF(F3:F99,"GL")</f>
        <v>12</v>
      </c>
    </row>
    <row r="29" ht="15.75" customHeight="1">
      <c r="A29" s="25">
        <f t="shared" si="1"/>
        <v>4</v>
      </c>
      <c r="B29" s="25">
        <f t="shared" si="2"/>
        <v>15</v>
      </c>
      <c r="C29" s="26" t="s">
        <v>122</v>
      </c>
      <c r="D29" s="27" t="s">
        <v>123</v>
      </c>
      <c r="E29" s="28" t="s">
        <v>17</v>
      </c>
      <c r="F29" s="28" t="s">
        <v>33</v>
      </c>
      <c r="G29" s="29" t="s">
        <v>52</v>
      </c>
      <c r="H29" s="30" t="s">
        <v>25</v>
      </c>
      <c r="I29" s="31" t="s">
        <v>106</v>
      </c>
      <c r="J29" s="32" t="s">
        <v>58</v>
      </c>
      <c r="K29" s="33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0" t="s">
        <v>25</v>
      </c>
      <c r="X29" s="34">
        <f t="shared" si="3"/>
        <v>0</v>
      </c>
      <c r="Y29" s="50" t="s">
        <v>124</v>
      </c>
      <c r="Z29" s="46">
        <f>COUNTIF(G3:G99, "CR")</f>
        <v>0</v>
      </c>
      <c r="AA29" s="44"/>
      <c r="AB29" s="50" t="s">
        <v>125</v>
      </c>
      <c r="AC29" s="46">
        <f>COUNTIF(E3:E99,"MC")+COUNTIF(F3:F99,"MC")</f>
        <v>26</v>
      </c>
    </row>
    <row r="30" ht="15.75" customHeight="1">
      <c r="A30" s="25">
        <v>4.0</v>
      </c>
      <c r="B30" s="25"/>
      <c r="C30" s="52" t="s">
        <v>65</v>
      </c>
      <c r="D30" s="27" t="s">
        <v>126</v>
      </c>
      <c r="E30" s="28" t="s">
        <v>33</v>
      </c>
      <c r="F30" s="28" t="s">
        <v>46</v>
      </c>
      <c r="G30" s="29" t="s">
        <v>64</v>
      </c>
      <c r="H30" s="30" t="s">
        <v>19</v>
      </c>
      <c r="I30" s="31" t="s">
        <v>106</v>
      </c>
      <c r="J30" s="32" t="s">
        <v>58</v>
      </c>
      <c r="K30" s="33" t="s">
        <v>59</v>
      </c>
      <c r="L30" s="30" t="s">
        <v>59</v>
      </c>
      <c r="M30" s="30" t="s">
        <v>59</v>
      </c>
      <c r="N30" s="30" t="s">
        <v>59</v>
      </c>
      <c r="O30" s="30" t="s">
        <v>59</v>
      </c>
      <c r="P30" s="30" t="s">
        <v>59</v>
      </c>
      <c r="Q30" s="30" t="s">
        <v>59</v>
      </c>
      <c r="R30" s="30" t="s">
        <v>59</v>
      </c>
      <c r="S30" s="30" t="s">
        <v>59</v>
      </c>
      <c r="T30" s="30" t="s">
        <v>59</v>
      </c>
      <c r="U30" s="30" t="s">
        <v>59</v>
      </c>
      <c r="V30" s="30" t="s">
        <v>59</v>
      </c>
      <c r="W30" s="30" t="s">
        <v>59</v>
      </c>
      <c r="X30" s="34">
        <f t="shared" si="3"/>
        <v>0</v>
      </c>
      <c r="Y30" s="50" t="s">
        <v>127</v>
      </c>
      <c r="Z30" s="46">
        <f>COUNTIF(G3:G99, "ES")</f>
        <v>1</v>
      </c>
      <c r="AA30" s="44"/>
      <c r="AB30" s="50" t="s">
        <v>128</v>
      </c>
      <c r="AC30" s="46">
        <f>COUNTIF(E3:E99,"MG")+COUNTIF(F3:F99,"MG")</f>
        <v>15</v>
      </c>
    </row>
    <row r="31" ht="15.75" customHeight="1">
      <c r="A31" s="25">
        <f t="shared" ref="A31:A34" si="4">IF(I31="ALTM",1,IF(I31="1° P",2,IF(I31="1° P - 1°M",3,IF(I31="1° P - 2°M",4,IF(I31="2° P",5,IF(I31="2° P - 3°M",6,IF(I31="2° P - 4°M",7,IF(I31="1° PP",8,IF(I31="1° PP - 1°Pa",9,IF(I31="1° PP - 2°Pa",10,IF(I31="Espectro",11,IF(I31="Caballeria",12,IF(I31="FAZR",13,15)))))))))))))</f>
        <v>4</v>
      </c>
      <c r="B31" s="25">
        <f>IF(C31="Cap.",1,IF(C31="Tte.",2,IF(C31="Alf.",3,IF(C31="SgtM.",4,IF(C31="Sgt1.",5,IF(C31="Sgt.",6,IF(C31="Cbo1.",7,IF(C31="Cbo.",8,IF(C31="Dis.",9,IF(C31="Inf.",10,IF(C31="Rct.",11,15)))))))))))</f>
        <v>9</v>
      </c>
      <c r="C31" s="26" t="s">
        <v>74</v>
      </c>
      <c r="D31" s="27" t="s">
        <v>129</v>
      </c>
      <c r="E31" s="28" t="s">
        <v>17</v>
      </c>
      <c r="F31" s="28"/>
      <c r="G31" s="29" t="s">
        <v>110</v>
      </c>
      <c r="H31" s="30" t="s">
        <v>19</v>
      </c>
      <c r="I31" s="31" t="s">
        <v>106</v>
      </c>
      <c r="J31" s="32" t="s">
        <v>77</v>
      </c>
      <c r="K31" s="33" t="s">
        <v>25</v>
      </c>
      <c r="L31" s="30" t="s">
        <v>25</v>
      </c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0" t="s">
        <v>25</v>
      </c>
      <c r="X31" s="34">
        <f t="shared" si="3"/>
        <v>0</v>
      </c>
      <c r="Y31" s="50" t="s">
        <v>130</v>
      </c>
      <c r="Z31" s="46">
        <f>COUNTIF(G3:G99, "Ja")</f>
        <v>1</v>
      </c>
      <c r="AA31" s="44"/>
      <c r="AB31" s="50" t="s">
        <v>131</v>
      </c>
      <c r="AC31" s="46">
        <f>COUNTIF(E3:E99,"OD")+COUNTIF(F3:F99,"OD")</f>
        <v>6</v>
      </c>
    </row>
    <row r="32" ht="15.75" customHeight="1">
      <c r="A32" s="25">
        <f t="shared" si="4"/>
        <v>4</v>
      </c>
      <c r="B32" s="25">
        <v>11.0</v>
      </c>
      <c r="C32" s="26" t="s">
        <v>65</v>
      </c>
      <c r="D32" s="27" t="s">
        <v>132</v>
      </c>
      <c r="E32" s="28" t="s">
        <v>51</v>
      </c>
      <c r="F32" s="28"/>
      <c r="G32" s="29" t="s">
        <v>133</v>
      </c>
      <c r="H32" s="30" t="s">
        <v>25</v>
      </c>
      <c r="I32" s="31" t="s">
        <v>106</v>
      </c>
      <c r="J32" s="32" t="s">
        <v>77</v>
      </c>
      <c r="K32" s="33" t="s">
        <v>25</v>
      </c>
      <c r="L32" s="30" t="s">
        <v>25</v>
      </c>
      <c r="M32" s="30" t="s">
        <v>25</v>
      </c>
      <c r="N32" s="30" t="s">
        <v>25</v>
      </c>
      <c r="O32" s="30" t="s">
        <v>25</v>
      </c>
      <c r="P32" s="30" t="s">
        <v>25</v>
      </c>
      <c r="Q32" s="30" t="s">
        <v>25</v>
      </c>
      <c r="R32" s="30" t="s">
        <v>25</v>
      </c>
      <c r="S32" s="30" t="s">
        <v>25</v>
      </c>
      <c r="T32" s="30" t="s">
        <v>25</v>
      </c>
      <c r="U32" s="30" t="s">
        <v>25</v>
      </c>
      <c r="V32" s="30" t="s">
        <v>25</v>
      </c>
      <c r="W32" s="30" t="s">
        <v>25</v>
      </c>
      <c r="X32" s="34">
        <f t="shared" si="3"/>
        <v>0</v>
      </c>
      <c r="Y32" s="50" t="s">
        <v>134</v>
      </c>
      <c r="Z32" s="46">
        <f>COUNTIF(G3:G99, "Me")</f>
        <v>12</v>
      </c>
      <c r="AA32" s="44"/>
      <c r="AB32" s="50" t="s">
        <v>135</v>
      </c>
      <c r="AC32" s="46">
        <f>COUNTIF(E3:E99,"RO")+COUNTIF(F3:F99,"RO")</f>
        <v>12</v>
      </c>
    </row>
    <row r="33" ht="15.75" customHeight="1">
      <c r="A33" s="25">
        <f t="shared" si="4"/>
        <v>4</v>
      </c>
      <c r="B33" s="25">
        <f t="shared" ref="B33:B34" si="5">IF(C33="Cap.",1,IF(C33="Tte.",2,IF(C33="Alf.",3,IF(C33="SgtM.",4,IF(C33="Sgt1.",5,IF(C33="Sgt.",6,IF(C33="Cbo1.",7,IF(C33="Cbo.",8,IF(C33="Dis.",9,IF(C33="Inf.",10,IF(C33="Rct.",11,15)))))))))))</f>
        <v>11</v>
      </c>
      <c r="C33" s="26" t="s">
        <v>70</v>
      </c>
      <c r="D33" s="27" t="s">
        <v>136</v>
      </c>
      <c r="E33" s="28" t="s">
        <v>33</v>
      </c>
      <c r="F33" s="28" t="s">
        <v>17</v>
      </c>
      <c r="G33" s="29" t="s">
        <v>52</v>
      </c>
      <c r="H33" s="30" t="s">
        <v>19</v>
      </c>
      <c r="I33" s="31" t="s">
        <v>106</v>
      </c>
      <c r="J33" s="32" t="s">
        <v>77</v>
      </c>
      <c r="K33" s="33" t="s">
        <v>59</v>
      </c>
      <c r="L33" s="30" t="s">
        <v>59</v>
      </c>
      <c r="M33" s="30" t="s">
        <v>59</v>
      </c>
      <c r="N33" s="30" t="s">
        <v>59</v>
      </c>
      <c r="O33" s="30" t="s">
        <v>59</v>
      </c>
      <c r="P33" s="30" t="s">
        <v>59</v>
      </c>
      <c r="Q33" s="30" t="s">
        <v>59</v>
      </c>
      <c r="R33" s="30" t="s">
        <v>59</v>
      </c>
      <c r="S33" s="30" t="s">
        <v>59</v>
      </c>
      <c r="T33" s="30" t="s">
        <v>59</v>
      </c>
      <c r="U33" s="30" t="s">
        <v>59</v>
      </c>
      <c r="V33" s="30" t="s">
        <v>59</v>
      </c>
      <c r="W33" s="30" t="s">
        <v>59</v>
      </c>
      <c r="X33" s="34">
        <f t="shared" si="3"/>
        <v>0</v>
      </c>
      <c r="Y33" s="50" t="s">
        <v>137</v>
      </c>
      <c r="Z33" s="46">
        <f>COUNTIF(G3:G99, "Pa")</f>
        <v>3</v>
      </c>
      <c r="AA33" s="44"/>
      <c r="AB33" s="50" t="s">
        <v>138</v>
      </c>
      <c r="AC33" s="46">
        <f>COUNTIF(E3:E99,"TE")+COUNTIF(F3:F99,"TE")</f>
        <v>5</v>
      </c>
    </row>
    <row r="34" ht="15.75" customHeight="1">
      <c r="A34" s="25">
        <f t="shared" si="4"/>
        <v>4</v>
      </c>
      <c r="B34" s="25">
        <f t="shared" si="5"/>
        <v>11</v>
      </c>
      <c r="C34" s="26" t="s">
        <v>70</v>
      </c>
      <c r="D34" s="27" t="s">
        <v>139</v>
      </c>
      <c r="E34" s="28" t="s">
        <v>51</v>
      </c>
      <c r="F34" s="28" t="s">
        <v>40</v>
      </c>
      <c r="G34" s="29" t="s">
        <v>18</v>
      </c>
      <c r="H34" s="30" t="s">
        <v>19</v>
      </c>
      <c r="I34" s="31" t="s">
        <v>106</v>
      </c>
      <c r="J34" s="32" t="s">
        <v>77</v>
      </c>
      <c r="K34" s="33" t="s">
        <v>19</v>
      </c>
      <c r="L34" s="30"/>
      <c r="M34" s="30" t="s">
        <v>19</v>
      </c>
      <c r="N34" s="30" t="s">
        <v>19</v>
      </c>
      <c r="O34" s="30"/>
      <c r="P34" s="30" t="s">
        <v>29</v>
      </c>
      <c r="Q34" s="53" t="s">
        <v>19</v>
      </c>
      <c r="R34" s="53"/>
      <c r="S34" s="53" t="s">
        <v>19</v>
      </c>
      <c r="T34" s="53" t="s">
        <v>48</v>
      </c>
      <c r="U34" s="53"/>
      <c r="V34" s="53" t="s">
        <v>26</v>
      </c>
      <c r="W34" s="53" t="s">
        <v>26</v>
      </c>
      <c r="X34" s="34">
        <f t="shared" si="3"/>
        <v>0.6111111111</v>
      </c>
      <c r="Y34" s="50" t="s">
        <v>140</v>
      </c>
      <c r="Z34" s="46">
        <f>COUNTIF(G3:G99, "Py")</f>
        <v>0</v>
      </c>
      <c r="AA34" s="44"/>
      <c r="AB34" s="50" t="s">
        <v>141</v>
      </c>
      <c r="AC34" s="46">
        <f>COUNTIF(E3:E99,"TS")+COUNTIF(F3:F99,"TS")</f>
        <v>0</v>
      </c>
    </row>
    <row r="35" ht="15.75" customHeight="1">
      <c r="A35" s="25">
        <v>4.0</v>
      </c>
      <c r="B35" s="25"/>
      <c r="C35" s="52" t="s">
        <v>65</v>
      </c>
      <c r="D35" s="27" t="s">
        <v>142</v>
      </c>
      <c r="E35" s="28" t="s">
        <v>40</v>
      </c>
      <c r="F35" s="28" t="s">
        <v>46</v>
      </c>
      <c r="G35" s="29" t="s">
        <v>52</v>
      </c>
      <c r="H35" s="30" t="s">
        <v>19</v>
      </c>
      <c r="I35" s="31" t="s">
        <v>106</v>
      </c>
      <c r="J35" s="32" t="s">
        <v>77</v>
      </c>
      <c r="K35" s="33" t="s">
        <v>19</v>
      </c>
      <c r="L35" s="30"/>
      <c r="M35" s="30" t="s">
        <v>29</v>
      </c>
      <c r="N35" s="30" t="s">
        <v>29</v>
      </c>
      <c r="O35" s="30"/>
      <c r="P35" s="30" t="s">
        <v>19</v>
      </c>
      <c r="Q35" s="30" t="s">
        <v>29</v>
      </c>
      <c r="R35" s="30"/>
      <c r="S35" s="30" t="s">
        <v>19</v>
      </c>
      <c r="T35" s="30" t="s">
        <v>29</v>
      </c>
      <c r="U35" s="30"/>
      <c r="V35" s="30" t="s">
        <v>19</v>
      </c>
      <c r="W35" s="30" t="s">
        <v>29</v>
      </c>
      <c r="X35" s="34">
        <f t="shared" si="3"/>
        <v>0.4444444444</v>
      </c>
      <c r="Y35" s="50" t="s">
        <v>143</v>
      </c>
      <c r="Z35" s="46">
        <f>COUNTIF(G3:G99, "Pe")</f>
        <v>3</v>
      </c>
      <c r="AA35" s="44"/>
      <c r="AB35" s="50"/>
      <c r="AC35" s="46"/>
    </row>
    <row r="36" ht="15.75" customHeight="1">
      <c r="A36" s="25">
        <f t="shared" ref="A36:A99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99" si="7">IF(C36="Cap.",1,IF(C36="Tte.",2,IF(C36="Alf.",3,IF(C36="SgtM.",4,IF(C36="Sgt1.",5,IF(C36="Sgt.",6,IF(C36="Cbo1.",7,IF(C36="Cbo.",8,IF(C36="Dis.",9,IF(C36="Inf.",10,IF(C36="Rct.",11,15)))))))))))</f>
        <v>5</v>
      </c>
      <c r="C36" s="26" t="s">
        <v>144</v>
      </c>
      <c r="D36" s="27" t="s">
        <v>145</v>
      </c>
      <c r="E36" s="28" t="s">
        <v>40</v>
      </c>
      <c r="F36" s="28" t="s">
        <v>76</v>
      </c>
      <c r="G36" s="29" t="s">
        <v>18</v>
      </c>
      <c r="H36" s="30" t="s">
        <v>19</v>
      </c>
      <c r="I36" s="31" t="s">
        <v>106</v>
      </c>
      <c r="J36" s="32" t="s">
        <v>90</v>
      </c>
      <c r="K36" s="33" t="s">
        <v>19</v>
      </c>
      <c r="L36" s="30"/>
      <c r="M36" s="30" t="s">
        <v>29</v>
      </c>
      <c r="N36" s="30" t="s">
        <v>19</v>
      </c>
      <c r="O36" s="30"/>
      <c r="P36" s="30" t="s">
        <v>29</v>
      </c>
      <c r="Q36" s="30" t="s">
        <v>29</v>
      </c>
      <c r="R36" s="30"/>
      <c r="S36" s="30" t="s">
        <v>29</v>
      </c>
      <c r="T36" s="30" t="s">
        <v>19</v>
      </c>
      <c r="U36" s="30"/>
      <c r="V36" s="30"/>
      <c r="W36" s="30"/>
      <c r="X36" s="34">
        <f t="shared" si="3"/>
        <v>0.3333333333</v>
      </c>
      <c r="Y36" s="50" t="s">
        <v>146</v>
      </c>
      <c r="Z36" s="46">
        <f>COUNTIF(G3:G99, "US")</f>
        <v>1</v>
      </c>
      <c r="AA36" s="44"/>
      <c r="AB36" s="50"/>
      <c r="AC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147</v>
      </c>
      <c r="E37" s="28" t="s">
        <v>33</v>
      </c>
      <c r="F37" s="28" t="s">
        <v>62</v>
      </c>
      <c r="G37" s="29" t="s">
        <v>41</v>
      </c>
      <c r="H37" s="30" t="s">
        <v>25</v>
      </c>
      <c r="I37" s="31" t="s">
        <v>106</v>
      </c>
      <c r="J37" s="32" t="s">
        <v>90</v>
      </c>
      <c r="K37" s="33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  <c r="X37" s="34">
        <f t="shared" si="3"/>
        <v>0</v>
      </c>
      <c r="Y37" s="50" t="s">
        <v>148</v>
      </c>
      <c r="Z37" s="46">
        <f>COUNTIF(G1:G97, "Ve")</f>
        <v>23</v>
      </c>
      <c r="AA37" s="44"/>
      <c r="AB37" s="50"/>
      <c r="AC37" s="46"/>
    </row>
    <row r="38" ht="15.75" customHeight="1">
      <c r="A38" s="25">
        <f t="shared" si="6"/>
        <v>4</v>
      </c>
      <c r="B38" s="25">
        <f t="shared" si="7"/>
        <v>8</v>
      </c>
      <c r="C38" s="26" t="s">
        <v>56</v>
      </c>
      <c r="D38" s="27" t="s">
        <v>149</v>
      </c>
      <c r="E38" s="28" t="s">
        <v>76</v>
      </c>
      <c r="F38" s="28" t="s">
        <v>17</v>
      </c>
      <c r="G38" s="29" t="s">
        <v>52</v>
      </c>
      <c r="H38" s="30" t="s">
        <v>25</v>
      </c>
      <c r="I38" s="31" t="s">
        <v>106</v>
      </c>
      <c r="J38" s="32" t="s">
        <v>90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4">
        <f t="shared" si="3"/>
        <v>0</v>
      </c>
      <c r="Y38" s="50" t="s">
        <v>150</v>
      </c>
      <c r="Z38" s="46">
        <f>COUNTIF(G1:G97, "PR")</f>
        <v>0</v>
      </c>
      <c r="AA38" s="44"/>
      <c r="AB38" s="50"/>
      <c r="AC38" s="46"/>
    </row>
    <row r="39" ht="15.75" customHeight="1">
      <c r="A39" s="25">
        <f t="shared" si="6"/>
        <v>4</v>
      </c>
      <c r="B39" s="25">
        <f t="shared" si="7"/>
        <v>10</v>
      </c>
      <c r="C39" s="26" t="s">
        <v>65</v>
      </c>
      <c r="D39" s="27" t="s">
        <v>151</v>
      </c>
      <c r="E39" s="28" t="s">
        <v>17</v>
      </c>
      <c r="F39" s="28" t="s">
        <v>63</v>
      </c>
      <c r="G39" s="29" t="s">
        <v>152</v>
      </c>
      <c r="H39" s="42" t="s">
        <v>25</v>
      </c>
      <c r="I39" s="31" t="s">
        <v>106</v>
      </c>
      <c r="J39" s="32" t="s">
        <v>90</v>
      </c>
      <c r="K39" s="33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0" t="s">
        <v>25</v>
      </c>
      <c r="W39" s="30" t="s">
        <v>25</v>
      </c>
      <c r="X39" s="34">
        <f t="shared" si="3"/>
        <v>0</v>
      </c>
      <c r="Y39" s="50" t="s">
        <v>153</v>
      </c>
      <c r="Z39" s="46">
        <f>COUNTIF(G1:G97, "Bo")</f>
        <v>1</v>
      </c>
      <c r="AA39" s="44"/>
      <c r="AB39" s="50"/>
      <c r="AC39" s="46"/>
    </row>
    <row r="40" ht="15.75" customHeight="1">
      <c r="A40" s="25">
        <f t="shared" si="6"/>
        <v>4</v>
      </c>
      <c r="B40" s="25">
        <f t="shared" si="7"/>
        <v>11</v>
      </c>
      <c r="C40" s="52" t="s">
        <v>70</v>
      </c>
      <c r="D40" s="54" t="s">
        <v>154</v>
      </c>
      <c r="E40" s="28" t="s">
        <v>33</v>
      </c>
      <c r="F40" s="28" t="s">
        <v>17</v>
      </c>
      <c r="G40" s="29" t="s">
        <v>64</v>
      </c>
      <c r="H40" s="30" t="s">
        <v>25</v>
      </c>
      <c r="I40" s="31" t="s">
        <v>106</v>
      </c>
      <c r="J40" s="32" t="s">
        <v>90</v>
      </c>
      <c r="K40" s="33" t="s">
        <v>25</v>
      </c>
      <c r="L40" s="30" t="s">
        <v>25</v>
      </c>
      <c r="M40" s="30" t="s">
        <v>25</v>
      </c>
      <c r="N40" s="30" t="s">
        <v>25</v>
      </c>
      <c r="O40" s="30" t="s">
        <v>25</v>
      </c>
      <c r="P40" s="30" t="s">
        <v>25</v>
      </c>
      <c r="Q40" s="30" t="s">
        <v>25</v>
      </c>
      <c r="R40" s="30" t="s">
        <v>25</v>
      </c>
      <c r="S40" s="30" t="s">
        <v>25</v>
      </c>
      <c r="T40" s="30" t="s">
        <v>25</v>
      </c>
      <c r="U40" s="30" t="s">
        <v>25</v>
      </c>
      <c r="V40" s="30" t="s">
        <v>25</v>
      </c>
      <c r="W40" s="30" t="s">
        <v>25</v>
      </c>
      <c r="X40" s="34">
        <f t="shared" si="3"/>
        <v>0</v>
      </c>
      <c r="Y40" s="50" t="s">
        <v>155</v>
      </c>
      <c r="Z40" s="46">
        <f>COUNTIF(G1:G98, "RD")</f>
        <v>0</v>
      </c>
      <c r="AA40" s="44"/>
      <c r="AB40" s="44"/>
      <c r="AC40" s="44"/>
    </row>
    <row r="41" ht="15.75" customHeight="1">
      <c r="A41" s="25">
        <f t="shared" si="6"/>
        <v>4</v>
      </c>
      <c r="B41" s="25">
        <f t="shared" si="7"/>
        <v>11</v>
      </c>
      <c r="C41" s="26" t="s">
        <v>70</v>
      </c>
      <c r="D41" s="27" t="s">
        <v>156</v>
      </c>
      <c r="E41" s="28" t="s">
        <v>17</v>
      </c>
      <c r="F41" s="28"/>
      <c r="G41" s="29" t="s">
        <v>18</v>
      </c>
      <c r="H41" s="30" t="s">
        <v>19</v>
      </c>
      <c r="I41" s="31" t="s">
        <v>106</v>
      </c>
      <c r="J41" s="32" t="s">
        <v>90</v>
      </c>
      <c r="K41" s="33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4">
        <f t="shared" si="3"/>
        <v>0</v>
      </c>
      <c r="Y41" s="50"/>
      <c r="Z41" s="46"/>
      <c r="AA41" s="44"/>
      <c r="AB41" s="44"/>
      <c r="AC41" s="44"/>
    </row>
    <row r="42" ht="15.75" customHeight="1">
      <c r="A42" s="25">
        <f t="shared" si="6"/>
        <v>9</v>
      </c>
      <c r="B42" s="25">
        <f t="shared" si="7"/>
        <v>5</v>
      </c>
      <c r="C42" s="26" t="s">
        <v>144</v>
      </c>
      <c r="D42" s="27" t="s">
        <v>157</v>
      </c>
      <c r="E42" s="28" t="s">
        <v>40</v>
      </c>
      <c r="F42" s="28" t="s">
        <v>33</v>
      </c>
      <c r="G42" s="29" t="s">
        <v>18</v>
      </c>
      <c r="H42" s="30" t="s">
        <v>19</v>
      </c>
      <c r="I42" s="31" t="s">
        <v>158</v>
      </c>
      <c r="J42" s="32" t="s">
        <v>43</v>
      </c>
      <c r="K42" s="33" t="s">
        <v>19</v>
      </c>
      <c r="L42" s="30"/>
      <c r="M42" s="30" t="s">
        <v>19</v>
      </c>
      <c r="N42" s="30" t="s">
        <v>19</v>
      </c>
      <c r="O42" s="30"/>
      <c r="P42" s="30" t="s">
        <v>29</v>
      </c>
      <c r="Q42" s="30" t="s">
        <v>19</v>
      </c>
      <c r="R42" s="30"/>
      <c r="S42" s="30" t="s">
        <v>19</v>
      </c>
      <c r="T42" s="30" t="s">
        <v>19</v>
      </c>
      <c r="U42" s="30"/>
      <c r="V42" s="30"/>
      <c r="W42" s="30"/>
      <c r="X42" s="34">
        <f t="shared" si="3"/>
        <v>0.6666666667</v>
      </c>
      <c r="Y42" s="50"/>
      <c r="Z42" s="46"/>
    </row>
    <row r="43" ht="15.75" customHeight="1">
      <c r="A43" s="25">
        <f t="shared" si="6"/>
        <v>9</v>
      </c>
      <c r="B43" s="25">
        <f t="shared" si="7"/>
        <v>7</v>
      </c>
      <c r="C43" s="26" t="s">
        <v>38</v>
      </c>
      <c r="D43" s="27" t="s">
        <v>159</v>
      </c>
      <c r="E43" s="28" t="s">
        <v>51</v>
      </c>
      <c r="F43" s="28" t="s">
        <v>33</v>
      </c>
      <c r="G43" s="29" t="s">
        <v>64</v>
      </c>
      <c r="H43" s="30" t="s">
        <v>19</v>
      </c>
      <c r="I43" s="31" t="s">
        <v>158</v>
      </c>
      <c r="J43" s="32" t="s">
        <v>47</v>
      </c>
      <c r="K43" s="33" t="s">
        <v>19</v>
      </c>
      <c r="L43" s="30"/>
      <c r="M43" s="30" t="s">
        <v>19</v>
      </c>
      <c r="N43" s="30" t="s">
        <v>19</v>
      </c>
      <c r="O43" s="30"/>
      <c r="P43" s="30" t="s">
        <v>19</v>
      </c>
      <c r="Q43" s="30" t="s">
        <v>19</v>
      </c>
      <c r="R43" s="30"/>
      <c r="S43" s="30" t="s">
        <v>29</v>
      </c>
      <c r="T43" s="30" t="s">
        <v>19</v>
      </c>
      <c r="U43" s="30"/>
      <c r="V43" s="30"/>
      <c r="W43" s="30"/>
      <c r="X43" s="34">
        <f t="shared" si="3"/>
        <v>0.6666666667</v>
      </c>
    </row>
    <row r="44" ht="15.75" customHeight="1">
      <c r="A44" s="25">
        <f t="shared" si="6"/>
        <v>9</v>
      </c>
      <c r="B44" s="25">
        <f t="shared" si="7"/>
        <v>6</v>
      </c>
      <c r="C44" s="26" t="s">
        <v>160</v>
      </c>
      <c r="D44" s="27" t="s">
        <v>161</v>
      </c>
      <c r="E44" s="28" t="s">
        <v>51</v>
      </c>
      <c r="F44" s="28" t="s">
        <v>40</v>
      </c>
      <c r="G44" s="29" t="s">
        <v>133</v>
      </c>
      <c r="H44" s="30" t="s">
        <v>19</v>
      </c>
      <c r="I44" s="31" t="s">
        <v>158</v>
      </c>
      <c r="J44" s="32" t="s">
        <v>53</v>
      </c>
      <c r="K44" s="33" t="s">
        <v>19</v>
      </c>
      <c r="L44" s="30"/>
      <c r="M44" s="30" t="s">
        <v>19</v>
      </c>
      <c r="N44" s="30" t="s">
        <v>25</v>
      </c>
      <c r="O44" s="30"/>
      <c r="P44" s="30" t="s">
        <v>25</v>
      </c>
      <c r="Q44" s="30" t="s">
        <v>25</v>
      </c>
      <c r="R44" s="30"/>
      <c r="S44" s="30" t="s">
        <v>25</v>
      </c>
      <c r="T44" s="30" t="s">
        <v>25</v>
      </c>
      <c r="U44" s="30"/>
      <c r="V44" s="30"/>
      <c r="W44" s="30"/>
      <c r="X44" s="34">
        <f t="shared" si="3"/>
        <v>0.2222222222</v>
      </c>
      <c r="Y44" s="55" t="s">
        <v>162</v>
      </c>
      <c r="Z44" s="4"/>
      <c r="AA44" s="48"/>
      <c r="AB44" s="55" t="s">
        <v>163</v>
      </c>
      <c r="AC44" s="4"/>
    </row>
    <row r="45" ht="15.75" customHeight="1">
      <c r="A45" s="25">
        <f t="shared" si="6"/>
        <v>9</v>
      </c>
      <c r="B45" s="25">
        <f t="shared" si="7"/>
        <v>9</v>
      </c>
      <c r="C45" s="26" t="s">
        <v>74</v>
      </c>
      <c r="D45" s="27" t="s">
        <v>164</v>
      </c>
      <c r="E45" s="28" t="s">
        <v>46</v>
      </c>
      <c r="F45" s="28" t="s">
        <v>17</v>
      </c>
      <c r="G45" s="29" t="s">
        <v>110</v>
      </c>
      <c r="H45" s="30" t="s">
        <v>25</v>
      </c>
      <c r="I45" s="31" t="s">
        <v>158</v>
      </c>
      <c r="J45" s="32" t="s">
        <v>58</v>
      </c>
      <c r="K45" s="33" t="s">
        <v>25</v>
      </c>
      <c r="L45" s="30" t="s">
        <v>25</v>
      </c>
      <c r="M45" s="30" t="s">
        <v>25</v>
      </c>
      <c r="N45" s="30" t="s">
        <v>25</v>
      </c>
      <c r="O45" s="30" t="s">
        <v>25</v>
      </c>
      <c r="P45" s="30" t="s">
        <v>25</v>
      </c>
      <c r="Q45" s="30" t="s">
        <v>25</v>
      </c>
      <c r="R45" s="30" t="s">
        <v>25</v>
      </c>
      <c r="S45" s="30" t="s">
        <v>25</v>
      </c>
      <c r="T45" s="30" t="s">
        <v>25</v>
      </c>
      <c r="U45" s="30" t="s">
        <v>25</v>
      </c>
      <c r="V45" s="30" t="s">
        <v>25</v>
      </c>
      <c r="W45" s="30" t="s">
        <v>25</v>
      </c>
      <c r="X45" s="34">
        <f t="shared" si="3"/>
        <v>0</v>
      </c>
      <c r="Y45" s="56" t="s">
        <v>7</v>
      </c>
      <c r="Z45" s="57"/>
      <c r="AA45" s="58" t="s">
        <v>165</v>
      </c>
      <c r="AB45" s="58" t="s">
        <v>166</v>
      </c>
      <c r="AC45" s="58" t="s">
        <v>167</v>
      </c>
    </row>
    <row r="46" ht="15.75" customHeight="1">
      <c r="A46" s="25">
        <f t="shared" si="6"/>
        <v>9</v>
      </c>
      <c r="B46" s="25">
        <f t="shared" si="7"/>
        <v>9</v>
      </c>
      <c r="C46" s="26" t="s">
        <v>74</v>
      </c>
      <c r="D46" s="54" t="s">
        <v>168</v>
      </c>
      <c r="E46" s="28" t="s">
        <v>17</v>
      </c>
      <c r="F46" s="28" t="s">
        <v>46</v>
      </c>
      <c r="G46" s="29" t="s">
        <v>64</v>
      </c>
      <c r="H46" s="30" t="s">
        <v>19</v>
      </c>
      <c r="I46" s="31" t="s">
        <v>158</v>
      </c>
      <c r="J46" s="32" t="s">
        <v>58</v>
      </c>
      <c r="K46" s="33" t="s">
        <v>25</v>
      </c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4">
        <f t="shared" si="3"/>
        <v>0</v>
      </c>
      <c r="Y46" s="59"/>
      <c r="Z46" s="57"/>
      <c r="AA46" s="60"/>
      <c r="AB46" s="61"/>
      <c r="AC46" s="61"/>
    </row>
    <row r="47" ht="15.75" customHeight="1">
      <c r="A47" s="25">
        <f t="shared" si="6"/>
        <v>9</v>
      </c>
      <c r="B47" s="25">
        <f t="shared" si="7"/>
        <v>10</v>
      </c>
      <c r="C47" s="26" t="s">
        <v>65</v>
      </c>
      <c r="D47" s="27" t="s">
        <v>169</v>
      </c>
      <c r="E47" s="28" t="s">
        <v>17</v>
      </c>
      <c r="F47" s="28"/>
      <c r="G47" s="29" t="s">
        <v>133</v>
      </c>
      <c r="H47" s="30" t="s">
        <v>19</v>
      </c>
      <c r="I47" s="31" t="s">
        <v>158</v>
      </c>
      <c r="J47" s="32" t="s">
        <v>58</v>
      </c>
      <c r="K47" s="33" t="s">
        <v>19</v>
      </c>
      <c r="L47" s="30"/>
      <c r="M47" s="30" t="s">
        <v>19</v>
      </c>
      <c r="N47" s="30" t="s">
        <v>19</v>
      </c>
      <c r="O47" s="30"/>
      <c r="P47" s="30" t="s">
        <v>25</v>
      </c>
      <c r="Q47" s="30" t="s">
        <v>25</v>
      </c>
      <c r="R47" s="30"/>
      <c r="S47" s="30" t="s">
        <v>25</v>
      </c>
      <c r="T47" s="30" t="s">
        <v>25</v>
      </c>
      <c r="U47" s="30"/>
      <c r="V47" s="30"/>
      <c r="W47" s="30"/>
      <c r="X47" s="34">
        <f t="shared" si="3"/>
        <v>0.3333333333</v>
      </c>
      <c r="Y47" s="59"/>
      <c r="Z47" s="57"/>
      <c r="AA47" s="60"/>
      <c r="AB47" s="61"/>
      <c r="AC47" s="61"/>
    </row>
    <row r="48" ht="15.75" customHeight="1">
      <c r="A48" s="25">
        <f t="shared" si="6"/>
        <v>9</v>
      </c>
      <c r="B48" s="25">
        <f t="shared" si="7"/>
        <v>7</v>
      </c>
      <c r="C48" s="26" t="s">
        <v>38</v>
      </c>
      <c r="D48" s="27" t="s">
        <v>170</v>
      </c>
      <c r="E48" s="28" t="s">
        <v>33</v>
      </c>
      <c r="F48" s="28" t="s">
        <v>17</v>
      </c>
      <c r="G48" s="29" t="s">
        <v>171</v>
      </c>
      <c r="H48" s="30" t="s">
        <v>25</v>
      </c>
      <c r="I48" s="31" t="s">
        <v>158</v>
      </c>
      <c r="J48" s="32" t="s">
        <v>77</v>
      </c>
      <c r="K48" s="33" t="s">
        <v>25</v>
      </c>
      <c r="L48" s="30" t="s">
        <v>25</v>
      </c>
      <c r="M48" s="30" t="s">
        <v>25</v>
      </c>
      <c r="N48" s="30" t="s">
        <v>25</v>
      </c>
      <c r="O48" s="30" t="s">
        <v>25</v>
      </c>
      <c r="P48" s="30" t="s">
        <v>25</v>
      </c>
      <c r="Q48" s="30" t="s">
        <v>25</v>
      </c>
      <c r="R48" s="30" t="s">
        <v>25</v>
      </c>
      <c r="S48" s="30" t="s">
        <v>25</v>
      </c>
      <c r="T48" s="30" t="s">
        <v>25</v>
      </c>
      <c r="U48" s="30" t="s">
        <v>25</v>
      </c>
      <c r="V48" s="30" t="s">
        <v>25</v>
      </c>
      <c r="W48" s="30" t="s">
        <v>25</v>
      </c>
      <c r="X48" s="34">
        <f t="shared" si="3"/>
        <v>0</v>
      </c>
      <c r="Y48" s="59"/>
      <c r="Z48" s="57"/>
      <c r="AA48" s="60"/>
      <c r="AB48" s="61"/>
      <c r="AC48" s="61"/>
    </row>
    <row r="49" ht="15.75" customHeight="1">
      <c r="A49" s="25">
        <f t="shared" si="6"/>
        <v>9</v>
      </c>
      <c r="B49" s="25">
        <f t="shared" si="7"/>
        <v>8</v>
      </c>
      <c r="C49" s="26" t="s">
        <v>56</v>
      </c>
      <c r="D49" s="27" t="s">
        <v>172</v>
      </c>
      <c r="E49" s="28" t="s">
        <v>62</v>
      </c>
      <c r="F49" s="28" t="s">
        <v>63</v>
      </c>
      <c r="G49" s="29" t="s">
        <v>64</v>
      </c>
      <c r="H49" s="35" t="s">
        <v>19</v>
      </c>
      <c r="I49" s="31" t="s">
        <v>158</v>
      </c>
      <c r="J49" s="32" t="s">
        <v>77</v>
      </c>
      <c r="K49" s="33" t="s">
        <v>19</v>
      </c>
      <c r="L49" s="30"/>
      <c r="M49" s="30" t="s">
        <v>19</v>
      </c>
      <c r="N49" s="30" t="s">
        <v>19</v>
      </c>
      <c r="O49" s="30"/>
      <c r="P49" s="30" t="s">
        <v>19</v>
      </c>
      <c r="Q49" s="30" t="s">
        <v>19</v>
      </c>
      <c r="R49" s="30"/>
      <c r="S49" s="30" t="s">
        <v>19</v>
      </c>
      <c r="T49" s="30" t="s">
        <v>19</v>
      </c>
      <c r="U49" s="30"/>
      <c r="V49" s="30"/>
      <c r="W49" s="30"/>
      <c r="X49" s="34">
        <f t="shared" si="3"/>
        <v>0.7777777778</v>
      </c>
      <c r="Y49" s="59"/>
      <c r="Z49" s="57"/>
      <c r="AA49" s="60"/>
      <c r="AB49" s="61"/>
      <c r="AC49" s="61"/>
    </row>
    <row r="50" ht="15.75" customHeight="1">
      <c r="A50" s="25">
        <f t="shared" si="6"/>
        <v>9</v>
      </c>
      <c r="B50" s="25">
        <f t="shared" si="7"/>
        <v>11</v>
      </c>
      <c r="C50" s="26" t="s">
        <v>70</v>
      </c>
      <c r="D50" s="27" t="s">
        <v>173</v>
      </c>
      <c r="E50" s="28" t="s">
        <v>17</v>
      </c>
      <c r="F50" s="28"/>
      <c r="G50" s="29" t="s">
        <v>64</v>
      </c>
      <c r="H50" s="30" t="s">
        <v>19</v>
      </c>
      <c r="I50" s="31" t="s">
        <v>158</v>
      </c>
      <c r="J50" s="32" t="s">
        <v>77</v>
      </c>
      <c r="K50" s="33" t="s">
        <v>19</v>
      </c>
      <c r="L50" s="30"/>
      <c r="M50" s="30" t="s">
        <v>29</v>
      </c>
      <c r="N50" s="30" t="s">
        <v>19</v>
      </c>
      <c r="O50" s="30"/>
      <c r="P50" s="30" t="s">
        <v>19</v>
      </c>
      <c r="Q50" s="30" t="s">
        <v>19</v>
      </c>
      <c r="R50" s="30"/>
      <c r="S50" s="30" t="s">
        <v>19</v>
      </c>
      <c r="T50" s="30" t="s">
        <v>19</v>
      </c>
      <c r="U50" s="30"/>
      <c r="V50" s="30"/>
      <c r="W50" s="30"/>
      <c r="X50" s="34">
        <f t="shared" si="3"/>
        <v>0.6666666667</v>
      </c>
      <c r="Y50" s="59"/>
      <c r="Z50" s="57"/>
      <c r="AA50" s="60"/>
      <c r="AB50" s="61"/>
      <c r="AC50" s="61"/>
    </row>
    <row r="51" ht="15.75" customHeight="1">
      <c r="A51" s="25">
        <f t="shared" si="6"/>
        <v>9</v>
      </c>
      <c r="B51" s="25">
        <f t="shared" si="7"/>
        <v>7</v>
      </c>
      <c r="C51" s="26" t="s">
        <v>38</v>
      </c>
      <c r="D51" s="27" t="s">
        <v>174</v>
      </c>
      <c r="E51" s="28" t="s">
        <v>76</v>
      </c>
      <c r="F51" s="28" t="s">
        <v>46</v>
      </c>
      <c r="G51" s="29" t="s">
        <v>18</v>
      </c>
      <c r="H51" s="30" t="s">
        <v>25</v>
      </c>
      <c r="I51" s="31" t="s">
        <v>158</v>
      </c>
      <c r="J51" s="32" t="s">
        <v>90</v>
      </c>
      <c r="K51" s="33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0" t="s">
        <v>25</v>
      </c>
      <c r="W51" s="30" t="s">
        <v>25</v>
      </c>
      <c r="X51" s="34">
        <f t="shared" si="3"/>
        <v>0</v>
      </c>
      <c r="Y51" s="59"/>
      <c r="Z51" s="57"/>
      <c r="AA51" s="60"/>
      <c r="AB51" s="61"/>
      <c r="AC51" s="61"/>
    </row>
    <row r="52" ht="15.75" customHeight="1">
      <c r="A52" s="25">
        <f t="shared" si="6"/>
        <v>9</v>
      </c>
      <c r="B52" s="25">
        <f t="shared" si="7"/>
        <v>7</v>
      </c>
      <c r="C52" s="26" t="s">
        <v>38</v>
      </c>
      <c r="D52" s="27" t="s">
        <v>175</v>
      </c>
      <c r="E52" s="28" t="s">
        <v>17</v>
      </c>
      <c r="F52" s="28" t="s">
        <v>17</v>
      </c>
      <c r="G52" s="29" t="s">
        <v>64</v>
      </c>
      <c r="H52" s="42" t="s">
        <v>25</v>
      </c>
      <c r="I52" s="31" t="s">
        <v>158</v>
      </c>
      <c r="J52" s="32" t="s">
        <v>90</v>
      </c>
      <c r="K52" s="47" t="s">
        <v>25</v>
      </c>
      <c r="L52" s="42" t="s">
        <v>25</v>
      </c>
      <c r="M52" s="42" t="s">
        <v>25</v>
      </c>
      <c r="N52" s="42" t="s">
        <v>25</v>
      </c>
      <c r="O52" s="42" t="s">
        <v>25</v>
      </c>
      <c r="P52" s="42" t="s">
        <v>25</v>
      </c>
      <c r="Q52" s="42" t="s">
        <v>25</v>
      </c>
      <c r="R52" s="42" t="s">
        <v>25</v>
      </c>
      <c r="S52" s="42" t="s">
        <v>25</v>
      </c>
      <c r="T52" s="42" t="s">
        <v>25</v>
      </c>
      <c r="U52" s="42" t="s">
        <v>25</v>
      </c>
      <c r="V52" s="42" t="s">
        <v>25</v>
      </c>
      <c r="W52" s="42" t="s">
        <v>25</v>
      </c>
      <c r="X52" s="34">
        <f t="shared" si="3"/>
        <v>0</v>
      </c>
      <c r="Y52" s="59"/>
      <c r="Z52" s="57"/>
      <c r="AA52" s="60"/>
      <c r="AB52" s="61"/>
      <c r="AC52" s="61"/>
    </row>
    <row r="53" ht="15.75" customHeight="1">
      <c r="A53" s="25">
        <f t="shared" si="6"/>
        <v>9</v>
      </c>
      <c r="B53" s="25">
        <f t="shared" si="7"/>
        <v>9</v>
      </c>
      <c r="C53" s="26" t="s">
        <v>74</v>
      </c>
      <c r="D53" s="27" t="s">
        <v>176</v>
      </c>
      <c r="E53" s="28" t="s">
        <v>63</v>
      </c>
      <c r="F53" s="28" t="s">
        <v>33</v>
      </c>
      <c r="G53" s="29" t="s">
        <v>41</v>
      </c>
      <c r="H53" s="30" t="s">
        <v>25</v>
      </c>
      <c r="I53" s="31" t="s">
        <v>158</v>
      </c>
      <c r="J53" s="32" t="s">
        <v>90</v>
      </c>
      <c r="K53" s="33" t="s">
        <v>25</v>
      </c>
      <c r="L53" s="30" t="s">
        <v>25</v>
      </c>
      <c r="M53" s="30" t="s">
        <v>25</v>
      </c>
      <c r="N53" s="30" t="s">
        <v>25</v>
      </c>
      <c r="O53" s="30" t="s">
        <v>25</v>
      </c>
      <c r="P53" s="30" t="s">
        <v>25</v>
      </c>
      <c r="Q53" s="30" t="s">
        <v>25</v>
      </c>
      <c r="R53" s="30" t="s">
        <v>25</v>
      </c>
      <c r="S53" s="30" t="s">
        <v>25</v>
      </c>
      <c r="T53" s="30" t="s">
        <v>25</v>
      </c>
      <c r="U53" s="30" t="s">
        <v>25</v>
      </c>
      <c r="V53" s="30" t="s">
        <v>25</v>
      </c>
      <c r="W53" s="30" t="s">
        <v>25</v>
      </c>
      <c r="X53" s="34">
        <f t="shared" si="3"/>
        <v>0</v>
      </c>
      <c r="Y53" s="59"/>
      <c r="Z53" s="57"/>
      <c r="AA53" s="60"/>
      <c r="AB53" s="61"/>
      <c r="AC53" s="61"/>
    </row>
    <row r="54" ht="15.75" customHeight="1">
      <c r="A54" s="25">
        <f t="shared" si="6"/>
        <v>9</v>
      </c>
      <c r="B54" s="25">
        <f t="shared" si="7"/>
        <v>15</v>
      </c>
      <c r="C54" s="26" t="s">
        <v>122</v>
      </c>
      <c r="D54" s="27" t="s">
        <v>177</v>
      </c>
      <c r="E54" s="62" t="s">
        <v>17</v>
      </c>
      <c r="F54" s="28"/>
      <c r="G54" s="29" t="s">
        <v>41</v>
      </c>
      <c r="H54" s="30" t="s">
        <v>19</v>
      </c>
      <c r="I54" s="31" t="s">
        <v>158</v>
      </c>
      <c r="J54" s="32" t="s">
        <v>90</v>
      </c>
      <c r="K54" s="33" t="s">
        <v>19</v>
      </c>
      <c r="L54" s="30"/>
      <c r="M54" s="30" t="s">
        <v>19</v>
      </c>
      <c r="N54" s="30" t="s">
        <v>19</v>
      </c>
      <c r="O54" s="30"/>
      <c r="P54" s="30" t="s">
        <v>19</v>
      </c>
      <c r="Q54" s="30" t="s">
        <v>19</v>
      </c>
      <c r="R54" s="30"/>
      <c r="S54" s="30" t="s">
        <v>19</v>
      </c>
      <c r="T54" s="30" t="s">
        <v>19</v>
      </c>
      <c r="U54" s="30"/>
      <c r="V54" s="30"/>
      <c r="W54" s="30"/>
      <c r="X54" s="34">
        <f t="shared" si="3"/>
        <v>0.7777777778</v>
      </c>
      <c r="Y54" s="59"/>
      <c r="Z54" s="57"/>
      <c r="AA54" s="60"/>
      <c r="AB54" s="61"/>
      <c r="AC54" s="61"/>
    </row>
    <row r="55" ht="15.75" customHeight="1">
      <c r="A55" s="25">
        <f t="shared" si="6"/>
        <v>9</v>
      </c>
      <c r="B55" s="25">
        <f t="shared" si="7"/>
        <v>15</v>
      </c>
      <c r="C55" s="26" t="s">
        <v>122</v>
      </c>
      <c r="D55" s="27" t="s">
        <v>178</v>
      </c>
      <c r="E55" s="62" t="s">
        <v>17</v>
      </c>
      <c r="F55" s="28"/>
      <c r="G55" s="29" t="s">
        <v>179</v>
      </c>
      <c r="H55" s="30" t="s">
        <v>19</v>
      </c>
      <c r="I55" s="31" t="s">
        <v>158</v>
      </c>
      <c r="J55" s="32" t="s">
        <v>90</v>
      </c>
      <c r="K55" s="33" t="s">
        <v>19</v>
      </c>
      <c r="L55" s="30"/>
      <c r="M55" s="30" t="s">
        <v>29</v>
      </c>
      <c r="N55" s="30" t="s">
        <v>19</v>
      </c>
      <c r="O55" s="30"/>
      <c r="P55" s="30" t="s">
        <v>19</v>
      </c>
      <c r="Q55" s="30" t="s">
        <v>29</v>
      </c>
      <c r="R55" s="30"/>
      <c r="S55" s="30" t="s">
        <v>19</v>
      </c>
      <c r="T55" s="30" t="s">
        <v>19</v>
      </c>
      <c r="U55" s="30"/>
      <c r="V55" s="30"/>
      <c r="W55" s="30"/>
      <c r="X55" s="34">
        <f t="shared" si="3"/>
        <v>0.5555555556</v>
      </c>
      <c r="Y55" s="59"/>
      <c r="Z55" s="57"/>
      <c r="AA55" s="60"/>
      <c r="AB55" s="61"/>
      <c r="AC55" s="61"/>
    </row>
    <row r="56" ht="15.75" customHeight="1">
      <c r="A56" s="25">
        <f t="shared" si="6"/>
        <v>11</v>
      </c>
      <c r="B56" s="25">
        <f t="shared" si="7"/>
        <v>9</v>
      </c>
      <c r="C56" s="26" t="s">
        <v>74</v>
      </c>
      <c r="D56" s="27" t="s">
        <v>180</v>
      </c>
      <c r="E56" s="28" t="s">
        <v>33</v>
      </c>
      <c r="F56" s="28" t="s">
        <v>17</v>
      </c>
      <c r="G56" s="29" t="s">
        <v>64</v>
      </c>
      <c r="H56" s="30" t="s">
        <v>19</v>
      </c>
      <c r="I56" s="31" t="s">
        <v>84</v>
      </c>
      <c r="J56" s="32" t="s">
        <v>58</v>
      </c>
      <c r="K56" s="33" t="s">
        <v>25</v>
      </c>
      <c r="L56" s="30" t="s">
        <v>25</v>
      </c>
      <c r="M56" s="30" t="s">
        <v>19</v>
      </c>
      <c r="N56" s="30" t="s">
        <v>19</v>
      </c>
      <c r="O56" s="30" t="s">
        <v>25</v>
      </c>
      <c r="P56" s="30" t="s">
        <v>19</v>
      </c>
      <c r="Q56" s="30" t="s">
        <v>19</v>
      </c>
      <c r="R56" s="30" t="s">
        <v>25</v>
      </c>
      <c r="S56" s="30" t="s">
        <v>19</v>
      </c>
      <c r="T56" s="30" t="s">
        <v>19</v>
      </c>
      <c r="U56" s="30" t="s">
        <v>25</v>
      </c>
      <c r="V56" s="30" t="s">
        <v>25</v>
      </c>
      <c r="W56" s="30" t="s">
        <v>25</v>
      </c>
      <c r="X56" s="34">
        <f t="shared" si="3"/>
        <v>0.6666666667</v>
      </c>
      <c r="Y56" s="59"/>
      <c r="Z56" s="57"/>
      <c r="AA56" s="60"/>
      <c r="AB56" s="61"/>
      <c r="AC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181</v>
      </c>
      <c r="E57" s="28" t="s">
        <v>63</v>
      </c>
      <c r="F57" s="28" t="s">
        <v>76</v>
      </c>
      <c r="G57" s="29" t="s">
        <v>64</v>
      </c>
      <c r="H57" s="30" t="s">
        <v>19</v>
      </c>
      <c r="I57" s="31" t="s">
        <v>84</v>
      </c>
      <c r="J57" s="32" t="s">
        <v>58</v>
      </c>
      <c r="K57" s="3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4">
        <f t="shared" si="3"/>
        <v>0</v>
      </c>
      <c r="Y57" s="59"/>
      <c r="Z57" s="57"/>
      <c r="AA57" s="60"/>
      <c r="AB57" s="61"/>
      <c r="AC57" s="61"/>
    </row>
    <row r="58" ht="15.75" customHeight="1">
      <c r="A58" s="25">
        <f t="shared" si="6"/>
        <v>11</v>
      </c>
      <c r="B58" s="25">
        <f t="shared" si="7"/>
        <v>9</v>
      </c>
      <c r="C58" s="26" t="s">
        <v>74</v>
      </c>
      <c r="D58" s="27" t="s">
        <v>182</v>
      </c>
      <c r="E58" s="28" t="s">
        <v>17</v>
      </c>
      <c r="F58" s="28" t="s">
        <v>40</v>
      </c>
      <c r="G58" s="29" t="s">
        <v>64</v>
      </c>
      <c r="H58" s="42" t="s">
        <v>19</v>
      </c>
      <c r="I58" s="31" t="s">
        <v>84</v>
      </c>
      <c r="J58" s="32" t="s">
        <v>77</v>
      </c>
      <c r="K58" s="47" t="s">
        <v>19</v>
      </c>
      <c r="L58" s="42"/>
      <c r="M58" s="42" t="s">
        <v>19</v>
      </c>
      <c r="N58" s="42" t="s">
        <v>19</v>
      </c>
      <c r="O58" s="42"/>
      <c r="P58" s="42" t="s">
        <v>19</v>
      </c>
      <c r="Q58" s="42" t="s">
        <v>29</v>
      </c>
      <c r="R58" s="42"/>
      <c r="S58" s="42" t="s">
        <v>19</v>
      </c>
      <c r="T58" s="42" t="s">
        <v>19</v>
      </c>
      <c r="U58" s="42"/>
      <c r="V58" s="42"/>
      <c r="W58" s="42"/>
      <c r="X58" s="34">
        <f t="shared" si="3"/>
        <v>0.6666666667</v>
      </c>
      <c r="Y58" s="59"/>
      <c r="Z58" s="57"/>
      <c r="AA58" s="60"/>
      <c r="AB58" s="61"/>
      <c r="AC58" s="61"/>
    </row>
    <row r="59" ht="15.75" customHeight="1">
      <c r="A59" s="25">
        <f t="shared" si="6"/>
        <v>11</v>
      </c>
      <c r="B59" s="25">
        <f t="shared" si="7"/>
        <v>5</v>
      </c>
      <c r="C59" s="26" t="s">
        <v>144</v>
      </c>
      <c r="D59" s="27" t="s">
        <v>183</v>
      </c>
      <c r="E59" s="28" t="s">
        <v>63</v>
      </c>
      <c r="F59" s="28" t="s">
        <v>17</v>
      </c>
      <c r="G59" s="29" t="s">
        <v>64</v>
      </c>
      <c r="H59" s="30" t="s">
        <v>19</v>
      </c>
      <c r="I59" s="31" t="s">
        <v>84</v>
      </c>
      <c r="J59" s="32" t="s">
        <v>90</v>
      </c>
      <c r="K59" s="33" t="s">
        <v>29</v>
      </c>
      <c r="L59" s="30"/>
      <c r="M59" s="30" t="s">
        <v>19</v>
      </c>
      <c r="N59" s="30" t="s">
        <v>19</v>
      </c>
      <c r="O59" s="30"/>
      <c r="P59" s="30" t="s">
        <v>19</v>
      </c>
      <c r="Q59" s="30" t="s">
        <v>19</v>
      </c>
      <c r="R59" s="30"/>
      <c r="S59" s="30" t="s">
        <v>19</v>
      </c>
      <c r="T59" s="30" t="s">
        <v>19</v>
      </c>
      <c r="U59" s="30"/>
      <c r="V59" s="30"/>
      <c r="W59" s="30"/>
      <c r="X59" s="34">
        <f t="shared" si="3"/>
        <v>0.6666666667</v>
      </c>
    </row>
    <row r="60" ht="15.75" customHeight="1">
      <c r="A60" s="25">
        <f t="shared" si="6"/>
        <v>11</v>
      </c>
      <c r="B60" s="25">
        <f t="shared" si="7"/>
        <v>6</v>
      </c>
      <c r="C60" s="26" t="s">
        <v>160</v>
      </c>
      <c r="D60" s="27" t="s">
        <v>184</v>
      </c>
      <c r="E60" s="28" t="s">
        <v>40</v>
      </c>
      <c r="F60" s="28" t="s">
        <v>17</v>
      </c>
      <c r="G60" s="29" t="s">
        <v>18</v>
      </c>
      <c r="H60" s="30" t="s">
        <v>25</v>
      </c>
      <c r="I60" s="31" t="s">
        <v>84</v>
      </c>
      <c r="J60" s="32" t="s">
        <v>90</v>
      </c>
      <c r="K60" s="33" t="s">
        <v>29</v>
      </c>
      <c r="L60" s="30" t="s">
        <v>25</v>
      </c>
      <c r="M60" s="30" t="s">
        <v>29</v>
      </c>
      <c r="N60" s="30" t="s">
        <v>29</v>
      </c>
      <c r="O60" s="30" t="s">
        <v>25</v>
      </c>
      <c r="P60" s="30" t="s">
        <v>29</v>
      </c>
      <c r="Q60" s="30" t="s">
        <v>19</v>
      </c>
      <c r="R60" s="30" t="s">
        <v>25</v>
      </c>
      <c r="S60" s="30" t="s">
        <v>29</v>
      </c>
      <c r="T60" s="30" t="s">
        <v>29</v>
      </c>
      <c r="U60" s="30" t="s">
        <v>25</v>
      </c>
      <c r="V60" s="30" t="s">
        <v>25</v>
      </c>
      <c r="W60" s="30" t="s">
        <v>25</v>
      </c>
      <c r="X60" s="34">
        <f t="shared" si="3"/>
        <v>0.1111111111</v>
      </c>
    </row>
    <row r="61" ht="15.75" customHeight="1">
      <c r="A61" s="25">
        <f t="shared" si="6"/>
        <v>11</v>
      </c>
      <c r="B61" s="25">
        <f t="shared" si="7"/>
        <v>9</v>
      </c>
      <c r="C61" s="26" t="s">
        <v>74</v>
      </c>
      <c r="D61" s="27" t="s">
        <v>185</v>
      </c>
      <c r="E61" s="28" t="s">
        <v>51</v>
      </c>
      <c r="F61" s="28" t="s">
        <v>33</v>
      </c>
      <c r="G61" s="29" t="s">
        <v>171</v>
      </c>
      <c r="H61" s="30" t="s">
        <v>25</v>
      </c>
      <c r="I61" s="31" t="s">
        <v>84</v>
      </c>
      <c r="J61" s="32" t="s">
        <v>90</v>
      </c>
      <c r="K61" s="33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0" t="s">
        <v>25</v>
      </c>
      <c r="W61" s="30" t="s">
        <v>25</v>
      </c>
      <c r="X61" s="34">
        <f t="shared" si="3"/>
        <v>0</v>
      </c>
      <c r="Y61" s="63" t="s">
        <v>186</v>
      </c>
      <c r="Z61" s="3"/>
      <c r="AA61" s="3"/>
      <c r="AB61" s="3"/>
      <c r="AC61" s="4"/>
    </row>
    <row r="62" ht="15.75" customHeight="1">
      <c r="A62" s="25">
        <f t="shared" si="6"/>
        <v>12</v>
      </c>
      <c r="B62" s="25">
        <f t="shared" si="7"/>
        <v>9</v>
      </c>
      <c r="C62" s="26" t="s">
        <v>74</v>
      </c>
      <c r="D62" s="27" t="s">
        <v>187</v>
      </c>
      <c r="E62" s="28" t="s">
        <v>33</v>
      </c>
      <c r="F62" s="28" t="s">
        <v>17</v>
      </c>
      <c r="G62" s="29" t="s">
        <v>18</v>
      </c>
      <c r="H62" s="30" t="s">
        <v>19</v>
      </c>
      <c r="I62" s="31" t="s">
        <v>87</v>
      </c>
      <c r="J62" s="32" t="s">
        <v>58</v>
      </c>
      <c r="K62" s="33" t="s">
        <v>29</v>
      </c>
      <c r="L62" s="30"/>
      <c r="M62" s="30" t="s">
        <v>29</v>
      </c>
      <c r="N62" s="30" t="s">
        <v>29</v>
      </c>
      <c r="O62" s="30"/>
      <c r="P62" s="30" t="s">
        <v>29</v>
      </c>
      <c r="Q62" s="30" t="s">
        <v>29</v>
      </c>
      <c r="R62" s="30"/>
      <c r="S62" s="30" t="s">
        <v>29</v>
      </c>
      <c r="T62" s="30" t="s">
        <v>29</v>
      </c>
      <c r="U62" s="30"/>
      <c r="V62" s="30"/>
      <c r="W62" s="30"/>
      <c r="X62" s="34">
        <f t="shared" si="3"/>
        <v>0</v>
      </c>
      <c r="Y62" s="64"/>
      <c r="Z62" s="3"/>
      <c r="AA62" s="3"/>
      <c r="AB62" s="3"/>
      <c r="AC62" s="4"/>
    </row>
    <row r="63" ht="15.75" customHeight="1">
      <c r="A63" s="25">
        <f t="shared" si="6"/>
        <v>12</v>
      </c>
      <c r="B63" s="25">
        <f t="shared" si="7"/>
        <v>6</v>
      </c>
      <c r="C63" s="26" t="s">
        <v>160</v>
      </c>
      <c r="D63" s="27" t="s">
        <v>188</v>
      </c>
      <c r="E63" s="28" t="s">
        <v>33</v>
      </c>
      <c r="F63" s="28" t="s">
        <v>51</v>
      </c>
      <c r="G63" s="29" t="s">
        <v>52</v>
      </c>
      <c r="H63" s="30" t="s">
        <v>19</v>
      </c>
      <c r="I63" s="31" t="s">
        <v>87</v>
      </c>
      <c r="J63" s="32" t="s">
        <v>189</v>
      </c>
      <c r="K63" s="33" t="s">
        <v>19</v>
      </c>
      <c r="L63" s="30"/>
      <c r="M63" s="30" t="s">
        <v>19</v>
      </c>
      <c r="N63" s="30" t="s">
        <v>19</v>
      </c>
      <c r="O63" s="30"/>
      <c r="P63" s="30" t="s">
        <v>19</v>
      </c>
      <c r="Q63" s="30" t="s">
        <v>19</v>
      </c>
      <c r="R63" s="30"/>
      <c r="S63" s="30" t="s">
        <v>19</v>
      </c>
      <c r="T63" s="30" t="s">
        <v>19</v>
      </c>
      <c r="U63" s="30"/>
      <c r="V63" s="30" t="s">
        <v>19</v>
      </c>
      <c r="W63" s="30" t="s">
        <v>19</v>
      </c>
      <c r="X63" s="34">
        <f t="shared" si="3"/>
        <v>1</v>
      </c>
      <c r="Y63" s="64"/>
      <c r="Z63" s="3"/>
      <c r="AA63" s="3"/>
      <c r="AB63" s="3"/>
      <c r="AC63" s="4"/>
    </row>
    <row r="64" ht="15.75" customHeight="1">
      <c r="A64" s="25">
        <f t="shared" si="6"/>
        <v>12</v>
      </c>
      <c r="B64" s="25">
        <f t="shared" si="7"/>
        <v>6</v>
      </c>
      <c r="C64" s="26" t="s">
        <v>160</v>
      </c>
      <c r="D64" s="27" t="s">
        <v>190</v>
      </c>
      <c r="E64" s="28" t="s">
        <v>63</v>
      </c>
      <c r="F64" s="28" t="s">
        <v>40</v>
      </c>
      <c r="G64" s="29" t="s">
        <v>191</v>
      </c>
      <c r="H64" s="30" t="s">
        <v>19</v>
      </c>
      <c r="I64" s="31" t="s">
        <v>87</v>
      </c>
      <c r="J64" s="32" t="s">
        <v>192</v>
      </c>
      <c r="K64" s="33" t="s">
        <v>19</v>
      </c>
      <c r="L64" s="30"/>
      <c r="M64" s="30" t="s">
        <v>19</v>
      </c>
      <c r="N64" s="30" t="s">
        <v>19</v>
      </c>
      <c r="O64" s="30"/>
      <c r="P64" s="30" t="s">
        <v>29</v>
      </c>
      <c r="Q64" s="30" t="s">
        <v>19</v>
      </c>
      <c r="R64" s="30"/>
      <c r="S64" s="30" t="s">
        <v>19</v>
      </c>
      <c r="T64" s="30" t="s">
        <v>19</v>
      </c>
      <c r="U64" s="30"/>
      <c r="V64" s="30" t="s">
        <v>19</v>
      </c>
      <c r="W64" s="30" t="s">
        <v>19</v>
      </c>
      <c r="X64" s="34">
        <f t="shared" si="3"/>
        <v>0.8888888889</v>
      </c>
      <c r="Y64" s="64"/>
      <c r="Z64" s="3"/>
      <c r="AA64" s="3"/>
      <c r="AB64" s="3"/>
      <c r="AC64" s="4"/>
    </row>
    <row r="65" ht="1.5" customHeight="1">
      <c r="A65" s="25">
        <f t="shared" si="6"/>
        <v>12</v>
      </c>
      <c r="B65" s="25">
        <f t="shared" si="7"/>
        <v>8</v>
      </c>
      <c r="C65" s="26" t="s">
        <v>56</v>
      </c>
      <c r="D65" s="27" t="s">
        <v>193</v>
      </c>
      <c r="E65" s="28" t="s">
        <v>17</v>
      </c>
      <c r="F65" s="28"/>
      <c r="G65" s="29" t="s">
        <v>41</v>
      </c>
      <c r="H65" s="30" t="s">
        <v>25</v>
      </c>
      <c r="I65" s="31" t="s">
        <v>87</v>
      </c>
      <c r="J65" s="32" t="s">
        <v>194</v>
      </c>
      <c r="K65" s="33" t="s">
        <v>19</v>
      </c>
      <c r="L65" s="30" t="s">
        <v>25</v>
      </c>
      <c r="M65" s="30" t="s">
        <v>19</v>
      </c>
      <c r="N65" s="30" t="s">
        <v>19</v>
      </c>
      <c r="O65" s="30" t="s">
        <v>25</v>
      </c>
      <c r="P65" s="30" t="s">
        <v>29</v>
      </c>
      <c r="Q65" s="30" t="s">
        <v>19</v>
      </c>
      <c r="R65" s="30" t="s">
        <v>25</v>
      </c>
      <c r="S65" s="30" t="s">
        <v>29</v>
      </c>
      <c r="T65" s="30" t="s">
        <v>29</v>
      </c>
      <c r="U65" s="30" t="s">
        <v>25</v>
      </c>
      <c r="V65" s="30" t="s">
        <v>19</v>
      </c>
      <c r="W65" s="30" t="s">
        <v>29</v>
      </c>
      <c r="X65" s="34">
        <f t="shared" si="3"/>
        <v>0.5555555556</v>
      </c>
      <c r="Y65" s="64"/>
      <c r="Z65" s="3"/>
      <c r="AA65" s="3"/>
      <c r="AB65" s="3"/>
      <c r="AC65" s="4"/>
    </row>
    <row r="66" ht="15.75" customHeight="1">
      <c r="A66" s="25">
        <f t="shared" si="6"/>
        <v>12</v>
      </c>
      <c r="B66" s="25">
        <f t="shared" si="7"/>
        <v>5</v>
      </c>
      <c r="C66" s="26" t="s">
        <v>144</v>
      </c>
      <c r="D66" s="27" t="s">
        <v>195</v>
      </c>
      <c r="E66" s="28" t="s">
        <v>63</v>
      </c>
      <c r="F66" s="28" t="s">
        <v>51</v>
      </c>
      <c r="G66" s="29" t="s">
        <v>18</v>
      </c>
      <c r="H66" s="30" t="s">
        <v>19</v>
      </c>
      <c r="I66" s="31" t="s">
        <v>87</v>
      </c>
      <c r="J66" s="32" t="s">
        <v>196</v>
      </c>
      <c r="K66" s="33" t="s">
        <v>19</v>
      </c>
      <c r="L66" s="30"/>
      <c r="M66" s="30" t="s">
        <v>19</v>
      </c>
      <c r="N66" s="30" t="s">
        <v>19</v>
      </c>
      <c r="O66" s="30"/>
      <c r="P66" s="30" t="s">
        <v>29</v>
      </c>
      <c r="Q66" s="30" t="s">
        <v>29</v>
      </c>
      <c r="R66" s="30"/>
      <c r="S66" s="30" t="s">
        <v>29</v>
      </c>
      <c r="T66" s="30" t="s">
        <v>29</v>
      </c>
      <c r="U66" s="30"/>
      <c r="V66" s="30" t="s">
        <v>29</v>
      </c>
      <c r="W66" s="30" t="s">
        <v>19</v>
      </c>
      <c r="X66" s="34">
        <f t="shared" si="3"/>
        <v>0.4444444444</v>
      </c>
      <c r="Y66" s="64"/>
      <c r="Z66" s="3"/>
      <c r="AA66" s="3"/>
      <c r="AB66" s="3"/>
      <c r="AC66" s="4"/>
    </row>
    <row r="67" ht="15.75" customHeight="1">
      <c r="A67" s="25">
        <f t="shared" si="6"/>
        <v>12</v>
      </c>
      <c r="B67" s="25">
        <f t="shared" si="7"/>
        <v>9</v>
      </c>
      <c r="C67" s="26" t="s">
        <v>74</v>
      </c>
      <c r="D67" s="27" t="s">
        <v>197</v>
      </c>
      <c r="E67" s="28" t="s">
        <v>17</v>
      </c>
      <c r="F67" s="28"/>
      <c r="G67" s="29" t="s">
        <v>171</v>
      </c>
      <c r="H67" s="30" t="s">
        <v>25</v>
      </c>
      <c r="I67" s="31" t="s">
        <v>87</v>
      </c>
      <c r="J67" s="32" t="s">
        <v>90</v>
      </c>
      <c r="K67" s="33" t="s">
        <v>25</v>
      </c>
      <c r="L67" s="30" t="s">
        <v>25</v>
      </c>
      <c r="M67" s="30" t="s">
        <v>25</v>
      </c>
      <c r="N67" s="30" t="s">
        <v>25</v>
      </c>
      <c r="O67" s="30" t="s">
        <v>25</v>
      </c>
      <c r="P67" s="30" t="s">
        <v>25</v>
      </c>
      <c r="Q67" s="30" t="s">
        <v>25</v>
      </c>
      <c r="R67" s="30" t="s">
        <v>25</v>
      </c>
      <c r="S67" s="30" t="s">
        <v>25</v>
      </c>
      <c r="T67" s="30" t="s">
        <v>25</v>
      </c>
      <c r="U67" s="30" t="s">
        <v>25</v>
      </c>
      <c r="V67" s="30" t="s">
        <v>25</v>
      </c>
      <c r="W67" s="30" t="s">
        <v>25</v>
      </c>
      <c r="X67" s="34">
        <f t="shared" si="3"/>
        <v>0</v>
      </c>
      <c r="Y67" s="64"/>
      <c r="Z67" s="3"/>
      <c r="AA67" s="3"/>
      <c r="AB67" s="3"/>
      <c r="AC67" s="4"/>
    </row>
    <row r="68" ht="15.75" customHeight="1">
      <c r="A68" s="25">
        <f t="shared" si="6"/>
        <v>12</v>
      </c>
      <c r="B68" s="25">
        <f t="shared" si="7"/>
        <v>10</v>
      </c>
      <c r="C68" s="26" t="s">
        <v>65</v>
      </c>
      <c r="D68" s="27" t="s">
        <v>198</v>
      </c>
      <c r="E68" s="28" t="s">
        <v>17</v>
      </c>
      <c r="F68" s="28"/>
      <c r="G68" s="29" t="s">
        <v>41</v>
      </c>
      <c r="H68" s="30" t="s">
        <v>25</v>
      </c>
      <c r="I68" s="31" t="s">
        <v>87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0" t="s">
        <v>25</v>
      </c>
      <c r="X68" s="34">
        <f t="shared" si="3"/>
        <v>0</v>
      </c>
      <c r="Y68" s="64"/>
      <c r="Z68" s="3"/>
      <c r="AA68" s="3"/>
      <c r="AB68" s="3"/>
      <c r="AC68" s="4"/>
    </row>
    <row r="69" ht="15.75" customHeight="1">
      <c r="A69" s="25">
        <f t="shared" si="6"/>
        <v>12</v>
      </c>
      <c r="B69" s="25">
        <f t="shared" si="7"/>
        <v>10</v>
      </c>
      <c r="C69" s="26" t="s">
        <v>65</v>
      </c>
      <c r="D69" s="27" t="s">
        <v>199</v>
      </c>
      <c r="E69" s="28" t="s">
        <v>17</v>
      </c>
      <c r="F69" s="28"/>
      <c r="G69" s="29" t="s">
        <v>52</v>
      </c>
      <c r="H69" s="30" t="s">
        <v>19</v>
      </c>
      <c r="I69" s="31" t="s">
        <v>87</v>
      </c>
      <c r="J69" s="32" t="s">
        <v>200</v>
      </c>
      <c r="K69" s="33" t="s">
        <v>19</v>
      </c>
      <c r="L69" s="65"/>
      <c r="M69" s="30" t="s">
        <v>19</v>
      </c>
      <c r="N69" s="30" t="s">
        <v>29</v>
      </c>
      <c r="O69" s="30"/>
      <c r="P69" s="30" t="s">
        <v>29</v>
      </c>
      <c r="Q69" s="30" t="s">
        <v>19</v>
      </c>
      <c r="R69" s="30"/>
      <c r="S69" s="30" t="s">
        <v>29</v>
      </c>
      <c r="T69" s="30" t="s">
        <v>29</v>
      </c>
      <c r="U69" s="30"/>
      <c r="V69" s="30" t="s">
        <v>29</v>
      </c>
      <c r="W69" s="30" t="s">
        <v>29</v>
      </c>
      <c r="X69" s="34">
        <f t="shared" si="3"/>
        <v>0.3333333333</v>
      </c>
      <c r="Y69" s="64"/>
      <c r="Z69" s="3"/>
      <c r="AA69" s="3"/>
      <c r="AB69" s="3"/>
      <c r="AC69" s="4"/>
    </row>
    <row r="70" ht="15.75" customHeight="1">
      <c r="A70" s="25">
        <f t="shared" si="6"/>
        <v>13</v>
      </c>
      <c r="B70" s="25">
        <f t="shared" si="7"/>
        <v>7</v>
      </c>
      <c r="C70" s="26" t="s">
        <v>38</v>
      </c>
      <c r="D70" s="27" t="s">
        <v>201</v>
      </c>
      <c r="E70" s="28" t="s">
        <v>33</v>
      </c>
      <c r="F70" s="28" t="s">
        <v>46</v>
      </c>
      <c r="G70" s="29" t="s">
        <v>64</v>
      </c>
      <c r="H70" s="30" t="s">
        <v>19</v>
      </c>
      <c r="I70" s="31" t="s">
        <v>91</v>
      </c>
      <c r="J70" s="32" t="s">
        <v>202</v>
      </c>
      <c r="K70" s="3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4">
        <f t="shared" si="3"/>
        <v>0</v>
      </c>
      <c r="Y70" s="48"/>
      <c r="Z70" s="48"/>
      <c r="AA70" s="49"/>
      <c r="AB70" s="5"/>
      <c r="AC70" s="5"/>
    </row>
    <row r="71" ht="15.75" customHeight="1">
      <c r="A71" s="25">
        <f t="shared" si="6"/>
        <v>13</v>
      </c>
      <c r="B71" s="25">
        <f t="shared" si="7"/>
        <v>9</v>
      </c>
      <c r="C71" s="26" t="s">
        <v>74</v>
      </c>
      <c r="D71" s="27" t="s">
        <v>203</v>
      </c>
      <c r="E71" s="28" t="s">
        <v>51</v>
      </c>
      <c r="F71" s="28" t="s">
        <v>17</v>
      </c>
      <c r="G71" s="29" t="s">
        <v>52</v>
      </c>
      <c r="H71" s="30" t="s">
        <v>19</v>
      </c>
      <c r="I71" s="31" t="s">
        <v>91</v>
      </c>
      <c r="J71" s="32" t="s">
        <v>202</v>
      </c>
      <c r="K71" s="33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4">
        <f t="shared" si="3"/>
        <v>0</v>
      </c>
      <c r="Y71" s="48"/>
      <c r="Z71" s="48"/>
      <c r="AA71" s="49"/>
      <c r="AB71" s="5"/>
      <c r="AC71" s="5"/>
    </row>
    <row r="72" ht="15.75" customHeight="1">
      <c r="A72" s="25">
        <f t="shared" si="6"/>
        <v>13</v>
      </c>
      <c r="B72" s="25">
        <f t="shared" si="7"/>
        <v>10</v>
      </c>
      <c r="C72" s="26" t="s">
        <v>65</v>
      </c>
      <c r="D72" s="27" t="s">
        <v>204</v>
      </c>
      <c r="E72" s="28" t="s">
        <v>17</v>
      </c>
      <c r="F72" s="28"/>
      <c r="G72" s="29" t="s">
        <v>41</v>
      </c>
      <c r="H72" s="42" t="s">
        <v>19</v>
      </c>
      <c r="I72" s="31" t="s">
        <v>91</v>
      </c>
      <c r="J72" s="32" t="s">
        <v>202</v>
      </c>
      <c r="K72" s="33"/>
      <c r="L72" s="42"/>
      <c r="M72" s="30"/>
      <c r="N72" s="30"/>
      <c r="O72" s="42"/>
      <c r="P72" s="30"/>
      <c r="Q72" s="30"/>
      <c r="R72" s="42"/>
      <c r="S72" s="30"/>
      <c r="T72" s="30"/>
      <c r="U72" s="42"/>
      <c r="V72" s="30"/>
      <c r="W72" s="42"/>
      <c r="X72" s="34">
        <f t="shared" si="3"/>
        <v>0</v>
      </c>
      <c r="Y72" s="48"/>
      <c r="Z72" s="48"/>
      <c r="AA72" s="49"/>
      <c r="AB72" s="5"/>
      <c r="AC72" s="5"/>
    </row>
    <row r="73" ht="15.75" customHeight="1">
      <c r="A73" s="25">
        <f t="shared" si="6"/>
        <v>13</v>
      </c>
      <c r="B73" s="25">
        <f t="shared" si="7"/>
        <v>8</v>
      </c>
      <c r="C73" s="26" t="s">
        <v>56</v>
      </c>
      <c r="D73" s="27" t="s">
        <v>205</v>
      </c>
      <c r="E73" s="28" t="s">
        <v>33</v>
      </c>
      <c r="F73" s="28" t="s">
        <v>76</v>
      </c>
      <c r="G73" s="29" t="s">
        <v>64</v>
      </c>
      <c r="H73" s="30" t="s">
        <v>19</v>
      </c>
      <c r="I73" s="31" t="s">
        <v>91</v>
      </c>
      <c r="J73" s="32" t="s">
        <v>206</v>
      </c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4">
        <f t="shared" si="3"/>
        <v>0</v>
      </c>
      <c r="Y73" s="48"/>
      <c r="Z73" s="48"/>
      <c r="AA73" s="49"/>
      <c r="AB73" s="5"/>
      <c r="AC73" s="5"/>
    </row>
    <row r="74" ht="15.75" customHeight="1">
      <c r="A74" s="25">
        <f t="shared" si="6"/>
        <v>15</v>
      </c>
      <c r="B74" s="25">
        <f t="shared" si="7"/>
        <v>10</v>
      </c>
      <c r="C74" s="26" t="s">
        <v>65</v>
      </c>
      <c r="D74" s="66" t="s">
        <v>207</v>
      </c>
      <c r="E74" s="28" t="s">
        <v>17</v>
      </c>
      <c r="F74" s="28"/>
      <c r="G74" s="29" t="s">
        <v>64</v>
      </c>
      <c r="H74" s="30" t="s">
        <v>19</v>
      </c>
      <c r="I74" s="31" t="s">
        <v>208</v>
      </c>
      <c r="J74" s="32" t="s">
        <v>58</v>
      </c>
      <c r="K74" s="30"/>
      <c r="L74" s="30"/>
      <c r="M74" s="30"/>
      <c r="N74" s="30"/>
      <c r="O74" s="30"/>
      <c r="P74" s="30" t="s">
        <v>19</v>
      </c>
      <c r="Q74" s="30"/>
      <c r="R74" s="30"/>
      <c r="S74" s="30" t="s">
        <v>19</v>
      </c>
      <c r="T74" s="30" t="s">
        <v>19</v>
      </c>
      <c r="U74" s="30"/>
      <c r="V74" s="30" t="s">
        <v>19</v>
      </c>
      <c r="W74" s="30" t="s">
        <v>19</v>
      </c>
      <c r="X74" s="34">
        <f t="shared" si="3"/>
        <v>0.5555555556</v>
      </c>
      <c r="Y74" s="48"/>
      <c r="Z74" s="48"/>
      <c r="AA74" s="49"/>
      <c r="AB74" s="5"/>
      <c r="AC74" s="5"/>
    </row>
    <row r="75" ht="15.75" customHeight="1">
      <c r="A75" s="25">
        <f t="shared" si="6"/>
        <v>15</v>
      </c>
      <c r="B75" s="25">
        <f t="shared" si="7"/>
        <v>11</v>
      </c>
      <c r="C75" s="26" t="s">
        <v>70</v>
      </c>
      <c r="D75" s="67" t="s">
        <v>209</v>
      </c>
      <c r="E75" s="28" t="s">
        <v>17</v>
      </c>
      <c r="F75" s="28"/>
      <c r="G75" s="29" t="s">
        <v>18</v>
      </c>
      <c r="H75" s="68" t="s">
        <v>19</v>
      </c>
      <c r="I75" s="31" t="s">
        <v>208</v>
      </c>
      <c r="J75" s="32" t="s">
        <v>58</v>
      </c>
      <c r="K75" s="30" t="s">
        <v>19</v>
      </c>
      <c r="L75" s="30"/>
      <c r="M75" s="30" t="s">
        <v>19</v>
      </c>
      <c r="N75" s="30" t="s">
        <v>19</v>
      </c>
      <c r="O75" s="30"/>
      <c r="P75" s="30" t="s">
        <v>19</v>
      </c>
      <c r="Q75" s="30" t="s">
        <v>29</v>
      </c>
      <c r="R75" s="30"/>
      <c r="S75" s="30" t="s">
        <v>29</v>
      </c>
      <c r="T75" s="30" t="s">
        <v>19</v>
      </c>
      <c r="U75" s="30"/>
      <c r="V75" s="30" t="s">
        <v>19</v>
      </c>
      <c r="W75" s="30" t="s">
        <v>19</v>
      </c>
      <c r="X75" s="34">
        <f t="shared" si="3"/>
        <v>0.7777777778</v>
      </c>
      <c r="Y75" s="48"/>
      <c r="Z75" s="48"/>
      <c r="AA75" s="49"/>
      <c r="AB75" s="5"/>
      <c r="AC75" s="5"/>
    </row>
    <row r="76" ht="15.75" customHeight="1">
      <c r="A76" s="25">
        <f t="shared" si="6"/>
        <v>15</v>
      </c>
      <c r="B76" s="25">
        <f t="shared" si="7"/>
        <v>9</v>
      </c>
      <c r="C76" s="69" t="s">
        <v>74</v>
      </c>
      <c r="D76" s="67" t="s">
        <v>210</v>
      </c>
      <c r="E76" s="28" t="s">
        <v>51</v>
      </c>
      <c r="F76" s="28" t="s">
        <v>63</v>
      </c>
      <c r="G76" s="29" t="s">
        <v>18</v>
      </c>
      <c r="H76" s="30" t="s">
        <v>25</v>
      </c>
      <c r="I76" s="31" t="s">
        <v>97</v>
      </c>
      <c r="J76" s="32" t="s">
        <v>58</v>
      </c>
      <c r="K76" s="33" t="s">
        <v>25</v>
      </c>
      <c r="L76" s="30" t="s">
        <v>25</v>
      </c>
      <c r="M76" s="30" t="s">
        <v>25</v>
      </c>
      <c r="N76" s="30" t="s">
        <v>25</v>
      </c>
      <c r="O76" s="30" t="s">
        <v>25</v>
      </c>
      <c r="P76" s="30" t="s">
        <v>25</v>
      </c>
      <c r="Q76" s="30" t="s">
        <v>25</v>
      </c>
      <c r="R76" s="30" t="s">
        <v>25</v>
      </c>
      <c r="S76" s="30" t="s">
        <v>25</v>
      </c>
      <c r="T76" s="30" t="s">
        <v>25</v>
      </c>
      <c r="U76" s="30" t="s">
        <v>25</v>
      </c>
      <c r="V76" s="30" t="s">
        <v>25</v>
      </c>
      <c r="W76" s="30" t="s">
        <v>25</v>
      </c>
      <c r="X76" s="34">
        <f t="shared" si="3"/>
        <v>0</v>
      </c>
      <c r="Y76" s="48"/>
      <c r="Z76" s="48"/>
      <c r="AA76" s="49"/>
      <c r="AB76" s="5"/>
      <c r="AC76" s="5"/>
    </row>
    <row r="77" ht="15.75" customHeight="1">
      <c r="A77" s="25">
        <f t="shared" si="6"/>
        <v>15</v>
      </c>
      <c r="B77" s="25">
        <f t="shared" si="7"/>
        <v>11</v>
      </c>
      <c r="C77" s="52" t="s">
        <v>70</v>
      </c>
      <c r="D77" s="54" t="s">
        <v>211</v>
      </c>
      <c r="E77" s="28" t="s">
        <v>17</v>
      </c>
      <c r="F77" s="28"/>
      <c r="G77" s="29" t="s">
        <v>18</v>
      </c>
      <c r="H77" s="30" t="s">
        <v>19</v>
      </c>
      <c r="I77" s="31" t="s">
        <v>208</v>
      </c>
      <c r="J77" s="32" t="s">
        <v>77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4">
        <f t="shared" si="3"/>
        <v>0</v>
      </c>
      <c r="Y77" s="48"/>
      <c r="Z77" s="48"/>
      <c r="AA77" s="49"/>
      <c r="AB77" s="5"/>
      <c r="AC77" s="5"/>
    </row>
    <row r="78" ht="15.75" customHeight="1">
      <c r="A78" s="25">
        <f t="shared" si="6"/>
        <v>15</v>
      </c>
      <c r="B78" s="25">
        <f t="shared" si="7"/>
        <v>8</v>
      </c>
      <c r="C78" s="26" t="s">
        <v>56</v>
      </c>
      <c r="D78" s="27" t="s">
        <v>212</v>
      </c>
      <c r="E78" s="28" t="s">
        <v>33</v>
      </c>
      <c r="F78" s="28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0" t="s">
        <v>25</v>
      </c>
      <c r="X78" s="34">
        <f t="shared" si="3"/>
        <v>0</v>
      </c>
      <c r="Y78" s="48"/>
      <c r="Z78" s="48"/>
      <c r="AA78" s="49"/>
      <c r="AB78" s="5"/>
      <c r="AC78" s="5"/>
    </row>
    <row r="79" ht="15.75" customHeight="1">
      <c r="A79" s="25">
        <f t="shared" si="6"/>
        <v>15</v>
      </c>
      <c r="B79" s="25">
        <f t="shared" si="7"/>
        <v>10</v>
      </c>
      <c r="C79" s="26" t="s">
        <v>65</v>
      </c>
      <c r="D79" s="27" t="s">
        <v>213</v>
      </c>
      <c r="E79" s="28" t="s">
        <v>17</v>
      </c>
      <c r="F79" s="28" t="s">
        <v>33</v>
      </c>
      <c r="G79" s="29" t="s">
        <v>41</v>
      </c>
      <c r="H79" s="30" t="s">
        <v>25</v>
      </c>
      <c r="I79" s="31" t="s">
        <v>97</v>
      </c>
      <c r="J79" s="32" t="s">
        <v>77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4">
        <f t="shared" si="3"/>
        <v>0</v>
      </c>
      <c r="Y79" s="48"/>
      <c r="Z79" s="48"/>
      <c r="AA79" s="49"/>
      <c r="AB79" s="5"/>
      <c r="AC79" s="5"/>
    </row>
    <row r="80" ht="15.75" customHeight="1">
      <c r="A80" s="25">
        <f t="shared" si="6"/>
        <v>15</v>
      </c>
      <c r="B80" s="25">
        <f t="shared" si="7"/>
        <v>11</v>
      </c>
      <c r="C80" s="26" t="s">
        <v>70</v>
      </c>
      <c r="D80" s="27" t="s">
        <v>214</v>
      </c>
      <c r="E80" s="28" t="s">
        <v>17</v>
      </c>
      <c r="F80" s="28"/>
      <c r="G80" s="29" t="s">
        <v>52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4">
        <f t="shared" si="3"/>
        <v>0</v>
      </c>
      <c r="Y80" s="48"/>
      <c r="Z80" s="48"/>
      <c r="AA80" s="49"/>
      <c r="AB80" s="5"/>
      <c r="AC80" s="5"/>
    </row>
    <row r="81" ht="15.75" customHeight="1">
      <c r="A81" s="25">
        <f t="shared" si="6"/>
        <v>15</v>
      </c>
      <c r="B81" s="25">
        <f t="shared" si="7"/>
        <v>6</v>
      </c>
      <c r="C81" s="26" t="s">
        <v>160</v>
      </c>
      <c r="D81" s="27" t="s">
        <v>215</v>
      </c>
      <c r="E81" s="28" t="s">
        <v>33</v>
      </c>
      <c r="F81" s="28" t="s">
        <v>17</v>
      </c>
      <c r="G81" s="29" t="s">
        <v>18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4">
        <f t="shared" si="3"/>
        <v>0</v>
      </c>
      <c r="Y81" s="48"/>
      <c r="Z81" s="48"/>
      <c r="AA81" s="49"/>
      <c r="AB81" s="5"/>
      <c r="AC81" s="5"/>
    </row>
    <row r="82" ht="15.75" customHeight="1">
      <c r="A82" s="25">
        <f t="shared" si="6"/>
        <v>15</v>
      </c>
      <c r="B82" s="25">
        <f t="shared" si="7"/>
        <v>10</v>
      </c>
      <c r="C82" s="26" t="s">
        <v>65</v>
      </c>
      <c r="D82" s="27" t="s">
        <v>216</v>
      </c>
      <c r="E82" s="28" t="s">
        <v>51</v>
      </c>
      <c r="F82" s="28" t="s">
        <v>17</v>
      </c>
      <c r="G82" s="29" t="s">
        <v>64</v>
      </c>
      <c r="H82" s="30" t="s">
        <v>25</v>
      </c>
      <c r="I82" s="31" t="s">
        <v>97</v>
      </c>
      <c r="J82" s="32" t="s">
        <v>90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4">
        <f t="shared" si="3"/>
        <v>0</v>
      </c>
      <c r="Y82" s="48"/>
      <c r="Z82" s="48"/>
      <c r="AA82" s="49"/>
      <c r="AB82" s="5"/>
      <c r="AC82" s="5"/>
    </row>
    <row r="83" ht="15.75" customHeight="1">
      <c r="A83" s="25">
        <f t="shared" si="6"/>
        <v>15</v>
      </c>
      <c r="B83" s="25">
        <f t="shared" si="7"/>
        <v>8</v>
      </c>
      <c r="C83" s="26" t="s">
        <v>56</v>
      </c>
      <c r="D83" s="27" t="s">
        <v>217</v>
      </c>
      <c r="E83" s="28"/>
      <c r="F83" s="28"/>
      <c r="G83" s="29"/>
      <c r="H83" s="30"/>
      <c r="I83" s="31"/>
      <c r="J83" s="32"/>
      <c r="K83" s="33" t="s">
        <v>19</v>
      </c>
      <c r="L83" s="30"/>
      <c r="M83" s="30" t="s">
        <v>19</v>
      </c>
      <c r="N83" s="30" t="s">
        <v>19</v>
      </c>
      <c r="O83" s="30"/>
      <c r="P83" s="30" t="s">
        <v>19</v>
      </c>
      <c r="Q83" s="30" t="s">
        <v>19</v>
      </c>
      <c r="R83" s="30"/>
      <c r="S83" s="30" t="s">
        <v>19</v>
      </c>
      <c r="T83" s="30" t="s">
        <v>19</v>
      </c>
      <c r="U83" s="30"/>
      <c r="V83" s="30" t="s">
        <v>19</v>
      </c>
      <c r="W83" s="30" t="s">
        <v>19</v>
      </c>
      <c r="X83" s="34">
        <f t="shared" si="3"/>
        <v>1</v>
      </c>
      <c r="Y83" s="48"/>
      <c r="Z83" s="48"/>
      <c r="AA83" s="49"/>
      <c r="AB83" s="5"/>
      <c r="AC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70"/>
      <c r="E84" s="28"/>
      <c r="F84" s="28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4">
        <f t="shared" si="3"/>
        <v>0</v>
      </c>
      <c r="Y84" s="48"/>
      <c r="Z84" s="48"/>
      <c r="AA84" s="49"/>
      <c r="AB84" s="5"/>
      <c r="AC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4">
        <f t="shared" si="3"/>
        <v>0</v>
      </c>
      <c r="Y85" s="48"/>
      <c r="Z85" s="48"/>
      <c r="AA85" s="49"/>
      <c r="AB85" s="5"/>
      <c r="AC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4">
        <f t="shared" si="3"/>
        <v>0</v>
      </c>
      <c r="Y86" s="48"/>
      <c r="Z86" s="48"/>
      <c r="AA86" s="49"/>
      <c r="AB86" s="5"/>
      <c r="AC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4">
        <f t="shared" si="3"/>
        <v>0</v>
      </c>
      <c r="Y87" s="48"/>
      <c r="Z87" s="48"/>
      <c r="AA87" s="49"/>
      <c r="AB87" s="5"/>
      <c r="AC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4">
        <f t="shared" si="3"/>
        <v>0</v>
      </c>
      <c r="Y88" s="48"/>
      <c r="Z88" s="48"/>
      <c r="AA88" s="49"/>
      <c r="AB88" s="5"/>
      <c r="AC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4">
        <f t="shared" si="3"/>
        <v>0</v>
      </c>
      <c r="Y89" s="48"/>
      <c r="Z89" s="48"/>
      <c r="AA89" s="49"/>
      <c r="AB89" s="5"/>
      <c r="AC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4">
        <f t="shared" si="3"/>
        <v>0</v>
      </c>
      <c r="Y90" s="48"/>
      <c r="Z90" s="48"/>
      <c r="AA90" s="49"/>
      <c r="AB90" s="5"/>
      <c r="AC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4">
        <f t="shared" si="3"/>
        <v>0</v>
      </c>
      <c r="Y91" s="48"/>
      <c r="Z91" s="48"/>
      <c r="AA91" s="49"/>
      <c r="AB91" s="5"/>
      <c r="AC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4">
        <f t="shared" si="3"/>
        <v>0</v>
      </c>
      <c r="Y92" s="48"/>
      <c r="Z92" s="48"/>
      <c r="AA92" s="49"/>
      <c r="AB92" s="5"/>
      <c r="AC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4">
        <f t="shared" si="3"/>
        <v>0</v>
      </c>
      <c r="Y93" s="48"/>
      <c r="Z93" s="48"/>
      <c r="AA93" s="49"/>
      <c r="AB93" s="5"/>
      <c r="AC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4">
        <f t="shared" si="3"/>
        <v>0</v>
      </c>
      <c r="Y94" s="48"/>
      <c r="Z94" s="48"/>
      <c r="AA94" s="49"/>
      <c r="AB94" s="5"/>
      <c r="AC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4">
        <f t="shared" si="3"/>
        <v>0</v>
      </c>
      <c r="Y95" s="48"/>
      <c r="Z95" s="48"/>
      <c r="AA95" s="49"/>
      <c r="AB95" s="5"/>
      <c r="AC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4">
        <f t="shared" si="3"/>
        <v>0</v>
      </c>
      <c r="Y96" s="48"/>
      <c r="Z96" s="48"/>
      <c r="AA96" s="49"/>
      <c r="AB96" s="5"/>
      <c r="AC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4">
        <f t="shared" si="3"/>
        <v>0</v>
      </c>
      <c r="Y97" s="48"/>
      <c r="Z97" s="48"/>
      <c r="AA97" s="49"/>
      <c r="AB97" s="5"/>
      <c r="AC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4">
        <f t="shared" si="3"/>
        <v>0</v>
      </c>
      <c r="Y98" s="48"/>
      <c r="Z98" s="48"/>
      <c r="AA98" s="49"/>
      <c r="AB98" s="5"/>
      <c r="AC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28"/>
      <c r="F99" s="28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4">
        <f t="shared" si="3"/>
        <v>0</v>
      </c>
      <c r="Y99" s="48"/>
      <c r="Z99" s="48"/>
      <c r="AA99" s="49"/>
      <c r="AB99" s="5"/>
      <c r="AC99" s="5"/>
    </row>
    <row r="100" ht="15.75" customHeight="1">
      <c r="A100" s="71"/>
      <c r="B100" s="71"/>
      <c r="C100" s="1"/>
      <c r="D100" s="48"/>
      <c r="E100" s="72"/>
      <c r="F100" s="72"/>
      <c r="G100" s="72"/>
      <c r="H100" s="72"/>
      <c r="I100" s="44"/>
      <c r="J100" s="73" t="s">
        <v>218</v>
      </c>
      <c r="K100" s="74">
        <f>SUM(COUNTIF(K3:K99,"A") + COUNTIF(K3:K99,"T") + (COUNTIF(K3:K99,"T")/2))</f>
        <v>25</v>
      </c>
      <c r="L100" s="74">
        <f>SUM((COUNTIF(L3:L99,"O")/2))</f>
        <v>0</v>
      </c>
      <c r="M100" s="74">
        <f t="shared" ref="M100:N100" si="8">SUM(COUNTIF(M3:M99,"A") + COUNTIF(M3:M99,"T") + (COUNTIF(M3:M99,"T")/2))</f>
        <v>25</v>
      </c>
      <c r="N100" s="74">
        <f t="shared" si="8"/>
        <v>26</v>
      </c>
      <c r="O100" s="74">
        <f>SUM((COUNTIF(O3:O99,"O")/2))</f>
        <v>0</v>
      </c>
      <c r="P100" s="74">
        <f t="shared" ref="P100:Q100" si="9">SUM(COUNTIF(P3:P99,"A") + COUNTIF(P3:P99,"T") + (COUNTIF(P3:P99,"T")/2))</f>
        <v>21</v>
      </c>
      <c r="Q100" s="74">
        <f t="shared" si="9"/>
        <v>23</v>
      </c>
      <c r="R100" s="74">
        <f>SUM((COUNTIF(R3:R99,"O")/2))</f>
        <v>0</v>
      </c>
      <c r="S100" s="74">
        <f t="shared" ref="S100:T100" si="10">SUM(COUNTIF(S3:S99,"A") + COUNTIF(S3:S99,"T") + (COUNTIF(S3:S99,"T")/2))</f>
        <v>21</v>
      </c>
      <c r="T100" s="74">
        <f t="shared" si="10"/>
        <v>24</v>
      </c>
      <c r="U100" s="74">
        <f>SUM((COUNTIF(U3:U99,"O")/2))</f>
        <v>0</v>
      </c>
      <c r="V100" s="74">
        <f t="shared" ref="V100:W100" si="11">SUM(COUNTIF(V3:V99,"A") + COUNTIF(V3:V99,"T") + (COUNTIF(V3:V99,"T")/2))</f>
        <v>13</v>
      </c>
      <c r="W100" s="74">
        <f t="shared" si="11"/>
        <v>12</v>
      </c>
      <c r="X100" s="75">
        <f t="shared" ref="X100:X102" si="13">AVERAGE(K100,M100,N100,P100,Q100,S100,T100,V100,W100)</f>
        <v>21.11111111</v>
      </c>
      <c r="Y100" s="76" t="s">
        <v>219</v>
      </c>
      <c r="Z100" s="4"/>
      <c r="AA100" s="48"/>
      <c r="AB100" s="48"/>
      <c r="AC100" s="48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7" t="s">
        <v>220</v>
      </c>
      <c r="K101" s="78">
        <f t="shared" ref="K101:W101" si="12">SUM(COUNTIF(K3:K99,"J"))</f>
        <v>4</v>
      </c>
      <c r="L101" s="78">
        <f t="shared" si="12"/>
        <v>0</v>
      </c>
      <c r="M101" s="78">
        <f t="shared" si="12"/>
        <v>6</v>
      </c>
      <c r="N101" s="78">
        <f t="shared" si="12"/>
        <v>5</v>
      </c>
      <c r="O101" s="78">
        <f t="shared" si="12"/>
        <v>0</v>
      </c>
      <c r="P101" s="78">
        <f t="shared" si="12"/>
        <v>11</v>
      </c>
      <c r="Q101" s="78">
        <f t="shared" si="12"/>
        <v>8</v>
      </c>
      <c r="R101" s="78">
        <f t="shared" si="12"/>
        <v>0</v>
      </c>
      <c r="S101" s="78">
        <f t="shared" si="12"/>
        <v>9</v>
      </c>
      <c r="T101" s="78">
        <f t="shared" si="12"/>
        <v>11</v>
      </c>
      <c r="U101" s="78">
        <f t="shared" si="12"/>
        <v>0</v>
      </c>
      <c r="V101" s="78">
        <f t="shared" si="12"/>
        <v>2</v>
      </c>
      <c r="W101" s="78">
        <f t="shared" si="12"/>
        <v>3</v>
      </c>
      <c r="X101" s="79">
        <f t="shared" si="13"/>
        <v>6.555555556</v>
      </c>
      <c r="Y101" s="76" t="s">
        <v>221</v>
      </c>
      <c r="Z101" s="4"/>
      <c r="AA101" s="48"/>
      <c r="AB101" s="48"/>
      <c r="AC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80" t="s">
        <v>222</v>
      </c>
      <c r="K102" s="81">
        <f t="shared" ref="K102:W102" si="14">SUM(COUNTIF(K3:K99,"F"))</f>
        <v>0</v>
      </c>
      <c r="L102" s="81">
        <f t="shared" si="14"/>
        <v>0</v>
      </c>
      <c r="M102" s="81">
        <f t="shared" si="14"/>
        <v>0</v>
      </c>
      <c r="N102" s="81">
        <f t="shared" si="14"/>
        <v>0</v>
      </c>
      <c r="O102" s="81">
        <f t="shared" si="14"/>
        <v>0</v>
      </c>
      <c r="P102" s="81">
        <f t="shared" si="14"/>
        <v>0</v>
      </c>
      <c r="Q102" s="81">
        <f t="shared" si="14"/>
        <v>0</v>
      </c>
      <c r="R102" s="81">
        <f t="shared" si="14"/>
        <v>0</v>
      </c>
      <c r="S102" s="81">
        <f t="shared" si="14"/>
        <v>0</v>
      </c>
      <c r="T102" s="81">
        <f t="shared" si="14"/>
        <v>0</v>
      </c>
      <c r="U102" s="81">
        <f t="shared" si="14"/>
        <v>0</v>
      </c>
      <c r="V102" s="81">
        <f t="shared" si="14"/>
        <v>1</v>
      </c>
      <c r="W102" s="81">
        <f t="shared" si="14"/>
        <v>1</v>
      </c>
      <c r="X102" s="82">
        <f t="shared" si="13"/>
        <v>0.2222222222</v>
      </c>
      <c r="Y102" s="76" t="s">
        <v>223</v>
      </c>
      <c r="Z102" s="4"/>
      <c r="AA102" s="48"/>
      <c r="AB102" s="48"/>
      <c r="AC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3" t="s">
        <v>224</v>
      </c>
      <c r="K103" s="84">
        <f>(COUNTIF(K3:K99,"A") + COUNTIF(K3:K99,"T") + COUNTIF(K3:K99,"F") + COUNTIF(K3:K99,"J"))</f>
        <v>29</v>
      </c>
      <c r="L103" s="85"/>
      <c r="M103" s="84">
        <f t="shared" ref="M103:N103" si="15">(COUNTIF(M3:M99,"A") + COUNTIF(M3:M99,"T") + COUNTIF(M3:M99,"F") + COUNTIF(M3:M99,"J"))</f>
        <v>31</v>
      </c>
      <c r="N103" s="84">
        <f t="shared" si="15"/>
        <v>31</v>
      </c>
      <c r="O103" s="85"/>
      <c r="P103" s="84">
        <f t="shared" ref="P103:Q103" si="16">(COUNTIF(P3:P99,"A") + COUNTIF(P3:P99,"T") + COUNTIF(P3:P99,"F") + COUNTIF(P3:P99,"J"))</f>
        <v>32</v>
      </c>
      <c r="Q103" s="84">
        <f t="shared" si="16"/>
        <v>31</v>
      </c>
      <c r="R103" s="85"/>
      <c r="S103" s="84">
        <f t="shared" ref="S103:T103" si="17">(COUNTIF(S3:S99,"A") + COUNTIF(S3:S99,"T") + COUNTIF(S3:S99,"F") + COUNTIF(S3:S99,"J"))</f>
        <v>30</v>
      </c>
      <c r="T103" s="84">
        <f t="shared" si="17"/>
        <v>34</v>
      </c>
      <c r="U103" s="85"/>
      <c r="V103" s="84">
        <f t="shared" ref="V103:W103" si="18">(COUNTIF(V3:V99,"A") + COUNTIF(V3:V99,"T") + COUNTIF(V3:V99,"F") + COUNTIF(V3:V99,"J"))</f>
        <v>16</v>
      </c>
      <c r="W103" s="84">
        <f t="shared" si="18"/>
        <v>16</v>
      </c>
      <c r="X103" s="86">
        <f>AVERAGE(K103,L103,N103,O103,Q103,R103,T103,U103,W103)</f>
        <v>28.2</v>
      </c>
      <c r="Y103" s="76" t="s">
        <v>225</v>
      </c>
      <c r="Z103" s="4"/>
      <c r="AA103" s="48"/>
      <c r="AB103" s="48"/>
      <c r="AC103" s="4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99"/>
  <mergeCells count="41">
    <mergeCell ref="C1:I1"/>
    <mergeCell ref="K1:W1"/>
    <mergeCell ref="Y1:Z1"/>
    <mergeCell ref="AA1:AC1"/>
    <mergeCell ref="Z3:AC3"/>
    <mergeCell ref="Z4:AC4"/>
    <mergeCell ref="Z5:AC5"/>
    <mergeCell ref="Y64:AC64"/>
    <mergeCell ref="Y65:AC65"/>
    <mergeCell ref="Y100:Z100"/>
    <mergeCell ref="Y101:Z101"/>
    <mergeCell ref="Y102:Z102"/>
    <mergeCell ref="Y103:Z103"/>
    <mergeCell ref="Y66:AC66"/>
    <mergeCell ref="Y67:AC67"/>
    <mergeCell ref="Y68:AC68"/>
    <mergeCell ref="Y69:AC69"/>
    <mergeCell ref="Y61:AC61"/>
    <mergeCell ref="Y62:AC62"/>
    <mergeCell ref="Y63:AC63"/>
    <mergeCell ref="Y52:Z52"/>
    <mergeCell ref="Y53:Z53"/>
    <mergeCell ref="Y54:Z54"/>
    <mergeCell ref="Y55:Z55"/>
    <mergeCell ref="Y56:Z56"/>
    <mergeCell ref="Y57:Z57"/>
    <mergeCell ref="Y58:Z58"/>
    <mergeCell ref="Y45:Z45"/>
    <mergeCell ref="Y46:Z46"/>
    <mergeCell ref="Y47:Z47"/>
    <mergeCell ref="Y48:Z48"/>
    <mergeCell ref="Y49:Z49"/>
    <mergeCell ref="Y50:Z50"/>
    <mergeCell ref="Y51:Z51"/>
    <mergeCell ref="Z6:AC6"/>
    <mergeCell ref="Z7:AC7"/>
    <mergeCell ref="Z8:AC8"/>
    <mergeCell ref="Z9:AC9"/>
    <mergeCell ref="Z10:AC10"/>
    <mergeCell ref="Y44:Z44"/>
    <mergeCell ref="AB44:AC44"/>
  </mergeCells>
  <conditionalFormatting sqref="K60:W60 K65:W67 H66:H67 X66:X67 H70:H74 K70:X70 K72:X74">
    <cfRule type="cellIs" dxfId="0" priority="1" operator="equal">
      <formula>"NP"</formula>
    </cfRule>
  </conditionalFormatting>
  <conditionalFormatting sqref="H3:H99 K3:W99 Y3:Y10">
    <cfRule type="cellIs" dxfId="0" priority="2" operator="equal">
      <formula>"NP"</formula>
    </cfRule>
  </conditionalFormatting>
  <conditionalFormatting sqref="AB46:AB48 AC46 AB50:AB52">
    <cfRule type="containsText" dxfId="1" priority="3" operator="containsText" text="Si">
      <formula>NOT(ISERROR(SEARCH(("Si"),(AB46))))</formula>
    </cfRule>
  </conditionalFormatting>
  <conditionalFormatting sqref="H3:H99 K3:W99 Y3:Y10 X66:X67 X70 X72:X74">
    <cfRule type="containsText" dxfId="2" priority="4" operator="containsText" text="A">
      <formula>NOT(ISERROR(SEARCH(("A"),(H3))))</formula>
    </cfRule>
  </conditionalFormatting>
  <conditionalFormatting sqref="H3:H99 K3:W99 Y3:Y10 X66:X67 X70 X72:X74">
    <cfRule type="containsText" dxfId="3" priority="5" operator="containsText" text="F">
      <formula>NOT(ISERROR(SEARCH(("F"),(H3))))</formula>
    </cfRule>
  </conditionalFormatting>
  <conditionalFormatting sqref="H3:H99 K3:W99 Y3:Y10 X66:X67 X70 X72:X74">
    <cfRule type="containsText" dxfId="4" priority="6" operator="containsText" text="J">
      <formula>NOT(ISERROR(SEARCH(("J"),(H3))))</formula>
    </cfRule>
  </conditionalFormatting>
  <conditionalFormatting sqref="H3:H99 K3:W99 Y3:Y10 X66:X67 X70 X72:X74">
    <cfRule type="containsText" dxfId="5" priority="7" operator="containsText" text="R">
      <formula>NOT(ISERROR(SEARCH(("R"),(H3))))</formula>
    </cfRule>
  </conditionalFormatting>
  <conditionalFormatting sqref="H3:H99 K3:W99 Y3:Y10 X66:X67 X70 X72:X74">
    <cfRule type="containsText" dxfId="6" priority="8" operator="containsText" text="L">
      <formula>NOT(ISERROR(SEARCH(("L"),(H3))))</formula>
    </cfRule>
  </conditionalFormatting>
  <conditionalFormatting sqref="AA23 AA25 AA46:AA58 AA70:AA99">
    <cfRule type="expression" dxfId="7" priority="9">
      <formula>AND(ISNUMBER(AA23),TRUNC(AA23)&lt;TODAY())</formula>
    </cfRule>
  </conditionalFormatting>
  <conditionalFormatting sqref="AA23 AA25 AA46:AA58 AA70:AA99">
    <cfRule type="expression" dxfId="8" priority="10">
      <formula>AND(ISNUMBER(AA23),TRUNC(AA23)&gt;TODAY())</formula>
    </cfRule>
  </conditionalFormatting>
  <conditionalFormatting sqref="AA23 AA25 AA46:AA58 AA70:AA99">
    <cfRule type="timePeriod" dxfId="9" priority="11" timePeriod="today"/>
  </conditionalFormatting>
  <conditionalFormatting sqref="AB46:AC58 AB70:AC99">
    <cfRule type="containsText" dxfId="7" priority="12" operator="containsText" text="No">
      <formula>NOT(ISERROR(SEARCH(("No"),(AB46))))</formula>
    </cfRule>
  </conditionalFormatting>
  <conditionalFormatting sqref="H3:H99 K3:W99 Y3:Y10 X66:X67 X70 X72:X74">
    <cfRule type="containsText" dxfId="10" priority="13" operator="containsText" text="T">
      <formula>NOT(ISERROR(SEARCH(("T"),(H3))))</formula>
    </cfRule>
  </conditionalFormatting>
  <conditionalFormatting sqref="AB46:AC58 AB70:AC99">
    <cfRule type="containsText" dxfId="1" priority="14" operator="containsText" text="Sí">
      <formula>NOT(ISERROR(SEARCH(("Sí"),(AB46))))</formula>
    </cfRule>
  </conditionalFormatting>
  <conditionalFormatting sqref="H3:H99 K3:W99 Y3:Y10 X66:X67 X70 X72:X74">
    <cfRule type="containsText" dxfId="11" priority="15" operator="containsText" text="O">
      <formula>NOT(ISERROR(SEARCH(("O"),(H3))))</formula>
    </cfRule>
  </conditionalFormatting>
  <conditionalFormatting sqref="K103:W103">
    <cfRule type="cellIs" dxfId="1" priority="16" operator="equal">
      <formula>"OK"</formula>
    </cfRule>
  </conditionalFormatting>
  <conditionalFormatting sqref="K103:W103">
    <cfRule type="cellIs" dxfId="7" priority="17" operator="equal">
      <formula>"NO"</formula>
    </cfRule>
  </conditionalFormatting>
  <conditionalFormatting sqref="X3:X99">
    <cfRule type="cellIs" dxfId="2" priority="18" operator="greaterThanOrEqual">
      <formula>"75%"</formula>
    </cfRule>
  </conditionalFormatting>
  <conditionalFormatting sqref="X3:X99">
    <cfRule type="cellIs" dxfId="12" priority="19" operator="lessThan">
      <formula>"50%"</formula>
    </cfRule>
  </conditionalFormatting>
  <conditionalFormatting sqref="H3:H99 K3:W99">
    <cfRule type="expression" dxfId="13" priority="20">
      <formula>LEN(TRIM(H3))=0</formula>
    </cfRule>
  </conditionalFormatting>
  <dataValidations>
    <dataValidation type="list" allowBlank="1" showErrorMessage="1" sqref="E3:F99">
      <formula1>"FL,TE,TS,MC,MG,GL,OD,RO,AT"</formula1>
    </dataValidation>
    <dataValidation type="list" allowBlank="1" showInputMessage="1" showErrorMessage="1" prompt="Haz clic e introduce un valor de la lista de elementos" sqref="K3:W68 K69 M69:W69 K70:W99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3" width="6.57"/>
    <col customWidth="1" min="24" max="24" width="5.86"/>
    <col customWidth="1" min="25" max="25" width="21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226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10">
        <v>9.0</v>
      </c>
      <c r="Y1" s="11" t="s">
        <v>4</v>
      </c>
      <c r="Z1" s="4"/>
      <c r="AA1" s="12" t="s">
        <v>5</v>
      </c>
      <c r="AB1" s="7"/>
      <c r="AC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2.0</v>
      </c>
      <c r="L2" s="19">
        <v>4.0</v>
      </c>
      <c r="M2" s="20">
        <v>7.0</v>
      </c>
      <c r="N2" s="19">
        <v>9.0</v>
      </c>
      <c r="O2" s="19">
        <v>11.0</v>
      </c>
      <c r="P2" s="20">
        <v>14.0</v>
      </c>
      <c r="Q2" s="19">
        <v>16.0</v>
      </c>
      <c r="R2" s="19">
        <v>18.0</v>
      </c>
      <c r="S2" s="20">
        <v>21.0</v>
      </c>
      <c r="T2" s="19">
        <v>23.0</v>
      </c>
      <c r="U2" s="19">
        <v>25.0</v>
      </c>
      <c r="V2" s="20">
        <v>28.0</v>
      </c>
      <c r="W2" s="19">
        <v>30.0</v>
      </c>
      <c r="X2" s="21" t="s">
        <v>14</v>
      </c>
      <c r="Y2" s="22"/>
      <c r="Z2" s="22"/>
      <c r="AA2" s="23"/>
      <c r="AB2" s="24"/>
      <c r="AC2" s="22"/>
    </row>
    <row r="3" ht="15.75" customHeight="1">
      <c r="A3" s="25">
        <f t="shared" ref="A3:A29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9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28" t="s">
        <v>17</v>
      </c>
      <c r="F3" s="28"/>
      <c r="G3" s="29" t="s">
        <v>18</v>
      </c>
      <c r="H3" s="30" t="s">
        <v>19</v>
      </c>
      <c r="I3" s="31" t="s">
        <v>20</v>
      </c>
      <c r="J3" s="32" t="s">
        <v>21</v>
      </c>
      <c r="K3" s="33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4">
        <f t="shared" ref="X3:X99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</v>
      </c>
      <c r="Y3" s="35" t="s">
        <v>19</v>
      </c>
      <c r="Z3" s="36" t="s">
        <v>22</v>
      </c>
      <c r="AA3" s="37"/>
      <c r="AB3" s="37"/>
      <c r="AC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28" t="s">
        <v>17</v>
      </c>
      <c r="F4" s="28"/>
      <c r="G4" s="29" t="s">
        <v>18</v>
      </c>
      <c r="H4" s="30" t="s">
        <v>25</v>
      </c>
      <c r="I4" s="31" t="s">
        <v>20</v>
      </c>
      <c r="J4" s="32" t="s">
        <v>21</v>
      </c>
      <c r="K4" s="33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0" t="s">
        <v>25</v>
      </c>
      <c r="W4" s="30" t="s">
        <v>25</v>
      </c>
      <c r="X4" s="34">
        <f t="shared" si="3"/>
        <v>0</v>
      </c>
      <c r="Y4" s="30" t="s">
        <v>26</v>
      </c>
      <c r="Z4" s="39" t="s">
        <v>27</v>
      </c>
      <c r="AA4" s="3"/>
      <c r="AB4" s="3"/>
      <c r="AC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28" t="s">
        <v>17</v>
      </c>
      <c r="F5" s="28"/>
      <c r="G5" s="29" t="s">
        <v>18</v>
      </c>
      <c r="H5" s="30" t="s">
        <v>25</v>
      </c>
      <c r="I5" s="31" t="s">
        <v>20</v>
      </c>
      <c r="J5" s="32" t="s">
        <v>21</v>
      </c>
      <c r="K5" s="33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0" t="s">
        <v>25</v>
      </c>
      <c r="W5" s="30" t="s">
        <v>25</v>
      </c>
      <c r="X5" s="34">
        <f t="shared" si="3"/>
        <v>0</v>
      </c>
      <c r="Y5" s="30" t="s">
        <v>29</v>
      </c>
      <c r="Z5" s="39" t="s">
        <v>30</v>
      </c>
      <c r="AA5" s="3"/>
      <c r="AB5" s="3"/>
      <c r="AC5" s="4"/>
    </row>
    <row r="6" ht="15.75" customHeight="1">
      <c r="A6" s="25">
        <f t="shared" si="1"/>
        <v>2</v>
      </c>
      <c r="B6" s="25">
        <f t="shared" si="2"/>
        <v>3</v>
      </c>
      <c r="C6" s="26" t="s">
        <v>31</v>
      </c>
      <c r="D6" s="27" t="s">
        <v>32</v>
      </c>
      <c r="E6" s="28" t="s">
        <v>33</v>
      </c>
      <c r="F6" s="28"/>
      <c r="G6" s="29" t="s">
        <v>18</v>
      </c>
      <c r="H6" s="30" t="s">
        <v>19</v>
      </c>
      <c r="I6" s="31" t="s">
        <v>34</v>
      </c>
      <c r="J6" s="32" t="s">
        <v>35</v>
      </c>
      <c r="K6" s="33"/>
      <c r="L6" s="30"/>
      <c r="M6" s="40"/>
      <c r="N6" s="30"/>
      <c r="O6" s="30"/>
      <c r="P6" s="30"/>
      <c r="Q6" s="30"/>
      <c r="R6" s="30"/>
      <c r="S6" s="30"/>
      <c r="T6" s="30"/>
      <c r="U6" s="30"/>
      <c r="V6" s="30"/>
      <c r="W6" s="30"/>
      <c r="X6" s="34">
        <f t="shared" si="3"/>
        <v>0</v>
      </c>
      <c r="Y6" s="30" t="s">
        <v>36</v>
      </c>
      <c r="Z6" s="39" t="s">
        <v>37</v>
      </c>
      <c r="AA6" s="3"/>
      <c r="AB6" s="3"/>
      <c r="AC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28" t="s">
        <v>33</v>
      </c>
      <c r="F7" s="28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3"/>
      <c r="L7" s="30"/>
      <c r="M7" s="41"/>
      <c r="N7" s="30"/>
      <c r="O7" s="30"/>
      <c r="P7" s="30"/>
      <c r="Q7" s="30"/>
      <c r="R7" s="30"/>
      <c r="S7" s="30"/>
      <c r="T7" s="30"/>
      <c r="U7" s="30"/>
      <c r="V7" s="30"/>
      <c r="W7" s="30"/>
      <c r="X7" s="34">
        <f t="shared" si="3"/>
        <v>0</v>
      </c>
      <c r="Y7" s="30" t="s">
        <v>25</v>
      </c>
      <c r="Z7" s="39" t="s">
        <v>44</v>
      </c>
      <c r="AA7" s="3"/>
      <c r="AB7" s="3"/>
      <c r="AC7" s="4"/>
    </row>
    <row r="8" ht="15.75" customHeight="1">
      <c r="A8" s="25">
        <f t="shared" si="1"/>
        <v>3</v>
      </c>
      <c r="B8" s="25">
        <f t="shared" si="2"/>
        <v>7</v>
      </c>
      <c r="C8" s="26" t="s">
        <v>38</v>
      </c>
      <c r="D8" s="27" t="s">
        <v>45</v>
      </c>
      <c r="E8" s="28" t="s">
        <v>33</v>
      </c>
      <c r="F8" s="28" t="s">
        <v>46</v>
      </c>
      <c r="G8" s="29" t="s">
        <v>41</v>
      </c>
      <c r="H8" s="30" t="s">
        <v>19</v>
      </c>
      <c r="I8" s="31" t="s">
        <v>42</v>
      </c>
      <c r="J8" s="32" t="s">
        <v>47</v>
      </c>
      <c r="K8" s="33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4">
        <f t="shared" si="3"/>
        <v>0</v>
      </c>
      <c r="Y8" s="30" t="s">
        <v>48</v>
      </c>
      <c r="Z8" s="39" t="s">
        <v>49</v>
      </c>
      <c r="AA8" s="3"/>
      <c r="AB8" s="3"/>
      <c r="AC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28" t="s">
        <v>51</v>
      </c>
      <c r="F9" s="28" t="s">
        <v>46</v>
      </c>
      <c r="G9" s="29" t="s">
        <v>52</v>
      </c>
      <c r="H9" s="30" t="s">
        <v>19</v>
      </c>
      <c r="I9" s="31" t="s">
        <v>42</v>
      </c>
      <c r="J9" s="32" t="s">
        <v>53</v>
      </c>
      <c r="K9" s="30" t="s">
        <v>19</v>
      </c>
      <c r="L9" s="30" t="s">
        <v>19</v>
      </c>
      <c r="M9" s="30"/>
      <c r="N9" s="30" t="s">
        <v>19</v>
      </c>
      <c r="O9" s="30" t="s">
        <v>19</v>
      </c>
      <c r="P9" s="30"/>
      <c r="Q9" s="30" t="s">
        <v>19</v>
      </c>
      <c r="R9" s="30" t="s">
        <v>29</v>
      </c>
      <c r="S9" s="30"/>
      <c r="T9" s="30" t="s">
        <v>29</v>
      </c>
      <c r="U9" s="30" t="s">
        <v>19</v>
      </c>
      <c r="V9" s="30"/>
      <c r="W9" s="30" t="s">
        <v>19</v>
      </c>
      <c r="X9" s="34">
        <f t="shared" si="3"/>
        <v>0.7777777778</v>
      </c>
      <c r="Y9" s="30" t="s">
        <v>54</v>
      </c>
      <c r="Z9" s="39" t="s">
        <v>55</v>
      </c>
      <c r="AA9" s="3"/>
      <c r="AB9" s="3"/>
      <c r="AC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28" t="s">
        <v>51</v>
      </c>
      <c r="F10" s="28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4">
        <f t="shared" si="3"/>
        <v>0</v>
      </c>
      <c r="Y10" s="30" t="s">
        <v>59</v>
      </c>
      <c r="Z10" s="39" t="s">
        <v>60</v>
      </c>
      <c r="AA10" s="3"/>
      <c r="AB10" s="3"/>
      <c r="AC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61</v>
      </c>
      <c r="E11" s="28" t="s">
        <v>62</v>
      </c>
      <c r="F11" s="28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3"/>
      <c r="L11" s="42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4">
        <f t="shared" si="3"/>
        <v>0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65</v>
      </c>
      <c r="D12" s="27" t="s">
        <v>66</v>
      </c>
      <c r="E12" s="28" t="s">
        <v>17</v>
      </c>
      <c r="F12" s="28" t="s">
        <v>62</v>
      </c>
      <c r="G12" s="29" t="s">
        <v>41</v>
      </c>
      <c r="H12" s="30" t="s">
        <v>19</v>
      </c>
      <c r="I12" s="31" t="s">
        <v>42</v>
      </c>
      <c r="J12" s="32" t="s">
        <v>58</v>
      </c>
      <c r="K12" s="33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4">
        <f t="shared" si="3"/>
        <v>0</v>
      </c>
      <c r="Y12" s="43" t="s">
        <v>67</v>
      </c>
      <c r="Z12" s="43" t="s">
        <v>68</v>
      </c>
      <c r="AA12" s="44"/>
      <c r="AB12" s="43" t="s">
        <v>69</v>
      </c>
      <c r="AC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71</v>
      </c>
      <c r="E13" s="28" t="s">
        <v>17</v>
      </c>
      <c r="F13" s="28"/>
      <c r="G13" s="29" t="s">
        <v>18</v>
      </c>
      <c r="H13" s="30" t="s">
        <v>25</v>
      </c>
      <c r="I13" s="31" t="s">
        <v>42</v>
      </c>
      <c r="J13" s="32" t="s">
        <v>58</v>
      </c>
      <c r="K13" s="33" t="s">
        <v>25</v>
      </c>
      <c r="L13" s="30" t="s">
        <v>25</v>
      </c>
      <c r="M13" s="30" t="s">
        <v>25</v>
      </c>
      <c r="N13" s="30" t="s">
        <v>25</v>
      </c>
      <c r="O13" s="30" t="s">
        <v>25</v>
      </c>
      <c r="P13" s="30" t="s">
        <v>25</v>
      </c>
      <c r="Q13" s="30" t="s">
        <v>25</v>
      </c>
      <c r="R13" s="30" t="s">
        <v>25</v>
      </c>
      <c r="S13" s="30" t="s">
        <v>25</v>
      </c>
      <c r="T13" s="30" t="s">
        <v>25</v>
      </c>
      <c r="U13" s="30" t="s">
        <v>25</v>
      </c>
      <c r="V13" s="30" t="s">
        <v>25</v>
      </c>
      <c r="W13" s="30" t="s">
        <v>25</v>
      </c>
      <c r="X13" s="34">
        <f t="shared" si="3"/>
        <v>0</v>
      </c>
      <c r="Y13" s="45" t="s">
        <v>72</v>
      </c>
      <c r="Z13" s="46">
        <f>COUNTIF(I3:I99,"1° P - 1°M")</f>
        <v>16</v>
      </c>
      <c r="AA13" s="44"/>
      <c r="AB13" s="45" t="s">
        <v>73</v>
      </c>
      <c r="AC13" s="46">
        <f>COUNTIF(C3:C99,"Rct.")</f>
        <v>14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75</v>
      </c>
      <c r="E14" s="28" t="s">
        <v>76</v>
      </c>
      <c r="F14" s="28" t="s">
        <v>63</v>
      </c>
      <c r="G14" s="29" t="s">
        <v>41</v>
      </c>
      <c r="H14" s="30" t="s">
        <v>25</v>
      </c>
      <c r="I14" s="31" t="s">
        <v>42</v>
      </c>
      <c r="J14" s="32" t="s">
        <v>77</v>
      </c>
      <c r="K14" s="33" t="s">
        <v>25</v>
      </c>
      <c r="L14" s="30" t="s">
        <v>25</v>
      </c>
      <c r="M14" s="30" t="s">
        <v>25</v>
      </c>
      <c r="N14" s="30" t="s">
        <v>25</v>
      </c>
      <c r="O14" s="30" t="s">
        <v>25</v>
      </c>
      <c r="P14" s="30" t="s">
        <v>25</v>
      </c>
      <c r="Q14" s="30" t="s">
        <v>25</v>
      </c>
      <c r="R14" s="30" t="s">
        <v>25</v>
      </c>
      <c r="S14" s="30" t="s">
        <v>25</v>
      </c>
      <c r="T14" s="30" t="s">
        <v>25</v>
      </c>
      <c r="U14" s="30" t="s">
        <v>25</v>
      </c>
      <c r="V14" s="30" t="s">
        <v>25</v>
      </c>
      <c r="W14" s="30" t="s">
        <v>25</v>
      </c>
      <c r="X14" s="34">
        <f t="shared" si="3"/>
        <v>0</v>
      </c>
      <c r="Y14" s="45" t="s">
        <v>78</v>
      </c>
      <c r="Z14" s="46">
        <f>COUNTIF(I3:I99,"1° P - 2°M")</f>
        <v>19</v>
      </c>
      <c r="AA14" s="44"/>
      <c r="AB14" s="45" t="s">
        <v>79</v>
      </c>
      <c r="AC14" s="46">
        <f>COUNTIF(C3:C99,"Inf.")</f>
        <v>13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80</v>
      </c>
      <c r="E15" s="28" t="s">
        <v>33</v>
      </c>
      <c r="F15" s="28" t="s">
        <v>17</v>
      </c>
      <c r="G15" s="29" t="s">
        <v>52</v>
      </c>
      <c r="H15" s="30" t="s">
        <v>19</v>
      </c>
      <c r="I15" s="31" t="s">
        <v>42</v>
      </c>
      <c r="J15" s="32" t="s">
        <v>77</v>
      </c>
      <c r="K15" s="33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4">
        <f t="shared" si="3"/>
        <v>0</v>
      </c>
      <c r="Y15" s="45" t="s">
        <v>81</v>
      </c>
      <c r="Z15" s="46">
        <f>COUNTIF(I3:I99,"1° PP - 1°Pa")</f>
        <v>14</v>
      </c>
      <c r="AA15" s="44"/>
      <c r="AB15" s="45" t="s">
        <v>82</v>
      </c>
      <c r="AC15" s="46">
        <f>COUNTIF(C3:C99,"Dis.")</f>
        <v>16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83</v>
      </c>
      <c r="E16" s="28" t="s">
        <v>17</v>
      </c>
      <c r="F16" s="28" t="s">
        <v>33</v>
      </c>
      <c r="G16" s="29" t="s">
        <v>41</v>
      </c>
      <c r="H16" s="42" t="s">
        <v>19</v>
      </c>
      <c r="I16" s="31" t="s">
        <v>42</v>
      </c>
      <c r="J16" s="32" t="s">
        <v>77</v>
      </c>
      <c r="K16" s="47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34">
        <f t="shared" si="3"/>
        <v>0</v>
      </c>
      <c r="Y16" s="45" t="s">
        <v>84</v>
      </c>
      <c r="Z16" s="46">
        <f>COUNTIF(I3:I99,"Espectro")</f>
        <v>6</v>
      </c>
      <c r="AA16" s="44"/>
      <c r="AB16" s="45" t="s">
        <v>85</v>
      </c>
      <c r="AC16" s="46">
        <f>COUNTIF(C3:C99,"Cbo.")</f>
        <v>12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28" t="s">
        <v>17</v>
      </c>
      <c r="F17" s="28"/>
      <c r="G17" s="29" t="s">
        <v>18</v>
      </c>
      <c r="H17" s="30" t="s">
        <v>19</v>
      </c>
      <c r="I17" s="31" t="s">
        <v>42</v>
      </c>
      <c r="J17" s="32" t="s">
        <v>77</v>
      </c>
      <c r="K17" s="3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4">
        <f t="shared" si="3"/>
        <v>0</v>
      </c>
      <c r="Y17" s="45" t="s">
        <v>87</v>
      </c>
      <c r="Z17" s="46">
        <f>COUNTIF(I3:I99,"Caballeria")</f>
        <v>8</v>
      </c>
      <c r="AA17" s="44"/>
      <c r="AB17" s="45" t="s">
        <v>88</v>
      </c>
      <c r="AC17" s="46">
        <f>COUNTIF(C3:C99,"Cbo1.")</f>
        <v>10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28" t="s">
        <v>33</v>
      </c>
      <c r="F18" s="28" t="s">
        <v>17</v>
      </c>
      <c r="G18" s="29" t="s">
        <v>18</v>
      </c>
      <c r="H18" s="30" t="s">
        <v>25</v>
      </c>
      <c r="I18" s="31" t="s">
        <v>42</v>
      </c>
      <c r="J18" s="32" t="s">
        <v>90</v>
      </c>
      <c r="K18" s="33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  <c r="X18" s="34">
        <f t="shared" si="3"/>
        <v>0</v>
      </c>
      <c r="Y18" s="45" t="s">
        <v>91</v>
      </c>
      <c r="Z18" s="46">
        <f>COUNTIF(I3:I99,"FAZR")</f>
        <v>4</v>
      </c>
      <c r="AA18" s="44"/>
      <c r="AB18" s="45" t="s">
        <v>92</v>
      </c>
      <c r="AC18" s="46">
        <f>COUNTIF(C3:C99,"Sgt.")</f>
        <v>5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28" t="s">
        <v>63</v>
      </c>
      <c r="F19" s="28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3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  <c r="X19" s="34">
        <f t="shared" si="3"/>
        <v>0</v>
      </c>
      <c r="Y19" s="45" t="s">
        <v>94</v>
      </c>
      <c r="Z19" s="46">
        <v>6.0</v>
      </c>
      <c r="AA19" s="44"/>
      <c r="AB19" s="45" t="s">
        <v>95</v>
      </c>
      <c r="AC19" s="46">
        <f>COUNTIF(C3:C99,"Sgt1.")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27" t="s">
        <v>96</v>
      </c>
      <c r="E20" s="28" t="s">
        <v>33</v>
      </c>
      <c r="F20" s="28" t="s">
        <v>46</v>
      </c>
      <c r="G20" s="29" t="s">
        <v>41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4">
        <f t="shared" si="3"/>
        <v>0</v>
      </c>
      <c r="Y20" s="45" t="s">
        <v>97</v>
      </c>
      <c r="Z20" s="46">
        <f>COUNTIF(H3:H99,"R")</f>
        <v>32</v>
      </c>
      <c r="AA20" s="44"/>
      <c r="AB20" s="45" t="s">
        <v>98</v>
      </c>
      <c r="AC20" s="46">
        <f>COUNTIF(C3:C99,"SgtM.")</f>
        <v>0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74</v>
      </c>
      <c r="D21" s="27" t="s">
        <v>99</v>
      </c>
      <c r="E21" s="28" t="s">
        <v>63</v>
      </c>
      <c r="F21" s="28" t="s">
        <v>40</v>
      </c>
      <c r="G21" s="29" t="s">
        <v>18</v>
      </c>
      <c r="H21" s="30" t="s">
        <v>25</v>
      </c>
      <c r="I21" s="31" t="s">
        <v>42</v>
      </c>
      <c r="J21" s="32" t="s">
        <v>90</v>
      </c>
      <c r="K21" s="33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0" t="s">
        <v>25</v>
      </c>
      <c r="X21" s="34">
        <f t="shared" si="3"/>
        <v>0</v>
      </c>
      <c r="Y21" s="45" t="s">
        <v>37</v>
      </c>
      <c r="Z21" s="46">
        <f>COUNTIF(H3:H99,"L")</f>
        <v>0</v>
      </c>
      <c r="AA21" s="44"/>
      <c r="AB21" s="45" t="s">
        <v>100</v>
      </c>
      <c r="AC21" s="46">
        <f>COUNTIF(C3:C99,"Tte.")</f>
        <v>0</v>
      </c>
    </row>
    <row r="22" ht="15.75" customHeight="1">
      <c r="A22" s="25">
        <f t="shared" si="1"/>
        <v>3</v>
      </c>
      <c r="B22" s="25">
        <f t="shared" si="2"/>
        <v>11</v>
      </c>
      <c r="C22" s="26" t="s">
        <v>70</v>
      </c>
      <c r="D22" s="27" t="s">
        <v>101</v>
      </c>
      <c r="E22" s="28" t="s">
        <v>17</v>
      </c>
      <c r="F22" s="28"/>
      <c r="G22" s="29" t="s">
        <v>102</v>
      </c>
      <c r="H22" s="30" t="s">
        <v>25</v>
      </c>
      <c r="I22" s="31" t="s">
        <v>42</v>
      </c>
      <c r="J22" s="32" t="s">
        <v>90</v>
      </c>
      <c r="K22" s="33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25</v>
      </c>
      <c r="W22" s="30" t="s">
        <v>25</v>
      </c>
      <c r="X22" s="34">
        <f t="shared" si="3"/>
        <v>0</v>
      </c>
      <c r="Y22" s="45"/>
      <c r="Z22" s="46"/>
      <c r="AA22" s="44"/>
      <c r="AB22" s="45" t="s">
        <v>103</v>
      </c>
      <c r="AC22" s="46">
        <f>COUNTIF(C3:C99,"Alf.")</f>
        <v>1</v>
      </c>
    </row>
    <row r="23" ht="15.75" customHeight="1">
      <c r="A23" s="25">
        <f t="shared" si="1"/>
        <v>4</v>
      </c>
      <c r="B23" s="25">
        <f t="shared" si="2"/>
        <v>7</v>
      </c>
      <c r="C23" s="26" t="s">
        <v>38</v>
      </c>
      <c r="D23" s="27" t="s">
        <v>104</v>
      </c>
      <c r="E23" s="28" t="s">
        <v>40</v>
      </c>
      <c r="F23" s="28" t="s">
        <v>46</v>
      </c>
      <c r="G23" s="29" t="s">
        <v>105</v>
      </c>
      <c r="H23" s="30" t="s">
        <v>19</v>
      </c>
      <c r="I23" s="31" t="s">
        <v>106</v>
      </c>
      <c r="J23" s="32" t="s">
        <v>43</v>
      </c>
      <c r="K23" s="33" t="s">
        <v>59</v>
      </c>
      <c r="L23" s="30" t="s">
        <v>59</v>
      </c>
      <c r="M23" s="30" t="s">
        <v>59</v>
      </c>
      <c r="N23" s="30" t="s">
        <v>59</v>
      </c>
      <c r="O23" s="30" t="s">
        <v>59</v>
      </c>
      <c r="P23" s="30" t="s">
        <v>59</v>
      </c>
      <c r="Q23" s="30" t="s">
        <v>59</v>
      </c>
      <c r="R23" s="30" t="s">
        <v>59</v>
      </c>
      <c r="S23" s="30" t="s">
        <v>59</v>
      </c>
      <c r="T23" s="30" t="s">
        <v>59</v>
      </c>
      <c r="U23" s="30" t="s">
        <v>59</v>
      </c>
      <c r="V23" s="30" t="s">
        <v>59</v>
      </c>
      <c r="W23" s="30" t="s">
        <v>59</v>
      </c>
      <c r="X23" s="34">
        <f t="shared" si="3"/>
        <v>0</v>
      </c>
      <c r="Y23" s="48"/>
      <c r="Z23" s="48"/>
      <c r="AA23" s="49"/>
      <c r="AB23" s="45" t="s">
        <v>107</v>
      </c>
      <c r="AC23" s="46">
        <f>COUNTIF(C3:C100,"May.")</f>
        <v>2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108</v>
      </c>
      <c r="E24" s="28" t="s">
        <v>51</v>
      </c>
      <c r="F24" s="28" t="s">
        <v>63</v>
      </c>
      <c r="G24" s="29" t="s">
        <v>52</v>
      </c>
      <c r="H24" s="30" t="s">
        <v>19</v>
      </c>
      <c r="I24" s="31" t="s">
        <v>106</v>
      </c>
      <c r="J24" s="32" t="s">
        <v>53</v>
      </c>
      <c r="K24" s="33" t="s">
        <v>19</v>
      </c>
      <c r="L24" s="30" t="s">
        <v>19</v>
      </c>
      <c r="M24" s="30"/>
      <c r="N24" s="30" t="s">
        <v>19</v>
      </c>
      <c r="O24" s="30" t="s">
        <v>19</v>
      </c>
      <c r="P24" s="30"/>
      <c r="Q24" s="30" t="s">
        <v>19</v>
      </c>
      <c r="R24" s="30" t="s">
        <v>19</v>
      </c>
      <c r="S24" s="30"/>
      <c r="T24" s="30" t="s">
        <v>19</v>
      </c>
      <c r="U24" s="30" t="s">
        <v>19</v>
      </c>
      <c r="V24" s="30"/>
      <c r="W24" s="30" t="s">
        <v>19</v>
      </c>
      <c r="X24" s="34">
        <f t="shared" si="3"/>
        <v>1</v>
      </c>
    </row>
    <row r="25" ht="15.75" customHeight="1">
      <c r="A25" s="25">
        <f t="shared" si="1"/>
        <v>4</v>
      </c>
      <c r="B25" s="25">
        <f t="shared" si="2"/>
        <v>10</v>
      </c>
      <c r="C25" s="26" t="s">
        <v>65</v>
      </c>
      <c r="D25" s="27" t="s">
        <v>109</v>
      </c>
      <c r="E25" s="28" t="s">
        <v>40</v>
      </c>
      <c r="F25" s="28" t="s">
        <v>51</v>
      </c>
      <c r="G25" s="29" t="s">
        <v>110</v>
      </c>
      <c r="H25" s="30" t="s">
        <v>19</v>
      </c>
      <c r="I25" s="31" t="s">
        <v>106</v>
      </c>
      <c r="J25" s="32" t="s">
        <v>58</v>
      </c>
      <c r="K25" s="33" t="s">
        <v>19</v>
      </c>
      <c r="L25" s="30" t="s">
        <v>19</v>
      </c>
      <c r="M25" s="30"/>
      <c r="N25" s="30" t="s">
        <v>19</v>
      </c>
      <c r="O25" s="30" t="s">
        <v>19</v>
      </c>
      <c r="P25" s="30"/>
      <c r="Q25" s="30" t="s">
        <v>19</v>
      </c>
      <c r="R25" s="30" t="s">
        <v>19</v>
      </c>
      <c r="S25" s="30"/>
      <c r="T25" s="30" t="s">
        <v>19</v>
      </c>
      <c r="U25" s="30" t="s">
        <v>19</v>
      </c>
      <c r="V25" s="30"/>
      <c r="W25" s="30" t="s">
        <v>19</v>
      </c>
      <c r="X25" s="34">
        <f t="shared" si="3"/>
        <v>1</v>
      </c>
      <c r="Y25" s="43" t="s">
        <v>111</v>
      </c>
      <c r="Z25" s="43" t="s">
        <v>68</v>
      </c>
      <c r="AA25" s="49"/>
      <c r="AB25" s="43" t="s">
        <v>112</v>
      </c>
      <c r="AC25" s="43" t="s">
        <v>68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70</v>
      </c>
      <c r="D26" s="27" t="s">
        <v>113</v>
      </c>
      <c r="E26" s="28" t="s">
        <v>51</v>
      </c>
      <c r="F26" s="28" t="s">
        <v>62</v>
      </c>
      <c r="G26" s="29" t="s">
        <v>18</v>
      </c>
      <c r="H26" s="30" t="s">
        <v>19</v>
      </c>
      <c r="I26" s="31" t="s">
        <v>106</v>
      </c>
      <c r="J26" s="32" t="s">
        <v>58</v>
      </c>
      <c r="K26" s="33" t="s">
        <v>19</v>
      </c>
      <c r="L26" s="30" t="s">
        <v>19</v>
      </c>
      <c r="M26" s="30"/>
      <c r="N26" s="30" t="s">
        <v>19</v>
      </c>
      <c r="O26" s="30" t="s">
        <v>19</v>
      </c>
      <c r="P26" s="30"/>
      <c r="Q26" s="30" t="s">
        <v>29</v>
      </c>
      <c r="R26" s="30" t="s">
        <v>29</v>
      </c>
      <c r="S26" s="30"/>
      <c r="T26" s="30" t="s">
        <v>19</v>
      </c>
      <c r="U26" s="30" t="s">
        <v>19</v>
      </c>
      <c r="V26" s="30"/>
      <c r="W26" s="30" t="s">
        <v>19</v>
      </c>
      <c r="X26" s="34">
        <f t="shared" si="3"/>
        <v>0.7777777778</v>
      </c>
      <c r="Y26" s="45" t="s">
        <v>114</v>
      </c>
      <c r="Z26" s="46">
        <f>COUNTIF(G3:G99, "Ar")</f>
        <v>18</v>
      </c>
      <c r="AA26" s="44"/>
      <c r="AB26" s="45" t="s">
        <v>115</v>
      </c>
      <c r="AC26" s="46">
        <f>COUNTIF(E3:E99,"AT")+COUNTIF(F3:F99,"AT")</f>
        <v>13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116</v>
      </c>
      <c r="E27" s="28" t="s">
        <v>33</v>
      </c>
      <c r="F27" s="28" t="s">
        <v>46</v>
      </c>
      <c r="G27" s="29" t="s">
        <v>64</v>
      </c>
      <c r="H27" s="30" t="s">
        <v>19</v>
      </c>
      <c r="I27" s="31" t="s">
        <v>106</v>
      </c>
      <c r="J27" s="32" t="s">
        <v>58</v>
      </c>
      <c r="K27" s="33" t="s">
        <v>19</v>
      </c>
      <c r="L27" s="30" t="s">
        <v>19</v>
      </c>
      <c r="M27" s="30"/>
      <c r="N27" s="30" t="s">
        <v>19</v>
      </c>
      <c r="O27" s="30" t="s">
        <v>19</v>
      </c>
      <c r="P27" s="30"/>
      <c r="Q27" s="30" t="s">
        <v>19</v>
      </c>
      <c r="R27" s="30" t="s">
        <v>29</v>
      </c>
      <c r="S27" s="30"/>
      <c r="T27" s="30" t="s">
        <v>19</v>
      </c>
      <c r="U27" s="30" t="s">
        <v>19</v>
      </c>
      <c r="V27" s="30"/>
      <c r="W27" s="30" t="s">
        <v>19</v>
      </c>
      <c r="X27" s="34">
        <f t="shared" si="3"/>
        <v>0.8888888889</v>
      </c>
      <c r="Y27" s="50" t="s">
        <v>117</v>
      </c>
      <c r="Z27" s="46">
        <f>COUNTIF(G3:G99, "Ch")</f>
        <v>13</v>
      </c>
      <c r="AA27" s="44"/>
      <c r="AB27" s="50" t="s">
        <v>118</v>
      </c>
      <c r="AC27" s="46">
        <f>COUNTIF(E3:E99,"FL")+COUNTIF(F3:F99,"FL")</f>
        <v>47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119</v>
      </c>
      <c r="E28" s="28" t="s">
        <v>17</v>
      </c>
      <c r="F28" s="28"/>
      <c r="G28" s="29" t="s">
        <v>52</v>
      </c>
      <c r="H28" s="30" t="s">
        <v>25</v>
      </c>
      <c r="I28" s="31" t="s">
        <v>106</v>
      </c>
      <c r="J28" s="32" t="s">
        <v>58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51" t="s">
        <v>25</v>
      </c>
      <c r="S28" s="30" t="s">
        <v>25</v>
      </c>
      <c r="T28" s="51" t="s">
        <v>25</v>
      </c>
      <c r="U28" s="30" t="s">
        <v>25</v>
      </c>
      <c r="V28" s="51" t="s">
        <v>25</v>
      </c>
      <c r="W28" s="30" t="s">
        <v>25</v>
      </c>
      <c r="X28" s="34">
        <f t="shared" si="3"/>
        <v>0</v>
      </c>
      <c r="Y28" s="50" t="s">
        <v>120</v>
      </c>
      <c r="Z28" s="46">
        <f>COUNTIF(G3:G99, "Co")</f>
        <v>3</v>
      </c>
      <c r="AA28" s="44"/>
      <c r="AB28" s="50" t="s">
        <v>121</v>
      </c>
      <c r="AC28" s="46">
        <f>COUNTIF(E3:E99,"GL")+COUNTIF(F3:F99,"GL")</f>
        <v>12</v>
      </c>
    </row>
    <row r="29" ht="15.75" customHeight="1">
      <c r="A29" s="25">
        <f t="shared" si="1"/>
        <v>4</v>
      </c>
      <c r="B29" s="25">
        <f t="shared" si="2"/>
        <v>15</v>
      </c>
      <c r="C29" s="26" t="s">
        <v>122</v>
      </c>
      <c r="D29" s="27" t="s">
        <v>123</v>
      </c>
      <c r="E29" s="28" t="s">
        <v>17</v>
      </c>
      <c r="F29" s="28" t="s">
        <v>33</v>
      </c>
      <c r="G29" s="29" t="s">
        <v>52</v>
      </c>
      <c r="H29" s="30" t="s">
        <v>25</v>
      </c>
      <c r="I29" s="31" t="s">
        <v>106</v>
      </c>
      <c r="J29" s="32" t="s">
        <v>58</v>
      </c>
      <c r="K29" s="33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0" t="s">
        <v>25</v>
      </c>
      <c r="X29" s="34">
        <f t="shared" si="3"/>
        <v>0</v>
      </c>
      <c r="Y29" s="50" t="s">
        <v>124</v>
      </c>
      <c r="Z29" s="46">
        <f>COUNTIF(G3:G99, "CR")</f>
        <v>0</v>
      </c>
      <c r="AA29" s="44"/>
      <c r="AB29" s="50" t="s">
        <v>125</v>
      </c>
      <c r="AC29" s="46">
        <f>COUNTIF(E3:E99,"MC")+COUNTIF(F3:F99,"MC")</f>
        <v>26</v>
      </c>
    </row>
    <row r="30" ht="15.75" customHeight="1">
      <c r="A30" s="25">
        <v>4.0</v>
      </c>
      <c r="B30" s="25"/>
      <c r="C30" s="52" t="s">
        <v>65</v>
      </c>
      <c r="D30" s="27" t="s">
        <v>126</v>
      </c>
      <c r="E30" s="28" t="s">
        <v>33</v>
      </c>
      <c r="F30" s="28" t="s">
        <v>46</v>
      </c>
      <c r="G30" s="29" t="s">
        <v>64</v>
      </c>
      <c r="H30" s="30" t="s">
        <v>19</v>
      </c>
      <c r="I30" s="31" t="s">
        <v>106</v>
      </c>
      <c r="J30" s="32" t="s">
        <v>58</v>
      </c>
      <c r="K30" s="33" t="s">
        <v>59</v>
      </c>
      <c r="L30" s="30" t="s">
        <v>59</v>
      </c>
      <c r="M30" s="30" t="s">
        <v>59</v>
      </c>
      <c r="N30" s="30" t="s">
        <v>59</v>
      </c>
      <c r="O30" s="30" t="s">
        <v>59</v>
      </c>
      <c r="P30" s="30" t="s">
        <v>59</v>
      </c>
      <c r="Q30" s="30" t="s">
        <v>59</v>
      </c>
      <c r="R30" s="30" t="s">
        <v>59</v>
      </c>
      <c r="S30" s="30" t="s">
        <v>59</v>
      </c>
      <c r="T30" s="30" t="s">
        <v>59</v>
      </c>
      <c r="U30" s="30" t="s">
        <v>59</v>
      </c>
      <c r="V30" s="30" t="s">
        <v>59</v>
      </c>
      <c r="W30" s="30" t="s">
        <v>59</v>
      </c>
      <c r="X30" s="34">
        <f t="shared" si="3"/>
        <v>0</v>
      </c>
      <c r="Y30" s="50" t="s">
        <v>127</v>
      </c>
      <c r="Z30" s="46">
        <f>COUNTIF(G3:G99, "ES")</f>
        <v>1</v>
      </c>
      <c r="AA30" s="44"/>
      <c r="AB30" s="50" t="s">
        <v>128</v>
      </c>
      <c r="AC30" s="46">
        <f>COUNTIF(E3:E99,"MG")+COUNTIF(F3:F99,"MG")</f>
        <v>15</v>
      </c>
    </row>
    <row r="31" ht="15.75" customHeight="1">
      <c r="A31" s="25">
        <f t="shared" ref="A31:A34" si="4">IF(I31="ALTM",1,IF(I31="1° P",2,IF(I31="1° P - 1°M",3,IF(I31="1° P - 2°M",4,IF(I31="2° P",5,IF(I31="2° P - 3°M",6,IF(I31="2° P - 4°M",7,IF(I31="1° PP",8,IF(I31="1° PP - 1°Pa",9,IF(I31="1° PP - 2°Pa",10,IF(I31="Espectro",11,IF(I31="Caballeria",12,IF(I31="FAZR",13,15)))))))))))))</f>
        <v>4</v>
      </c>
      <c r="B31" s="25">
        <f>IF(C31="Cap.",1,IF(C31="Tte.",2,IF(C31="Alf.",3,IF(C31="SgtM.",4,IF(C31="Sgt1.",5,IF(C31="Sgt.",6,IF(C31="Cbo1.",7,IF(C31="Cbo.",8,IF(C31="Dis.",9,IF(C31="Inf.",10,IF(C31="Rct.",11,15)))))))))))</f>
        <v>9</v>
      </c>
      <c r="C31" s="26" t="s">
        <v>74</v>
      </c>
      <c r="D31" s="27" t="s">
        <v>129</v>
      </c>
      <c r="E31" s="28" t="s">
        <v>17</v>
      </c>
      <c r="F31" s="28"/>
      <c r="G31" s="29" t="s">
        <v>110</v>
      </c>
      <c r="H31" s="30" t="s">
        <v>19</v>
      </c>
      <c r="I31" s="31" t="s">
        <v>106</v>
      </c>
      <c r="J31" s="32" t="s">
        <v>77</v>
      </c>
      <c r="K31" s="33" t="s">
        <v>25</v>
      </c>
      <c r="L31" s="30" t="s">
        <v>25</v>
      </c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0" t="s">
        <v>25</v>
      </c>
      <c r="X31" s="34">
        <f t="shared" si="3"/>
        <v>0</v>
      </c>
      <c r="Y31" s="50" t="s">
        <v>130</v>
      </c>
      <c r="Z31" s="46">
        <f>COUNTIF(G3:G99, "Ja")</f>
        <v>1</v>
      </c>
      <c r="AA31" s="44"/>
      <c r="AB31" s="50" t="s">
        <v>131</v>
      </c>
      <c r="AC31" s="46">
        <f>COUNTIF(E3:E99,"OD")+COUNTIF(F3:F99,"OD")</f>
        <v>6</v>
      </c>
    </row>
    <row r="32" ht="15.75" customHeight="1">
      <c r="A32" s="25">
        <f t="shared" si="4"/>
        <v>4</v>
      </c>
      <c r="B32" s="25">
        <v>11.0</v>
      </c>
      <c r="C32" s="26" t="s">
        <v>65</v>
      </c>
      <c r="D32" s="27" t="s">
        <v>132</v>
      </c>
      <c r="E32" s="28" t="s">
        <v>51</v>
      </c>
      <c r="F32" s="28"/>
      <c r="G32" s="29" t="s">
        <v>133</v>
      </c>
      <c r="H32" s="30" t="s">
        <v>25</v>
      </c>
      <c r="I32" s="31" t="s">
        <v>106</v>
      </c>
      <c r="J32" s="32" t="s">
        <v>77</v>
      </c>
      <c r="K32" s="33" t="s">
        <v>25</v>
      </c>
      <c r="L32" s="30" t="s">
        <v>25</v>
      </c>
      <c r="M32" s="30" t="s">
        <v>25</v>
      </c>
      <c r="N32" s="30" t="s">
        <v>25</v>
      </c>
      <c r="O32" s="30" t="s">
        <v>25</v>
      </c>
      <c r="P32" s="30" t="s">
        <v>25</v>
      </c>
      <c r="Q32" s="30" t="s">
        <v>25</v>
      </c>
      <c r="R32" s="30" t="s">
        <v>25</v>
      </c>
      <c r="S32" s="30" t="s">
        <v>25</v>
      </c>
      <c r="T32" s="30" t="s">
        <v>25</v>
      </c>
      <c r="U32" s="30" t="s">
        <v>25</v>
      </c>
      <c r="V32" s="30" t="s">
        <v>25</v>
      </c>
      <c r="W32" s="30" t="s">
        <v>25</v>
      </c>
      <c r="X32" s="34">
        <f t="shared" si="3"/>
        <v>0</v>
      </c>
      <c r="Y32" s="50" t="s">
        <v>134</v>
      </c>
      <c r="Z32" s="46">
        <f>COUNTIF(G3:G99, "Me")</f>
        <v>12</v>
      </c>
      <c r="AA32" s="44"/>
      <c r="AB32" s="50" t="s">
        <v>135</v>
      </c>
      <c r="AC32" s="46">
        <f>COUNTIF(E3:E99,"RO")+COUNTIF(F3:F99,"RO")</f>
        <v>12</v>
      </c>
    </row>
    <row r="33" ht="15.75" customHeight="1">
      <c r="A33" s="25">
        <f t="shared" si="4"/>
        <v>4</v>
      </c>
      <c r="B33" s="25">
        <f t="shared" ref="B33:B34" si="5">IF(C33="Cap.",1,IF(C33="Tte.",2,IF(C33="Alf.",3,IF(C33="SgtM.",4,IF(C33="Sgt1.",5,IF(C33="Sgt.",6,IF(C33="Cbo1.",7,IF(C33="Cbo.",8,IF(C33="Dis.",9,IF(C33="Inf.",10,IF(C33="Rct.",11,15)))))))))))</f>
        <v>11</v>
      </c>
      <c r="C33" s="26" t="s">
        <v>70</v>
      </c>
      <c r="D33" s="27" t="s">
        <v>136</v>
      </c>
      <c r="E33" s="28" t="s">
        <v>33</v>
      </c>
      <c r="F33" s="28" t="s">
        <v>17</v>
      </c>
      <c r="G33" s="29" t="s">
        <v>52</v>
      </c>
      <c r="H33" s="30" t="s">
        <v>19</v>
      </c>
      <c r="I33" s="31" t="s">
        <v>106</v>
      </c>
      <c r="J33" s="32" t="s">
        <v>77</v>
      </c>
      <c r="K33" s="33" t="s">
        <v>59</v>
      </c>
      <c r="L33" s="30" t="s">
        <v>59</v>
      </c>
      <c r="M33" s="30" t="s">
        <v>59</v>
      </c>
      <c r="N33" s="30" t="s">
        <v>59</v>
      </c>
      <c r="O33" s="30" t="s">
        <v>59</v>
      </c>
      <c r="P33" s="30" t="s">
        <v>59</v>
      </c>
      <c r="Q33" s="30" t="s">
        <v>59</v>
      </c>
      <c r="R33" s="30" t="s">
        <v>59</v>
      </c>
      <c r="S33" s="30" t="s">
        <v>59</v>
      </c>
      <c r="T33" s="30" t="s">
        <v>59</v>
      </c>
      <c r="U33" s="30" t="s">
        <v>59</v>
      </c>
      <c r="V33" s="30" t="s">
        <v>59</v>
      </c>
      <c r="W33" s="30" t="s">
        <v>59</v>
      </c>
      <c r="X33" s="34">
        <f t="shared" si="3"/>
        <v>0</v>
      </c>
      <c r="Y33" s="50" t="s">
        <v>137</v>
      </c>
      <c r="Z33" s="46">
        <f>COUNTIF(G3:G99, "Pa")</f>
        <v>3</v>
      </c>
      <c r="AA33" s="44"/>
      <c r="AB33" s="50" t="s">
        <v>138</v>
      </c>
      <c r="AC33" s="46">
        <f>COUNTIF(E3:E99,"TE")+COUNTIF(F3:F99,"TE")</f>
        <v>5</v>
      </c>
    </row>
    <row r="34" ht="15.75" customHeight="1">
      <c r="A34" s="25">
        <f t="shared" si="4"/>
        <v>4</v>
      </c>
      <c r="B34" s="25">
        <f t="shared" si="5"/>
        <v>11</v>
      </c>
      <c r="C34" s="26" t="s">
        <v>70</v>
      </c>
      <c r="D34" s="27" t="s">
        <v>139</v>
      </c>
      <c r="E34" s="28" t="s">
        <v>51</v>
      </c>
      <c r="F34" s="28" t="s">
        <v>40</v>
      </c>
      <c r="G34" s="29" t="s">
        <v>18</v>
      </c>
      <c r="H34" s="30" t="s">
        <v>19</v>
      </c>
      <c r="I34" s="31" t="s">
        <v>106</v>
      </c>
      <c r="J34" s="32" t="s">
        <v>77</v>
      </c>
      <c r="K34" s="33" t="s">
        <v>19</v>
      </c>
      <c r="L34" s="30" t="s">
        <v>19</v>
      </c>
      <c r="M34" s="30"/>
      <c r="N34" s="30" t="s">
        <v>19</v>
      </c>
      <c r="O34" s="30" t="s">
        <v>19</v>
      </c>
      <c r="P34" s="30"/>
      <c r="Q34" s="53" t="s">
        <v>29</v>
      </c>
      <c r="R34" s="53" t="s">
        <v>19</v>
      </c>
      <c r="S34" s="53"/>
      <c r="T34" s="53" t="s">
        <v>29</v>
      </c>
      <c r="U34" s="53" t="s">
        <v>19</v>
      </c>
      <c r="V34" s="53"/>
      <c r="W34" s="53" t="s">
        <v>19</v>
      </c>
      <c r="X34" s="34">
        <f t="shared" si="3"/>
        <v>0.7777777778</v>
      </c>
      <c r="Y34" s="50" t="s">
        <v>140</v>
      </c>
      <c r="Z34" s="46">
        <f>COUNTIF(G3:G99, "Py")</f>
        <v>0</v>
      </c>
      <c r="AA34" s="44"/>
      <c r="AB34" s="50" t="s">
        <v>141</v>
      </c>
      <c r="AC34" s="46">
        <f>COUNTIF(E3:E99,"TS")+COUNTIF(F3:F99,"TS")</f>
        <v>0</v>
      </c>
    </row>
    <row r="35" ht="15.75" customHeight="1">
      <c r="A35" s="25">
        <v>4.0</v>
      </c>
      <c r="B35" s="25"/>
      <c r="C35" s="52" t="s">
        <v>65</v>
      </c>
      <c r="D35" s="27" t="s">
        <v>142</v>
      </c>
      <c r="E35" s="28" t="s">
        <v>40</v>
      </c>
      <c r="F35" s="28" t="s">
        <v>46</v>
      </c>
      <c r="G35" s="29" t="s">
        <v>52</v>
      </c>
      <c r="H35" s="30" t="s">
        <v>19</v>
      </c>
      <c r="I35" s="31" t="s">
        <v>106</v>
      </c>
      <c r="J35" s="32" t="s">
        <v>77</v>
      </c>
      <c r="K35" s="33" t="s">
        <v>19</v>
      </c>
      <c r="L35" s="30" t="s">
        <v>19</v>
      </c>
      <c r="M35" s="30"/>
      <c r="N35" s="30" t="s">
        <v>29</v>
      </c>
      <c r="O35" s="30" t="s">
        <v>19</v>
      </c>
      <c r="P35" s="30"/>
      <c r="Q35" s="30" t="s">
        <v>19</v>
      </c>
      <c r="R35" s="30" t="s">
        <v>19</v>
      </c>
      <c r="S35" s="30"/>
      <c r="T35" s="30" t="s">
        <v>29</v>
      </c>
      <c r="U35" s="30" t="s">
        <v>19</v>
      </c>
      <c r="V35" s="30"/>
      <c r="W35" s="30" t="s">
        <v>19</v>
      </c>
      <c r="X35" s="34">
        <f t="shared" si="3"/>
        <v>0.7777777778</v>
      </c>
      <c r="Y35" s="50" t="s">
        <v>143</v>
      </c>
      <c r="Z35" s="46">
        <f>COUNTIF(G3:G99, "Pe")</f>
        <v>3</v>
      </c>
      <c r="AA35" s="44"/>
      <c r="AB35" s="50"/>
      <c r="AC35" s="46"/>
    </row>
    <row r="36" ht="15.75" customHeight="1">
      <c r="A36" s="25">
        <f t="shared" ref="A36:A99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99" si="7">IF(C36="Cap.",1,IF(C36="Tte.",2,IF(C36="Alf.",3,IF(C36="SgtM.",4,IF(C36="Sgt1.",5,IF(C36="Sgt.",6,IF(C36="Cbo1.",7,IF(C36="Cbo.",8,IF(C36="Dis.",9,IF(C36="Inf.",10,IF(C36="Rct.",11,15)))))))))))</f>
        <v>5</v>
      </c>
      <c r="C36" s="26" t="s">
        <v>144</v>
      </c>
      <c r="D36" s="27" t="s">
        <v>145</v>
      </c>
      <c r="E36" s="28" t="s">
        <v>40</v>
      </c>
      <c r="F36" s="28" t="s">
        <v>76</v>
      </c>
      <c r="G36" s="29" t="s">
        <v>18</v>
      </c>
      <c r="H36" s="30" t="s">
        <v>19</v>
      </c>
      <c r="I36" s="31" t="s">
        <v>106</v>
      </c>
      <c r="J36" s="32" t="s">
        <v>90</v>
      </c>
      <c r="K36" s="33" t="s">
        <v>19</v>
      </c>
      <c r="L36" s="30" t="s">
        <v>19</v>
      </c>
      <c r="M36" s="30"/>
      <c r="N36" s="30" t="s">
        <v>29</v>
      </c>
      <c r="O36" s="30" t="s">
        <v>19</v>
      </c>
      <c r="P36" s="30"/>
      <c r="Q36" s="30" t="s">
        <v>29</v>
      </c>
      <c r="R36" s="30" t="s">
        <v>19</v>
      </c>
      <c r="S36" s="30"/>
      <c r="T36" s="30" t="s">
        <v>29</v>
      </c>
      <c r="U36" s="30" t="s">
        <v>19</v>
      </c>
      <c r="V36" s="30"/>
      <c r="W36" s="30" t="s">
        <v>29</v>
      </c>
      <c r="X36" s="34">
        <f t="shared" si="3"/>
        <v>0.5555555556</v>
      </c>
      <c r="Y36" s="50" t="s">
        <v>146</v>
      </c>
      <c r="Z36" s="46">
        <f>COUNTIF(G3:G99, "US")</f>
        <v>1</v>
      </c>
      <c r="AA36" s="44"/>
      <c r="AB36" s="50"/>
      <c r="AC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147</v>
      </c>
      <c r="E37" s="28" t="s">
        <v>33</v>
      </c>
      <c r="F37" s="28" t="s">
        <v>62</v>
      </c>
      <c r="G37" s="29" t="s">
        <v>41</v>
      </c>
      <c r="H37" s="30" t="s">
        <v>25</v>
      </c>
      <c r="I37" s="31" t="s">
        <v>106</v>
      </c>
      <c r="J37" s="32" t="s">
        <v>90</v>
      </c>
      <c r="K37" s="33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  <c r="X37" s="34">
        <f t="shared" si="3"/>
        <v>0</v>
      </c>
      <c r="Y37" s="50" t="s">
        <v>148</v>
      </c>
      <c r="Z37" s="46">
        <f>COUNTIF(G1:G97, "Ve")</f>
        <v>23</v>
      </c>
      <c r="AA37" s="44"/>
      <c r="AB37" s="50"/>
      <c r="AC37" s="46"/>
    </row>
    <row r="38" ht="15.75" customHeight="1">
      <c r="A38" s="25">
        <f t="shared" si="6"/>
        <v>4</v>
      </c>
      <c r="B38" s="25">
        <f t="shared" si="7"/>
        <v>8</v>
      </c>
      <c r="C38" s="26" t="s">
        <v>56</v>
      </c>
      <c r="D38" s="27" t="s">
        <v>149</v>
      </c>
      <c r="E38" s="28" t="s">
        <v>76</v>
      </c>
      <c r="F38" s="28" t="s">
        <v>17</v>
      </c>
      <c r="G38" s="29" t="s">
        <v>52</v>
      </c>
      <c r="H38" s="30" t="s">
        <v>25</v>
      </c>
      <c r="I38" s="31" t="s">
        <v>106</v>
      </c>
      <c r="J38" s="32" t="s">
        <v>90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4">
        <f t="shared" si="3"/>
        <v>0</v>
      </c>
      <c r="Y38" s="50" t="s">
        <v>150</v>
      </c>
      <c r="Z38" s="46">
        <f>COUNTIF(G1:G97, "PR")</f>
        <v>0</v>
      </c>
      <c r="AA38" s="44"/>
      <c r="AB38" s="50"/>
      <c r="AC38" s="46"/>
    </row>
    <row r="39" ht="15.75" customHeight="1">
      <c r="A39" s="25">
        <f t="shared" si="6"/>
        <v>4</v>
      </c>
      <c r="B39" s="25">
        <f t="shared" si="7"/>
        <v>10</v>
      </c>
      <c r="C39" s="26" t="s">
        <v>65</v>
      </c>
      <c r="D39" s="27" t="s">
        <v>151</v>
      </c>
      <c r="E39" s="28" t="s">
        <v>17</v>
      </c>
      <c r="F39" s="28" t="s">
        <v>63</v>
      </c>
      <c r="G39" s="29" t="s">
        <v>152</v>
      </c>
      <c r="H39" s="42" t="s">
        <v>25</v>
      </c>
      <c r="I39" s="31" t="s">
        <v>106</v>
      </c>
      <c r="J39" s="32" t="s">
        <v>90</v>
      </c>
      <c r="K39" s="33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0" t="s">
        <v>25</v>
      </c>
      <c r="W39" s="30" t="s">
        <v>25</v>
      </c>
      <c r="X39" s="34">
        <f t="shared" si="3"/>
        <v>0</v>
      </c>
      <c r="Y39" s="50" t="s">
        <v>153</v>
      </c>
      <c r="Z39" s="46">
        <f>COUNTIF(G1:G97, "Bo")</f>
        <v>1</v>
      </c>
      <c r="AA39" s="44"/>
      <c r="AB39" s="50"/>
      <c r="AC39" s="46"/>
    </row>
    <row r="40" ht="15.75" customHeight="1">
      <c r="A40" s="25">
        <f t="shared" si="6"/>
        <v>4</v>
      </c>
      <c r="B40" s="25">
        <f t="shared" si="7"/>
        <v>11</v>
      </c>
      <c r="C40" s="52" t="s">
        <v>70</v>
      </c>
      <c r="D40" s="54" t="s">
        <v>154</v>
      </c>
      <c r="E40" s="28" t="s">
        <v>33</v>
      </c>
      <c r="F40" s="28" t="s">
        <v>17</v>
      </c>
      <c r="G40" s="29" t="s">
        <v>64</v>
      </c>
      <c r="H40" s="30" t="s">
        <v>25</v>
      </c>
      <c r="I40" s="31" t="s">
        <v>106</v>
      </c>
      <c r="J40" s="32" t="s">
        <v>90</v>
      </c>
      <c r="K40" s="33" t="s">
        <v>25</v>
      </c>
      <c r="L40" s="30" t="s">
        <v>25</v>
      </c>
      <c r="M40" s="30" t="s">
        <v>25</v>
      </c>
      <c r="N40" s="30" t="s">
        <v>25</v>
      </c>
      <c r="O40" s="30" t="s">
        <v>25</v>
      </c>
      <c r="P40" s="30" t="s">
        <v>25</v>
      </c>
      <c r="Q40" s="30" t="s">
        <v>25</v>
      </c>
      <c r="R40" s="30" t="s">
        <v>25</v>
      </c>
      <c r="S40" s="30" t="s">
        <v>25</v>
      </c>
      <c r="T40" s="30" t="s">
        <v>25</v>
      </c>
      <c r="U40" s="30" t="s">
        <v>25</v>
      </c>
      <c r="V40" s="30" t="s">
        <v>25</v>
      </c>
      <c r="W40" s="30" t="s">
        <v>25</v>
      </c>
      <c r="X40" s="34">
        <f t="shared" si="3"/>
        <v>0</v>
      </c>
      <c r="Y40" s="50" t="s">
        <v>155</v>
      </c>
      <c r="Z40" s="46">
        <f>COUNTIF(G1:G98, "RD")</f>
        <v>0</v>
      </c>
      <c r="AA40" s="44"/>
      <c r="AB40" s="44"/>
      <c r="AC40" s="44"/>
    </row>
    <row r="41" ht="15.75" customHeight="1">
      <c r="A41" s="25">
        <f t="shared" si="6"/>
        <v>4</v>
      </c>
      <c r="B41" s="25">
        <f t="shared" si="7"/>
        <v>11</v>
      </c>
      <c r="C41" s="26" t="s">
        <v>70</v>
      </c>
      <c r="D41" s="27" t="s">
        <v>156</v>
      </c>
      <c r="E41" s="28" t="s">
        <v>17</v>
      </c>
      <c r="F41" s="28"/>
      <c r="G41" s="29" t="s">
        <v>18</v>
      </c>
      <c r="H41" s="30" t="s">
        <v>19</v>
      </c>
      <c r="I41" s="31" t="s">
        <v>106</v>
      </c>
      <c r="J41" s="32" t="s">
        <v>90</v>
      </c>
      <c r="K41" s="33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4">
        <f t="shared" si="3"/>
        <v>0</v>
      </c>
      <c r="Y41" s="50"/>
      <c r="Z41" s="46"/>
      <c r="AA41" s="44"/>
      <c r="AB41" s="44"/>
      <c r="AC41" s="44"/>
    </row>
    <row r="42" ht="15.75" customHeight="1">
      <c r="A42" s="25">
        <f t="shared" si="6"/>
        <v>9</v>
      </c>
      <c r="B42" s="25">
        <f t="shared" si="7"/>
        <v>5</v>
      </c>
      <c r="C42" s="26" t="s">
        <v>144</v>
      </c>
      <c r="D42" s="27" t="s">
        <v>157</v>
      </c>
      <c r="E42" s="28" t="s">
        <v>40</v>
      </c>
      <c r="F42" s="28" t="s">
        <v>33</v>
      </c>
      <c r="G42" s="29" t="s">
        <v>18</v>
      </c>
      <c r="H42" s="30" t="s">
        <v>19</v>
      </c>
      <c r="I42" s="31" t="s">
        <v>158</v>
      </c>
      <c r="J42" s="32" t="s">
        <v>43</v>
      </c>
      <c r="K42" s="33" t="s">
        <v>19</v>
      </c>
      <c r="L42" s="30" t="s">
        <v>19</v>
      </c>
      <c r="M42" s="30"/>
      <c r="N42" s="30" t="s">
        <v>19</v>
      </c>
      <c r="O42" s="30" t="s">
        <v>19</v>
      </c>
      <c r="P42" s="30"/>
      <c r="Q42" s="30" t="s">
        <v>29</v>
      </c>
      <c r="R42" s="30" t="s">
        <v>19</v>
      </c>
      <c r="S42" s="30"/>
      <c r="T42" s="30" t="s">
        <v>19</v>
      </c>
      <c r="U42" s="30" t="s">
        <v>19</v>
      </c>
      <c r="V42" s="30"/>
      <c r="W42" s="30" t="s">
        <v>19</v>
      </c>
      <c r="X42" s="34">
        <f t="shared" si="3"/>
        <v>0.8888888889</v>
      </c>
      <c r="Y42" s="50"/>
      <c r="Z42" s="46"/>
    </row>
    <row r="43" ht="15.75" customHeight="1">
      <c r="A43" s="25">
        <f t="shared" si="6"/>
        <v>9</v>
      </c>
      <c r="B43" s="25">
        <f t="shared" si="7"/>
        <v>7</v>
      </c>
      <c r="C43" s="26" t="s">
        <v>38</v>
      </c>
      <c r="D43" s="27" t="s">
        <v>159</v>
      </c>
      <c r="E43" s="28" t="s">
        <v>51</v>
      </c>
      <c r="F43" s="28" t="s">
        <v>33</v>
      </c>
      <c r="G43" s="29" t="s">
        <v>64</v>
      </c>
      <c r="H43" s="30" t="s">
        <v>19</v>
      </c>
      <c r="I43" s="31" t="s">
        <v>158</v>
      </c>
      <c r="J43" s="32" t="s">
        <v>47</v>
      </c>
      <c r="K43" s="33" t="s">
        <v>19</v>
      </c>
      <c r="L43" s="30" t="s">
        <v>19</v>
      </c>
      <c r="M43" s="30"/>
      <c r="N43" s="30" t="s">
        <v>19</v>
      </c>
      <c r="O43" s="30" t="s">
        <v>19</v>
      </c>
      <c r="P43" s="30"/>
      <c r="Q43" s="30" t="s">
        <v>19</v>
      </c>
      <c r="R43" s="30" t="s">
        <v>19</v>
      </c>
      <c r="S43" s="30"/>
      <c r="T43" s="30" t="s">
        <v>19</v>
      </c>
      <c r="U43" s="30" t="s">
        <v>19</v>
      </c>
      <c r="V43" s="30"/>
      <c r="W43" s="30" t="s">
        <v>19</v>
      </c>
      <c r="X43" s="34">
        <f t="shared" si="3"/>
        <v>1</v>
      </c>
    </row>
    <row r="44" ht="15.75" customHeight="1">
      <c r="A44" s="25">
        <f t="shared" si="6"/>
        <v>9</v>
      </c>
      <c r="B44" s="25">
        <f t="shared" si="7"/>
        <v>6</v>
      </c>
      <c r="C44" s="26" t="s">
        <v>160</v>
      </c>
      <c r="D44" s="27" t="s">
        <v>161</v>
      </c>
      <c r="E44" s="28" t="s">
        <v>51</v>
      </c>
      <c r="F44" s="28" t="s">
        <v>40</v>
      </c>
      <c r="G44" s="29" t="s">
        <v>133</v>
      </c>
      <c r="H44" s="30" t="s">
        <v>19</v>
      </c>
      <c r="I44" s="31" t="s">
        <v>158</v>
      </c>
      <c r="J44" s="32" t="s">
        <v>53</v>
      </c>
      <c r="K44" s="33" t="s">
        <v>19</v>
      </c>
      <c r="L44" s="30" t="s">
        <v>19</v>
      </c>
      <c r="M44" s="30"/>
      <c r="N44" s="30" t="s">
        <v>19</v>
      </c>
      <c r="O44" s="30" t="s">
        <v>19</v>
      </c>
      <c r="P44" s="30"/>
      <c r="Q44" s="30" t="s">
        <v>19</v>
      </c>
      <c r="R44" s="30" t="s">
        <v>19</v>
      </c>
      <c r="S44" s="30"/>
      <c r="T44" s="30" t="s">
        <v>29</v>
      </c>
      <c r="U44" s="30" t="s">
        <v>19</v>
      </c>
      <c r="V44" s="30"/>
      <c r="W44" s="30" t="s">
        <v>29</v>
      </c>
      <c r="X44" s="34">
        <f t="shared" si="3"/>
        <v>0.7777777778</v>
      </c>
      <c r="Y44" s="55" t="s">
        <v>162</v>
      </c>
      <c r="Z44" s="4"/>
      <c r="AA44" s="48"/>
      <c r="AB44" s="55" t="s">
        <v>163</v>
      </c>
      <c r="AC44" s="4"/>
    </row>
    <row r="45" ht="15.75" customHeight="1">
      <c r="A45" s="25">
        <f t="shared" si="6"/>
        <v>9</v>
      </c>
      <c r="B45" s="25">
        <f t="shared" si="7"/>
        <v>9</v>
      </c>
      <c r="C45" s="26" t="s">
        <v>74</v>
      </c>
      <c r="D45" s="27" t="s">
        <v>164</v>
      </c>
      <c r="E45" s="28" t="s">
        <v>46</v>
      </c>
      <c r="F45" s="28" t="s">
        <v>17</v>
      </c>
      <c r="G45" s="29" t="s">
        <v>110</v>
      </c>
      <c r="H45" s="30" t="s">
        <v>25</v>
      </c>
      <c r="I45" s="31" t="s">
        <v>158</v>
      </c>
      <c r="J45" s="32" t="s">
        <v>58</v>
      </c>
      <c r="K45" s="33" t="s">
        <v>25</v>
      </c>
      <c r="L45" s="30" t="s">
        <v>25</v>
      </c>
      <c r="M45" s="30" t="s">
        <v>25</v>
      </c>
      <c r="N45" s="30" t="s">
        <v>25</v>
      </c>
      <c r="O45" s="30" t="s">
        <v>25</v>
      </c>
      <c r="P45" s="30" t="s">
        <v>25</v>
      </c>
      <c r="Q45" s="30" t="s">
        <v>25</v>
      </c>
      <c r="R45" s="30" t="s">
        <v>25</v>
      </c>
      <c r="S45" s="30" t="s">
        <v>25</v>
      </c>
      <c r="T45" s="30" t="s">
        <v>25</v>
      </c>
      <c r="U45" s="30" t="s">
        <v>25</v>
      </c>
      <c r="V45" s="30" t="s">
        <v>25</v>
      </c>
      <c r="W45" s="30" t="s">
        <v>25</v>
      </c>
      <c r="X45" s="34">
        <f t="shared" si="3"/>
        <v>0</v>
      </c>
      <c r="Y45" s="56" t="s">
        <v>7</v>
      </c>
      <c r="Z45" s="57"/>
      <c r="AA45" s="58" t="s">
        <v>165</v>
      </c>
      <c r="AB45" s="58" t="s">
        <v>166</v>
      </c>
      <c r="AC45" s="58" t="s">
        <v>167</v>
      </c>
    </row>
    <row r="46" ht="15.75" customHeight="1">
      <c r="A46" s="25">
        <f t="shared" si="6"/>
        <v>9</v>
      </c>
      <c r="B46" s="25">
        <f t="shared" si="7"/>
        <v>9</v>
      </c>
      <c r="C46" s="26" t="s">
        <v>74</v>
      </c>
      <c r="D46" s="54" t="s">
        <v>168</v>
      </c>
      <c r="E46" s="28" t="s">
        <v>17</v>
      </c>
      <c r="F46" s="28" t="s">
        <v>46</v>
      </c>
      <c r="G46" s="29" t="s">
        <v>64</v>
      </c>
      <c r="H46" s="30" t="s">
        <v>19</v>
      </c>
      <c r="I46" s="31" t="s">
        <v>158</v>
      </c>
      <c r="J46" s="32" t="s">
        <v>58</v>
      </c>
      <c r="K46" s="33" t="s">
        <v>19</v>
      </c>
      <c r="L46" s="30" t="s">
        <v>19</v>
      </c>
      <c r="M46" s="30"/>
      <c r="N46" s="30" t="s">
        <v>19</v>
      </c>
      <c r="O46" s="30" t="s">
        <v>29</v>
      </c>
      <c r="P46" s="30"/>
      <c r="Q46" s="30" t="s">
        <v>29</v>
      </c>
      <c r="R46" s="30" t="s">
        <v>29</v>
      </c>
      <c r="S46" s="30"/>
      <c r="T46" s="30" t="s">
        <v>29</v>
      </c>
      <c r="U46" s="30" t="s">
        <v>29</v>
      </c>
      <c r="V46" s="30"/>
      <c r="W46" s="30" t="s">
        <v>29</v>
      </c>
      <c r="X46" s="34">
        <f t="shared" si="3"/>
        <v>0.3333333333</v>
      </c>
      <c r="Y46" s="59"/>
      <c r="Z46" s="57"/>
      <c r="AA46" s="60"/>
      <c r="AB46" s="61"/>
      <c r="AC46" s="61"/>
    </row>
    <row r="47" ht="15.75" customHeight="1">
      <c r="A47" s="25">
        <f t="shared" si="6"/>
        <v>9</v>
      </c>
      <c r="B47" s="25">
        <f t="shared" si="7"/>
        <v>10</v>
      </c>
      <c r="C47" s="26" t="s">
        <v>65</v>
      </c>
      <c r="D47" s="27" t="s">
        <v>169</v>
      </c>
      <c r="E47" s="28" t="s">
        <v>17</v>
      </c>
      <c r="F47" s="28"/>
      <c r="G47" s="29" t="s">
        <v>133</v>
      </c>
      <c r="H47" s="30" t="s">
        <v>19</v>
      </c>
      <c r="I47" s="31" t="s">
        <v>158</v>
      </c>
      <c r="J47" s="32" t="s">
        <v>58</v>
      </c>
      <c r="K47" s="33" t="s">
        <v>19</v>
      </c>
      <c r="L47" s="30" t="s">
        <v>19</v>
      </c>
      <c r="M47" s="30"/>
      <c r="N47" s="30" t="s">
        <v>29</v>
      </c>
      <c r="O47" s="30" t="s">
        <v>19</v>
      </c>
      <c r="P47" s="30"/>
      <c r="Q47" s="30" t="s">
        <v>19</v>
      </c>
      <c r="R47" s="30" t="s">
        <v>19</v>
      </c>
      <c r="S47" s="30"/>
      <c r="T47" s="30" t="s">
        <v>29</v>
      </c>
      <c r="U47" s="30" t="s">
        <v>19</v>
      </c>
      <c r="V47" s="30"/>
      <c r="W47" s="30" t="s">
        <v>19</v>
      </c>
      <c r="X47" s="34">
        <f t="shared" si="3"/>
        <v>0.7777777778</v>
      </c>
      <c r="Y47" s="59"/>
      <c r="Z47" s="57"/>
      <c r="AA47" s="60"/>
      <c r="AB47" s="61"/>
      <c r="AC47" s="61"/>
    </row>
    <row r="48" ht="15.75" customHeight="1">
      <c r="A48" s="25">
        <f t="shared" si="6"/>
        <v>9</v>
      </c>
      <c r="B48" s="25">
        <f t="shared" si="7"/>
        <v>7</v>
      </c>
      <c r="C48" s="26" t="s">
        <v>38</v>
      </c>
      <c r="D48" s="27" t="s">
        <v>170</v>
      </c>
      <c r="E48" s="28" t="s">
        <v>33</v>
      </c>
      <c r="F48" s="28" t="s">
        <v>17</v>
      </c>
      <c r="G48" s="29" t="s">
        <v>171</v>
      </c>
      <c r="H48" s="30" t="s">
        <v>25</v>
      </c>
      <c r="I48" s="31" t="s">
        <v>158</v>
      </c>
      <c r="J48" s="32" t="s">
        <v>77</v>
      </c>
      <c r="K48" s="33" t="s">
        <v>25</v>
      </c>
      <c r="L48" s="30" t="s">
        <v>25</v>
      </c>
      <c r="M48" s="30" t="s">
        <v>25</v>
      </c>
      <c r="N48" s="30" t="s">
        <v>25</v>
      </c>
      <c r="O48" s="30" t="s">
        <v>25</v>
      </c>
      <c r="P48" s="30" t="s">
        <v>25</v>
      </c>
      <c r="Q48" s="30" t="s">
        <v>25</v>
      </c>
      <c r="R48" s="30" t="s">
        <v>25</v>
      </c>
      <c r="S48" s="30" t="s">
        <v>25</v>
      </c>
      <c r="T48" s="30" t="s">
        <v>25</v>
      </c>
      <c r="U48" s="30" t="s">
        <v>25</v>
      </c>
      <c r="V48" s="30" t="s">
        <v>25</v>
      </c>
      <c r="W48" s="30" t="s">
        <v>25</v>
      </c>
      <c r="X48" s="34">
        <f t="shared" si="3"/>
        <v>0</v>
      </c>
      <c r="Y48" s="59"/>
      <c r="Z48" s="57"/>
      <c r="AA48" s="60"/>
      <c r="AB48" s="61"/>
      <c r="AC48" s="61"/>
    </row>
    <row r="49" ht="15.75" customHeight="1">
      <c r="A49" s="25">
        <f t="shared" si="6"/>
        <v>9</v>
      </c>
      <c r="B49" s="25">
        <f t="shared" si="7"/>
        <v>8</v>
      </c>
      <c r="C49" s="26" t="s">
        <v>56</v>
      </c>
      <c r="D49" s="27" t="s">
        <v>172</v>
      </c>
      <c r="E49" s="28" t="s">
        <v>62</v>
      </c>
      <c r="F49" s="28" t="s">
        <v>63</v>
      </c>
      <c r="G49" s="29" t="s">
        <v>64</v>
      </c>
      <c r="H49" s="35" t="s">
        <v>19</v>
      </c>
      <c r="I49" s="31" t="s">
        <v>158</v>
      </c>
      <c r="J49" s="32" t="s">
        <v>77</v>
      </c>
      <c r="K49" s="33" t="s">
        <v>19</v>
      </c>
      <c r="L49" s="30" t="s">
        <v>19</v>
      </c>
      <c r="M49" s="30"/>
      <c r="N49" s="30" t="s">
        <v>29</v>
      </c>
      <c r="O49" s="30" t="s">
        <v>19</v>
      </c>
      <c r="P49" s="30"/>
      <c r="Q49" s="30" t="s">
        <v>19</v>
      </c>
      <c r="R49" s="30" t="s">
        <v>19</v>
      </c>
      <c r="S49" s="30"/>
      <c r="T49" s="30" t="s">
        <v>29</v>
      </c>
      <c r="U49" s="30" t="s">
        <v>19</v>
      </c>
      <c r="V49" s="30"/>
      <c r="W49" s="30" t="s">
        <v>19</v>
      </c>
      <c r="X49" s="34">
        <f t="shared" si="3"/>
        <v>0.7777777778</v>
      </c>
      <c r="Y49" s="59"/>
      <c r="Z49" s="57"/>
      <c r="AA49" s="60"/>
      <c r="AB49" s="61"/>
      <c r="AC49" s="61"/>
    </row>
    <row r="50" ht="15.75" customHeight="1">
      <c r="A50" s="25">
        <f t="shared" si="6"/>
        <v>9</v>
      </c>
      <c r="B50" s="25">
        <f t="shared" si="7"/>
        <v>11</v>
      </c>
      <c r="C50" s="26" t="s">
        <v>70</v>
      </c>
      <c r="D50" s="27" t="s">
        <v>173</v>
      </c>
      <c r="E50" s="28" t="s">
        <v>17</v>
      </c>
      <c r="F50" s="28"/>
      <c r="G50" s="29" t="s">
        <v>64</v>
      </c>
      <c r="H50" s="30" t="s">
        <v>19</v>
      </c>
      <c r="I50" s="31" t="s">
        <v>158</v>
      </c>
      <c r="J50" s="32" t="s">
        <v>77</v>
      </c>
      <c r="K50" s="33" t="s">
        <v>19</v>
      </c>
      <c r="L50" s="30" t="s">
        <v>19</v>
      </c>
      <c r="M50" s="30"/>
      <c r="N50" s="30" t="s">
        <v>19</v>
      </c>
      <c r="O50" s="30" t="s">
        <v>19</v>
      </c>
      <c r="P50" s="30"/>
      <c r="Q50" s="30" t="s">
        <v>19</v>
      </c>
      <c r="R50" s="30" t="s">
        <v>19</v>
      </c>
      <c r="S50" s="30"/>
      <c r="T50" s="30" t="s">
        <v>19</v>
      </c>
      <c r="U50" s="30" t="s">
        <v>19</v>
      </c>
      <c r="V50" s="30"/>
      <c r="W50" s="30" t="s">
        <v>19</v>
      </c>
      <c r="X50" s="34">
        <f t="shared" si="3"/>
        <v>1</v>
      </c>
      <c r="Y50" s="59"/>
      <c r="Z50" s="57"/>
      <c r="AA50" s="60"/>
      <c r="AB50" s="61"/>
      <c r="AC50" s="61"/>
    </row>
    <row r="51" ht="15.75" customHeight="1">
      <c r="A51" s="25">
        <f t="shared" si="6"/>
        <v>9</v>
      </c>
      <c r="B51" s="25">
        <f t="shared" si="7"/>
        <v>7</v>
      </c>
      <c r="C51" s="26" t="s">
        <v>38</v>
      </c>
      <c r="D51" s="27" t="s">
        <v>174</v>
      </c>
      <c r="E51" s="28" t="s">
        <v>76</v>
      </c>
      <c r="F51" s="28" t="s">
        <v>46</v>
      </c>
      <c r="G51" s="29" t="s">
        <v>18</v>
      </c>
      <c r="H51" s="30" t="s">
        <v>25</v>
      </c>
      <c r="I51" s="31" t="s">
        <v>158</v>
      </c>
      <c r="J51" s="32" t="s">
        <v>90</v>
      </c>
      <c r="K51" s="33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0" t="s">
        <v>25</v>
      </c>
      <c r="W51" s="30" t="s">
        <v>25</v>
      </c>
      <c r="X51" s="34">
        <f t="shared" si="3"/>
        <v>0</v>
      </c>
      <c r="Y51" s="59"/>
      <c r="Z51" s="57"/>
      <c r="AA51" s="60"/>
      <c r="AB51" s="61"/>
      <c r="AC51" s="61"/>
    </row>
    <row r="52" ht="15.75" customHeight="1">
      <c r="A52" s="25">
        <f t="shared" si="6"/>
        <v>9</v>
      </c>
      <c r="B52" s="25">
        <f t="shared" si="7"/>
        <v>7</v>
      </c>
      <c r="C52" s="26" t="s">
        <v>38</v>
      </c>
      <c r="D52" s="27" t="s">
        <v>175</v>
      </c>
      <c r="E52" s="28" t="s">
        <v>17</v>
      </c>
      <c r="F52" s="28" t="s">
        <v>17</v>
      </c>
      <c r="G52" s="29" t="s">
        <v>64</v>
      </c>
      <c r="H52" s="42" t="s">
        <v>25</v>
      </c>
      <c r="I52" s="31" t="s">
        <v>158</v>
      </c>
      <c r="J52" s="32" t="s">
        <v>90</v>
      </c>
      <c r="K52" s="47" t="s">
        <v>25</v>
      </c>
      <c r="L52" s="42" t="s">
        <v>25</v>
      </c>
      <c r="M52" s="42" t="s">
        <v>25</v>
      </c>
      <c r="N52" s="42" t="s">
        <v>25</v>
      </c>
      <c r="O52" s="42" t="s">
        <v>25</v>
      </c>
      <c r="P52" s="42" t="s">
        <v>25</v>
      </c>
      <c r="Q52" s="42" t="s">
        <v>25</v>
      </c>
      <c r="R52" s="42" t="s">
        <v>25</v>
      </c>
      <c r="S52" s="42" t="s">
        <v>25</v>
      </c>
      <c r="T52" s="42" t="s">
        <v>25</v>
      </c>
      <c r="U52" s="42" t="s">
        <v>25</v>
      </c>
      <c r="V52" s="42" t="s">
        <v>25</v>
      </c>
      <c r="W52" s="42" t="s">
        <v>25</v>
      </c>
      <c r="X52" s="34">
        <f t="shared" si="3"/>
        <v>0</v>
      </c>
      <c r="Y52" s="59"/>
      <c r="Z52" s="57"/>
      <c r="AA52" s="60"/>
      <c r="AB52" s="61"/>
      <c r="AC52" s="61"/>
    </row>
    <row r="53" ht="15.75" customHeight="1">
      <c r="A53" s="25">
        <f t="shared" si="6"/>
        <v>9</v>
      </c>
      <c r="B53" s="25">
        <f t="shared" si="7"/>
        <v>9</v>
      </c>
      <c r="C53" s="26" t="s">
        <v>74</v>
      </c>
      <c r="D53" s="27" t="s">
        <v>176</v>
      </c>
      <c r="E53" s="28" t="s">
        <v>63</v>
      </c>
      <c r="F53" s="28" t="s">
        <v>33</v>
      </c>
      <c r="G53" s="29" t="s">
        <v>41</v>
      </c>
      <c r="H53" s="30" t="s">
        <v>25</v>
      </c>
      <c r="I53" s="31" t="s">
        <v>158</v>
      </c>
      <c r="J53" s="32" t="s">
        <v>90</v>
      </c>
      <c r="K53" s="33" t="s">
        <v>25</v>
      </c>
      <c r="L53" s="30" t="s">
        <v>25</v>
      </c>
      <c r="M53" s="30" t="s">
        <v>25</v>
      </c>
      <c r="N53" s="30" t="s">
        <v>25</v>
      </c>
      <c r="O53" s="30" t="s">
        <v>25</v>
      </c>
      <c r="P53" s="30" t="s">
        <v>25</v>
      </c>
      <c r="Q53" s="30" t="s">
        <v>25</v>
      </c>
      <c r="R53" s="30" t="s">
        <v>25</v>
      </c>
      <c r="S53" s="30" t="s">
        <v>25</v>
      </c>
      <c r="T53" s="30" t="s">
        <v>25</v>
      </c>
      <c r="U53" s="30" t="s">
        <v>25</v>
      </c>
      <c r="V53" s="30" t="s">
        <v>25</v>
      </c>
      <c r="W53" s="30" t="s">
        <v>25</v>
      </c>
      <c r="X53" s="34">
        <f t="shared" si="3"/>
        <v>0</v>
      </c>
      <c r="Y53" s="59"/>
      <c r="Z53" s="57"/>
      <c r="AA53" s="60"/>
      <c r="AB53" s="61"/>
      <c r="AC53" s="61"/>
    </row>
    <row r="54" ht="15.75" customHeight="1">
      <c r="A54" s="25">
        <f t="shared" si="6"/>
        <v>9</v>
      </c>
      <c r="B54" s="25">
        <f t="shared" si="7"/>
        <v>15</v>
      </c>
      <c r="C54" s="26" t="s">
        <v>122</v>
      </c>
      <c r="D54" s="27" t="s">
        <v>177</v>
      </c>
      <c r="E54" s="62" t="s">
        <v>17</v>
      </c>
      <c r="F54" s="28"/>
      <c r="G54" s="29" t="s">
        <v>41</v>
      </c>
      <c r="H54" s="30" t="s">
        <v>19</v>
      </c>
      <c r="I54" s="31" t="s">
        <v>158</v>
      </c>
      <c r="J54" s="32" t="s">
        <v>90</v>
      </c>
      <c r="K54" s="33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4">
        <f t="shared" si="3"/>
        <v>0</v>
      </c>
      <c r="Y54" s="59"/>
      <c r="Z54" s="57"/>
      <c r="AA54" s="60"/>
      <c r="AB54" s="61"/>
      <c r="AC54" s="61"/>
    </row>
    <row r="55" ht="15.75" customHeight="1">
      <c r="A55" s="25">
        <f t="shared" si="6"/>
        <v>9</v>
      </c>
      <c r="B55" s="25">
        <f t="shared" si="7"/>
        <v>15</v>
      </c>
      <c r="C55" s="26" t="s">
        <v>122</v>
      </c>
      <c r="D55" s="27" t="s">
        <v>178</v>
      </c>
      <c r="E55" s="62" t="s">
        <v>17</v>
      </c>
      <c r="F55" s="28"/>
      <c r="G55" s="29" t="s">
        <v>179</v>
      </c>
      <c r="H55" s="30" t="s">
        <v>19</v>
      </c>
      <c r="I55" s="31" t="s">
        <v>158</v>
      </c>
      <c r="J55" s="32" t="s">
        <v>90</v>
      </c>
      <c r="K55" s="33" t="s">
        <v>29</v>
      </c>
      <c r="L55" s="30" t="s">
        <v>19</v>
      </c>
      <c r="M55" s="30"/>
      <c r="N55" s="30" t="s">
        <v>29</v>
      </c>
      <c r="O55" s="30" t="s">
        <v>19</v>
      </c>
      <c r="P55" s="30"/>
      <c r="Q55" s="30" t="s">
        <v>29</v>
      </c>
      <c r="R55" s="30" t="s">
        <v>19</v>
      </c>
      <c r="S55" s="30"/>
      <c r="T55" s="30" t="s">
        <v>19</v>
      </c>
      <c r="U55" s="30" t="s">
        <v>29</v>
      </c>
      <c r="V55" s="30"/>
      <c r="W55" s="30" t="s">
        <v>29</v>
      </c>
      <c r="X55" s="34">
        <f t="shared" si="3"/>
        <v>0.4444444444</v>
      </c>
      <c r="Y55" s="59"/>
      <c r="Z55" s="57"/>
      <c r="AA55" s="60"/>
      <c r="AB55" s="61"/>
      <c r="AC55" s="61"/>
    </row>
    <row r="56" ht="15.75" customHeight="1">
      <c r="A56" s="25">
        <f t="shared" si="6"/>
        <v>11</v>
      </c>
      <c r="B56" s="25">
        <f t="shared" si="7"/>
        <v>9</v>
      </c>
      <c r="C56" s="26" t="s">
        <v>74</v>
      </c>
      <c r="D56" s="27" t="s">
        <v>180</v>
      </c>
      <c r="E56" s="28" t="s">
        <v>33</v>
      </c>
      <c r="F56" s="28" t="s">
        <v>17</v>
      </c>
      <c r="G56" s="29" t="s">
        <v>64</v>
      </c>
      <c r="H56" s="30" t="s">
        <v>19</v>
      </c>
      <c r="I56" s="31" t="s">
        <v>84</v>
      </c>
      <c r="J56" s="32" t="s">
        <v>58</v>
      </c>
      <c r="K56" s="33" t="s">
        <v>25</v>
      </c>
      <c r="L56" s="30" t="s">
        <v>25</v>
      </c>
      <c r="M56" s="30" t="s">
        <v>25</v>
      </c>
      <c r="N56" s="30" t="s">
        <v>25</v>
      </c>
      <c r="O56" s="30" t="s">
        <v>25</v>
      </c>
      <c r="P56" s="30" t="s">
        <v>25</v>
      </c>
      <c r="Q56" s="30" t="s">
        <v>25</v>
      </c>
      <c r="R56" s="30" t="s">
        <v>25</v>
      </c>
      <c r="S56" s="30" t="s">
        <v>25</v>
      </c>
      <c r="T56" s="30" t="s">
        <v>25</v>
      </c>
      <c r="U56" s="30" t="s">
        <v>25</v>
      </c>
      <c r="V56" s="30" t="s">
        <v>25</v>
      </c>
      <c r="W56" s="30" t="s">
        <v>25</v>
      </c>
      <c r="X56" s="34">
        <f t="shared" si="3"/>
        <v>0</v>
      </c>
      <c r="Y56" s="59"/>
      <c r="Z56" s="57"/>
      <c r="AA56" s="60"/>
      <c r="AB56" s="61"/>
      <c r="AC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181</v>
      </c>
      <c r="E57" s="28" t="s">
        <v>63</v>
      </c>
      <c r="F57" s="28" t="s">
        <v>76</v>
      </c>
      <c r="G57" s="29" t="s">
        <v>64</v>
      </c>
      <c r="H57" s="30" t="s">
        <v>19</v>
      </c>
      <c r="I57" s="31" t="s">
        <v>84</v>
      </c>
      <c r="J57" s="32" t="s">
        <v>58</v>
      </c>
      <c r="K57" s="3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4">
        <f t="shared" si="3"/>
        <v>0</v>
      </c>
      <c r="Y57" s="59"/>
      <c r="Z57" s="57"/>
      <c r="AA57" s="60"/>
      <c r="AB57" s="61"/>
      <c r="AC57" s="61"/>
    </row>
    <row r="58" ht="15.75" customHeight="1">
      <c r="A58" s="25">
        <f t="shared" si="6"/>
        <v>11</v>
      </c>
      <c r="B58" s="25">
        <f t="shared" si="7"/>
        <v>9</v>
      </c>
      <c r="C58" s="26" t="s">
        <v>74</v>
      </c>
      <c r="D58" s="27" t="s">
        <v>182</v>
      </c>
      <c r="E58" s="28" t="s">
        <v>17</v>
      </c>
      <c r="F58" s="28" t="s">
        <v>40</v>
      </c>
      <c r="G58" s="29" t="s">
        <v>64</v>
      </c>
      <c r="H58" s="42" t="s">
        <v>19</v>
      </c>
      <c r="I58" s="31" t="s">
        <v>84</v>
      </c>
      <c r="J58" s="32" t="s">
        <v>77</v>
      </c>
      <c r="K58" s="47" t="s">
        <v>19</v>
      </c>
      <c r="L58" s="42" t="s">
        <v>19</v>
      </c>
      <c r="M58" s="42"/>
      <c r="N58" s="42" t="s">
        <v>19</v>
      </c>
      <c r="O58" s="42" t="s">
        <v>19</v>
      </c>
      <c r="P58" s="42"/>
      <c r="Q58" s="42" t="s">
        <v>19</v>
      </c>
      <c r="R58" s="42" t="s">
        <v>19</v>
      </c>
      <c r="S58" s="42"/>
      <c r="T58" s="42" t="s">
        <v>29</v>
      </c>
      <c r="U58" s="42" t="s">
        <v>19</v>
      </c>
      <c r="V58" s="42"/>
      <c r="W58" s="42" t="s">
        <v>19</v>
      </c>
      <c r="X58" s="34">
        <f t="shared" si="3"/>
        <v>0.8888888889</v>
      </c>
      <c r="Y58" s="59"/>
      <c r="Z58" s="57"/>
      <c r="AA58" s="60"/>
      <c r="AB58" s="61"/>
      <c r="AC58" s="61"/>
    </row>
    <row r="59" ht="15.75" customHeight="1">
      <c r="A59" s="25">
        <f t="shared" si="6"/>
        <v>11</v>
      </c>
      <c r="B59" s="25">
        <f t="shared" si="7"/>
        <v>5</v>
      </c>
      <c r="C59" s="26" t="s">
        <v>144</v>
      </c>
      <c r="D59" s="27" t="s">
        <v>183</v>
      </c>
      <c r="E59" s="28" t="s">
        <v>63</v>
      </c>
      <c r="F59" s="28" t="s">
        <v>17</v>
      </c>
      <c r="G59" s="29" t="s">
        <v>64</v>
      </c>
      <c r="H59" s="30" t="s">
        <v>19</v>
      </c>
      <c r="I59" s="31" t="s">
        <v>84</v>
      </c>
      <c r="J59" s="32" t="s">
        <v>90</v>
      </c>
      <c r="K59" s="33" t="s">
        <v>29</v>
      </c>
      <c r="L59" s="30" t="s">
        <v>19</v>
      </c>
      <c r="M59" s="30"/>
      <c r="N59" s="30" t="s">
        <v>19</v>
      </c>
      <c r="O59" s="30" t="s">
        <v>19</v>
      </c>
      <c r="P59" s="30"/>
      <c r="Q59" s="30" t="s">
        <v>19</v>
      </c>
      <c r="R59" s="30" t="s">
        <v>29</v>
      </c>
      <c r="S59" s="30"/>
      <c r="T59" s="30" t="s">
        <v>29</v>
      </c>
      <c r="U59" s="30" t="s">
        <v>29</v>
      </c>
      <c r="V59" s="30"/>
      <c r="W59" s="30" t="s">
        <v>26</v>
      </c>
      <c r="X59" s="34">
        <f t="shared" si="3"/>
        <v>0.4444444444</v>
      </c>
    </row>
    <row r="60" ht="15.75" customHeight="1">
      <c r="A60" s="25">
        <f t="shared" si="6"/>
        <v>11</v>
      </c>
      <c r="B60" s="25">
        <f t="shared" si="7"/>
        <v>6</v>
      </c>
      <c r="C60" s="26" t="s">
        <v>160</v>
      </c>
      <c r="D60" s="27" t="s">
        <v>184</v>
      </c>
      <c r="E60" s="28" t="s">
        <v>40</v>
      </c>
      <c r="F60" s="28" t="s">
        <v>17</v>
      </c>
      <c r="G60" s="29" t="s">
        <v>18</v>
      </c>
      <c r="H60" s="30" t="s">
        <v>25</v>
      </c>
      <c r="I60" s="31" t="s">
        <v>84</v>
      </c>
      <c r="J60" s="32" t="s">
        <v>90</v>
      </c>
      <c r="K60" s="33" t="s">
        <v>29</v>
      </c>
      <c r="L60" s="30" t="s">
        <v>29</v>
      </c>
      <c r="M60" s="30" t="s">
        <v>25</v>
      </c>
      <c r="N60" s="30" t="s">
        <v>29</v>
      </c>
      <c r="O60" s="30" t="s">
        <v>29</v>
      </c>
      <c r="P60" s="30"/>
      <c r="Q60" s="30" t="s">
        <v>26</v>
      </c>
      <c r="R60" s="30" t="s">
        <v>29</v>
      </c>
      <c r="S60" s="30" t="s">
        <v>25</v>
      </c>
      <c r="T60" s="30" t="s">
        <v>29</v>
      </c>
      <c r="U60" s="30" t="s">
        <v>29</v>
      </c>
      <c r="V60" s="30" t="s">
        <v>25</v>
      </c>
      <c r="W60" s="30" t="s">
        <v>29</v>
      </c>
      <c r="X60" s="34">
        <f t="shared" si="3"/>
        <v>0</v>
      </c>
    </row>
    <row r="61" ht="15.75" customHeight="1">
      <c r="A61" s="25">
        <f t="shared" si="6"/>
        <v>11</v>
      </c>
      <c r="B61" s="25">
        <f t="shared" si="7"/>
        <v>9</v>
      </c>
      <c r="C61" s="26" t="s">
        <v>74</v>
      </c>
      <c r="D61" s="27" t="s">
        <v>185</v>
      </c>
      <c r="E61" s="28" t="s">
        <v>51</v>
      </c>
      <c r="F61" s="28" t="s">
        <v>33</v>
      </c>
      <c r="G61" s="29" t="s">
        <v>171</v>
      </c>
      <c r="H61" s="30" t="s">
        <v>25</v>
      </c>
      <c r="I61" s="31" t="s">
        <v>84</v>
      </c>
      <c r="J61" s="32" t="s">
        <v>90</v>
      </c>
      <c r="K61" s="33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0" t="s">
        <v>25</v>
      </c>
      <c r="W61" s="30" t="s">
        <v>25</v>
      </c>
      <c r="X61" s="34">
        <f t="shared" si="3"/>
        <v>0</v>
      </c>
      <c r="Y61" s="63" t="s">
        <v>186</v>
      </c>
      <c r="Z61" s="3"/>
      <c r="AA61" s="3"/>
      <c r="AB61" s="3"/>
      <c r="AC61" s="4"/>
    </row>
    <row r="62" ht="15.75" customHeight="1">
      <c r="A62" s="25">
        <f t="shared" si="6"/>
        <v>12</v>
      </c>
      <c r="B62" s="25">
        <f t="shared" si="7"/>
        <v>9</v>
      </c>
      <c r="C62" s="26" t="s">
        <v>74</v>
      </c>
      <c r="D62" s="27" t="s">
        <v>187</v>
      </c>
      <c r="E62" s="28" t="s">
        <v>33</v>
      </c>
      <c r="F62" s="28" t="s">
        <v>17</v>
      </c>
      <c r="G62" s="29" t="s">
        <v>18</v>
      </c>
      <c r="H62" s="30" t="s">
        <v>19</v>
      </c>
      <c r="I62" s="31" t="s">
        <v>87</v>
      </c>
      <c r="J62" s="32" t="s">
        <v>58</v>
      </c>
      <c r="K62" s="33" t="s">
        <v>19</v>
      </c>
      <c r="L62" s="30" t="s">
        <v>19</v>
      </c>
      <c r="M62" s="30"/>
      <c r="N62" s="30" t="s">
        <v>19</v>
      </c>
      <c r="O62" s="30" t="s">
        <v>19</v>
      </c>
      <c r="P62" s="30"/>
      <c r="Q62" s="30" t="s">
        <v>19</v>
      </c>
      <c r="R62" s="30" t="s">
        <v>19</v>
      </c>
      <c r="S62" s="30"/>
      <c r="T62" s="30"/>
      <c r="U62" s="30"/>
      <c r="V62" s="30"/>
      <c r="W62" s="30"/>
      <c r="X62" s="34">
        <f t="shared" si="3"/>
        <v>0.6666666667</v>
      </c>
      <c r="Y62" s="64" t="s">
        <v>229</v>
      </c>
      <c r="Z62" s="3"/>
      <c r="AA62" s="3"/>
      <c r="AB62" s="3"/>
      <c r="AC62" s="4"/>
    </row>
    <row r="63" ht="15.75" customHeight="1">
      <c r="A63" s="25">
        <f t="shared" si="6"/>
        <v>12</v>
      </c>
      <c r="B63" s="25">
        <f t="shared" si="7"/>
        <v>6</v>
      </c>
      <c r="C63" s="26" t="s">
        <v>160</v>
      </c>
      <c r="D63" s="27" t="s">
        <v>188</v>
      </c>
      <c r="E63" s="28" t="s">
        <v>33</v>
      </c>
      <c r="F63" s="28" t="s">
        <v>51</v>
      </c>
      <c r="G63" s="29" t="s">
        <v>52</v>
      </c>
      <c r="H63" s="30" t="s">
        <v>19</v>
      </c>
      <c r="I63" s="31" t="s">
        <v>87</v>
      </c>
      <c r="J63" s="32" t="s">
        <v>189</v>
      </c>
      <c r="K63" s="33" t="s">
        <v>19</v>
      </c>
      <c r="L63" s="30" t="s">
        <v>19</v>
      </c>
      <c r="M63" s="30"/>
      <c r="N63" s="30" t="s">
        <v>19</v>
      </c>
      <c r="O63" s="30" t="s">
        <v>19</v>
      </c>
      <c r="P63" s="30"/>
      <c r="Q63" s="30" t="s">
        <v>19</v>
      </c>
      <c r="R63" s="30" t="s">
        <v>19</v>
      </c>
      <c r="S63" s="30"/>
      <c r="T63" s="30" t="s">
        <v>19</v>
      </c>
      <c r="U63" s="30" t="s">
        <v>19</v>
      </c>
      <c r="V63" s="30"/>
      <c r="W63" s="30" t="s">
        <v>29</v>
      </c>
      <c r="X63" s="34">
        <f t="shared" si="3"/>
        <v>0.8888888889</v>
      </c>
      <c r="Y63" s="64" t="s">
        <v>230</v>
      </c>
      <c r="Z63" s="3"/>
      <c r="AA63" s="3"/>
      <c r="AB63" s="3"/>
      <c r="AC63" s="4"/>
    </row>
    <row r="64" ht="15.75" customHeight="1">
      <c r="A64" s="25">
        <f t="shared" si="6"/>
        <v>12</v>
      </c>
      <c r="B64" s="25">
        <f t="shared" si="7"/>
        <v>6</v>
      </c>
      <c r="C64" s="26" t="s">
        <v>160</v>
      </c>
      <c r="D64" s="27" t="s">
        <v>190</v>
      </c>
      <c r="E64" s="28" t="s">
        <v>63</v>
      </c>
      <c r="F64" s="28" t="s">
        <v>40</v>
      </c>
      <c r="G64" s="29" t="s">
        <v>191</v>
      </c>
      <c r="H64" s="30" t="s">
        <v>19</v>
      </c>
      <c r="I64" s="31" t="s">
        <v>87</v>
      </c>
      <c r="J64" s="32" t="s">
        <v>192</v>
      </c>
      <c r="K64" s="33" t="s">
        <v>19</v>
      </c>
      <c r="L64" s="30" t="s">
        <v>19</v>
      </c>
      <c r="M64" s="30"/>
      <c r="N64" s="30" t="s">
        <v>19</v>
      </c>
      <c r="O64" s="30" t="s">
        <v>19</v>
      </c>
      <c r="P64" s="30"/>
      <c r="Q64" s="30" t="s">
        <v>19</v>
      </c>
      <c r="R64" s="30" t="s">
        <v>19</v>
      </c>
      <c r="S64" s="30"/>
      <c r="T64" s="30" t="s">
        <v>19</v>
      </c>
      <c r="U64" s="30" t="s">
        <v>19</v>
      </c>
      <c r="V64" s="30"/>
      <c r="W64" s="30" t="s">
        <v>19</v>
      </c>
      <c r="X64" s="34">
        <f t="shared" si="3"/>
        <v>1</v>
      </c>
      <c r="Y64" s="64" t="s">
        <v>231</v>
      </c>
      <c r="Z64" s="3"/>
      <c r="AA64" s="3"/>
      <c r="AB64" s="3"/>
      <c r="AC64" s="4"/>
    </row>
    <row r="65" ht="1.5" customHeight="1">
      <c r="A65" s="25">
        <f t="shared" si="6"/>
        <v>12</v>
      </c>
      <c r="B65" s="25">
        <f t="shared" si="7"/>
        <v>8</v>
      </c>
      <c r="C65" s="26" t="s">
        <v>56</v>
      </c>
      <c r="D65" s="27" t="s">
        <v>193</v>
      </c>
      <c r="E65" s="28" t="s">
        <v>17</v>
      </c>
      <c r="F65" s="28"/>
      <c r="G65" s="29" t="s">
        <v>41</v>
      </c>
      <c r="H65" s="30" t="s">
        <v>25</v>
      </c>
      <c r="I65" s="31" t="s">
        <v>87</v>
      </c>
      <c r="J65" s="32" t="s">
        <v>194</v>
      </c>
      <c r="K65" s="33" t="s">
        <v>19</v>
      </c>
      <c r="L65" s="30" t="s">
        <v>19</v>
      </c>
      <c r="M65" s="30" t="s">
        <v>25</v>
      </c>
      <c r="N65" s="30" t="s">
        <v>19</v>
      </c>
      <c r="O65" s="30" t="s">
        <v>19</v>
      </c>
      <c r="P65" s="30" t="s">
        <v>25</v>
      </c>
      <c r="Q65" s="30" t="s">
        <v>19</v>
      </c>
      <c r="R65" s="30" t="s">
        <v>19</v>
      </c>
      <c r="S65" s="30" t="s">
        <v>25</v>
      </c>
      <c r="T65" s="30" t="s">
        <v>25</v>
      </c>
      <c r="U65" s="30" t="s">
        <v>25</v>
      </c>
      <c r="V65" s="30" t="s">
        <v>25</v>
      </c>
      <c r="W65" s="30" t="s">
        <v>19</v>
      </c>
      <c r="X65" s="34">
        <f t="shared" si="3"/>
        <v>0.7777777778</v>
      </c>
      <c r="Y65" s="64" t="s">
        <v>232</v>
      </c>
      <c r="Z65" s="3"/>
      <c r="AA65" s="3"/>
      <c r="AB65" s="3"/>
      <c r="AC65" s="4"/>
    </row>
    <row r="66" ht="15.75" customHeight="1">
      <c r="A66" s="25">
        <f t="shared" si="6"/>
        <v>12</v>
      </c>
      <c r="B66" s="25">
        <f t="shared" si="7"/>
        <v>5</v>
      </c>
      <c r="C66" s="26" t="s">
        <v>144</v>
      </c>
      <c r="D66" s="27" t="s">
        <v>195</v>
      </c>
      <c r="E66" s="28" t="s">
        <v>63</v>
      </c>
      <c r="F66" s="28" t="s">
        <v>51</v>
      </c>
      <c r="G66" s="29" t="s">
        <v>18</v>
      </c>
      <c r="H66" s="30" t="s">
        <v>19</v>
      </c>
      <c r="I66" s="31" t="s">
        <v>87</v>
      </c>
      <c r="J66" s="32" t="s">
        <v>196</v>
      </c>
      <c r="K66" s="33" t="s">
        <v>19</v>
      </c>
      <c r="L66" s="30" t="s">
        <v>19</v>
      </c>
      <c r="M66" s="30"/>
      <c r="N66" s="30" t="s">
        <v>19</v>
      </c>
      <c r="O66" s="30" t="s">
        <v>19</v>
      </c>
      <c r="P66" s="30"/>
      <c r="Q66" s="30" t="s">
        <v>19</v>
      </c>
      <c r="R66" s="30" t="s">
        <v>19</v>
      </c>
      <c r="S66" s="30"/>
      <c r="T66" s="30" t="s">
        <v>19</v>
      </c>
      <c r="U66" s="30" t="s">
        <v>19</v>
      </c>
      <c r="V66" s="30"/>
      <c r="W66" s="30" t="s">
        <v>19</v>
      </c>
      <c r="X66" s="34">
        <f t="shared" si="3"/>
        <v>1</v>
      </c>
      <c r="Y66" s="64" t="s">
        <v>233</v>
      </c>
      <c r="Z66" s="3"/>
      <c r="AA66" s="3"/>
      <c r="AB66" s="3"/>
      <c r="AC66" s="4"/>
    </row>
    <row r="67" ht="15.75" customHeight="1">
      <c r="A67" s="25">
        <f t="shared" si="6"/>
        <v>12</v>
      </c>
      <c r="B67" s="25">
        <f t="shared" si="7"/>
        <v>9</v>
      </c>
      <c r="C67" s="26" t="s">
        <v>74</v>
      </c>
      <c r="D67" s="27" t="s">
        <v>197</v>
      </c>
      <c r="E67" s="28" t="s">
        <v>17</v>
      </c>
      <c r="F67" s="28"/>
      <c r="G67" s="29" t="s">
        <v>171</v>
      </c>
      <c r="H67" s="30" t="s">
        <v>25</v>
      </c>
      <c r="I67" s="31" t="s">
        <v>87</v>
      </c>
      <c r="J67" s="32" t="s">
        <v>90</v>
      </c>
      <c r="K67" s="33" t="s">
        <v>25</v>
      </c>
      <c r="L67" s="30" t="s">
        <v>25</v>
      </c>
      <c r="M67" s="30" t="s">
        <v>25</v>
      </c>
      <c r="N67" s="30" t="s">
        <v>25</v>
      </c>
      <c r="O67" s="30" t="s">
        <v>25</v>
      </c>
      <c r="P67" s="30" t="s">
        <v>25</v>
      </c>
      <c r="Q67" s="30" t="s">
        <v>25</v>
      </c>
      <c r="R67" s="30" t="s">
        <v>25</v>
      </c>
      <c r="S67" s="30" t="s">
        <v>25</v>
      </c>
      <c r="T67" s="30" t="s">
        <v>25</v>
      </c>
      <c r="U67" s="30" t="s">
        <v>25</v>
      </c>
      <c r="V67" s="30" t="s">
        <v>25</v>
      </c>
      <c r="W67" s="30" t="s">
        <v>25</v>
      </c>
      <c r="X67" s="34">
        <f t="shared" si="3"/>
        <v>0</v>
      </c>
      <c r="Y67" s="64" t="s">
        <v>235</v>
      </c>
      <c r="Z67" s="3"/>
      <c r="AA67" s="3"/>
      <c r="AB67" s="3"/>
      <c r="AC67" s="4"/>
    </row>
    <row r="68" ht="15.75" customHeight="1">
      <c r="A68" s="25">
        <f t="shared" si="6"/>
        <v>12</v>
      </c>
      <c r="B68" s="25">
        <f t="shared" si="7"/>
        <v>10</v>
      </c>
      <c r="C68" s="26" t="s">
        <v>65</v>
      </c>
      <c r="D68" s="27" t="s">
        <v>198</v>
      </c>
      <c r="E68" s="28" t="s">
        <v>17</v>
      </c>
      <c r="F68" s="28"/>
      <c r="G68" s="29" t="s">
        <v>41</v>
      </c>
      <c r="H68" s="30" t="s">
        <v>25</v>
      </c>
      <c r="I68" s="31" t="s">
        <v>87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0" t="s">
        <v>25</v>
      </c>
      <c r="X68" s="34">
        <f t="shared" si="3"/>
        <v>0</v>
      </c>
      <c r="Y68" s="64"/>
      <c r="Z68" s="3"/>
      <c r="AA68" s="3"/>
      <c r="AB68" s="3"/>
      <c r="AC68" s="4"/>
    </row>
    <row r="69" ht="15.75" customHeight="1">
      <c r="A69" s="25">
        <f t="shared" si="6"/>
        <v>12</v>
      </c>
      <c r="B69" s="25">
        <f t="shared" si="7"/>
        <v>10</v>
      </c>
      <c r="C69" s="26" t="s">
        <v>65</v>
      </c>
      <c r="D69" s="27" t="s">
        <v>199</v>
      </c>
      <c r="E69" s="28" t="s">
        <v>17</v>
      </c>
      <c r="F69" s="28"/>
      <c r="G69" s="29" t="s">
        <v>52</v>
      </c>
      <c r="H69" s="30" t="s">
        <v>19</v>
      </c>
      <c r="I69" s="31" t="s">
        <v>87</v>
      </c>
      <c r="J69" s="32" t="s">
        <v>200</v>
      </c>
      <c r="K69" s="33" t="s">
        <v>19</v>
      </c>
      <c r="L69" s="65"/>
      <c r="M69" s="30"/>
      <c r="N69" s="30" t="s">
        <v>19</v>
      </c>
      <c r="O69" s="30" t="s">
        <v>19</v>
      </c>
      <c r="P69" s="30"/>
      <c r="Q69" s="30" t="s">
        <v>19</v>
      </c>
      <c r="R69" s="30" t="s">
        <v>19</v>
      </c>
      <c r="S69" s="30"/>
      <c r="T69" s="30" t="s">
        <v>29</v>
      </c>
      <c r="U69" s="30" t="s">
        <v>19</v>
      </c>
      <c r="V69" s="30"/>
      <c r="W69" s="30" t="s">
        <v>19</v>
      </c>
      <c r="X69" s="34">
        <f t="shared" si="3"/>
        <v>0.7777777778</v>
      </c>
      <c r="Y69" s="64"/>
      <c r="Z69" s="3"/>
      <c r="AA69" s="3"/>
      <c r="AB69" s="3"/>
      <c r="AC69" s="4"/>
    </row>
    <row r="70" ht="15.75" customHeight="1">
      <c r="A70" s="25">
        <f t="shared" si="6"/>
        <v>13</v>
      </c>
      <c r="B70" s="25">
        <f t="shared" si="7"/>
        <v>7</v>
      </c>
      <c r="C70" s="26" t="s">
        <v>38</v>
      </c>
      <c r="D70" s="27" t="s">
        <v>201</v>
      </c>
      <c r="E70" s="28" t="s">
        <v>33</v>
      </c>
      <c r="F70" s="28" t="s">
        <v>46</v>
      </c>
      <c r="G70" s="29" t="s">
        <v>64</v>
      </c>
      <c r="H70" s="30" t="s">
        <v>19</v>
      </c>
      <c r="I70" s="31" t="s">
        <v>91</v>
      </c>
      <c r="J70" s="32" t="s">
        <v>202</v>
      </c>
      <c r="K70" s="33" t="s">
        <v>29</v>
      </c>
      <c r="L70" s="30" t="s">
        <v>29</v>
      </c>
      <c r="M70" s="30"/>
      <c r="N70" s="30" t="s">
        <v>19</v>
      </c>
      <c r="O70" s="30" t="s">
        <v>19</v>
      </c>
      <c r="P70" s="30"/>
      <c r="Q70" s="30"/>
      <c r="R70" s="30"/>
      <c r="S70" s="30"/>
      <c r="T70" s="30"/>
      <c r="U70" s="30"/>
      <c r="V70" s="30"/>
      <c r="W70" s="30"/>
      <c r="X70" s="34">
        <f t="shared" si="3"/>
        <v>0.2222222222</v>
      </c>
      <c r="Y70" s="48"/>
      <c r="Z70" s="48"/>
      <c r="AA70" s="49"/>
      <c r="AB70" s="5"/>
      <c r="AC70" s="5"/>
    </row>
    <row r="71" ht="15.75" customHeight="1">
      <c r="A71" s="25">
        <f t="shared" si="6"/>
        <v>13</v>
      </c>
      <c r="B71" s="25">
        <f t="shared" si="7"/>
        <v>9</v>
      </c>
      <c r="C71" s="26" t="s">
        <v>74</v>
      </c>
      <c r="D71" s="27" t="s">
        <v>203</v>
      </c>
      <c r="E71" s="28" t="s">
        <v>51</v>
      </c>
      <c r="F71" s="28" t="s">
        <v>17</v>
      </c>
      <c r="G71" s="29" t="s">
        <v>52</v>
      </c>
      <c r="H71" s="30" t="s">
        <v>19</v>
      </c>
      <c r="I71" s="31" t="s">
        <v>91</v>
      </c>
      <c r="J71" s="32" t="s">
        <v>202</v>
      </c>
      <c r="K71" s="33" t="s">
        <v>59</v>
      </c>
      <c r="L71" s="30" t="s">
        <v>59</v>
      </c>
      <c r="M71" s="30" t="s">
        <v>59</v>
      </c>
      <c r="N71" s="30" t="s">
        <v>59</v>
      </c>
      <c r="O71" s="30" t="s">
        <v>59</v>
      </c>
      <c r="P71" s="30" t="s">
        <v>59</v>
      </c>
      <c r="Q71" s="30" t="s">
        <v>59</v>
      </c>
      <c r="R71" s="30" t="s">
        <v>59</v>
      </c>
      <c r="S71" s="30" t="s">
        <v>59</v>
      </c>
      <c r="T71" s="30" t="s">
        <v>59</v>
      </c>
      <c r="U71" s="30" t="s">
        <v>59</v>
      </c>
      <c r="V71" s="30" t="s">
        <v>59</v>
      </c>
      <c r="W71" s="30" t="s">
        <v>59</v>
      </c>
      <c r="X71" s="34">
        <f t="shared" si="3"/>
        <v>0</v>
      </c>
      <c r="Y71" s="48"/>
      <c r="Z71" s="48"/>
      <c r="AA71" s="49"/>
      <c r="AB71" s="5"/>
      <c r="AC71" s="5"/>
    </row>
    <row r="72" ht="15.75" customHeight="1">
      <c r="A72" s="25">
        <f t="shared" si="6"/>
        <v>13</v>
      </c>
      <c r="B72" s="25">
        <f t="shared" si="7"/>
        <v>10</v>
      </c>
      <c r="C72" s="26" t="s">
        <v>65</v>
      </c>
      <c r="D72" s="27" t="s">
        <v>204</v>
      </c>
      <c r="E72" s="28" t="s">
        <v>17</v>
      </c>
      <c r="F72" s="28"/>
      <c r="G72" s="29" t="s">
        <v>41</v>
      </c>
      <c r="H72" s="42" t="s">
        <v>19</v>
      </c>
      <c r="I72" s="31" t="s">
        <v>91</v>
      </c>
      <c r="J72" s="32" t="s">
        <v>202</v>
      </c>
      <c r="K72" s="33" t="s">
        <v>59</v>
      </c>
      <c r="L72" s="42" t="s">
        <v>59</v>
      </c>
      <c r="M72" s="30" t="s">
        <v>59</v>
      </c>
      <c r="N72" s="30" t="s">
        <v>59</v>
      </c>
      <c r="O72" s="42" t="s">
        <v>59</v>
      </c>
      <c r="P72" s="30" t="s">
        <v>59</v>
      </c>
      <c r="Q72" s="30" t="s">
        <v>59</v>
      </c>
      <c r="R72" s="42" t="s">
        <v>59</v>
      </c>
      <c r="S72" s="30" t="s">
        <v>59</v>
      </c>
      <c r="T72" s="30" t="s">
        <v>59</v>
      </c>
      <c r="U72" s="42" t="s">
        <v>59</v>
      </c>
      <c r="V72" s="30" t="s">
        <v>59</v>
      </c>
      <c r="W72" s="42" t="s">
        <v>59</v>
      </c>
      <c r="X72" s="34">
        <f t="shared" si="3"/>
        <v>0</v>
      </c>
      <c r="Y72" s="48"/>
      <c r="Z72" s="48"/>
      <c r="AA72" s="49"/>
      <c r="AB72" s="5"/>
      <c r="AC72" s="5"/>
    </row>
    <row r="73" ht="15.75" customHeight="1">
      <c r="A73" s="25">
        <f t="shared" si="6"/>
        <v>13</v>
      </c>
      <c r="B73" s="25">
        <f t="shared" si="7"/>
        <v>8</v>
      </c>
      <c r="C73" s="26" t="s">
        <v>56</v>
      </c>
      <c r="D73" s="27" t="s">
        <v>205</v>
      </c>
      <c r="E73" s="28" t="s">
        <v>33</v>
      </c>
      <c r="F73" s="28" t="s">
        <v>76</v>
      </c>
      <c r="G73" s="29" t="s">
        <v>64</v>
      </c>
      <c r="H73" s="30" t="s">
        <v>19</v>
      </c>
      <c r="I73" s="31" t="s">
        <v>91</v>
      </c>
      <c r="J73" s="32" t="s">
        <v>206</v>
      </c>
      <c r="K73" s="33" t="s">
        <v>29</v>
      </c>
      <c r="L73" s="30" t="s">
        <v>29</v>
      </c>
      <c r="M73" s="30"/>
      <c r="N73" s="30" t="s">
        <v>29</v>
      </c>
      <c r="O73" s="30" t="s">
        <v>29</v>
      </c>
      <c r="P73" s="30"/>
      <c r="Q73" s="30"/>
      <c r="R73" s="30"/>
      <c r="S73" s="30"/>
      <c r="T73" s="30"/>
      <c r="U73" s="30"/>
      <c r="V73" s="30"/>
      <c r="W73" s="30"/>
      <c r="X73" s="34">
        <f t="shared" si="3"/>
        <v>0</v>
      </c>
      <c r="Y73" s="48"/>
      <c r="Z73" s="48"/>
      <c r="AA73" s="49"/>
      <c r="AB73" s="5"/>
      <c r="AC73" s="5"/>
    </row>
    <row r="74" ht="15.75" customHeight="1">
      <c r="A74" s="25">
        <f t="shared" si="6"/>
        <v>15</v>
      </c>
      <c r="B74" s="25">
        <f t="shared" si="7"/>
        <v>10</v>
      </c>
      <c r="C74" s="26" t="s">
        <v>65</v>
      </c>
      <c r="D74" s="66" t="s">
        <v>207</v>
      </c>
      <c r="E74" s="28" t="s">
        <v>17</v>
      </c>
      <c r="F74" s="28"/>
      <c r="G74" s="29" t="s">
        <v>64</v>
      </c>
      <c r="H74" s="30" t="s">
        <v>19</v>
      </c>
      <c r="I74" s="31" t="s">
        <v>208</v>
      </c>
      <c r="J74" s="32" t="s">
        <v>58</v>
      </c>
      <c r="K74" s="30" t="s">
        <v>19</v>
      </c>
      <c r="L74" s="30" t="s">
        <v>19</v>
      </c>
      <c r="M74" s="30"/>
      <c r="N74" s="30" t="s">
        <v>29</v>
      </c>
      <c r="O74" s="30" t="s">
        <v>29</v>
      </c>
      <c r="P74" s="30"/>
      <c r="Q74" s="30" t="s">
        <v>29</v>
      </c>
      <c r="R74" s="30" t="s">
        <v>29</v>
      </c>
      <c r="S74" s="30"/>
      <c r="T74" s="30" t="s">
        <v>19</v>
      </c>
      <c r="U74" s="30" t="s">
        <v>29</v>
      </c>
      <c r="V74" s="30"/>
      <c r="W74" s="30" t="s">
        <v>29</v>
      </c>
      <c r="X74" s="34">
        <f t="shared" si="3"/>
        <v>0.3333333333</v>
      </c>
      <c r="Y74" s="48"/>
      <c r="Z74" s="48"/>
      <c r="AA74" s="49"/>
      <c r="AB74" s="5"/>
      <c r="AC74" s="5"/>
    </row>
    <row r="75" ht="15.75" customHeight="1">
      <c r="A75" s="25">
        <f t="shared" si="6"/>
        <v>15</v>
      </c>
      <c r="B75" s="25">
        <f t="shared" si="7"/>
        <v>11</v>
      </c>
      <c r="C75" s="26" t="s">
        <v>70</v>
      </c>
      <c r="D75" s="67" t="s">
        <v>209</v>
      </c>
      <c r="E75" s="28" t="s">
        <v>17</v>
      </c>
      <c r="F75" s="28"/>
      <c r="G75" s="29" t="s">
        <v>18</v>
      </c>
      <c r="H75" s="68" t="s">
        <v>19</v>
      </c>
      <c r="I75" s="31" t="s">
        <v>208</v>
      </c>
      <c r="J75" s="32" t="s">
        <v>58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4">
        <f t="shared" si="3"/>
        <v>0</v>
      </c>
      <c r="Y75" s="48"/>
      <c r="Z75" s="48"/>
      <c r="AA75" s="49"/>
      <c r="AB75" s="5"/>
      <c r="AC75" s="5"/>
    </row>
    <row r="76" ht="15.75" customHeight="1">
      <c r="A76" s="25">
        <f t="shared" si="6"/>
        <v>15</v>
      </c>
      <c r="B76" s="25">
        <f t="shared" si="7"/>
        <v>9</v>
      </c>
      <c r="C76" s="69" t="s">
        <v>74</v>
      </c>
      <c r="D76" s="67" t="s">
        <v>210</v>
      </c>
      <c r="E76" s="28" t="s">
        <v>51</v>
      </c>
      <c r="F76" s="28" t="s">
        <v>63</v>
      </c>
      <c r="G76" s="29" t="s">
        <v>18</v>
      </c>
      <c r="H76" s="30" t="s">
        <v>25</v>
      </c>
      <c r="I76" s="31" t="s">
        <v>97</v>
      </c>
      <c r="J76" s="32" t="s">
        <v>58</v>
      </c>
      <c r="K76" s="33" t="s">
        <v>25</v>
      </c>
      <c r="L76" s="30" t="s">
        <v>25</v>
      </c>
      <c r="M76" s="30" t="s">
        <v>25</v>
      </c>
      <c r="N76" s="30" t="s">
        <v>25</v>
      </c>
      <c r="O76" s="30" t="s">
        <v>25</v>
      </c>
      <c r="P76" s="30" t="s">
        <v>25</v>
      </c>
      <c r="Q76" s="30" t="s">
        <v>25</v>
      </c>
      <c r="R76" s="30" t="s">
        <v>25</v>
      </c>
      <c r="S76" s="30" t="s">
        <v>25</v>
      </c>
      <c r="T76" s="30" t="s">
        <v>25</v>
      </c>
      <c r="U76" s="30" t="s">
        <v>25</v>
      </c>
      <c r="V76" s="30" t="s">
        <v>25</v>
      </c>
      <c r="W76" s="30" t="s">
        <v>25</v>
      </c>
      <c r="X76" s="34">
        <f t="shared" si="3"/>
        <v>0</v>
      </c>
      <c r="Y76" s="48"/>
      <c r="Z76" s="48"/>
      <c r="AA76" s="49"/>
      <c r="AB76" s="5"/>
      <c r="AC76" s="5"/>
    </row>
    <row r="77" ht="15.75" customHeight="1">
      <c r="A77" s="25">
        <f t="shared" si="6"/>
        <v>15</v>
      </c>
      <c r="B77" s="25">
        <f t="shared" si="7"/>
        <v>11</v>
      </c>
      <c r="C77" s="52" t="s">
        <v>70</v>
      </c>
      <c r="D77" s="54" t="s">
        <v>211</v>
      </c>
      <c r="E77" s="28" t="s">
        <v>17</v>
      </c>
      <c r="F77" s="28"/>
      <c r="G77" s="29" t="s">
        <v>18</v>
      </c>
      <c r="H77" s="30" t="s">
        <v>19</v>
      </c>
      <c r="I77" s="31" t="s">
        <v>208</v>
      </c>
      <c r="J77" s="32" t="s">
        <v>77</v>
      </c>
      <c r="K77" s="30" t="s">
        <v>29</v>
      </c>
      <c r="L77" s="30"/>
      <c r="M77" s="30"/>
      <c r="N77" s="30" t="s">
        <v>19</v>
      </c>
      <c r="O77" s="30" t="s">
        <v>19</v>
      </c>
      <c r="P77" s="30"/>
      <c r="Q77" s="30"/>
      <c r="R77" s="30"/>
      <c r="S77" s="30"/>
      <c r="T77" s="30"/>
      <c r="U77" s="30"/>
      <c r="V77" s="30"/>
      <c r="W77" s="30"/>
      <c r="X77" s="34">
        <f t="shared" si="3"/>
        <v>0.2222222222</v>
      </c>
      <c r="Y77" s="48"/>
      <c r="Z77" s="48"/>
      <c r="AA77" s="49"/>
      <c r="AB77" s="5"/>
      <c r="AC77" s="5"/>
    </row>
    <row r="78" ht="15.75" customHeight="1">
      <c r="A78" s="25">
        <f t="shared" si="6"/>
        <v>15</v>
      </c>
      <c r="B78" s="25">
        <f t="shared" si="7"/>
        <v>8</v>
      </c>
      <c r="C78" s="26" t="s">
        <v>56</v>
      </c>
      <c r="D78" s="27" t="s">
        <v>212</v>
      </c>
      <c r="E78" s="28" t="s">
        <v>33</v>
      </c>
      <c r="F78" s="28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0" t="s">
        <v>25</v>
      </c>
      <c r="X78" s="34">
        <f t="shared" si="3"/>
        <v>0</v>
      </c>
      <c r="Y78" s="48"/>
      <c r="Z78" s="48"/>
      <c r="AA78" s="49"/>
      <c r="AB78" s="5"/>
      <c r="AC78" s="5"/>
    </row>
    <row r="79" ht="15.75" customHeight="1">
      <c r="A79" s="25">
        <f t="shared" si="6"/>
        <v>15</v>
      </c>
      <c r="B79" s="25">
        <f t="shared" si="7"/>
        <v>10</v>
      </c>
      <c r="C79" s="26" t="s">
        <v>65</v>
      </c>
      <c r="D79" s="27" t="s">
        <v>213</v>
      </c>
      <c r="E79" s="28" t="s">
        <v>17</v>
      </c>
      <c r="F79" s="28" t="s">
        <v>33</v>
      </c>
      <c r="G79" s="29" t="s">
        <v>41</v>
      </c>
      <c r="H79" s="30" t="s">
        <v>25</v>
      </c>
      <c r="I79" s="31" t="s">
        <v>97</v>
      </c>
      <c r="J79" s="32" t="s">
        <v>77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4">
        <f t="shared" si="3"/>
        <v>0</v>
      </c>
      <c r="Y79" s="48"/>
      <c r="Z79" s="48"/>
      <c r="AA79" s="49"/>
      <c r="AB79" s="5"/>
      <c r="AC79" s="5"/>
    </row>
    <row r="80" ht="15.75" customHeight="1">
      <c r="A80" s="25">
        <f t="shared" si="6"/>
        <v>15</v>
      </c>
      <c r="B80" s="25">
        <f t="shared" si="7"/>
        <v>11</v>
      </c>
      <c r="C80" s="26" t="s">
        <v>70</v>
      </c>
      <c r="D80" s="27" t="s">
        <v>214</v>
      </c>
      <c r="E80" s="28" t="s">
        <v>17</v>
      </c>
      <c r="F80" s="28"/>
      <c r="G80" s="29" t="s">
        <v>52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4">
        <f t="shared" si="3"/>
        <v>0</v>
      </c>
      <c r="Y80" s="48"/>
      <c r="Z80" s="48"/>
      <c r="AA80" s="49"/>
      <c r="AB80" s="5"/>
      <c r="AC80" s="5"/>
    </row>
    <row r="81" ht="15.75" customHeight="1">
      <c r="A81" s="25">
        <f t="shared" si="6"/>
        <v>15</v>
      </c>
      <c r="B81" s="25">
        <f t="shared" si="7"/>
        <v>6</v>
      </c>
      <c r="C81" s="26" t="s">
        <v>160</v>
      </c>
      <c r="D81" s="27" t="s">
        <v>215</v>
      </c>
      <c r="E81" s="28" t="s">
        <v>33</v>
      </c>
      <c r="F81" s="28" t="s">
        <v>17</v>
      </c>
      <c r="G81" s="29" t="s">
        <v>18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4">
        <f t="shared" si="3"/>
        <v>0</v>
      </c>
      <c r="Y81" s="48"/>
      <c r="Z81" s="48"/>
      <c r="AA81" s="49"/>
      <c r="AB81" s="5"/>
      <c r="AC81" s="5"/>
    </row>
    <row r="82" ht="15.75" customHeight="1">
      <c r="A82" s="25">
        <f t="shared" si="6"/>
        <v>15</v>
      </c>
      <c r="B82" s="25">
        <f t="shared" si="7"/>
        <v>10</v>
      </c>
      <c r="C82" s="26" t="s">
        <v>65</v>
      </c>
      <c r="D82" s="27" t="s">
        <v>216</v>
      </c>
      <c r="E82" s="28" t="s">
        <v>51</v>
      </c>
      <c r="F82" s="28" t="s">
        <v>17</v>
      </c>
      <c r="G82" s="29" t="s">
        <v>64</v>
      </c>
      <c r="H82" s="30" t="s">
        <v>25</v>
      </c>
      <c r="I82" s="31" t="s">
        <v>97</v>
      </c>
      <c r="J82" s="32" t="s">
        <v>90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4">
        <f t="shared" si="3"/>
        <v>0</v>
      </c>
      <c r="Y82" s="48"/>
      <c r="Z82" s="48"/>
      <c r="AA82" s="49"/>
      <c r="AB82" s="5"/>
      <c r="AC82" s="5"/>
    </row>
    <row r="83" ht="15.75" customHeight="1">
      <c r="A83" s="25">
        <f t="shared" si="6"/>
        <v>15</v>
      </c>
      <c r="B83" s="25">
        <f t="shared" si="7"/>
        <v>8</v>
      </c>
      <c r="C83" s="26" t="s">
        <v>56</v>
      </c>
      <c r="D83" s="27" t="s">
        <v>217</v>
      </c>
      <c r="E83" s="28"/>
      <c r="F83" s="28"/>
      <c r="G83" s="29"/>
      <c r="H83" s="30"/>
      <c r="I83" s="31"/>
      <c r="J83" s="32"/>
      <c r="K83" s="33" t="s">
        <v>19</v>
      </c>
      <c r="L83" s="30" t="s">
        <v>19</v>
      </c>
      <c r="M83" s="30"/>
      <c r="N83" s="30" t="s">
        <v>19</v>
      </c>
      <c r="O83" s="30" t="s">
        <v>19</v>
      </c>
      <c r="P83" s="30"/>
      <c r="Q83" s="30" t="s">
        <v>19</v>
      </c>
      <c r="R83" s="30" t="s">
        <v>19</v>
      </c>
      <c r="S83" s="30"/>
      <c r="T83" s="30" t="s">
        <v>19</v>
      </c>
      <c r="U83" s="30" t="s">
        <v>19</v>
      </c>
      <c r="V83" s="30"/>
      <c r="W83" s="30" t="s">
        <v>19</v>
      </c>
      <c r="X83" s="34">
        <f t="shared" si="3"/>
        <v>1</v>
      </c>
      <c r="Y83" s="48"/>
      <c r="Z83" s="48"/>
      <c r="AA83" s="49"/>
      <c r="AB83" s="5"/>
      <c r="AC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70"/>
      <c r="E84" s="28"/>
      <c r="F84" s="28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4">
        <f t="shared" si="3"/>
        <v>0</v>
      </c>
      <c r="Y84" s="48"/>
      <c r="Z84" s="48"/>
      <c r="AA84" s="49"/>
      <c r="AB84" s="5"/>
      <c r="AC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4">
        <f t="shared" si="3"/>
        <v>0</v>
      </c>
      <c r="Y85" s="48"/>
      <c r="Z85" s="48"/>
      <c r="AA85" s="49"/>
      <c r="AB85" s="5"/>
      <c r="AC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4">
        <f t="shared" si="3"/>
        <v>0</v>
      </c>
      <c r="Y86" s="48"/>
      <c r="Z86" s="48"/>
      <c r="AA86" s="49"/>
      <c r="AB86" s="5"/>
      <c r="AC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4">
        <f t="shared" si="3"/>
        <v>0</v>
      </c>
      <c r="Y87" s="48"/>
      <c r="Z87" s="48"/>
      <c r="AA87" s="49"/>
      <c r="AB87" s="5"/>
      <c r="AC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4">
        <f t="shared" si="3"/>
        <v>0</v>
      </c>
      <c r="Y88" s="48"/>
      <c r="Z88" s="48"/>
      <c r="AA88" s="49"/>
      <c r="AB88" s="5"/>
      <c r="AC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4">
        <f t="shared" si="3"/>
        <v>0</v>
      </c>
      <c r="Y89" s="48"/>
      <c r="Z89" s="48"/>
      <c r="AA89" s="49"/>
      <c r="AB89" s="5"/>
      <c r="AC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4">
        <f t="shared" si="3"/>
        <v>0</v>
      </c>
      <c r="Y90" s="48"/>
      <c r="Z90" s="48"/>
      <c r="AA90" s="49"/>
      <c r="AB90" s="5"/>
      <c r="AC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4">
        <f t="shared" si="3"/>
        <v>0</v>
      </c>
      <c r="Y91" s="48"/>
      <c r="Z91" s="48"/>
      <c r="AA91" s="49"/>
      <c r="AB91" s="5"/>
      <c r="AC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4">
        <f t="shared" si="3"/>
        <v>0</v>
      </c>
      <c r="Y92" s="48"/>
      <c r="Z92" s="48"/>
      <c r="AA92" s="49"/>
      <c r="AB92" s="5"/>
      <c r="AC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4">
        <f t="shared" si="3"/>
        <v>0</v>
      </c>
      <c r="Y93" s="48"/>
      <c r="Z93" s="48"/>
      <c r="AA93" s="49"/>
      <c r="AB93" s="5"/>
      <c r="AC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4">
        <f t="shared" si="3"/>
        <v>0</v>
      </c>
      <c r="Y94" s="48"/>
      <c r="Z94" s="48"/>
      <c r="AA94" s="49"/>
      <c r="AB94" s="5"/>
      <c r="AC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4">
        <f t="shared" si="3"/>
        <v>0</v>
      </c>
      <c r="Y95" s="48"/>
      <c r="Z95" s="48"/>
      <c r="AA95" s="49"/>
      <c r="AB95" s="5"/>
      <c r="AC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4">
        <f t="shared" si="3"/>
        <v>0</v>
      </c>
      <c r="Y96" s="48"/>
      <c r="Z96" s="48"/>
      <c r="AA96" s="49"/>
      <c r="AB96" s="5"/>
      <c r="AC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4">
        <f t="shared" si="3"/>
        <v>0</v>
      </c>
      <c r="Y97" s="48"/>
      <c r="Z97" s="48"/>
      <c r="AA97" s="49"/>
      <c r="AB97" s="5"/>
      <c r="AC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4">
        <f t="shared" si="3"/>
        <v>0</v>
      </c>
      <c r="Y98" s="48"/>
      <c r="Z98" s="48"/>
      <c r="AA98" s="49"/>
      <c r="AB98" s="5"/>
      <c r="AC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28"/>
      <c r="F99" s="28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4">
        <f t="shared" si="3"/>
        <v>0</v>
      </c>
      <c r="Y99" s="48"/>
      <c r="Z99" s="48"/>
      <c r="AA99" s="49"/>
      <c r="AB99" s="5"/>
      <c r="AC99" s="5"/>
    </row>
    <row r="100" ht="15.75" customHeight="1">
      <c r="A100" s="71"/>
      <c r="B100" s="71"/>
      <c r="C100" s="1"/>
      <c r="D100" s="48"/>
      <c r="E100" s="72"/>
      <c r="F100" s="72"/>
      <c r="G100" s="72"/>
      <c r="H100" s="72"/>
      <c r="I100" s="44"/>
      <c r="J100" s="73" t="s">
        <v>218</v>
      </c>
      <c r="K100" s="74">
        <f t="shared" ref="K100:L100" si="8">SUM(COUNTIF(K3:K99,"A") + COUNTIF(K3:K99,"T") + (COUNTIF(K3:K99,"T")/2))</f>
        <v>24</v>
      </c>
      <c r="L100" s="74">
        <f t="shared" si="8"/>
        <v>25</v>
      </c>
      <c r="M100" s="74">
        <f>SUM((COUNTIF(M3:M99,"O")/2))</f>
        <v>0</v>
      </c>
      <c r="N100" s="74">
        <f t="shared" ref="N100:O100" si="9">SUM(COUNTIF(N3:N99,"A") + COUNTIF(N3:N99,"T") + (COUNTIF(N3:N99,"T")/2))</f>
        <v>22</v>
      </c>
      <c r="O100" s="74">
        <f t="shared" si="9"/>
        <v>26</v>
      </c>
      <c r="P100" s="74">
        <f>SUM((COUNTIF(P3:P99,"O")/2))</f>
        <v>0</v>
      </c>
      <c r="Q100" s="74">
        <f t="shared" ref="Q100:R100" si="10">SUM(COUNTIF(Q3:Q99,"A") + COUNTIF(Q3:Q99,"T") + (COUNTIF(Q3:Q99,"T")/2))</f>
        <v>19</v>
      </c>
      <c r="R100" s="74">
        <f t="shared" si="10"/>
        <v>20</v>
      </c>
      <c r="S100" s="74">
        <f>SUM((COUNTIF(S3:S99,"O")/2))</f>
        <v>0</v>
      </c>
      <c r="T100" s="74">
        <f t="shared" ref="T100:U100" si="11">SUM(COUNTIF(T3:T99,"A") + COUNTIF(T3:T99,"T") + (COUNTIF(T3:T99,"T")/2))</f>
        <v>13</v>
      </c>
      <c r="U100" s="74">
        <f t="shared" si="11"/>
        <v>20</v>
      </c>
      <c r="V100" s="74">
        <f>SUM((COUNTIF(V3:V99,"O")/2))</f>
        <v>0</v>
      </c>
      <c r="W100" s="74">
        <f>SUM(COUNTIF(W3:W99,"A") + COUNTIF(W3:W99,"T") + (COUNTIF(W3:W99,"T")/2))</f>
        <v>18</v>
      </c>
      <c r="X100" s="75">
        <f t="shared" ref="X100:X103" si="13">AVERAGE(K100,L100,N100,O100,Q100,R100,T100,U100,W100)</f>
        <v>20.77777778</v>
      </c>
      <c r="Y100" s="76" t="s">
        <v>219</v>
      </c>
      <c r="Z100" s="4"/>
      <c r="AA100" s="48"/>
      <c r="AB100" s="48"/>
      <c r="AC100" s="48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7" t="s">
        <v>220</v>
      </c>
      <c r="K101" s="78">
        <f t="shared" ref="K101:W101" si="12">SUM(COUNTIF(K3:K99,"J"))</f>
        <v>6</v>
      </c>
      <c r="L101" s="78">
        <f t="shared" si="12"/>
        <v>3</v>
      </c>
      <c r="M101" s="78">
        <f t="shared" si="12"/>
        <v>0</v>
      </c>
      <c r="N101" s="78">
        <f t="shared" si="12"/>
        <v>8</v>
      </c>
      <c r="O101" s="78">
        <f t="shared" si="12"/>
        <v>4</v>
      </c>
      <c r="P101" s="78">
        <f t="shared" si="12"/>
        <v>0</v>
      </c>
      <c r="Q101" s="78">
        <f t="shared" si="12"/>
        <v>7</v>
      </c>
      <c r="R101" s="78">
        <f t="shared" si="12"/>
        <v>7</v>
      </c>
      <c r="S101" s="78">
        <f t="shared" si="12"/>
        <v>0</v>
      </c>
      <c r="T101" s="78">
        <f t="shared" si="12"/>
        <v>12</v>
      </c>
      <c r="U101" s="78">
        <f t="shared" si="12"/>
        <v>5</v>
      </c>
      <c r="V101" s="78">
        <f t="shared" si="12"/>
        <v>0</v>
      </c>
      <c r="W101" s="78">
        <f t="shared" si="12"/>
        <v>7</v>
      </c>
      <c r="X101" s="79">
        <f t="shared" si="13"/>
        <v>6.555555556</v>
      </c>
      <c r="Y101" s="76" t="s">
        <v>221</v>
      </c>
      <c r="Z101" s="4"/>
      <c r="AA101" s="48"/>
      <c r="AB101" s="48"/>
      <c r="AC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80" t="s">
        <v>222</v>
      </c>
      <c r="K102" s="81">
        <f t="shared" ref="K102:W102" si="14">SUM(COUNTIF(K3:K99,"F"))</f>
        <v>0</v>
      </c>
      <c r="L102" s="81">
        <f t="shared" si="14"/>
        <v>0</v>
      </c>
      <c r="M102" s="81">
        <f t="shared" si="14"/>
        <v>0</v>
      </c>
      <c r="N102" s="81">
        <f t="shared" si="14"/>
        <v>0</v>
      </c>
      <c r="O102" s="81">
        <f t="shared" si="14"/>
        <v>0</v>
      </c>
      <c r="P102" s="81">
        <f t="shared" si="14"/>
        <v>0</v>
      </c>
      <c r="Q102" s="81">
        <f t="shared" si="14"/>
        <v>1</v>
      </c>
      <c r="R102" s="81">
        <f t="shared" si="14"/>
        <v>0</v>
      </c>
      <c r="S102" s="81">
        <f t="shared" si="14"/>
        <v>0</v>
      </c>
      <c r="T102" s="81">
        <f t="shared" si="14"/>
        <v>0</v>
      </c>
      <c r="U102" s="81">
        <f t="shared" si="14"/>
        <v>0</v>
      </c>
      <c r="V102" s="81">
        <f t="shared" si="14"/>
        <v>0</v>
      </c>
      <c r="W102" s="81">
        <f t="shared" si="14"/>
        <v>1</v>
      </c>
      <c r="X102" s="82">
        <f t="shared" si="13"/>
        <v>0.2222222222</v>
      </c>
      <c r="Y102" s="76" t="s">
        <v>223</v>
      </c>
      <c r="Z102" s="4"/>
      <c r="AA102" s="48"/>
      <c r="AB102" s="48"/>
      <c r="AC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3" t="s">
        <v>224</v>
      </c>
      <c r="K103" s="84">
        <f t="shared" ref="K103:L103" si="15">(COUNTIF(K3:K99,"A") + COUNTIF(K3:K99,"T") + COUNTIF(K3:K99,"F") + COUNTIF(K3:K99,"J"))</f>
        <v>30</v>
      </c>
      <c r="L103" s="84">
        <f t="shared" si="15"/>
        <v>28</v>
      </c>
      <c r="M103" s="85"/>
      <c r="N103" s="84">
        <f t="shared" ref="N103:O103" si="16">(COUNTIF(N3:N99,"A") + COUNTIF(N3:N99,"T") + COUNTIF(N3:N99,"F") + COUNTIF(N3:N99,"J"))</f>
        <v>30</v>
      </c>
      <c r="O103" s="84">
        <f t="shared" si="16"/>
        <v>30</v>
      </c>
      <c r="P103" s="85"/>
      <c r="Q103" s="84">
        <f t="shared" ref="Q103:R103" si="17">(COUNTIF(Q3:Q99,"A") + COUNTIF(Q3:Q99,"T") + COUNTIF(Q3:Q99,"F") + COUNTIF(Q3:Q99,"J"))</f>
        <v>27</v>
      </c>
      <c r="R103" s="84">
        <f t="shared" si="17"/>
        <v>27</v>
      </c>
      <c r="S103" s="85"/>
      <c r="T103" s="84">
        <f t="shared" ref="T103:U103" si="18">(COUNTIF(T3:T99,"A") + COUNTIF(T3:T99,"T") + COUNTIF(T3:T99,"F") + COUNTIF(T3:T99,"J"))</f>
        <v>25</v>
      </c>
      <c r="U103" s="84">
        <f t="shared" si="18"/>
        <v>25</v>
      </c>
      <c r="V103" s="85"/>
      <c r="W103" s="84">
        <f>(COUNTIF(W3:W99,"A") + COUNTIF(W3:W99,"T") + COUNTIF(W3:W99,"F") + COUNTIF(W3:W99,"J"))</f>
        <v>26</v>
      </c>
      <c r="X103" s="86">
        <f t="shared" si="13"/>
        <v>27.55555556</v>
      </c>
      <c r="Y103" s="76" t="s">
        <v>225</v>
      </c>
      <c r="Z103" s="4"/>
      <c r="AA103" s="48"/>
      <c r="AB103" s="48"/>
      <c r="AC103" s="4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99"/>
  <mergeCells count="41">
    <mergeCell ref="C1:I1"/>
    <mergeCell ref="K1:W1"/>
    <mergeCell ref="Y1:Z1"/>
    <mergeCell ref="AA1:AC1"/>
    <mergeCell ref="Z3:AC3"/>
    <mergeCell ref="Z4:AC4"/>
    <mergeCell ref="Z5:AC5"/>
    <mergeCell ref="Y64:AC64"/>
    <mergeCell ref="Y65:AC65"/>
    <mergeCell ref="Y100:Z100"/>
    <mergeCell ref="Y101:Z101"/>
    <mergeCell ref="Y102:Z102"/>
    <mergeCell ref="Y103:Z103"/>
    <mergeCell ref="Y66:AC66"/>
    <mergeCell ref="Y67:AC67"/>
    <mergeCell ref="Y68:AC68"/>
    <mergeCell ref="Y69:AC69"/>
    <mergeCell ref="Y61:AC61"/>
    <mergeCell ref="Y62:AC62"/>
    <mergeCell ref="Y63:AC63"/>
    <mergeCell ref="Y52:Z52"/>
    <mergeCell ref="Y53:Z53"/>
    <mergeCell ref="Y54:Z54"/>
    <mergeCell ref="Y55:Z55"/>
    <mergeCell ref="Y56:Z56"/>
    <mergeCell ref="Y57:Z57"/>
    <mergeCell ref="Y58:Z58"/>
    <mergeCell ref="Y45:Z45"/>
    <mergeCell ref="Y46:Z46"/>
    <mergeCell ref="Y47:Z47"/>
    <mergeCell ref="Y48:Z48"/>
    <mergeCell ref="Y49:Z49"/>
    <mergeCell ref="Y50:Z50"/>
    <mergeCell ref="Y51:Z51"/>
    <mergeCell ref="Z6:AC6"/>
    <mergeCell ref="Z7:AC7"/>
    <mergeCell ref="Z8:AC8"/>
    <mergeCell ref="Z9:AC9"/>
    <mergeCell ref="Z10:AC10"/>
    <mergeCell ref="Y44:Z44"/>
    <mergeCell ref="AB44:AC44"/>
  </mergeCells>
  <conditionalFormatting sqref="H66:H67 K66:X67 H70:H74 K70:X70 K72:X74">
    <cfRule type="cellIs" dxfId="0" priority="1" operator="equal">
      <formula>"NP"</formula>
    </cfRule>
  </conditionalFormatting>
  <conditionalFormatting sqref="H3:H99 K3:W99 Y3:Y10">
    <cfRule type="cellIs" dxfId="0" priority="2" operator="equal">
      <formula>"NP"</formula>
    </cfRule>
  </conditionalFormatting>
  <conditionalFormatting sqref="AB46:AB48 AC46 AB50:AB52">
    <cfRule type="containsText" dxfId="1" priority="3" operator="containsText" text="Si">
      <formula>NOT(ISERROR(SEARCH(("Si"),(AB46))))</formula>
    </cfRule>
  </conditionalFormatting>
  <conditionalFormatting sqref="H3:H99 K3:W99 Y3:Y10 X66:X67 X70 X72:X74">
    <cfRule type="containsText" dxfId="2" priority="4" operator="containsText" text="A">
      <formula>NOT(ISERROR(SEARCH(("A"),(H3))))</formula>
    </cfRule>
  </conditionalFormatting>
  <conditionalFormatting sqref="H3:H99 K3:W99 Y3:Y10 X66:X67 X70 X72:X74">
    <cfRule type="containsText" dxfId="3" priority="5" operator="containsText" text="F">
      <formula>NOT(ISERROR(SEARCH(("F"),(H3))))</formula>
    </cfRule>
  </conditionalFormatting>
  <conditionalFormatting sqref="H3:H99 K3:W99 Y3:Y10 X66:X67 X70 X72:X74">
    <cfRule type="containsText" dxfId="4" priority="6" operator="containsText" text="J">
      <formula>NOT(ISERROR(SEARCH(("J"),(H3))))</formula>
    </cfRule>
  </conditionalFormatting>
  <conditionalFormatting sqref="H3:H99 K3:W99 Y3:Y10 X66:X67 X70 X72:X74">
    <cfRule type="containsText" dxfId="5" priority="7" operator="containsText" text="R">
      <formula>NOT(ISERROR(SEARCH(("R"),(H3))))</formula>
    </cfRule>
  </conditionalFormatting>
  <conditionalFormatting sqref="H3:H99 K3:W99 Y3:Y10 X66:X67 X70 X72:X74">
    <cfRule type="containsText" dxfId="6" priority="8" operator="containsText" text="L">
      <formula>NOT(ISERROR(SEARCH(("L"),(H3))))</formula>
    </cfRule>
  </conditionalFormatting>
  <conditionalFormatting sqref="AA23 AA25 AA46:AA58 AA70:AA99">
    <cfRule type="expression" dxfId="7" priority="9">
      <formula>AND(ISNUMBER(AA23),TRUNC(AA23)&lt;TODAY())</formula>
    </cfRule>
  </conditionalFormatting>
  <conditionalFormatting sqref="AA23 AA25 AA46:AA58 AA70:AA99">
    <cfRule type="expression" dxfId="8" priority="10">
      <formula>AND(ISNUMBER(AA23),TRUNC(AA23)&gt;TODAY())</formula>
    </cfRule>
  </conditionalFormatting>
  <conditionalFormatting sqref="AA23 AA25 AA46:AA58 AA70:AA99">
    <cfRule type="timePeriod" dxfId="9" priority="11" timePeriod="today"/>
  </conditionalFormatting>
  <conditionalFormatting sqref="AB46:AC58 AB70:AC99">
    <cfRule type="containsText" dxfId="7" priority="12" operator="containsText" text="No">
      <formula>NOT(ISERROR(SEARCH(("No"),(AB46))))</formula>
    </cfRule>
  </conditionalFormatting>
  <conditionalFormatting sqref="H3:H99 K3:W99 Y3:Y10 X66:X67 X70 X72:X74">
    <cfRule type="containsText" dxfId="10" priority="13" operator="containsText" text="T">
      <formula>NOT(ISERROR(SEARCH(("T"),(H3))))</formula>
    </cfRule>
  </conditionalFormatting>
  <conditionalFormatting sqref="AB46:AC58 AB70:AC99">
    <cfRule type="containsText" dxfId="1" priority="14" operator="containsText" text="Sí">
      <formula>NOT(ISERROR(SEARCH(("Sí"),(AB46))))</formula>
    </cfRule>
  </conditionalFormatting>
  <conditionalFormatting sqref="H3:H99 K3:W99 Y3:Y10 X66:X67 X70 X72:X74">
    <cfRule type="containsText" dxfId="11" priority="15" operator="containsText" text="O">
      <formula>NOT(ISERROR(SEARCH(("O"),(H3))))</formula>
    </cfRule>
  </conditionalFormatting>
  <conditionalFormatting sqref="K103:W103">
    <cfRule type="cellIs" dxfId="1" priority="16" operator="equal">
      <formula>"OK"</formula>
    </cfRule>
  </conditionalFormatting>
  <conditionalFormatting sqref="K103:W103">
    <cfRule type="cellIs" dxfId="7" priority="17" operator="equal">
      <formula>"NO"</formula>
    </cfRule>
  </conditionalFormatting>
  <conditionalFormatting sqref="X3:X99">
    <cfRule type="cellIs" dxfId="2" priority="18" operator="greaterThanOrEqual">
      <formula>"75%"</formula>
    </cfRule>
  </conditionalFormatting>
  <conditionalFormatting sqref="X3:X99">
    <cfRule type="cellIs" dxfId="12" priority="19" operator="lessThan">
      <formula>"50%"</formula>
    </cfRule>
  </conditionalFormatting>
  <conditionalFormatting sqref="H3:H99 K3:W99">
    <cfRule type="expression" dxfId="13" priority="20">
      <formula>LEN(TRIM(H3))=0</formula>
    </cfRule>
  </conditionalFormatting>
  <dataValidations>
    <dataValidation type="list" allowBlank="1" showErrorMessage="1" sqref="E3:F99">
      <formula1>"FL,TE,TS,MC,MG,GL,OD,RO,AT"</formula1>
    </dataValidation>
    <dataValidation type="list" allowBlank="1" showInputMessage="1" showErrorMessage="1" prompt="Haz clic e introduce un valor de la lista de elementos" sqref="K3:W68 K69 M69:W69 K70:W99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3" width="6.57"/>
    <col customWidth="1" min="24" max="24" width="5.86"/>
    <col customWidth="1" min="25" max="25" width="21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226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10">
        <v>8.0</v>
      </c>
      <c r="Y1" s="11" t="s">
        <v>4</v>
      </c>
      <c r="Z1" s="4"/>
      <c r="AA1" s="12" t="s">
        <v>5</v>
      </c>
      <c r="AB1" s="7"/>
      <c r="AC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20">
        <v>2.0</v>
      </c>
      <c r="L2" s="19">
        <v>4.0</v>
      </c>
      <c r="M2" s="19">
        <v>6.0</v>
      </c>
      <c r="N2" s="20">
        <v>9.0</v>
      </c>
      <c r="O2" s="19">
        <v>11.0</v>
      </c>
      <c r="P2" s="19">
        <v>13.0</v>
      </c>
      <c r="Q2" s="20">
        <v>16.0</v>
      </c>
      <c r="R2" s="19">
        <v>18.0</v>
      </c>
      <c r="S2" s="19">
        <v>20.0</v>
      </c>
      <c r="T2" s="20">
        <v>23.0</v>
      </c>
      <c r="U2" s="19">
        <v>25.0</v>
      </c>
      <c r="V2" s="19">
        <v>27.0</v>
      </c>
      <c r="W2" s="20">
        <v>30.0</v>
      </c>
      <c r="X2" s="21" t="s">
        <v>14</v>
      </c>
      <c r="Y2" s="22"/>
      <c r="Z2" s="22"/>
      <c r="AA2" s="23"/>
      <c r="AB2" s="24"/>
      <c r="AC2" s="22"/>
    </row>
    <row r="3" ht="15.75" customHeight="1">
      <c r="A3" s="25">
        <f t="shared" ref="A3:A29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29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28" t="s">
        <v>17</v>
      </c>
      <c r="F3" s="28"/>
      <c r="G3" s="29" t="s">
        <v>18</v>
      </c>
      <c r="H3" s="30" t="s">
        <v>19</v>
      </c>
      <c r="I3" s="31" t="s">
        <v>20</v>
      </c>
      <c r="J3" s="32" t="s">
        <v>21</v>
      </c>
      <c r="K3" s="33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4">
        <f t="shared" ref="X3:X99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</v>
      </c>
      <c r="Y3" s="35" t="s">
        <v>19</v>
      </c>
      <c r="Z3" s="36" t="s">
        <v>22</v>
      </c>
      <c r="AA3" s="37"/>
      <c r="AB3" s="37"/>
      <c r="AC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28" t="s">
        <v>17</v>
      </c>
      <c r="F4" s="28"/>
      <c r="G4" s="29" t="s">
        <v>18</v>
      </c>
      <c r="H4" s="30" t="s">
        <v>25</v>
      </c>
      <c r="I4" s="31" t="s">
        <v>20</v>
      </c>
      <c r="J4" s="32" t="s">
        <v>21</v>
      </c>
      <c r="K4" s="33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0" t="s">
        <v>25</v>
      </c>
      <c r="W4" s="30" t="s">
        <v>25</v>
      </c>
      <c r="X4" s="34">
        <f t="shared" si="3"/>
        <v>0</v>
      </c>
      <c r="Y4" s="30" t="s">
        <v>26</v>
      </c>
      <c r="Z4" s="39" t="s">
        <v>27</v>
      </c>
      <c r="AA4" s="3"/>
      <c r="AB4" s="3"/>
      <c r="AC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28" t="s">
        <v>17</v>
      </c>
      <c r="F5" s="28"/>
      <c r="G5" s="29" t="s">
        <v>18</v>
      </c>
      <c r="H5" s="30" t="s">
        <v>25</v>
      </c>
      <c r="I5" s="31" t="s">
        <v>20</v>
      </c>
      <c r="J5" s="32" t="s">
        <v>21</v>
      </c>
      <c r="K5" s="33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0" t="s">
        <v>25</v>
      </c>
      <c r="W5" s="30" t="s">
        <v>25</v>
      </c>
      <c r="X5" s="34">
        <f t="shared" si="3"/>
        <v>0</v>
      </c>
      <c r="Y5" s="30" t="s">
        <v>29</v>
      </c>
      <c r="Z5" s="39" t="s">
        <v>30</v>
      </c>
      <c r="AA5" s="3"/>
      <c r="AB5" s="3"/>
      <c r="AC5" s="4"/>
    </row>
    <row r="6" ht="15.75" customHeight="1">
      <c r="A6" s="25">
        <f t="shared" si="1"/>
        <v>2</v>
      </c>
      <c r="B6" s="25">
        <f t="shared" si="2"/>
        <v>3</v>
      </c>
      <c r="C6" s="26" t="s">
        <v>31</v>
      </c>
      <c r="D6" s="27" t="s">
        <v>32</v>
      </c>
      <c r="E6" s="28" t="s">
        <v>33</v>
      </c>
      <c r="F6" s="28"/>
      <c r="G6" s="29" t="s">
        <v>18</v>
      </c>
      <c r="H6" s="30" t="s">
        <v>19</v>
      </c>
      <c r="I6" s="31" t="s">
        <v>34</v>
      </c>
      <c r="J6" s="32" t="s">
        <v>35</v>
      </c>
      <c r="K6" s="33"/>
      <c r="L6" s="30" t="s">
        <v>19</v>
      </c>
      <c r="M6" s="40"/>
      <c r="N6" s="30"/>
      <c r="O6" s="30"/>
      <c r="P6" s="30"/>
      <c r="Q6" s="30"/>
      <c r="R6" s="30"/>
      <c r="S6" s="30"/>
      <c r="T6" s="30"/>
      <c r="U6" s="30"/>
      <c r="V6" s="30"/>
      <c r="W6" s="30"/>
      <c r="X6" s="34">
        <f t="shared" si="3"/>
        <v>0.125</v>
      </c>
      <c r="Y6" s="30" t="s">
        <v>36</v>
      </c>
      <c r="Z6" s="39" t="s">
        <v>37</v>
      </c>
      <c r="AA6" s="3"/>
      <c r="AB6" s="3"/>
      <c r="AC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28" t="s">
        <v>33</v>
      </c>
      <c r="F7" s="28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3"/>
      <c r="L7" s="30"/>
      <c r="M7" s="41"/>
      <c r="N7" s="30"/>
      <c r="O7" s="30"/>
      <c r="P7" s="30"/>
      <c r="Q7" s="30"/>
      <c r="R7" s="30"/>
      <c r="S7" s="30"/>
      <c r="T7" s="30"/>
      <c r="U7" s="30"/>
      <c r="V7" s="30"/>
      <c r="W7" s="30"/>
      <c r="X7" s="34">
        <f t="shared" si="3"/>
        <v>0</v>
      </c>
      <c r="Y7" s="30" t="s">
        <v>25</v>
      </c>
      <c r="Z7" s="39" t="s">
        <v>44</v>
      </c>
      <c r="AA7" s="3"/>
      <c r="AB7" s="3"/>
      <c r="AC7" s="4"/>
    </row>
    <row r="8" ht="15.75" customHeight="1">
      <c r="A8" s="25">
        <f t="shared" si="1"/>
        <v>3</v>
      </c>
      <c r="B8" s="25">
        <f t="shared" si="2"/>
        <v>7</v>
      </c>
      <c r="C8" s="26" t="s">
        <v>38</v>
      </c>
      <c r="D8" s="27" t="s">
        <v>45</v>
      </c>
      <c r="E8" s="28" t="s">
        <v>33</v>
      </c>
      <c r="F8" s="28" t="s">
        <v>46</v>
      </c>
      <c r="G8" s="29" t="s">
        <v>41</v>
      </c>
      <c r="H8" s="30" t="s">
        <v>19</v>
      </c>
      <c r="I8" s="31" t="s">
        <v>42</v>
      </c>
      <c r="J8" s="32" t="s">
        <v>47</v>
      </c>
      <c r="K8" s="33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4">
        <f t="shared" si="3"/>
        <v>0</v>
      </c>
      <c r="Y8" s="30" t="s">
        <v>48</v>
      </c>
      <c r="Z8" s="39" t="s">
        <v>49</v>
      </c>
      <c r="AA8" s="3"/>
      <c r="AB8" s="3"/>
      <c r="AC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28" t="s">
        <v>51</v>
      </c>
      <c r="F9" s="28" t="s">
        <v>46</v>
      </c>
      <c r="G9" s="29" t="s">
        <v>52</v>
      </c>
      <c r="H9" s="30" t="s">
        <v>19</v>
      </c>
      <c r="I9" s="31" t="s">
        <v>42</v>
      </c>
      <c r="J9" s="32" t="s">
        <v>53</v>
      </c>
      <c r="K9" s="30"/>
      <c r="L9" s="30" t="s">
        <v>19</v>
      </c>
      <c r="M9" s="30" t="s">
        <v>19</v>
      </c>
      <c r="N9" s="30"/>
      <c r="O9" s="30" t="s">
        <v>19</v>
      </c>
      <c r="P9" s="30" t="s">
        <v>19</v>
      </c>
      <c r="Q9" s="30"/>
      <c r="R9" s="30"/>
      <c r="S9" s="30" t="s">
        <v>48</v>
      </c>
      <c r="T9" s="30"/>
      <c r="U9" s="30" t="s">
        <v>29</v>
      </c>
      <c r="V9" s="30" t="s">
        <v>19</v>
      </c>
      <c r="W9" s="30"/>
      <c r="X9" s="34">
        <f t="shared" si="3"/>
        <v>0.6875</v>
      </c>
      <c r="Y9" s="30" t="s">
        <v>54</v>
      </c>
      <c r="Z9" s="39" t="s">
        <v>55</v>
      </c>
      <c r="AA9" s="3"/>
      <c r="AB9" s="3"/>
      <c r="AC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28" t="s">
        <v>51</v>
      </c>
      <c r="F10" s="28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4">
        <f t="shared" si="3"/>
        <v>0</v>
      </c>
      <c r="Y10" s="30" t="s">
        <v>59</v>
      </c>
      <c r="Z10" s="39" t="s">
        <v>60</v>
      </c>
      <c r="AA10" s="3"/>
      <c r="AB10" s="3"/>
      <c r="AC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61</v>
      </c>
      <c r="E11" s="28" t="s">
        <v>62</v>
      </c>
      <c r="F11" s="28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3"/>
      <c r="L11" s="42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4">
        <f t="shared" si="3"/>
        <v>0</v>
      </c>
    </row>
    <row r="12" ht="15.75" customHeight="1">
      <c r="A12" s="25">
        <f t="shared" si="1"/>
        <v>3</v>
      </c>
      <c r="B12" s="25">
        <f t="shared" si="2"/>
        <v>10</v>
      </c>
      <c r="C12" s="26" t="s">
        <v>65</v>
      </c>
      <c r="D12" s="27" t="s">
        <v>66</v>
      </c>
      <c r="E12" s="28" t="s">
        <v>17</v>
      </c>
      <c r="F12" s="28" t="s">
        <v>62</v>
      </c>
      <c r="G12" s="29" t="s">
        <v>41</v>
      </c>
      <c r="H12" s="30" t="s">
        <v>19</v>
      </c>
      <c r="I12" s="31" t="s">
        <v>42</v>
      </c>
      <c r="J12" s="32" t="s">
        <v>58</v>
      </c>
      <c r="K12" s="33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4">
        <f t="shared" si="3"/>
        <v>0</v>
      </c>
      <c r="Y12" s="43" t="s">
        <v>67</v>
      </c>
      <c r="Z12" s="43" t="s">
        <v>68</v>
      </c>
      <c r="AA12" s="44"/>
      <c r="AB12" s="43" t="s">
        <v>69</v>
      </c>
      <c r="AC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71</v>
      </c>
      <c r="E13" s="28" t="s">
        <v>17</v>
      </c>
      <c r="F13" s="28"/>
      <c r="G13" s="29" t="s">
        <v>18</v>
      </c>
      <c r="H13" s="30" t="s">
        <v>25</v>
      </c>
      <c r="I13" s="31" t="s">
        <v>42</v>
      </c>
      <c r="J13" s="32" t="s">
        <v>58</v>
      </c>
      <c r="K13" s="33" t="s">
        <v>25</v>
      </c>
      <c r="L13" s="30" t="s">
        <v>25</v>
      </c>
      <c r="M13" s="30" t="s">
        <v>25</v>
      </c>
      <c r="N13" s="30" t="s">
        <v>25</v>
      </c>
      <c r="O13" s="30" t="s">
        <v>25</v>
      </c>
      <c r="P13" s="30" t="s">
        <v>25</v>
      </c>
      <c r="Q13" s="30" t="s">
        <v>25</v>
      </c>
      <c r="R13" s="30" t="s">
        <v>25</v>
      </c>
      <c r="S13" s="30" t="s">
        <v>25</v>
      </c>
      <c r="T13" s="30" t="s">
        <v>25</v>
      </c>
      <c r="U13" s="30" t="s">
        <v>25</v>
      </c>
      <c r="V13" s="30" t="s">
        <v>25</v>
      </c>
      <c r="W13" s="30" t="s">
        <v>25</v>
      </c>
      <c r="X13" s="34">
        <f t="shared" si="3"/>
        <v>0</v>
      </c>
      <c r="Y13" s="45" t="s">
        <v>72</v>
      </c>
      <c r="Z13" s="46">
        <f>COUNTIF(I3:I99,"1° P - 1°M")</f>
        <v>16</v>
      </c>
      <c r="AA13" s="44"/>
      <c r="AB13" s="45" t="s">
        <v>73</v>
      </c>
      <c r="AC13" s="46">
        <f>COUNTIF(C3:C99,"Rct.")</f>
        <v>14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75</v>
      </c>
      <c r="E14" s="28" t="s">
        <v>76</v>
      </c>
      <c r="F14" s="28" t="s">
        <v>63</v>
      </c>
      <c r="G14" s="29" t="s">
        <v>41</v>
      </c>
      <c r="H14" s="30" t="s">
        <v>25</v>
      </c>
      <c r="I14" s="31" t="s">
        <v>42</v>
      </c>
      <c r="J14" s="32" t="s">
        <v>77</v>
      </c>
      <c r="K14" s="33" t="s">
        <v>25</v>
      </c>
      <c r="L14" s="30" t="s">
        <v>25</v>
      </c>
      <c r="M14" s="30" t="s">
        <v>25</v>
      </c>
      <c r="N14" s="30" t="s">
        <v>25</v>
      </c>
      <c r="O14" s="30" t="s">
        <v>25</v>
      </c>
      <c r="P14" s="30" t="s">
        <v>25</v>
      </c>
      <c r="Q14" s="30" t="s">
        <v>25</v>
      </c>
      <c r="R14" s="30" t="s">
        <v>25</v>
      </c>
      <c r="S14" s="30" t="s">
        <v>25</v>
      </c>
      <c r="T14" s="30" t="s">
        <v>25</v>
      </c>
      <c r="U14" s="30" t="s">
        <v>25</v>
      </c>
      <c r="V14" s="30" t="s">
        <v>25</v>
      </c>
      <c r="W14" s="30" t="s">
        <v>25</v>
      </c>
      <c r="X14" s="34">
        <f t="shared" si="3"/>
        <v>0</v>
      </c>
      <c r="Y14" s="45" t="s">
        <v>78</v>
      </c>
      <c r="Z14" s="46">
        <f>COUNTIF(I3:I99,"1° P - 2°M")</f>
        <v>19</v>
      </c>
      <c r="AA14" s="44"/>
      <c r="AB14" s="45" t="s">
        <v>79</v>
      </c>
      <c r="AC14" s="46">
        <f>COUNTIF(C3:C99,"Inf.")</f>
        <v>13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80</v>
      </c>
      <c r="E15" s="28" t="s">
        <v>33</v>
      </c>
      <c r="F15" s="28" t="s">
        <v>17</v>
      </c>
      <c r="G15" s="29" t="s">
        <v>52</v>
      </c>
      <c r="H15" s="30" t="s">
        <v>19</v>
      </c>
      <c r="I15" s="31" t="s">
        <v>42</v>
      </c>
      <c r="J15" s="32" t="s">
        <v>77</v>
      </c>
      <c r="K15" s="33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4">
        <f t="shared" si="3"/>
        <v>0</v>
      </c>
      <c r="Y15" s="45" t="s">
        <v>81</v>
      </c>
      <c r="Z15" s="46">
        <f>COUNTIF(I3:I99,"1° PP - 1°Pa")</f>
        <v>14</v>
      </c>
      <c r="AA15" s="44"/>
      <c r="AB15" s="45" t="s">
        <v>82</v>
      </c>
      <c r="AC15" s="46">
        <f>COUNTIF(C3:C99,"Dis.")</f>
        <v>16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83</v>
      </c>
      <c r="E16" s="28" t="s">
        <v>17</v>
      </c>
      <c r="F16" s="28" t="s">
        <v>33</v>
      </c>
      <c r="G16" s="29" t="s">
        <v>41</v>
      </c>
      <c r="H16" s="42" t="s">
        <v>19</v>
      </c>
      <c r="I16" s="31" t="s">
        <v>42</v>
      </c>
      <c r="J16" s="32" t="s">
        <v>77</v>
      </c>
      <c r="K16" s="47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34">
        <f t="shared" si="3"/>
        <v>0</v>
      </c>
      <c r="Y16" s="45" t="s">
        <v>84</v>
      </c>
      <c r="Z16" s="46">
        <f>COUNTIF(I3:I99,"Espectro")</f>
        <v>6</v>
      </c>
      <c r="AA16" s="44"/>
      <c r="AB16" s="45" t="s">
        <v>85</v>
      </c>
      <c r="AC16" s="46">
        <f>COUNTIF(C3:C99,"Cbo.")</f>
        <v>12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28" t="s">
        <v>17</v>
      </c>
      <c r="F17" s="28"/>
      <c r="G17" s="29" t="s">
        <v>18</v>
      </c>
      <c r="H17" s="30" t="s">
        <v>19</v>
      </c>
      <c r="I17" s="31" t="s">
        <v>42</v>
      </c>
      <c r="J17" s="32" t="s">
        <v>77</v>
      </c>
      <c r="K17" s="3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4">
        <f t="shared" si="3"/>
        <v>0</v>
      </c>
      <c r="Y17" s="45" t="s">
        <v>87</v>
      </c>
      <c r="Z17" s="46">
        <f>COUNTIF(I3:I99,"Caballeria")</f>
        <v>8</v>
      </c>
      <c r="AA17" s="44"/>
      <c r="AB17" s="45" t="s">
        <v>88</v>
      </c>
      <c r="AC17" s="46">
        <f>COUNTIF(C3:C99,"Cbo1.")</f>
        <v>10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28" t="s">
        <v>33</v>
      </c>
      <c r="F18" s="28" t="s">
        <v>17</v>
      </c>
      <c r="G18" s="29" t="s">
        <v>18</v>
      </c>
      <c r="H18" s="30" t="s">
        <v>25</v>
      </c>
      <c r="I18" s="31" t="s">
        <v>42</v>
      </c>
      <c r="J18" s="32" t="s">
        <v>90</v>
      </c>
      <c r="K18" s="33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  <c r="X18" s="34">
        <f t="shared" si="3"/>
        <v>0</v>
      </c>
      <c r="Y18" s="45" t="s">
        <v>91</v>
      </c>
      <c r="Z18" s="46">
        <f>COUNTIF(I3:I99,"FAZR")</f>
        <v>4</v>
      </c>
      <c r="AA18" s="44"/>
      <c r="AB18" s="45" t="s">
        <v>92</v>
      </c>
      <c r="AC18" s="46">
        <f>COUNTIF(C3:C99,"Sgt.")</f>
        <v>5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28" t="s">
        <v>63</v>
      </c>
      <c r="F19" s="28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3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  <c r="X19" s="34">
        <f t="shared" si="3"/>
        <v>0</v>
      </c>
      <c r="Y19" s="45" t="s">
        <v>94</v>
      </c>
      <c r="Z19" s="46">
        <v>6.0</v>
      </c>
      <c r="AA19" s="44"/>
      <c r="AB19" s="45" t="s">
        <v>95</v>
      </c>
      <c r="AC19" s="46">
        <f>COUNTIF(C3:C99,"Sgt1.")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27" t="s">
        <v>96</v>
      </c>
      <c r="E20" s="28" t="s">
        <v>33</v>
      </c>
      <c r="F20" s="28" t="s">
        <v>46</v>
      </c>
      <c r="G20" s="29" t="s">
        <v>41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4">
        <f t="shared" si="3"/>
        <v>0</v>
      </c>
      <c r="Y20" s="45" t="s">
        <v>97</v>
      </c>
      <c r="Z20" s="46">
        <f>COUNTIF(H3:H99,"R")</f>
        <v>32</v>
      </c>
      <c r="AA20" s="44"/>
      <c r="AB20" s="45" t="s">
        <v>98</v>
      </c>
      <c r="AC20" s="46">
        <f>COUNTIF(C3:C99,"SgtM.")</f>
        <v>0</v>
      </c>
    </row>
    <row r="21" ht="15.75" customHeight="1">
      <c r="A21" s="25">
        <f t="shared" si="1"/>
        <v>3</v>
      </c>
      <c r="B21" s="25">
        <f t="shared" si="2"/>
        <v>9</v>
      </c>
      <c r="C21" s="26" t="s">
        <v>74</v>
      </c>
      <c r="D21" s="27" t="s">
        <v>99</v>
      </c>
      <c r="E21" s="28" t="s">
        <v>63</v>
      </c>
      <c r="F21" s="28" t="s">
        <v>40</v>
      </c>
      <c r="G21" s="29" t="s">
        <v>18</v>
      </c>
      <c r="H21" s="30" t="s">
        <v>25</v>
      </c>
      <c r="I21" s="31" t="s">
        <v>42</v>
      </c>
      <c r="J21" s="32" t="s">
        <v>90</v>
      </c>
      <c r="K21" s="33" t="s">
        <v>25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0" t="s">
        <v>25</v>
      </c>
      <c r="W21" s="30" t="s">
        <v>25</v>
      </c>
      <c r="X21" s="34">
        <f t="shared" si="3"/>
        <v>0</v>
      </c>
      <c r="Y21" s="45" t="s">
        <v>37</v>
      </c>
      <c r="Z21" s="46">
        <f>COUNTIF(H3:H99,"L")</f>
        <v>0</v>
      </c>
      <c r="AA21" s="44"/>
      <c r="AB21" s="45" t="s">
        <v>100</v>
      </c>
      <c r="AC21" s="46">
        <f>COUNTIF(C3:C99,"Tte.")</f>
        <v>0</v>
      </c>
    </row>
    <row r="22" ht="15.75" customHeight="1">
      <c r="A22" s="25">
        <f t="shared" si="1"/>
        <v>3</v>
      </c>
      <c r="B22" s="25">
        <f t="shared" si="2"/>
        <v>11</v>
      </c>
      <c r="C22" s="26" t="s">
        <v>70</v>
      </c>
      <c r="D22" s="27" t="s">
        <v>101</v>
      </c>
      <c r="E22" s="28" t="s">
        <v>17</v>
      </c>
      <c r="F22" s="28"/>
      <c r="G22" s="29" t="s">
        <v>102</v>
      </c>
      <c r="H22" s="30" t="s">
        <v>25</v>
      </c>
      <c r="I22" s="31" t="s">
        <v>42</v>
      </c>
      <c r="J22" s="32" t="s">
        <v>90</v>
      </c>
      <c r="K22" s="33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0" t="s">
        <v>25</v>
      </c>
      <c r="W22" s="30" t="s">
        <v>25</v>
      </c>
      <c r="X22" s="34">
        <f t="shared" si="3"/>
        <v>0</v>
      </c>
      <c r="Y22" s="45"/>
      <c r="Z22" s="46"/>
      <c r="AA22" s="44"/>
      <c r="AB22" s="45" t="s">
        <v>103</v>
      </c>
      <c r="AC22" s="46">
        <f>COUNTIF(C3:C99,"Alf.")</f>
        <v>1</v>
      </c>
    </row>
    <row r="23" ht="15.75" customHeight="1">
      <c r="A23" s="25">
        <f t="shared" si="1"/>
        <v>4</v>
      </c>
      <c r="B23" s="25">
        <f t="shared" si="2"/>
        <v>7</v>
      </c>
      <c r="C23" s="26" t="s">
        <v>38</v>
      </c>
      <c r="D23" s="27" t="s">
        <v>104</v>
      </c>
      <c r="E23" s="28" t="s">
        <v>40</v>
      </c>
      <c r="F23" s="28" t="s">
        <v>46</v>
      </c>
      <c r="G23" s="29" t="s">
        <v>105</v>
      </c>
      <c r="H23" s="30" t="s">
        <v>19</v>
      </c>
      <c r="I23" s="31" t="s">
        <v>106</v>
      </c>
      <c r="J23" s="32" t="s">
        <v>43</v>
      </c>
      <c r="K23" s="33" t="s">
        <v>59</v>
      </c>
      <c r="L23" s="30" t="s">
        <v>59</v>
      </c>
      <c r="M23" s="30" t="s">
        <v>59</v>
      </c>
      <c r="N23" s="30" t="s">
        <v>59</v>
      </c>
      <c r="O23" s="30" t="s">
        <v>59</v>
      </c>
      <c r="P23" s="30" t="s">
        <v>59</v>
      </c>
      <c r="Q23" s="30" t="s">
        <v>59</v>
      </c>
      <c r="R23" s="30" t="s">
        <v>59</v>
      </c>
      <c r="S23" s="30" t="s">
        <v>59</v>
      </c>
      <c r="T23" s="30" t="s">
        <v>59</v>
      </c>
      <c r="U23" s="30" t="s">
        <v>59</v>
      </c>
      <c r="V23" s="30" t="s">
        <v>59</v>
      </c>
      <c r="W23" s="30" t="s">
        <v>59</v>
      </c>
      <c r="X23" s="34">
        <f t="shared" si="3"/>
        <v>0</v>
      </c>
      <c r="Y23" s="48"/>
      <c r="Z23" s="48"/>
      <c r="AA23" s="49"/>
      <c r="AB23" s="45" t="s">
        <v>107</v>
      </c>
      <c r="AC23" s="46">
        <f>COUNTIF(C3:C100,"May.")</f>
        <v>2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108</v>
      </c>
      <c r="E24" s="28" t="s">
        <v>51</v>
      </c>
      <c r="F24" s="28" t="s">
        <v>63</v>
      </c>
      <c r="G24" s="29" t="s">
        <v>52</v>
      </c>
      <c r="H24" s="30" t="s">
        <v>19</v>
      </c>
      <c r="I24" s="31" t="s">
        <v>106</v>
      </c>
      <c r="J24" s="32" t="s">
        <v>53</v>
      </c>
      <c r="K24" s="33"/>
      <c r="L24" s="30" t="s">
        <v>19</v>
      </c>
      <c r="M24" s="30" t="s">
        <v>19</v>
      </c>
      <c r="N24" s="30"/>
      <c r="O24" s="30" t="s">
        <v>48</v>
      </c>
      <c r="P24" s="30" t="s">
        <v>19</v>
      </c>
      <c r="Q24" s="30"/>
      <c r="R24" s="30"/>
      <c r="S24" s="30" t="s">
        <v>19</v>
      </c>
      <c r="T24" s="30"/>
      <c r="U24" s="30" t="s">
        <v>19</v>
      </c>
      <c r="V24" s="30" t="s">
        <v>19</v>
      </c>
      <c r="W24" s="30"/>
      <c r="X24" s="34">
        <f t="shared" si="3"/>
        <v>0.8125</v>
      </c>
    </row>
    <row r="25" ht="15.75" customHeight="1">
      <c r="A25" s="25">
        <f t="shared" si="1"/>
        <v>4</v>
      </c>
      <c r="B25" s="25">
        <f t="shared" si="2"/>
        <v>10</v>
      </c>
      <c r="C25" s="26" t="s">
        <v>65</v>
      </c>
      <c r="D25" s="27" t="s">
        <v>109</v>
      </c>
      <c r="E25" s="28" t="s">
        <v>40</v>
      </c>
      <c r="F25" s="28" t="s">
        <v>51</v>
      </c>
      <c r="G25" s="29" t="s">
        <v>110</v>
      </c>
      <c r="H25" s="30" t="s">
        <v>19</v>
      </c>
      <c r="I25" s="31" t="s">
        <v>106</v>
      </c>
      <c r="J25" s="32" t="s">
        <v>58</v>
      </c>
      <c r="K25" s="33"/>
      <c r="L25" s="30" t="s">
        <v>29</v>
      </c>
      <c r="M25" s="30" t="s">
        <v>29</v>
      </c>
      <c r="N25" s="30"/>
      <c r="O25" s="30" t="s">
        <v>19</v>
      </c>
      <c r="P25" s="30" t="s">
        <v>19</v>
      </c>
      <c r="Q25" s="30"/>
      <c r="R25" s="30"/>
      <c r="S25" s="30" t="s">
        <v>19</v>
      </c>
      <c r="T25" s="30"/>
      <c r="U25" s="30" t="s">
        <v>19</v>
      </c>
      <c r="V25" s="30" t="s">
        <v>19</v>
      </c>
      <c r="W25" s="30"/>
      <c r="X25" s="34">
        <f t="shared" si="3"/>
        <v>0.625</v>
      </c>
      <c r="Y25" s="43" t="s">
        <v>111</v>
      </c>
      <c r="Z25" s="43" t="s">
        <v>68</v>
      </c>
      <c r="AA25" s="49"/>
      <c r="AB25" s="43" t="s">
        <v>112</v>
      </c>
      <c r="AC25" s="43" t="s">
        <v>68</v>
      </c>
    </row>
    <row r="26" ht="15.75" customHeight="1">
      <c r="A26" s="25">
        <f t="shared" si="1"/>
        <v>4</v>
      </c>
      <c r="B26" s="25">
        <f t="shared" si="2"/>
        <v>11</v>
      </c>
      <c r="C26" s="26" t="s">
        <v>70</v>
      </c>
      <c r="D26" s="27" t="s">
        <v>113</v>
      </c>
      <c r="E26" s="28" t="s">
        <v>51</v>
      </c>
      <c r="F26" s="28" t="s">
        <v>62</v>
      </c>
      <c r="G26" s="29" t="s">
        <v>18</v>
      </c>
      <c r="H26" s="30" t="s">
        <v>19</v>
      </c>
      <c r="I26" s="31" t="s">
        <v>106</v>
      </c>
      <c r="J26" s="32" t="s">
        <v>58</v>
      </c>
      <c r="K26" s="33"/>
      <c r="L26" s="30" t="s">
        <v>19</v>
      </c>
      <c r="M26" s="30" t="s">
        <v>19</v>
      </c>
      <c r="N26" s="30"/>
      <c r="O26" s="30" t="s">
        <v>29</v>
      </c>
      <c r="P26" s="30" t="s">
        <v>19</v>
      </c>
      <c r="Q26" s="30"/>
      <c r="R26" s="30"/>
      <c r="S26" s="30" t="s">
        <v>19</v>
      </c>
      <c r="T26" s="30"/>
      <c r="U26" s="30" t="s">
        <v>19</v>
      </c>
      <c r="V26" s="30" t="s">
        <v>29</v>
      </c>
      <c r="W26" s="30"/>
      <c r="X26" s="34">
        <f t="shared" si="3"/>
        <v>0.625</v>
      </c>
      <c r="Y26" s="45" t="s">
        <v>114</v>
      </c>
      <c r="Z26" s="46">
        <f>COUNTIF(G3:G99, "Ar")</f>
        <v>18</v>
      </c>
      <c r="AA26" s="44"/>
      <c r="AB26" s="45" t="s">
        <v>115</v>
      </c>
      <c r="AC26" s="46">
        <f>COUNTIF(E3:E99,"AT")+COUNTIF(F3:F99,"AT")</f>
        <v>13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116</v>
      </c>
      <c r="E27" s="28" t="s">
        <v>33</v>
      </c>
      <c r="F27" s="28" t="s">
        <v>46</v>
      </c>
      <c r="G27" s="29" t="s">
        <v>64</v>
      </c>
      <c r="H27" s="30" t="s">
        <v>19</v>
      </c>
      <c r="I27" s="31" t="s">
        <v>106</v>
      </c>
      <c r="J27" s="32" t="s">
        <v>58</v>
      </c>
      <c r="K27" s="33"/>
      <c r="L27" s="30" t="s">
        <v>19</v>
      </c>
      <c r="M27" s="30" t="s">
        <v>19</v>
      </c>
      <c r="N27" s="30"/>
      <c r="O27" s="30" t="s">
        <v>19</v>
      </c>
      <c r="P27" s="30" t="s">
        <v>19</v>
      </c>
      <c r="Q27" s="30"/>
      <c r="R27" s="30"/>
      <c r="S27" s="30" t="s">
        <v>19</v>
      </c>
      <c r="T27" s="30"/>
      <c r="U27" s="30" t="s">
        <v>19</v>
      </c>
      <c r="V27" s="30" t="s">
        <v>19</v>
      </c>
      <c r="W27" s="30"/>
      <c r="X27" s="34">
        <f t="shared" si="3"/>
        <v>0.875</v>
      </c>
      <c r="Y27" s="50" t="s">
        <v>117</v>
      </c>
      <c r="Z27" s="46">
        <f>COUNTIF(G3:G99, "Ch")</f>
        <v>13</v>
      </c>
      <c r="AA27" s="44"/>
      <c r="AB27" s="50" t="s">
        <v>118</v>
      </c>
      <c r="AC27" s="46">
        <f>COUNTIF(E3:E99,"FL")+COUNTIF(F3:F99,"FL")</f>
        <v>47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119</v>
      </c>
      <c r="E28" s="28" t="s">
        <v>17</v>
      </c>
      <c r="F28" s="28"/>
      <c r="G28" s="29" t="s">
        <v>52</v>
      </c>
      <c r="H28" s="30" t="s">
        <v>25</v>
      </c>
      <c r="I28" s="31" t="s">
        <v>106</v>
      </c>
      <c r="J28" s="32" t="s">
        <v>58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51" t="s">
        <v>25</v>
      </c>
      <c r="S28" s="30" t="s">
        <v>25</v>
      </c>
      <c r="T28" s="51" t="s">
        <v>25</v>
      </c>
      <c r="U28" s="30" t="s">
        <v>25</v>
      </c>
      <c r="V28" s="51" t="s">
        <v>25</v>
      </c>
      <c r="W28" s="30" t="s">
        <v>25</v>
      </c>
      <c r="X28" s="34">
        <f t="shared" si="3"/>
        <v>0</v>
      </c>
      <c r="Y28" s="50" t="s">
        <v>120</v>
      </c>
      <c r="Z28" s="46">
        <f>COUNTIF(G3:G99, "Co")</f>
        <v>3</v>
      </c>
      <c r="AA28" s="44"/>
      <c r="AB28" s="50" t="s">
        <v>121</v>
      </c>
      <c r="AC28" s="46">
        <f>COUNTIF(E3:E99,"GL")+COUNTIF(F3:F99,"GL")</f>
        <v>12</v>
      </c>
    </row>
    <row r="29" ht="15.75" customHeight="1">
      <c r="A29" s="25">
        <f t="shared" si="1"/>
        <v>4</v>
      </c>
      <c r="B29" s="25">
        <f t="shared" si="2"/>
        <v>15</v>
      </c>
      <c r="C29" s="26" t="s">
        <v>122</v>
      </c>
      <c r="D29" s="27" t="s">
        <v>123</v>
      </c>
      <c r="E29" s="28" t="s">
        <v>17</v>
      </c>
      <c r="F29" s="28" t="s">
        <v>33</v>
      </c>
      <c r="G29" s="29" t="s">
        <v>52</v>
      </c>
      <c r="H29" s="30" t="s">
        <v>25</v>
      </c>
      <c r="I29" s="31" t="s">
        <v>106</v>
      </c>
      <c r="J29" s="32" t="s">
        <v>58</v>
      </c>
      <c r="K29" s="33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0" t="s">
        <v>25</v>
      </c>
      <c r="X29" s="34">
        <f t="shared" si="3"/>
        <v>0</v>
      </c>
      <c r="Y29" s="50" t="s">
        <v>124</v>
      </c>
      <c r="Z29" s="46">
        <f>COUNTIF(G3:G99, "CR")</f>
        <v>0</v>
      </c>
      <c r="AA29" s="44"/>
      <c r="AB29" s="50" t="s">
        <v>125</v>
      </c>
      <c r="AC29" s="46">
        <f>COUNTIF(E3:E99,"MC")+COUNTIF(F3:F99,"MC")</f>
        <v>26</v>
      </c>
    </row>
    <row r="30" ht="15.75" customHeight="1">
      <c r="A30" s="25">
        <v>4.0</v>
      </c>
      <c r="B30" s="25"/>
      <c r="C30" s="52" t="s">
        <v>65</v>
      </c>
      <c r="D30" s="27" t="s">
        <v>126</v>
      </c>
      <c r="E30" s="28" t="s">
        <v>33</v>
      </c>
      <c r="F30" s="28" t="s">
        <v>46</v>
      </c>
      <c r="G30" s="29" t="s">
        <v>64</v>
      </c>
      <c r="H30" s="30" t="s">
        <v>19</v>
      </c>
      <c r="I30" s="31" t="s">
        <v>106</v>
      </c>
      <c r="J30" s="32" t="s">
        <v>58</v>
      </c>
      <c r="K30" s="33" t="s">
        <v>59</v>
      </c>
      <c r="L30" s="30" t="s">
        <v>59</v>
      </c>
      <c r="M30" s="30" t="s">
        <v>59</v>
      </c>
      <c r="N30" s="30" t="s">
        <v>59</v>
      </c>
      <c r="O30" s="30" t="s">
        <v>59</v>
      </c>
      <c r="P30" s="30" t="s">
        <v>59</v>
      </c>
      <c r="Q30" s="30" t="s">
        <v>59</v>
      </c>
      <c r="R30" s="30" t="s">
        <v>59</v>
      </c>
      <c r="S30" s="30" t="s">
        <v>59</v>
      </c>
      <c r="T30" s="30" t="s">
        <v>59</v>
      </c>
      <c r="U30" s="30" t="s">
        <v>59</v>
      </c>
      <c r="V30" s="30" t="s">
        <v>59</v>
      </c>
      <c r="W30" s="30" t="s">
        <v>59</v>
      </c>
      <c r="X30" s="34">
        <f t="shared" si="3"/>
        <v>0</v>
      </c>
      <c r="Y30" s="50" t="s">
        <v>127</v>
      </c>
      <c r="Z30" s="46">
        <f>COUNTIF(G3:G99, "ES")</f>
        <v>1</v>
      </c>
      <c r="AA30" s="44"/>
      <c r="AB30" s="50" t="s">
        <v>128</v>
      </c>
      <c r="AC30" s="46">
        <f>COUNTIF(E3:E99,"MG")+COUNTIF(F3:F99,"MG")</f>
        <v>15</v>
      </c>
    </row>
    <row r="31" ht="15.75" customHeight="1">
      <c r="A31" s="25">
        <f t="shared" ref="A31:A34" si="4">IF(I31="ALTM",1,IF(I31="1° P",2,IF(I31="1° P - 1°M",3,IF(I31="1° P - 2°M",4,IF(I31="2° P",5,IF(I31="2° P - 3°M",6,IF(I31="2° P - 4°M",7,IF(I31="1° PP",8,IF(I31="1° PP - 1°Pa",9,IF(I31="1° PP - 2°Pa",10,IF(I31="Espectro",11,IF(I31="Caballeria",12,IF(I31="FAZR",13,15)))))))))))))</f>
        <v>4</v>
      </c>
      <c r="B31" s="25">
        <f>IF(C31="Cap.",1,IF(C31="Tte.",2,IF(C31="Alf.",3,IF(C31="SgtM.",4,IF(C31="Sgt1.",5,IF(C31="Sgt.",6,IF(C31="Cbo1.",7,IF(C31="Cbo.",8,IF(C31="Dis.",9,IF(C31="Inf.",10,IF(C31="Rct.",11,15)))))))))))</f>
        <v>9</v>
      </c>
      <c r="C31" s="26" t="s">
        <v>74</v>
      </c>
      <c r="D31" s="27" t="s">
        <v>129</v>
      </c>
      <c r="E31" s="28" t="s">
        <v>17</v>
      </c>
      <c r="F31" s="28"/>
      <c r="G31" s="29" t="s">
        <v>110</v>
      </c>
      <c r="H31" s="30" t="s">
        <v>19</v>
      </c>
      <c r="I31" s="31" t="s">
        <v>106</v>
      </c>
      <c r="J31" s="32" t="s">
        <v>77</v>
      </c>
      <c r="K31" s="33" t="s">
        <v>25</v>
      </c>
      <c r="L31" s="30" t="s">
        <v>25</v>
      </c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0" t="s">
        <v>25</v>
      </c>
      <c r="X31" s="34">
        <f t="shared" si="3"/>
        <v>0</v>
      </c>
      <c r="Y31" s="50" t="s">
        <v>130</v>
      </c>
      <c r="Z31" s="46">
        <f>COUNTIF(G3:G99, "Ja")</f>
        <v>1</v>
      </c>
      <c r="AA31" s="44"/>
      <c r="AB31" s="50" t="s">
        <v>131</v>
      </c>
      <c r="AC31" s="46">
        <f>COUNTIF(E3:E99,"OD")+COUNTIF(F3:F99,"OD")</f>
        <v>6</v>
      </c>
    </row>
    <row r="32" ht="15.75" customHeight="1">
      <c r="A32" s="25">
        <f t="shared" si="4"/>
        <v>4</v>
      </c>
      <c r="B32" s="25">
        <v>11.0</v>
      </c>
      <c r="C32" s="26" t="s">
        <v>65</v>
      </c>
      <c r="D32" s="27" t="s">
        <v>132</v>
      </c>
      <c r="E32" s="28" t="s">
        <v>51</v>
      </c>
      <c r="F32" s="28"/>
      <c r="G32" s="29" t="s">
        <v>133</v>
      </c>
      <c r="H32" s="30" t="s">
        <v>25</v>
      </c>
      <c r="I32" s="31" t="s">
        <v>106</v>
      </c>
      <c r="J32" s="32" t="s">
        <v>77</v>
      </c>
      <c r="K32" s="33" t="s">
        <v>25</v>
      </c>
      <c r="L32" s="30" t="s">
        <v>25</v>
      </c>
      <c r="M32" s="30" t="s">
        <v>25</v>
      </c>
      <c r="N32" s="30" t="s">
        <v>25</v>
      </c>
      <c r="O32" s="30" t="s">
        <v>25</v>
      </c>
      <c r="P32" s="30" t="s">
        <v>25</v>
      </c>
      <c r="Q32" s="30" t="s">
        <v>25</v>
      </c>
      <c r="R32" s="30" t="s">
        <v>25</v>
      </c>
      <c r="S32" s="30" t="s">
        <v>25</v>
      </c>
      <c r="T32" s="30" t="s">
        <v>25</v>
      </c>
      <c r="U32" s="30" t="s">
        <v>25</v>
      </c>
      <c r="V32" s="30" t="s">
        <v>25</v>
      </c>
      <c r="W32" s="30" t="s">
        <v>25</v>
      </c>
      <c r="X32" s="34">
        <f t="shared" si="3"/>
        <v>0</v>
      </c>
      <c r="Y32" s="50" t="s">
        <v>134</v>
      </c>
      <c r="Z32" s="46">
        <f>COUNTIF(G3:G99, "Me")</f>
        <v>12</v>
      </c>
      <c r="AA32" s="44"/>
      <c r="AB32" s="50" t="s">
        <v>135</v>
      </c>
      <c r="AC32" s="46">
        <f>COUNTIF(E3:E99,"RO")+COUNTIF(F3:F99,"RO")</f>
        <v>12</v>
      </c>
    </row>
    <row r="33" ht="15.75" customHeight="1">
      <c r="A33" s="25">
        <f t="shared" si="4"/>
        <v>4</v>
      </c>
      <c r="B33" s="25">
        <f t="shared" ref="B33:B34" si="5">IF(C33="Cap.",1,IF(C33="Tte.",2,IF(C33="Alf.",3,IF(C33="SgtM.",4,IF(C33="Sgt1.",5,IF(C33="Sgt.",6,IF(C33="Cbo1.",7,IF(C33="Cbo.",8,IF(C33="Dis.",9,IF(C33="Inf.",10,IF(C33="Rct.",11,15)))))))))))</f>
        <v>11</v>
      </c>
      <c r="C33" s="26" t="s">
        <v>70</v>
      </c>
      <c r="D33" s="27" t="s">
        <v>136</v>
      </c>
      <c r="E33" s="28" t="s">
        <v>33</v>
      </c>
      <c r="F33" s="28" t="s">
        <v>17</v>
      </c>
      <c r="G33" s="29" t="s">
        <v>52</v>
      </c>
      <c r="H33" s="30" t="s">
        <v>19</v>
      </c>
      <c r="I33" s="31" t="s">
        <v>106</v>
      </c>
      <c r="J33" s="32" t="s">
        <v>77</v>
      </c>
      <c r="K33" s="33" t="s">
        <v>59</v>
      </c>
      <c r="L33" s="30" t="s">
        <v>59</v>
      </c>
      <c r="M33" s="30" t="s">
        <v>59</v>
      </c>
      <c r="N33" s="30" t="s">
        <v>59</v>
      </c>
      <c r="O33" s="30" t="s">
        <v>59</v>
      </c>
      <c r="P33" s="30" t="s">
        <v>59</v>
      </c>
      <c r="Q33" s="30" t="s">
        <v>59</v>
      </c>
      <c r="R33" s="30" t="s">
        <v>59</v>
      </c>
      <c r="S33" s="30" t="s">
        <v>59</v>
      </c>
      <c r="T33" s="30" t="s">
        <v>59</v>
      </c>
      <c r="U33" s="30" t="s">
        <v>59</v>
      </c>
      <c r="V33" s="30" t="s">
        <v>59</v>
      </c>
      <c r="W33" s="30" t="s">
        <v>59</v>
      </c>
      <c r="X33" s="34">
        <f t="shared" si="3"/>
        <v>0</v>
      </c>
      <c r="Y33" s="50" t="s">
        <v>137</v>
      </c>
      <c r="Z33" s="46">
        <f>COUNTIF(G3:G99, "Pa")</f>
        <v>3</v>
      </c>
      <c r="AA33" s="44"/>
      <c r="AB33" s="50" t="s">
        <v>138</v>
      </c>
      <c r="AC33" s="46">
        <f>COUNTIF(E3:E99,"TE")+COUNTIF(F3:F99,"TE")</f>
        <v>5</v>
      </c>
    </row>
    <row r="34" ht="15.75" customHeight="1">
      <c r="A34" s="25">
        <f t="shared" si="4"/>
        <v>4</v>
      </c>
      <c r="B34" s="25">
        <f t="shared" si="5"/>
        <v>11</v>
      </c>
      <c r="C34" s="26" t="s">
        <v>70</v>
      </c>
      <c r="D34" s="27" t="s">
        <v>139</v>
      </c>
      <c r="E34" s="28" t="s">
        <v>51</v>
      </c>
      <c r="F34" s="28" t="s">
        <v>40</v>
      </c>
      <c r="G34" s="29" t="s">
        <v>18</v>
      </c>
      <c r="H34" s="30" t="s">
        <v>19</v>
      </c>
      <c r="I34" s="31" t="s">
        <v>106</v>
      </c>
      <c r="J34" s="32" t="s">
        <v>77</v>
      </c>
      <c r="K34" s="33"/>
      <c r="L34" s="30" t="s">
        <v>19</v>
      </c>
      <c r="M34" s="30" t="s">
        <v>19</v>
      </c>
      <c r="N34" s="30"/>
      <c r="O34" s="30" t="s">
        <v>19</v>
      </c>
      <c r="P34" s="30" t="s">
        <v>26</v>
      </c>
      <c r="Q34" s="53"/>
      <c r="R34" s="53"/>
      <c r="S34" s="53" t="s">
        <v>19</v>
      </c>
      <c r="T34" s="53"/>
      <c r="U34" s="53" t="s">
        <v>19</v>
      </c>
      <c r="V34" s="53" t="s">
        <v>19</v>
      </c>
      <c r="W34" s="53"/>
      <c r="X34" s="34">
        <f t="shared" si="3"/>
        <v>0.75</v>
      </c>
      <c r="Y34" s="50" t="s">
        <v>140</v>
      </c>
      <c r="Z34" s="46">
        <f>COUNTIF(G3:G99, "Py")</f>
        <v>0</v>
      </c>
      <c r="AA34" s="44"/>
      <c r="AB34" s="50" t="s">
        <v>141</v>
      </c>
      <c r="AC34" s="46">
        <f>COUNTIF(E3:E99,"TS")+COUNTIF(F3:F99,"TS")</f>
        <v>0</v>
      </c>
    </row>
    <row r="35" ht="15.75" customHeight="1">
      <c r="A35" s="25">
        <v>4.0</v>
      </c>
      <c r="B35" s="25"/>
      <c r="C35" s="52" t="s">
        <v>65</v>
      </c>
      <c r="D35" s="27" t="s">
        <v>142</v>
      </c>
      <c r="E35" s="28" t="s">
        <v>40</v>
      </c>
      <c r="F35" s="28" t="s">
        <v>46</v>
      </c>
      <c r="G35" s="29" t="s">
        <v>52</v>
      </c>
      <c r="H35" s="30" t="s">
        <v>19</v>
      </c>
      <c r="I35" s="31" t="s">
        <v>106</v>
      </c>
      <c r="J35" s="32" t="s">
        <v>77</v>
      </c>
      <c r="K35" s="33"/>
      <c r="L35" s="30" t="s">
        <v>19</v>
      </c>
      <c r="M35" s="30" t="s">
        <v>19</v>
      </c>
      <c r="N35" s="30"/>
      <c r="O35" s="30" t="s">
        <v>29</v>
      </c>
      <c r="P35" s="30" t="s">
        <v>19</v>
      </c>
      <c r="Q35" s="30"/>
      <c r="R35" s="30"/>
      <c r="S35" s="30" t="s">
        <v>19</v>
      </c>
      <c r="T35" s="30"/>
      <c r="U35" s="30" t="s">
        <v>29</v>
      </c>
      <c r="V35" s="30" t="s">
        <v>19</v>
      </c>
      <c r="W35" s="30"/>
      <c r="X35" s="34">
        <f t="shared" si="3"/>
        <v>0.625</v>
      </c>
      <c r="Y35" s="50" t="s">
        <v>143</v>
      </c>
      <c r="Z35" s="46">
        <f>COUNTIF(G3:G99, "Pe")</f>
        <v>3</v>
      </c>
      <c r="AA35" s="44"/>
      <c r="AB35" s="50"/>
      <c r="AC35" s="46"/>
    </row>
    <row r="36" ht="15.75" customHeight="1">
      <c r="A36" s="25">
        <f t="shared" ref="A36:A99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99" si="7">IF(C36="Cap.",1,IF(C36="Tte.",2,IF(C36="Alf.",3,IF(C36="SgtM.",4,IF(C36="Sgt1.",5,IF(C36="Sgt.",6,IF(C36="Cbo1.",7,IF(C36="Cbo.",8,IF(C36="Dis.",9,IF(C36="Inf.",10,IF(C36="Rct.",11,15)))))))))))</f>
        <v>5</v>
      </c>
      <c r="C36" s="26" t="s">
        <v>144</v>
      </c>
      <c r="D36" s="27" t="s">
        <v>145</v>
      </c>
      <c r="E36" s="28" t="s">
        <v>40</v>
      </c>
      <c r="F36" s="28" t="s">
        <v>76</v>
      </c>
      <c r="G36" s="29" t="s">
        <v>18</v>
      </c>
      <c r="H36" s="30" t="s">
        <v>19</v>
      </c>
      <c r="I36" s="31" t="s">
        <v>106</v>
      </c>
      <c r="J36" s="32" t="s">
        <v>90</v>
      </c>
      <c r="K36" s="33"/>
      <c r="L36" s="30" t="s">
        <v>29</v>
      </c>
      <c r="M36" s="30" t="s">
        <v>19</v>
      </c>
      <c r="N36" s="30"/>
      <c r="O36" s="30" t="s">
        <v>29</v>
      </c>
      <c r="P36" s="30" t="s">
        <v>19</v>
      </c>
      <c r="Q36" s="30"/>
      <c r="R36" s="30"/>
      <c r="S36" s="30" t="s">
        <v>19</v>
      </c>
      <c r="T36" s="30"/>
      <c r="U36" s="30" t="s">
        <v>29</v>
      </c>
      <c r="V36" s="30" t="s">
        <v>19</v>
      </c>
      <c r="W36" s="30"/>
      <c r="X36" s="34">
        <f t="shared" si="3"/>
        <v>0.5</v>
      </c>
      <c r="Y36" s="50" t="s">
        <v>146</v>
      </c>
      <c r="Z36" s="46">
        <f>COUNTIF(G3:G99, "US")</f>
        <v>1</v>
      </c>
      <c r="AA36" s="44"/>
      <c r="AB36" s="50"/>
      <c r="AC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147</v>
      </c>
      <c r="E37" s="28" t="s">
        <v>33</v>
      </c>
      <c r="F37" s="28" t="s">
        <v>62</v>
      </c>
      <c r="G37" s="29" t="s">
        <v>41</v>
      </c>
      <c r="H37" s="30" t="s">
        <v>25</v>
      </c>
      <c r="I37" s="31" t="s">
        <v>106</v>
      </c>
      <c r="J37" s="32" t="s">
        <v>90</v>
      </c>
      <c r="K37" s="33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  <c r="X37" s="34">
        <f t="shared" si="3"/>
        <v>0</v>
      </c>
      <c r="Y37" s="50" t="s">
        <v>148</v>
      </c>
      <c r="Z37" s="46">
        <f>COUNTIF(G1:G97, "Ve")</f>
        <v>23</v>
      </c>
      <c r="AA37" s="44"/>
      <c r="AB37" s="50"/>
      <c r="AC37" s="46"/>
    </row>
    <row r="38" ht="15.75" customHeight="1">
      <c r="A38" s="25">
        <f t="shared" si="6"/>
        <v>4</v>
      </c>
      <c r="B38" s="25">
        <f t="shared" si="7"/>
        <v>8</v>
      </c>
      <c r="C38" s="26" t="s">
        <v>56</v>
      </c>
      <c r="D38" s="27" t="s">
        <v>149</v>
      </c>
      <c r="E38" s="28" t="s">
        <v>76</v>
      </c>
      <c r="F38" s="28" t="s">
        <v>17</v>
      </c>
      <c r="G38" s="29" t="s">
        <v>52</v>
      </c>
      <c r="H38" s="30" t="s">
        <v>25</v>
      </c>
      <c r="I38" s="31" t="s">
        <v>106</v>
      </c>
      <c r="J38" s="32" t="s">
        <v>90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4">
        <f t="shared" si="3"/>
        <v>0</v>
      </c>
      <c r="Y38" s="50" t="s">
        <v>150</v>
      </c>
      <c r="Z38" s="46">
        <f>COUNTIF(G1:G97, "PR")</f>
        <v>0</v>
      </c>
      <c r="AA38" s="44"/>
      <c r="AB38" s="50"/>
      <c r="AC38" s="46"/>
    </row>
    <row r="39" ht="15.75" customHeight="1">
      <c r="A39" s="25">
        <f t="shared" si="6"/>
        <v>4</v>
      </c>
      <c r="B39" s="25">
        <f t="shared" si="7"/>
        <v>10</v>
      </c>
      <c r="C39" s="26" t="s">
        <v>65</v>
      </c>
      <c r="D39" s="27" t="s">
        <v>151</v>
      </c>
      <c r="E39" s="28" t="s">
        <v>17</v>
      </c>
      <c r="F39" s="28" t="s">
        <v>63</v>
      </c>
      <c r="G39" s="29" t="s">
        <v>152</v>
      </c>
      <c r="H39" s="42" t="s">
        <v>25</v>
      </c>
      <c r="I39" s="31" t="s">
        <v>106</v>
      </c>
      <c r="J39" s="32" t="s">
        <v>90</v>
      </c>
      <c r="K39" s="33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0" t="s">
        <v>25</v>
      </c>
      <c r="W39" s="30" t="s">
        <v>25</v>
      </c>
      <c r="X39" s="34">
        <f t="shared" si="3"/>
        <v>0</v>
      </c>
      <c r="Y39" s="50" t="s">
        <v>153</v>
      </c>
      <c r="Z39" s="46">
        <f>COUNTIF(G1:G97, "Bo")</f>
        <v>1</v>
      </c>
      <c r="AA39" s="44"/>
      <c r="AB39" s="50"/>
      <c r="AC39" s="46"/>
    </row>
    <row r="40" ht="15.75" customHeight="1">
      <c r="A40" s="25">
        <f t="shared" si="6"/>
        <v>4</v>
      </c>
      <c r="B40" s="25">
        <f t="shared" si="7"/>
        <v>11</v>
      </c>
      <c r="C40" s="52" t="s">
        <v>70</v>
      </c>
      <c r="D40" s="54" t="s">
        <v>154</v>
      </c>
      <c r="E40" s="28" t="s">
        <v>33</v>
      </c>
      <c r="F40" s="28" t="s">
        <v>17</v>
      </c>
      <c r="G40" s="29" t="s">
        <v>64</v>
      </c>
      <c r="H40" s="30" t="s">
        <v>25</v>
      </c>
      <c r="I40" s="31" t="s">
        <v>106</v>
      </c>
      <c r="J40" s="32" t="s">
        <v>90</v>
      </c>
      <c r="K40" s="33" t="s">
        <v>25</v>
      </c>
      <c r="L40" s="30" t="s">
        <v>25</v>
      </c>
      <c r="M40" s="30" t="s">
        <v>25</v>
      </c>
      <c r="N40" s="30" t="s">
        <v>25</v>
      </c>
      <c r="O40" s="30" t="s">
        <v>25</v>
      </c>
      <c r="P40" s="30" t="s">
        <v>25</v>
      </c>
      <c r="Q40" s="30" t="s">
        <v>25</v>
      </c>
      <c r="R40" s="30" t="s">
        <v>25</v>
      </c>
      <c r="S40" s="30" t="s">
        <v>25</v>
      </c>
      <c r="T40" s="30" t="s">
        <v>25</v>
      </c>
      <c r="U40" s="30" t="s">
        <v>25</v>
      </c>
      <c r="V40" s="30" t="s">
        <v>25</v>
      </c>
      <c r="W40" s="30" t="s">
        <v>25</v>
      </c>
      <c r="X40" s="34">
        <f t="shared" si="3"/>
        <v>0</v>
      </c>
      <c r="Y40" s="50" t="s">
        <v>155</v>
      </c>
      <c r="Z40" s="46">
        <f>COUNTIF(G1:G98, "RD")</f>
        <v>0</v>
      </c>
      <c r="AA40" s="44"/>
      <c r="AB40" s="44"/>
      <c r="AC40" s="44"/>
    </row>
    <row r="41" ht="15.75" customHeight="1">
      <c r="A41" s="25">
        <f t="shared" si="6"/>
        <v>4</v>
      </c>
      <c r="B41" s="25">
        <f t="shared" si="7"/>
        <v>11</v>
      </c>
      <c r="C41" s="26" t="s">
        <v>70</v>
      </c>
      <c r="D41" s="27" t="s">
        <v>156</v>
      </c>
      <c r="E41" s="28" t="s">
        <v>17</v>
      </c>
      <c r="F41" s="28"/>
      <c r="G41" s="29" t="s">
        <v>18</v>
      </c>
      <c r="H41" s="30" t="s">
        <v>19</v>
      </c>
      <c r="I41" s="31" t="s">
        <v>106</v>
      </c>
      <c r="J41" s="32" t="s">
        <v>90</v>
      </c>
      <c r="K41" s="33" t="s">
        <v>59</v>
      </c>
      <c r="L41" s="30" t="s">
        <v>59</v>
      </c>
      <c r="M41" s="30" t="s">
        <v>59</v>
      </c>
      <c r="N41" s="30" t="s">
        <v>59</v>
      </c>
      <c r="O41" s="30" t="s">
        <v>59</v>
      </c>
      <c r="P41" s="30" t="s">
        <v>59</v>
      </c>
      <c r="Q41" s="30" t="s">
        <v>59</v>
      </c>
      <c r="R41" s="30" t="s">
        <v>59</v>
      </c>
      <c r="S41" s="30" t="s">
        <v>59</v>
      </c>
      <c r="T41" s="30" t="s">
        <v>59</v>
      </c>
      <c r="U41" s="30" t="s">
        <v>59</v>
      </c>
      <c r="V41" s="30" t="s">
        <v>59</v>
      </c>
      <c r="W41" s="30" t="s">
        <v>59</v>
      </c>
      <c r="X41" s="34">
        <f t="shared" si="3"/>
        <v>0</v>
      </c>
      <c r="Y41" s="50"/>
      <c r="Z41" s="46"/>
      <c r="AA41" s="44"/>
      <c r="AB41" s="44"/>
      <c r="AC41" s="44"/>
    </row>
    <row r="42" ht="15.75" customHeight="1">
      <c r="A42" s="25">
        <f t="shared" si="6"/>
        <v>9</v>
      </c>
      <c r="B42" s="25">
        <f t="shared" si="7"/>
        <v>5</v>
      </c>
      <c r="C42" s="26" t="s">
        <v>144</v>
      </c>
      <c r="D42" s="27" t="s">
        <v>157</v>
      </c>
      <c r="E42" s="28" t="s">
        <v>40</v>
      </c>
      <c r="F42" s="28" t="s">
        <v>33</v>
      </c>
      <c r="G42" s="29" t="s">
        <v>18</v>
      </c>
      <c r="H42" s="30" t="s">
        <v>19</v>
      </c>
      <c r="I42" s="31" t="s">
        <v>158</v>
      </c>
      <c r="J42" s="32" t="s">
        <v>43</v>
      </c>
      <c r="K42" s="33"/>
      <c r="L42" s="30" t="s">
        <v>29</v>
      </c>
      <c r="M42" s="30" t="s">
        <v>19</v>
      </c>
      <c r="N42" s="30"/>
      <c r="O42" s="30" t="s">
        <v>19</v>
      </c>
      <c r="P42" s="30" t="s">
        <v>29</v>
      </c>
      <c r="Q42" s="30"/>
      <c r="R42" s="30"/>
      <c r="S42" s="30" t="s">
        <v>19</v>
      </c>
      <c r="T42" s="30"/>
      <c r="U42" s="30" t="s">
        <v>19</v>
      </c>
      <c r="V42" s="30" t="s">
        <v>19</v>
      </c>
      <c r="W42" s="30"/>
      <c r="X42" s="34">
        <f t="shared" si="3"/>
        <v>0.625</v>
      </c>
      <c r="Y42" s="50"/>
      <c r="Z42" s="46"/>
    </row>
    <row r="43" ht="15.75" customHeight="1">
      <c r="A43" s="25">
        <f t="shared" si="6"/>
        <v>9</v>
      </c>
      <c r="B43" s="25">
        <f t="shared" si="7"/>
        <v>7</v>
      </c>
      <c r="C43" s="26" t="s">
        <v>38</v>
      </c>
      <c r="D43" s="27" t="s">
        <v>159</v>
      </c>
      <c r="E43" s="28" t="s">
        <v>51</v>
      </c>
      <c r="F43" s="28" t="s">
        <v>33</v>
      </c>
      <c r="G43" s="29" t="s">
        <v>64</v>
      </c>
      <c r="H43" s="30" t="s">
        <v>19</v>
      </c>
      <c r="I43" s="31" t="s">
        <v>158</v>
      </c>
      <c r="J43" s="32" t="s">
        <v>47</v>
      </c>
      <c r="K43" s="33"/>
      <c r="L43" s="30" t="s">
        <v>19</v>
      </c>
      <c r="M43" s="30" t="s">
        <v>19</v>
      </c>
      <c r="N43" s="30"/>
      <c r="O43" s="30" t="s">
        <v>19</v>
      </c>
      <c r="P43" s="30" t="s">
        <v>19</v>
      </c>
      <c r="Q43" s="30"/>
      <c r="R43" s="30"/>
      <c r="S43" s="30" t="s">
        <v>19</v>
      </c>
      <c r="T43" s="30"/>
      <c r="U43" s="30" t="s">
        <v>19</v>
      </c>
      <c r="V43" s="30" t="s">
        <v>19</v>
      </c>
      <c r="W43" s="30"/>
      <c r="X43" s="34">
        <f t="shared" si="3"/>
        <v>0.875</v>
      </c>
    </row>
    <row r="44" ht="15.75" customHeight="1">
      <c r="A44" s="25">
        <f t="shared" si="6"/>
        <v>9</v>
      </c>
      <c r="B44" s="25">
        <f t="shared" si="7"/>
        <v>6</v>
      </c>
      <c r="C44" s="26" t="s">
        <v>160</v>
      </c>
      <c r="D44" s="27" t="s">
        <v>161</v>
      </c>
      <c r="E44" s="28" t="s">
        <v>51</v>
      </c>
      <c r="F44" s="28" t="s">
        <v>40</v>
      </c>
      <c r="G44" s="29" t="s">
        <v>133</v>
      </c>
      <c r="H44" s="30" t="s">
        <v>19</v>
      </c>
      <c r="I44" s="31" t="s">
        <v>158</v>
      </c>
      <c r="J44" s="32" t="s">
        <v>53</v>
      </c>
      <c r="K44" s="33"/>
      <c r="L44" s="30" t="s">
        <v>19</v>
      </c>
      <c r="M44" s="30" t="s">
        <v>19</v>
      </c>
      <c r="N44" s="30"/>
      <c r="O44" s="30" t="s">
        <v>29</v>
      </c>
      <c r="P44" s="30" t="s">
        <v>19</v>
      </c>
      <c r="Q44" s="30"/>
      <c r="R44" s="30"/>
      <c r="S44" s="30" t="s">
        <v>19</v>
      </c>
      <c r="T44" s="30"/>
      <c r="U44" s="30" t="s">
        <v>29</v>
      </c>
      <c r="V44" s="30" t="s">
        <v>19</v>
      </c>
      <c r="W44" s="30"/>
      <c r="X44" s="34">
        <f t="shared" si="3"/>
        <v>0.625</v>
      </c>
      <c r="Y44" s="55" t="s">
        <v>162</v>
      </c>
      <c r="Z44" s="4"/>
      <c r="AA44" s="48"/>
      <c r="AB44" s="55" t="s">
        <v>163</v>
      </c>
      <c r="AC44" s="4"/>
    </row>
    <row r="45" ht="15.75" customHeight="1">
      <c r="A45" s="25">
        <f t="shared" si="6"/>
        <v>9</v>
      </c>
      <c r="B45" s="25">
        <f t="shared" si="7"/>
        <v>9</v>
      </c>
      <c r="C45" s="26" t="s">
        <v>74</v>
      </c>
      <c r="D45" s="27" t="s">
        <v>164</v>
      </c>
      <c r="E45" s="28" t="s">
        <v>46</v>
      </c>
      <c r="F45" s="28" t="s">
        <v>17</v>
      </c>
      <c r="G45" s="29" t="s">
        <v>110</v>
      </c>
      <c r="H45" s="30" t="s">
        <v>25</v>
      </c>
      <c r="I45" s="31" t="s">
        <v>158</v>
      </c>
      <c r="J45" s="32" t="s">
        <v>58</v>
      </c>
      <c r="K45" s="33" t="s">
        <v>25</v>
      </c>
      <c r="L45" s="30" t="s">
        <v>25</v>
      </c>
      <c r="M45" s="30" t="s">
        <v>25</v>
      </c>
      <c r="N45" s="30" t="s">
        <v>25</v>
      </c>
      <c r="O45" s="30" t="s">
        <v>25</v>
      </c>
      <c r="P45" s="30" t="s">
        <v>25</v>
      </c>
      <c r="Q45" s="30" t="s">
        <v>25</v>
      </c>
      <c r="R45" s="30" t="s">
        <v>25</v>
      </c>
      <c r="S45" s="30" t="s">
        <v>25</v>
      </c>
      <c r="T45" s="30" t="s">
        <v>25</v>
      </c>
      <c r="U45" s="30" t="s">
        <v>25</v>
      </c>
      <c r="V45" s="30" t="s">
        <v>25</v>
      </c>
      <c r="W45" s="30" t="s">
        <v>25</v>
      </c>
      <c r="X45" s="34">
        <f t="shared" si="3"/>
        <v>0</v>
      </c>
      <c r="Y45" s="56" t="s">
        <v>7</v>
      </c>
      <c r="Z45" s="57"/>
      <c r="AA45" s="58" t="s">
        <v>165</v>
      </c>
      <c r="AB45" s="58" t="s">
        <v>166</v>
      </c>
      <c r="AC45" s="58" t="s">
        <v>167</v>
      </c>
    </row>
    <row r="46" ht="15.75" customHeight="1">
      <c r="A46" s="25">
        <f t="shared" si="6"/>
        <v>9</v>
      </c>
      <c r="B46" s="25">
        <f t="shared" si="7"/>
        <v>9</v>
      </c>
      <c r="C46" s="26" t="s">
        <v>74</v>
      </c>
      <c r="D46" s="54" t="s">
        <v>168</v>
      </c>
      <c r="E46" s="28" t="s">
        <v>17</v>
      </c>
      <c r="F46" s="28" t="s">
        <v>46</v>
      </c>
      <c r="G46" s="29" t="s">
        <v>64</v>
      </c>
      <c r="H46" s="30" t="s">
        <v>19</v>
      </c>
      <c r="I46" s="31" t="s">
        <v>158</v>
      </c>
      <c r="J46" s="32" t="s">
        <v>58</v>
      </c>
      <c r="K46" s="33"/>
      <c r="L46" s="30" t="s">
        <v>19</v>
      </c>
      <c r="M46" s="30" t="s">
        <v>19</v>
      </c>
      <c r="N46" s="30"/>
      <c r="O46" s="30" t="s">
        <v>19</v>
      </c>
      <c r="P46" s="30" t="s">
        <v>19</v>
      </c>
      <c r="Q46" s="30"/>
      <c r="R46" s="30"/>
      <c r="S46" s="30" t="s">
        <v>29</v>
      </c>
      <c r="T46" s="30"/>
      <c r="U46" s="30" t="s">
        <v>19</v>
      </c>
      <c r="V46" s="30" t="s">
        <v>19</v>
      </c>
      <c r="W46" s="30"/>
      <c r="X46" s="34">
        <f t="shared" si="3"/>
        <v>0.75</v>
      </c>
      <c r="Y46" s="59"/>
      <c r="Z46" s="57"/>
      <c r="AA46" s="60"/>
      <c r="AB46" s="61"/>
      <c r="AC46" s="61"/>
    </row>
    <row r="47" ht="15.75" customHeight="1">
      <c r="A47" s="25">
        <f t="shared" si="6"/>
        <v>9</v>
      </c>
      <c r="B47" s="25">
        <f t="shared" si="7"/>
        <v>10</v>
      </c>
      <c r="C47" s="26" t="s">
        <v>65</v>
      </c>
      <c r="D47" s="27" t="s">
        <v>169</v>
      </c>
      <c r="E47" s="28" t="s">
        <v>17</v>
      </c>
      <c r="F47" s="28"/>
      <c r="G47" s="29" t="s">
        <v>133</v>
      </c>
      <c r="H47" s="30" t="s">
        <v>19</v>
      </c>
      <c r="I47" s="31" t="s">
        <v>158</v>
      </c>
      <c r="J47" s="32" t="s">
        <v>58</v>
      </c>
      <c r="K47" s="33"/>
      <c r="L47" s="30" t="s">
        <v>19</v>
      </c>
      <c r="M47" s="30" t="s">
        <v>19</v>
      </c>
      <c r="N47" s="30"/>
      <c r="O47" s="30" t="s">
        <v>29</v>
      </c>
      <c r="P47" s="30" t="s">
        <v>19</v>
      </c>
      <c r="Q47" s="30"/>
      <c r="R47" s="30"/>
      <c r="S47" s="30" t="s">
        <v>19</v>
      </c>
      <c r="T47" s="30"/>
      <c r="U47" s="30" t="s">
        <v>19</v>
      </c>
      <c r="V47" s="30" t="s">
        <v>19</v>
      </c>
      <c r="W47" s="30"/>
      <c r="X47" s="34">
        <f t="shared" si="3"/>
        <v>0.75</v>
      </c>
      <c r="Y47" s="59"/>
      <c r="Z47" s="57"/>
      <c r="AA47" s="60"/>
      <c r="AB47" s="61"/>
      <c r="AC47" s="61"/>
    </row>
    <row r="48" ht="15.75" customHeight="1">
      <c r="A48" s="25">
        <f t="shared" si="6"/>
        <v>9</v>
      </c>
      <c r="B48" s="25">
        <f t="shared" si="7"/>
        <v>7</v>
      </c>
      <c r="C48" s="26" t="s">
        <v>38</v>
      </c>
      <c r="D48" s="27" t="s">
        <v>170</v>
      </c>
      <c r="E48" s="28" t="s">
        <v>33</v>
      </c>
      <c r="F48" s="28" t="s">
        <v>17</v>
      </c>
      <c r="G48" s="29" t="s">
        <v>171</v>
      </c>
      <c r="H48" s="30" t="s">
        <v>25</v>
      </c>
      <c r="I48" s="31" t="s">
        <v>158</v>
      </c>
      <c r="J48" s="32" t="s">
        <v>77</v>
      </c>
      <c r="K48" s="33" t="s">
        <v>25</v>
      </c>
      <c r="L48" s="30" t="s">
        <v>25</v>
      </c>
      <c r="M48" s="30" t="s">
        <v>25</v>
      </c>
      <c r="N48" s="30" t="s">
        <v>25</v>
      </c>
      <c r="O48" s="30" t="s">
        <v>25</v>
      </c>
      <c r="P48" s="30" t="s">
        <v>25</v>
      </c>
      <c r="Q48" s="30" t="s">
        <v>25</v>
      </c>
      <c r="R48" s="30" t="s">
        <v>25</v>
      </c>
      <c r="S48" s="30" t="s">
        <v>25</v>
      </c>
      <c r="T48" s="30" t="s">
        <v>25</v>
      </c>
      <c r="U48" s="30" t="s">
        <v>25</v>
      </c>
      <c r="V48" s="30" t="s">
        <v>25</v>
      </c>
      <c r="W48" s="30" t="s">
        <v>25</v>
      </c>
      <c r="X48" s="34">
        <f t="shared" si="3"/>
        <v>0</v>
      </c>
      <c r="Y48" s="59"/>
      <c r="Z48" s="57"/>
      <c r="AA48" s="60"/>
      <c r="AB48" s="61"/>
      <c r="AC48" s="61"/>
    </row>
    <row r="49" ht="15.75" customHeight="1">
      <c r="A49" s="25">
        <f t="shared" si="6"/>
        <v>9</v>
      </c>
      <c r="B49" s="25">
        <f t="shared" si="7"/>
        <v>8</v>
      </c>
      <c r="C49" s="26" t="s">
        <v>56</v>
      </c>
      <c r="D49" s="27" t="s">
        <v>172</v>
      </c>
      <c r="E49" s="28" t="s">
        <v>62</v>
      </c>
      <c r="F49" s="28" t="s">
        <v>63</v>
      </c>
      <c r="G49" s="29" t="s">
        <v>64</v>
      </c>
      <c r="H49" s="35" t="s">
        <v>19</v>
      </c>
      <c r="I49" s="31" t="s">
        <v>158</v>
      </c>
      <c r="J49" s="32" t="s">
        <v>77</v>
      </c>
      <c r="K49" s="33"/>
      <c r="L49" s="30" t="s">
        <v>19</v>
      </c>
      <c r="M49" s="30" t="s">
        <v>19</v>
      </c>
      <c r="N49" s="30"/>
      <c r="O49" s="30" t="s">
        <v>19</v>
      </c>
      <c r="P49" s="30" t="s">
        <v>19</v>
      </c>
      <c r="Q49" s="30"/>
      <c r="R49" s="30"/>
      <c r="S49" s="30" t="s">
        <v>19</v>
      </c>
      <c r="T49" s="30"/>
      <c r="U49" s="30" t="s">
        <v>19</v>
      </c>
      <c r="V49" s="30" t="s">
        <v>19</v>
      </c>
      <c r="W49" s="30"/>
      <c r="X49" s="34">
        <f t="shared" si="3"/>
        <v>0.875</v>
      </c>
      <c r="Y49" s="59"/>
      <c r="Z49" s="57"/>
      <c r="AA49" s="60"/>
      <c r="AB49" s="61"/>
      <c r="AC49" s="61"/>
    </row>
    <row r="50" ht="15.75" customHeight="1">
      <c r="A50" s="25">
        <f t="shared" si="6"/>
        <v>9</v>
      </c>
      <c r="B50" s="25">
        <f t="shared" si="7"/>
        <v>11</v>
      </c>
      <c r="C50" s="26" t="s">
        <v>70</v>
      </c>
      <c r="D50" s="27" t="s">
        <v>173</v>
      </c>
      <c r="E50" s="28" t="s">
        <v>17</v>
      </c>
      <c r="F50" s="28"/>
      <c r="G50" s="29" t="s">
        <v>64</v>
      </c>
      <c r="H50" s="30" t="s">
        <v>19</v>
      </c>
      <c r="I50" s="31" t="s">
        <v>158</v>
      </c>
      <c r="J50" s="32" t="s">
        <v>77</v>
      </c>
      <c r="K50" s="33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4">
        <f t="shared" si="3"/>
        <v>0</v>
      </c>
      <c r="Y50" s="59"/>
      <c r="Z50" s="57"/>
      <c r="AA50" s="60"/>
      <c r="AB50" s="61"/>
      <c r="AC50" s="61"/>
    </row>
    <row r="51" ht="15.75" customHeight="1">
      <c r="A51" s="25">
        <f t="shared" si="6"/>
        <v>9</v>
      </c>
      <c r="B51" s="25">
        <f t="shared" si="7"/>
        <v>7</v>
      </c>
      <c r="C51" s="26" t="s">
        <v>38</v>
      </c>
      <c r="D51" s="27" t="s">
        <v>174</v>
      </c>
      <c r="E51" s="28" t="s">
        <v>76</v>
      </c>
      <c r="F51" s="28" t="s">
        <v>46</v>
      </c>
      <c r="G51" s="29" t="s">
        <v>18</v>
      </c>
      <c r="H51" s="30" t="s">
        <v>25</v>
      </c>
      <c r="I51" s="31" t="s">
        <v>158</v>
      </c>
      <c r="J51" s="32" t="s">
        <v>90</v>
      </c>
      <c r="K51" s="33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0" t="s">
        <v>25</v>
      </c>
      <c r="W51" s="30" t="s">
        <v>25</v>
      </c>
      <c r="X51" s="34">
        <f t="shared" si="3"/>
        <v>0</v>
      </c>
      <c r="Y51" s="59"/>
      <c r="Z51" s="57"/>
      <c r="AA51" s="60"/>
      <c r="AB51" s="61"/>
      <c r="AC51" s="61"/>
    </row>
    <row r="52" ht="15.75" customHeight="1">
      <c r="A52" s="25">
        <f t="shared" si="6"/>
        <v>9</v>
      </c>
      <c r="B52" s="25">
        <f t="shared" si="7"/>
        <v>7</v>
      </c>
      <c r="C52" s="26" t="s">
        <v>38</v>
      </c>
      <c r="D52" s="27" t="s">
        <v>175</v>
      </c>
      <c r="E52" s="28" t="s">
        <v>17</v>
      </c>
      <c r="F52" s="28" t="s">
        <v>17</v>
      </c>
      <c r="G52" s="29" t="s">
        <v>64</v>
      </c>
      <c r="H52" s="42" t="s">
        <v>25</v>
      </c>
      <c r="I52" s="31" t="s">
        <v>158</v>
      </c>
      <c r="J52" s="32" t="s">
        <v>90</v>
      </c>
      <c r="K52" s="47" t="s">
        <v>25</v>
      </c>
      <c r="L52" s="42" t="s">
        <v>25</v>
      </c>
      <c r="M52" s="42" t="s">
        <v>25</v>
      </c>
      <c r="N52" s="42" t="s">
        <v>25</v>
      </c>
      <c r="O52" s="42" t="s">
        <v>25</v>
      </c>
      <c r="P52" s="42" t="s">
        <v>25</v>
      </c>
      <c r="Q52" s="42" t="s">
        <v>25</v>
      </c>
      <c r="R52" s="42" t="s">
        <v>25</v>
      </c>
      <c r="S52" s="42" t="s">
        <v>25</v>
      </c>
      <c r="T52" s="42" t="s">
        <v>25</v>
      </c>
      <c r="U52" s="42" t="s">
        <v>25</v>
      </c>
      <c r="V52" s="42" t="s">
        <v>25</v>
      </c>
      <c r="W52" s="42" t="s">
        <v>25</v>
      </c>
      <c r="X52" s="34">
        <f t="shared" si="3"/>
        <v>0</v>
      </c>
      <c r="Y52" s="59"/>
      <c r="Z52" s="57"/>
      <c r="AA52" s="60"/>
      <c r="AB52" s="61"/>
      <c r="AC52" s="61"/>
    </row>
    <row r="53" ht="15.75" customHeight="1">
      <c r="A53" s="25">
        <f t="shared" si="6"/>
        <v>9</v>
      </c>
      <c r="B53" s="25">
        <f t="shared" si="7"/>
        <v>9</v>
      </c>
      <c r="C53" s="26" t="s">
        <v>74</v>
      </c>
      <c r="D53" s="27" t="s">
        <v>176</v>
      </c>
      <c r="E53" s="28" t="s">
        <v>63</v>
      </c>
      <c r="F53" s="28" t="s">
        <v>33</v>
      </c>
      <c r="G53" s="29" t="s">
        <v>41</v>
      </c>
      <c r="H53" s="30" t="s">
        <v>25</v>
      </c>
      <c r="I53" s="31" t="s">
        <v>158</v>
      </c>
      <c r="J53" s="32" t="s">
        <v>90</v>
      </c>
      <c r="K53" s="33" t="s">
        <v>25</v>
      </c>
      <c r="L53" s="30" t="s">
        <v>25</v>
      </c>
      <c r="M53" s="30" t="s">
        <v>25</v>
      </c>
      <c r="N53" s="30" t="s">
        <v>25</v>
      </c>
      <c r="O53" s="30" t="s">
        <v>25</v>
      </c>
      <c r="P53" s="30" t="s">
        <v>25</v>
      </c>
      <c r="Q53" s="30" t="s">
        <v>25</v>
      </c>
      <c r="R53" s="30" t="s">
        <v>25</v>
      </c>
      <c r="S53" s="30" t="s">
        <v>25</v>
      </c>
      <c r="T53" s="30" t="s">
        <v>25</v>
      </c>
      <c r="U53" s="30" t="s">
        <v>25</v>
      </c>
      <c r="V53" s="30" t="s">
        <v>25</v>
      </c>
      <c r="W53" s="30" t="s">
        <v>25</v>
      </c>
      <c r="X53" s="34">
        <f t="shared" si="3"/>
        <v>0</v>
      </c>
      <c r="Y53" s="59"/>
      <c r="Z53" s="57"/>
      <c r="AA53" s="60"/>
      <c r="AB53" s="61"/>
      <c r="AC53" s="61"/>
    </row>
    <row r="54" ht="15.75" customHeight="1">
      <c r="A54" s="25">
        <f t="shared" si="6"/>
        <v>9</v>
      </c>
      <c r="B54" s="25">
        <f t="shared" si="7"/>
        <v>15</v>
      </c>
      <c r="C54" s="26" t="s">
        <v>122</v>
      </c>
      <c r="D54" s="27" t="s">
        <v>177</v>
      </c>
      <c r="E54" s="62" t="s">
        <v>17</v>
      </c>
      <c r="F54" s="28"/>
      <c r="G54" s="29" t="s">
        <v>41</v>
      </c>
      <c r="H54" s="30" t="s">
        <v>19</v>
      </c>
      <c r="I54" s="31" t="s">
        <v>158</v>
      </c>
      <c r="J54" s="32" t="s">
        <v>90</v>
      </c>
      <c r="K54" s="33"/>
      <c r="L54" s="30" t="s">
        <v>19</v>
      </c>
      <c r="M54" s="30" t="s">
        <v>19</v>
      </c>
      <c r="N54" s="30"/>
      <c r="O54" s="30" t="s">
        <v>19</v>
      </c>
      <c r="P54" s="30" t="s">
        <v>19</v>
      </c>
      <c r="Q54" s="30"/>
      <c r="R54" s="30"/>
      <c r="S54" s="30" t="s">
        <v>19</v>
      </c>
      <c r="T54" s="30"/>
      <c r="U54" s="30" t="s">
        <v>19</v>
      </c>
      <c r="V54" s="30" t="s">
        <v>19</v>
      </c>
      <c r="W54" s="30"/>
      <c r="X54" s="34">
        <f t="shared" si="3"/>
        <v>0.875</v>
      </c>
      <c r="Y54" s="59"/>
      <c r="Z54" s="57"/>
      <c r="AA54" s="60"/>
      <c r="AB54" s="61"/>
      <c r="AC54" s="61"/>
    </row>
    <row r="55" ht="15.75" customHeight="1">
      <c r="A55" s="25">
        <f t="shared" si="6"/>
        <v>9</v>
      </c>
      <c r="B55" s="25">
        <f t="shared" si="7"/>
        <v>15</v>
      </c>
      <c r="C55" s="26" t="s">
        <v>122</v>
      </c>
      <c r="D55" s="27" t="s">
        <v>178</v>
      </c>
      <c r="E55" s="62" t="s">
        <v>17</v>
      </c>
      <c r="F55" s="28"/>
      <c r="G55" s="29" t="s">
        <v>179</v>
      </c>
      <c r="H55" s="30" t="s">
        <v>19</v>
      </c>
      <c r="I55" s="31" t="s">
        <v>158</v>
      </c>
      <c r="J55" s="32" t="s">
        <v>90</v>
      </c>
      <c r="K55" s="33"/>
      <c r="L55" s="30" t="s">
        <v>19</v>
      </c>
      <c r="M55" s="30" t="s">
        <v>19</v>
      </c>
      <c r="N55" s="30"/>
      <c r="O55" s="30" t="s">
        <v>29</v>
      </c>
      <c r="P55" s="30" t="s">
        <v>19</v>
      </c>
      <c r="Q55" s="30"/>
      <c r="R55" s="30"/>
      <c r="S55" s="30" t="s">
        <v>19</v>
      </c>
      <c r="T55" s="30"/>
      <c r="U55" s="30" t="s">
        <v>19</v>
      </c>
      <c r="V55" s="30" t="s">
        <v>19</v>
      </c>
      <c r="W55" s="30"/>
      <c r="X55" s="34">
        <f t="shared" si="3"/>
        <v>0.75</v>
      </c>
      <c r="Y55" s="59"/>
      <c r="Z55" s="57"/>
      <c r="AA55" s="60"/>
      <c r="AB55" s="61"/>
      <c r="AC55" s="61"/>
    </row>
    <row r="56" ht="15.75" customHeight="1">
      <c r="A56" s="25">
        <f t="shared" si="6"/>
        <v>11</v>
      </c>
      <c r="B56" s="25">
        <f t="shared" si="7"/>
        <v>9</v>
      </c>
      <c r="C56" s="26" t="s">
        <v>74</v>
      </c>
      <c r="D56" s="27" t="s">
        <v>180</v>
      </c>
      <c r="E56" s="28" t="s">
        <v>33</v>
      </c>
      <c r="F56" s="28" t="s">
        <v>17</v>
      </c>
      <c r="G56" s="29" t="s">
        <v>64</v>
      </c>
      <c r="H56" s="30" t="s">
        <v>19</v>
      </c>
      <c r="I56" s="31" t="s">
        <v>84</v>
      </c>
      <c r="J56" s="32" t="s">
        <v>58</v>
      </c>
      <c r="K56" s="33"/>
      <c r="L56" s="30" t="s">
        <v>29</v>
      </c>
      <c r="M56" s="30" t="s">
        <v>29</v>
      </c>
      <c r="N56" s="30"/>
      <c r="O56" s="30" t="s">
        <v>19</v>
      </c>
      <c r="P56" s="30" t="s">
        <v>19</v>
      </c>
      <c r="Q56" s="30"/>
      <c r="R56" s="30"/>
      <c r="S56" s="30" t="s">
        <v>29</v>
      </c>
      <c r="T56" s="30"/>
      <c r="U56" s="30" t="s">
        <v>48</v>
      </c>
      <c r="V56" s="30" t="s">
        <v>29</v>
      </c>
      <c r="W56" s="30"/>
      <c r="X56" s="34">
        <f t="shared" si="3"/>
        <v>0.3125</v>
      </c>
      <c r="Y56" s="59"/>
      <c r="Z56" s="57"/>
      <c r="AA56" s="60"/>
      <c r="AB56" s="61"/>
      <c r="AC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181</v>
      </c>
      <c r="E57" s="28" t="s">
        <v>63</v>
      </c>
      <c r="F57" s="28" t="s">
        <v>76</v>
      </c>
      <c r="G57" s="29" t="s">
        <v>64</v>
      </c>
      <c r="H57" s="30" t="s">
        <v>19</v>
      </c>
      <c r="I57" s="31" t="s">
        <v>84</v>
      </c>
      <c r="J57" s="32" t="s">
        <v>58</v>
      </c>
      <c r="K57" s="3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4">
        <f t="shared" si="3"/>
        <v>0</v>
      </c>
      <c r="Y57" s="59"/>
      <c r="Z57" s="57"/>
      <c r="AA57" s="60"/>
      <c r="AB57" s="61"/>
      <c r="AC57" s="61"/>
    </row>
    <row r="58" ht="15.75" customHeight="1">
      <c r="A58" s="25">
        <f t="shared" si="6"/>
        <v>11</v>
      </c>
      <c r="B58" s="25">
        <f t="shared" si="7"/>
        <v>9</v>
      </c>
      <c r="C58" s="26" t="s">
        <v>74</v>
      </c>
      <c r="D58" s="27" t="s">
        <v>182</v>
      </c>
      <c r="E58" s="28" t="s">
        <v>17</v>
      </c>
      <c r="F58" s="28" t="s">
        <v>40</v>
      </c>
      <c r="G58" s="29" t="s">
        <v>64</v>
      </c>
      <c r="H58" s="42" t="s">
        <v>19</v>
      </c>
      <c r="I58" s="31" t="s">
        <v>84</v>
      </c>
      <c r="J58" s="32" t="s">
        <v>77</v>
      </c>
      <c r="K58" s="47"/>
      <c r="L58" s="42" t="s">
        <v>19</v>
      </c>
      <c r="M58" s="42" t="s">
        <v>19</v>
      </c>
      <c r="N58" s="42"/>
      <c r="O58" s="42" t="s">
        <v>29</v>
      </c>
      <c r="P58" s="42" t="s">
        <v>19</v>
      </c>
      <c r="Q58" s="42"/>
      <c r="R58" s="42"/>
      <c r="S58" s="42" t="s">
        <v>19</v>
      </c>
      <c r="T58" s="42"/>
      <c r="U58" s="42" t="s">
        <v>19</v>
      </c>
      <c r="V58" s="42" t="s">
        <v>29</v>
      </c>
      <c r="W58" s="42"/>
      <c r="X58" s="34">
        <f t="shared" si="3"/>
        <v>0.625</v>
      </c>
      <c r="Y58" s="59"/>
      <c r="Z58" s="57"/>
      <c r="AA58" s="60"/>
      <c r="AB58" s="61"/>
      <c r="AC58" s="61"/>
    </row>
    <row r="59" ht="15.75" customHeight="1">
      <c r="A59" s="25">
        <f t="shared" si="6"/>
        <v>11</v>
      </c>
      <c r="B59" s="25">
        <f t="shared" si="7"/>
        <v>5</v>
      </c>
      <c r="C59" s="26" t="s">
        <v>144</v>
      </c>
      <c r="D59" s="27" t="s">
        <v>183</v>
      </c>
      <c r="E59" s="28" t="s">
        <v>63</v>
      </c>
      <c r="F59" s="28" t="s">
        <v>17</v>
      </c>
      <c r="G59" s="29" t="s">
        <v>64</v>
      </c>
      <c r="H59" s="30" t="s">
        <v>19</v>
      </c>
      <c r="I59" s="31" t="s">
        <v>84</v>
      </c>
      <c r="J59" s="32" t="s">
        <v>90</v>
      </c>
      <c r="K59" s="33"/>
      <c r="L59" s="30" t="s">
        <v>19</v>
      </c>
      <c r="M59" s="30" t="s">
        <v>29</v>
      </c>
      <c r="N59" s="30"/>
      <c r="O59" s="30" t="s">
        <v>19</v>
      </c>
      <c r="P59" s="30" t="s">
        <v>19</v>
      </c>
      <c r="Q59" s="30"/>
      <c r="R59" s="30"/>
      <c r="S59" s="30" t="s">
        <v>19</v>
      </c>
      <c r="T59" s="30"/>
      <c r="U59" s="30" t="s">
        <v>19</v>
      </c>
      <c r="V59" s="30" t="s">
        <v>19</v>
      </c>
      <c r="W59" s="30"/>
      <c r="X59" s="34">
        <f t="shared" si="3"/>
        <v>0.75</v>
      </c>
    </row>
    <row r="60" ht="15.75" customHeight="1">
      <c r="A60" s="25">
        <f t="shared" si="6"/>
        <v>11</v>
      </c>
      <c r="B60" s="25">
        <f t="shared" si="7"/>
        <v>6</v>
      </c>
      <c r="C60" s="26" t="s">
        <v>160</v>
      </c>
      <c r="D60" s="27" t="s">
        <v>184</v>
      </c>
      <c r="E60" s="28" t="s">
        <v>40</v>
      </c>
      <c r="F60" s="28" t="s">
        <v>17</v>
      </c>
      <c r="G60" s="29" t="s">
        <v>18</v>
      </c>
      <c r="H60" s="30" t="s">
        <v>25</v>
      </c>
      <c r="I60" s="31" t="s">
        <v>84</v>
      </c>
      <c r="J60" s="32" t="s">
        <v>90</v>
      </c>
      <c r="K60" s="33" t="s">
        <v>25</v>
      </c>
      <c r="L60" s="30" t="s">
        <v>29</v>
      </c>
      <c r="M60" s="30" t="s">
        <v>29</v>
      </c>
      <c r="N60" s="30" t="s">
        <v>25</v>
      </c>
      <c r="O60" s="30" t="s">
        <v>29</v>
      </c>
      <c r="P60" s="30" t="s">
        <v>29</v>
      </c>
      <c r="Q60" s="30" t="s">
        <v>25</v>
      </c>
      <c r="R60" s="30" t="s">
        <v>25</v>
      </c>
      <c r="S60" s="30" t="s">
        <v>26</v>
      </c>
      <c r="T60" s="30"/>
      <c r="U60" s="30" t="s">
        <v>26</v>
      </c>
      <c r="V60" s="30" t="s">
        <v>29</v>
      </c>
      <c r="W60" s="30" t="s">
        <v>25</v>
      </c>
      <c r="X60" s="34">
        <f t="shared" si="3"/>
        <v>0</v>
      </c>
    </row>
    <row r="61" ht="15.75" customHeight="1">
      <c r="A61" s="25">
        <f t="shared" si="6"/>
        <v>11</v>
      </c>
      <c r="B61" s="25">
        <f t="shared" si="7"/>
        <v>9</v>
      </c>
      <c r="C61" s="26" t="s">
        <v>74</v>
      </c>
      <c r="D61" s="27" t="s">
        <v>185</v>
      </c>
      <c r="E61" s="28" t="s">
        <v>51</v>
      </c>
      <c r="F61" s="28" t="s">
        <v>33</v>
      </c>
      <c r="G61" s="29" t="s">
        <v>171</v>
      </c>
      <c r="H61" s="30" t="s">
        <v>25</v>
      </c>
      <c r="I61" s="31" t="s">
        <v>84</v>
      </c>
      <c r="J61" s="32" t="s">
        <v>90</v>
      </c>
      <c r="K61" s="33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0" t="s">
        <v>25</v>
      </c>
      <c r="W61" s="30" t="s">
        <v>25</v>
      </c>
      <c r="X61" s="34">
        <f t="shared" si="3"/>
        <v>0</v>
      </c>
      <c r="Y61" s="63" t="s">
        <v>186</v>
      </c>
      <c r="Z61" s="3"/>
      <c r="AA61" s="3"/>
      <c r="AB61" s="3"/>
      <c r="AC61" s="4"/>
    </row>
    <row r="62" ht="15.75" customHeight="1">
      <c r="A62" s="25">
        <f t="shared" si="6"/>
        <v>12</v>
      </c>
      <c r="B62" s="25">
        <f t="shared" si="7"/>
        <v>9</v>
      </c>
      <c r="C62" s="26" t="s">
        <v>74</v>
      </c>
      <c r="D62" s="27" t="s">
        <v>187</v>
      </c>
      <c r="E62" s="28" t="s">
        <v>33</v>
      </c>
      <c r="F62" s="28" t="s">
        <v>17</v>
      </c>
      <c r="G62" s="29" t="s">
        <v>18</v>
      </c>
      <c r="H62" s="30" t="s">
        <v>19</v>
      </c>
      <c r="I62" s="31" t="s">
        <v>87</v>
      </c>
      <c r="J62" s="32" t="s">
        <v>58</v>
      </c>
      <c r="K62" s="33"/>
      <c r="L62" s="30" t="s">
        <v>29</v>
      </c>
      <c r="M62" s="30" t="s">
        <v>29</v>
      </c>
      <c r="N62" s="30"/>
      <c r="O62" s="30" t="s">
        <v>29</v>
      </c>
      <c r="P62" s="30" t="s">
        <v>29</v>
      </c>
      <c r="Q62" s="30"/>
      <c r="R62" s="30" t="s">
        <v>29</v>
      </c>
      <c r="S62" s="30" t="s">
        <v>29</v>
      </c>
      <c r="T62" s="30"/>
      <c r="U62" s="30" t="s">
        <v>29</v>
      </c>
      <c r="V62" s="30" t="s">
        <v>29</v>
      </c>
      <c r="W62" s="30"/>
      <c r="X62" s="34">
        <f t="shared" si="3"/>
        <v>0</v>
      </c>
      <c r="Y62" s="64" t="s">
        <v>229</v>
      </c>
      <c r="Z62" s="3"/>
      <c r="AA62" s="3"/>
      <c r="AB62" s="3"/>
      <c r="AC62" s="4"/>
    </row>
    <row r="63" ht="15.75" customHeight="1">
      <c r="A63" s="25">
        <f t="shared" si="6"/>
        <v>12</v>
      </c>
      <c r="B63" s="25">
        <f t="shared" si="7"/>
        <v>6</v>
      </c>
      <c r="C63" s="26" t="s">
        <v>160</v>
      </c>
      <c r="D63" s="27" t="s">
        <v>188</v>
      </c>
      <c r="E63" s="28" t="s">
        <v>33</v>
      </c>
      <c r="F63" s="28" t="s">
        <v>51</v>
      </c>
      <c r="G63" s="29" t="s">
        <v>52</v>
      </c>
      <c r="H63" s="30" t="s">
        <v>19</v>
      </c>
      <c r="I63" s="31" t="s">
        <v>87</v>
      </c>
      <c r="J63" s="32" t="s">
        <v>189</v>
      </c>
      <c r="K63" s="33"/>
      <c r="L63" s="30" t="s">
        <v>19</v>
      </c>
      <c r="M63" s="30" t="s">
        <v>19</v>
      </c>
      <c r="N63" s="30"/>
      <c r="O63" s="30" t="s">
        <v>19</v>
      </c>
      <c r="P63" s="30" t="s">
        <v>19</v>
      </c>
      <c r="Q63" s="30"/>
      <c r="R63" s="30" t="s">
        <v>19</v>
      </c>
      <c r="S63" s="30" t="s">
        <v>19</v>
      </c>
      <c r="T63" s="30"/>
      <c r="U63" s="30" t="s">
        <v>19</v>
      </c>
      <c r="V63" s="30" t="s">
        <v>19</v>
      </c>
      <c r="W63" s="30"/>
      <c r="X63" s="34">
        <f t="shared" si="3"/>
        <v>1</v>
      </c>
      <c r="Y63" s="64" t="s">
        <v>230</v>
      </c>
      <c r="Z63" s="3"/>
      <c r="AA63" s="3"/>
      <c r="AB63" s="3"/>
      <c r="AC63" s="4"/>
    </row>
    <row r="64" ht="15.75" customHeight="1">
      <c r="A64" s="25">
        <f t="shared" si="6"/>
        <v>12</v>
      </c>
      <c r="B64" s="25">
        <f t="shared" si="7"/>
        <v>6</v>
      </c>
      <c r="C64" s="26" t="s">
        <v>160</v>
      </c>
      <c r="D64" s="27" t="s">
        <v>190</v>
      </c>
      <c r="E64" s="28" t="s">
        <v>63</v>
      </c>
      <c r="F64" s="28" t="s">
        <v>40</v>
      </c>
      <c r="G64" s="29" t="s">
        <v>191</v>
      </c>
      <c r="H64" s="30" t="s">
        <v>19</v>
      </c>
      <c r="I64" s="31" t="s">
        <v>87</v>
      </c>
      <c r="J64" s="32" t="s">
        <v>192</v>
      </c>
      <c r="K64" s="33" t="s">
        <v>59</v>
      </c>
      <c r="L64" s="30" t="s">
        <v>19</v>
      </c>
      <c r="M64" s="30" t="s">
        <v>19</v>
      </c>
      <c r="N64" s="30"/>
      <c r="O64" s="30" t="s">
        <v>19</v>
      </c>
      <c r="P64" s="30" t="s">
        <v>19</v>
      </c>
      <c r="Q64" s="30"/>
      <c r="R64" s="30" t="s">
        <v>19</v>
      </c>
      <c r="S64" s="30" t="s">
        <v>19</v>
      </c>
      <c r="T64" s="30"/>
      <c r="U64" s="30" t="s">
        <v>19</v>
      </c>
      <c r="V64" s="30" t="s">
        <v>19</v>
      </c>
      <c r="W64" s="30"/>
      <c r="X64" s="34">
        <f t="shared" si="3"/>
        <v>1</v>
      </c>
      <c r="Y64" s="64" t="s">
        <v>231</v>
      </c>
      <c r="Z64" s="3"/>
      <c r="AA64" s="3"/>
      <c r="AB64" s="3"/>
      <c r="AC64" s="4"/>
    </row>
    <row r="65" ht="1.5" customHeight="1">
      <c r="A65" s="25">
        <f t="shared" si="6"/>
        <v>12</v>
      </c>
      <c r="B65" s="25">
        <f t="shared" si="7"/>
        <v>8</v>
      </c>
      <c r="C65" s="26" t="s">
        <v>56</v>
      </c>
      <c r="D65" s="27" t="s">
        <v>193</v>
      </c>
      <c r="E65" s="28" t="s">
        <v>17</v>
      </c>
      <c r="F65" s="28"/>
      <c r="G65" s="29" t="s">
        <v>41</v>
      </c>
      <c r="H65" s="30" t="s">
        <v>25</v>
      </c>
      <c r="I65" s="31" t="s">
        <v>87</v>
      </c>
      <c r="J65" s="32" t="s">
        <v>194</v>
      </c>
      <c r="K65" s="33" t="s">
        <v>25</v>
      </c>
      <c r="L65" s="30" t="s">
        <v>25</v>
      </c>
      <c r="M65" s="30" t="s">
        <v>25</v>
      </c>
      <c r="N65" s="30" t="s">
        <v>25</v>
      </c>
      <c r="O65" s="30" t="s">
        <v>25</v>
      </c>
      <c r="P65" s="30" t="s">
        <v>25</v>
      </c>
      <c r="Q65" s="30" t="s">
        <v>25</v>
      </c>
      <c r="R65" s="30" t="s">
        <v>25</v>
      </c>
      <c r="S65" s="30" t="s">
        <v>25</v>
      </c>
      <c r="T65" s="30" t="s">
        <v>25</v>
      </c>
      <c r="U65" s="30" t="s">
        <v>19</v>
      </c>
      <c r="V65" s="30" t="s">
        <v>19</v>
      </c>
      <c r="W65" s="30" t="s">
        <v>25</v>
      </c>
      <c r="X65" s="34">
        <f t="shared" si="3"/>
        <v>0.25</v>
      </c>
      <c r="Y65" s="64" t="s">
        <v>232</v>
      </c>
      <c r="Z65" s="3"/>
      <c r="AA65" s="3"/>
      <c r="AB65" s="3"/>
      <c r="AC65" s="4"/>
    </row>
    <row r="66" ht="15.75" customHeight="1">
      <c r="A66" s="25">
        <f t="shared" si="6"/>
        <v>12</v>
      </c>
      <c r="B66" s="25">
        <f t="shared" si="7"/>
        <v>5</v>
      </c>
      <c r="C66" s="26" t="s">
        <v>144</v>
      </c>
      <c r="D66" s="27" t="s">
        <v>195</v>
      </c>
      <c r="E66" s="28" t="s">
        <v>63</v>
      </c>
      <c r="F66" s="28" t="s">
        <v>51</v>
      </c>
      <c r="G66" s="29" t="s">
        <v>18</v>
      </c>
      <c r="H66" s="30" t="s">
        <v>19</v>
      </c>
      <c r="I66" s="31" t="s">
        <v>87</v>
      </c>
      <c r="J66" s="32" t="s">
        <v>196</v>
      </c>
      <c r="K66" s="33"/>
      <c r="L66" s="30" t="s">
        <v>19</v>
      </c>
      <c r="M66" s="30" t="s">
        <v>19</v>
      </c>
      <c r="N66" s="30"/>
      <c r="O66" s="30" t="s">
        <v>19</v>
      </c>
      <c r="P66" s="30" t="s">
        <v>19</v>
      </c>
      <c r="Q66" s="30"/>
      <c r="R66" s="30" t="s">
        <v>19</v>
      </c>
      <c r="S66" s="30" t="s">
        <v>19</v>
      </c>
      <c r="T66" s="30"/>
      <c r="U66" s="30" t="s">
        <v>19</v>
      </c>
      <c r="V66" s="30" t="s">
        <v>19</v>
      </c>
      <c r="W66" s="30"/>
      <c r="X66" s="34">
        <f t="shared" si="3"/>
        <v>1</v>
      </c>
      <c r="Y66" s="64" t="s">
        <v>233</v>
      </c>
      <c r="Z66" s="3"/>
      <c r="AA66" s="3"/>
      <c r="AB66" s="3"/>
      <c r="AC66" s="4"/>
    </row>
    <row r="67" ht="15.75" customHeight="1">
      <c r="A67" s="25">
        <f t="shared" si="6"/>
        <v>12</v>
      </c>
      <c r="B67" s="25">
        <f t="shared" si="7"/>
        <v>9</v>
      </c>
      <c r="C67" s="26" t="s">
        <v>74</v>
      </c>
      <c r="D67" s="27" t="s">
        <v>197</v>
      </c>
      <c r="E67" s="28" t="s">
        <v>17</v>
      </c>
      <c r="F67" s="28"/>
      <c r="G67" s="29" t="s">
        <v>171</v>
      </c>
      <c r="H67" s="30" t="s">
        <v>25</v>
      </c>
      <c r="I67" s="31" t="s">
        <v>87</v>
      </c>
      <c r="J67" s="32" t="s">
        <v>90</v>
      </c>
      <c r="K67" s="33" t="s">
        <v>25</v>
      </c>
      <c r="L67" s="30" t="s">
        <v>25</v>
      </c>
      <c r="M67" s="30" t="s">
        <v>25</v>
      </c>
      <c r="N67" s="30" t="s">
        <v>25</v>
      </c>
      <c r="O67" s="30" t="s">
        <v>25</v>
      </c>
      <c r="P67" s="30" t="s">
        <v>25</v>
      </c>
      <c r="Q67" s="30" t="s">
        <v>25</v>
      </c>
      <c r="R67" s="30" t="s">
        <v>25</v>
      </c>
      <c r="S67" s="30" t="s">
        <v>25</v>
      </c>
      <c r="T67" s="30" t="s">
        <v>25</v>
      </c>
      <c r="U67" s="30" t="s">
        <v>25</v>
      </c>
      <c r="V67" s="30" t="s">
        <v>25</v>
      </c>
      <c r="W67" s="30" t="s">
        <v>25</v>
      </c>
      <c r="X67" s="34">
        <f t="shared" si="3"/>
        <v>0</v>
      </c>
      <c r="Y67" s="64"/>
      <c r="Z67" s="3"/>
      <c r="AA67" s="3"/>
      <c r="AB67" s="3"/>
      <c r="AC67" s="4"/>
    </row>
    <row r="68" ht="15.75" customHeight="1">
      <c r="A68" s="25">
        <f t="shared" si="6"/>
        <v>12</v>
      </c>
      <c r="B68" s="25">
        <f t="shared" si="7"/>
        <v>10</v>
      </c>
      <c r="C68" s="26" t="s">
        <v>65</v>
      </c>
      <c r="D68" s="27" t="s">
        <v>198</v>
      </c>
      <c r="E68" s="28" t="s">
        <v>17</v>
      </c>
      <c r="F68" s="28"/>
      <c r="G68" s="29" t="s">
        <v>41</v>
      </c>
      <c r="H68" s="30" t="s">
        <v>25</v>
      </c>
      <c r="I68" s="31" t="s">
        <v>87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0" t="s">
        <v>25</v>
      </c>
      <c r="X68" s="34">
        <f t="shared" si="3"/>
        <v>0</v>
      </c>
      <c r="Y68" s="64"/>
      <c r="Z68" s="3"/>
      <c r="AA68" s="3"/>
      <c r="AB68" s="3"/>
      <c r="AC68" s="4"/>
    </row>
    <row r="69" ht="15.75" customHeight="1">
      <c r="A69" s="25">
        <f t="shared" si="6"/>
        <v>12</v>
      </c>
      <c r="B69" s="25">
        <f t="shared" si="7"/>
        <v>10</v>
      </c>
      <c r="C69" s="26" t="s">
        <v>65</v>
      </c>
      <c r="D69" s="27" t="s">
        <v>199</v>
      </c>
      <c r="E69" s="28" t="s">
        <v>17</v>
      </c>
      <c r="F69" s="28"/>
      <c r="G69" s="29" t="s">
        <v>52</v>
      </c>
      <c r="H69" s="30" t="s">
        <v>19</v>
      </c>
      <c r="I69" s="31" t="s">
        <v>87</v>
      </c>
      <c r="J69" s="32" t="s">
        <v>200</v>
      </c>
      <c r="K69" s="33"/>
      <c r="L69" s="65"/>
      <c r="M69" s="30" t="s">
        <v>19</v>
      </c>
      <c r="N69" s="30"/>
      <c r="O69" s="30" t="s">
        <v>19</v>
      </c>
      <c r="P69" s="30" t="s">
        <v>19</v>
      </c>
      <c r="Q69" s="30"/>
      <c r="R69" s="30" t="s">
        <v>29</v>
      </c>
      <c r="S69" s="30" t="s">
        <v>19</v>
      </c>
      <c r="T69" s="30"/>
      <c r="U69" s="30" t="s">
        <v>19</v>
      </c>
      <c r="V69" s="30" t="s">
        <v>19</v>
      </c>
      <c r="W69" s="30"/>
      <c r="X69" s="34">
        <f t="shared" si="3"/>
        <v>0.75</v>
      </c>
      <c r="Y69" s="64"/>
      <c r="Z69" s="3"/>
      <c r="AA69" s="3"/>
      <c r="AB69" s="3"/>
      <c r="AC69" s="4"/>
    </row>
    <row r="70" ht="15.75" customHeight="1">
      <c r="A70" s="25">
        <f t="shared" si="6"/>
        <v>13</v>
      </c>
      <c r="B70" s="25">
        <f t="shared" si="7"/>
        <v>7</v>
      </c>
      <c r="C70" s="26" t="s">
        <v>38</v>
      </c>
      <c r="D70" s="27" t="s">
        <v>201</v>
      </c>
      <c r="E70" s="28" t="s">
        <v>33</v>
      </c>
      <c r="F70" s="28" t="s">
        <v>46</v>
      </c>
      <c r="G70" s="29" t="s">
        <v>64</v>
      </c>
      <c r="H70" s="30" t="s">
        <v>19</v>
      </c>
      <c r="I70" s="31" t="s">
        <v>91</v>
      </c>
      <c r="J70" s="32" t="s">
        <v>202</v>
      </c>
      <c r="K70" s="3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4">
        <f t="shared" si="3"/>
        <v>0</v>
      </c>
      <c r="Y70" s="48"/>
      <c r="Z70" s="48"/>
      <c r="AA70" s="49"/>
      <c r="AB70" s="5"/>
      <c r="AC70" s="5"/>
    </row>
    <row r="71" ht="15.75" customHeight="1">
      <c r="A71" s="25">
        <f t="shared" si="6"/>
        <v>13</v>
      </c>
      <c r="B71" s="25">
        <f t="shared" si="7"/>
        <v>9</v>
      </c>
      <c r="C71" s="26" t="s">
        <v>74</v>
      </c>
      <c r="D71" s="27" t="s">
        <v>203</v>
      </c>
      <c r="E71" s="28" t="s">
        <v>51</v>
      </c>
      <c r="F71" s="28" t="s">
        <v>17</v>
      </c>
      <c r="G71" s="29" t="s">
        <v>52</v>
      </c>
      <c r="H71" s="30" t="s">
        <v>19</v>
      </c>
      <c r="I71" s="31" t="s">
        <v>91</v>
      </c>
      <c r="J71" s="32" t="s">
        <v>202</v>
      </c>
      <c r="K71" s="33" t="s">
        <v>59</v>
      </c>
      <c r="L71" s="30" t="s">
        <v>59</v>
      </c>
      <c r="M71" s="30" t="s">
        <v>59</v>
      </c>
      <c r="N71" s="30" t="s">
        <v>59</v>
      </c>
      <c r="O71" s="30" t="s">
        <v>59</v>
      </c>
      <c r="P71" s="30" t="s">
        <v>59</v>
      </c>
      <c r="Q71" s="30" t="s">
        <v>59</v>
      </c>
      <c r="R71" s="30" t="s">
        <v>59</v>
      </c>
      <c r="S71" s="30" t="s">
        <v>59</v>
      </c>
      <c r="T71" s="30" t="s">
        <v>59</v>
      </c>
      <c r="U71" s="30" t="s">
        <v>59</v>
      </c>
      <c r="V71" s="30" t="s">
        <v>59</v>
      </c>
      <c r="W71" s="30" t="s">
        <v>59</v>
      </c>
      <c r="X71" s="34">
        <f t="shared" si="3"/>
        <v>0</v>
      </c>
      <c r="Y71" s="48"/>
      <c r="Z71" s="48"/>
      <c r="AA71" s="49"/>
      <c r="AB71" s="5"/>
      <c r="AC71" s="5"/>
    </row>
    <row r="72" ht="15.75" customHeight="1">
      <c r="A72" s="25">
        <f t="shared" si="6"/>
        <v>13</v>
      </c>
      <c r="B72" s="25">
        <f t="shared" si="7"/>
        <v>10</v>
      </c>
      <c r="C72" s="26" t="s">
        <v>65</v>
      </c>
      <c r="D72" s="27" t="s">
        <v>204</v>
      </c>
      <c r="E72" s="28" t="s">
        <v>17</v>
      </c>
      <c r="F72" s="28"/>
      <c r="G72" s="29" t="s">
        <v>41</v>
      </c>
      <c r="H72" s="42" t="s">
        <v>19</v>
      </c>
      <c r="I72" s="31" t="s">
        <v>91</v>
      </c>
      <c r="J72" s="32" t="s">
        <v>202</v>
      </c>
      <c r="K72" s="33"/>
      <c r="L72" s="42"/>
      <c r="M72" s="30"/>
      <c r="N72" s="30"/>
      <c r="O72" s="42"/>
      <c r="P72" s="30"/>
      <c r="Q72" s="30"/>
      <c r="R72" s="42"/>
      <c r="S72" s="30"/>
      <c r="T72" s="30"/>
      <c r="U72" s="42"/>
      <c r="V72" s="30"/>
      <c r="W72" s="42"/>
      <c r="X72" s="34">
        <f t="shared" si="3"/>
        <v>0</v>
      </c>
      <c r="Y72" s="48"/>
      <c r="Z72" s="48"/>
      <c r="AA72" s="49"/>
      <c r="AB72" s="5"/>
      <c r="AC72" s="5"/>
    </row>
    <row r="73" ht="15.75" customHeight="1">
      <c r="A73" s="25">
        <f t="shared" si="6"/>
        <v>13</v>
      </c>
      <c r="B73" s="25">
        <f t="shared" si="7"/>
        <v>8</v>
      </c>
      <c r="C73" s="26" t="s">
        <v>56</v>
      </c>
      <c r="D73" s="27" t="s">
        <v>205</v>
      </c>
      <c r="E73" s="28" t="s">
        <v>33</v>
      </c>
      <c r="F73" s="28" t="s">
        <v>76</v>
      </c>
      <c r="G73" s="29" t="s">
        <v>64</v>
      </c>
      <c r="H73" s="30" t="s">
        <v>19</v>
      </c>
      <c r="I73" s="31" t="s">
        <v>91</v>
      </c>
      <c r="J73" s="32" t="s">
        <v>206</v>
      </c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4">
        <f t="shared" si="3"/>
        <v>0</v>
      </c>
      <c r="Y73" s="48"/>
      <c r="Z73" s="48"/>
      <c r="AA73" s="49"/>
      <c r="AB73" s="5"/>
      <c r="AC73" s="5"/>
    </row>
    <row r="74" ht="15.75" customHeight="1">
      <c r="A74" s="25">
        <f t="shared" si="6"/>
        <v>15</v>
      </c>
      <c r="B74" s="25">
        <f t="shared" si="7"/>
        <v>10</v>
      </c>
      <c r="C74" s="26" t="s">
        <v>65</v>
      </c>
      <c r="D74" s="66" t="s">
        <v>207</v>
      </c>
      <c r="E74" s="28" t="s">
        <v>17</v>
      </c>
      <c r="F74" s="28"/>
      <c r="G74" s="29" t="s">
        <v>64</v>
      </c>
      <c r="H74" s="30" t="s">
        <v>19</v>
      </c>
      <c r="I74" s="31" t="s">
        <v>208</v>
      </c>
      <c r="J74" s="32" t="s">
        <v>58</v>
      </c>
      <c r="K74" s="30"/>
      <c r="L74" s="30" t="s">
        <v>19</v>
      </c>
      <c r="M74" s="30" t="s">
        <v>19</v>
      </c>
      <c r="N74" s="30"/>
      <c r="O74" s="30" t="s">
        <v>19</v>
      </c>
      <c r="P74" s="30" t="s">
        <v>19</v>
      </c>
      <c r="Q74" s="30"/>
      <c r="R74" s="30" t="s">
        <v>19</v>
      </c>
      <c r="S74" s="30" t="s">
        <v>19</v>
      </c>
      <c r="T74" s="30"/>
      <c r="U74" s="30" t="s">
        <v>29</v>
      </c>
      <c r="V74" s="30" t="s">
        <v>19</v>
      </c>
      <c r="W74" s="30"/>
      <c r="X74" s="34">
        <f t="shared" si="3"/>
        <v>0.875</v>
      </c>
      <c r="Y74" s="48"/>
      <c r="Z74" s="48"/>
      <c r="AA74" s="49"/>
      <c r="AB74" s="5"/>
      <c r="AC74" s="5"/>
    </row>
    <row r="75" ht="15.75" customHeight="1">
      <c r="A75" s="25">
        <f t="shared" si="6"/>
        <v>15</v>
      </c>
      <c r="B75" s="25">
        <f t="shared" si="7"/>
        <v>11</v>
      </c>
      <c r="C75" s="26" t="s">
        <v>70</v>
      </c>
      <c r="D75" s="67" t="s">
        <v>209</v>
      </c>
      <c r="E75" s="28" t="s">
        <v>17</v>
      </c>
      <c r="F75" s="28"/>
      <c r="G75" s="29" t="s">
        <v>18</v>
      </c>
      <c r="H75" s="68" t="s">
        <v>19</v>
      </c>
      <c r="I75" s="31" t="s">
        <v>208</v>
      </c>
      <c r="J75" s="32" t="s">
        <v>58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4">
        <f t="shared" si="3"/>
        <v>0</v>
      </c>
      <c r="Y75" s="48"/>
      <c r="Z75" s="48"/>
      <c r="AA75" s="49"/>
      <c r="AB75" s="5"/>
      <c r="AC75" s="5"/>
    </row>
    <row r="76" ht="15.75" customHeight="1">
      <c r="A76" s="25">
        <f t="shared" si="6"/>
        <v>15</v>
      </c>
      <c r="B76" s="25">
        <f t="shared" si="7"/>
        <v>9</v>
      </c>
      <c r="C76" s="69" t="s">
        <v>74</v>
      </c>
      <c r="D76" s="67" t="s">
        <v>210</v>
      </c>
      <c r="E76" s="28" t="s">
        <v>51</v>
      </c>
      <c r="F76" s="28" t="s">
        <v>63</v>
      </c>
      <c r="G76" s="29" t="s">
        <v>18</v>
      </c>
      <c r="H76" s="30" t="s">
        <v>25</v>
      </c>
      <c r="I76" s="31" t="s">
        <v>97</v>
      </c>
      <c r="J76" s="32" t="s">
        <v>58</v>
      </c>
      <c r="K76" s="33" t="s">
        <v>25</v>
      </c>
      <c r="L76" s="30" t="s">
        <v>25</v>
      </c>
      <c r="M76" s="30" t="s">
        <v>25</v>
      </c>
      <c r="N76" s="30" t="s">
        <v>25</v>
      </c>
      <c r="O76" s="30" t="s">
        <v>25</v>
      </c>
      <c r="P76" s="30" t="s">
        <v>25</v>
      </c>
      <c r="Q76" s="30" t="s">
        <v>25</v>
      </c>
      <c r="R76" s="30" t="s">
        <v>25</v>
      </c>
      <c r="S76" s="30" t="s">
        <v>25</v>
      </c>
      <c r="T76" s="30" t="s">
        <v>25</v>
      </c>
      <c r="U76" s="30" t="s">
        <v>25</v>
      </c>
      <c r="V76" s="30" t="s">
        <v>25</v>
      </c>
      <c r="W76" s="30" t="s">
        <v>25</v>
      </c>
      <c r="X76" s="34">
        <f t="shared" si="3"/>
        <v>0</v>
      </c>
      <c r="Y76" s="48"/>
      <c r="Z76" s="48"/>
      <c r="AA76" s="49"/>
      <c r="AB76" s="5"/>
      <c r="AC76" s="5"/>
    </row>
    <row r="77" ht="15.75" customHeight="1">
      <c r="A77" s="25">
        <f t="shared" si="6"/>
        <v>15</v>
      </c>
      <c r="B77" s="25">
        <f t="shared" si="7"/>
        <v>11</v>
      </c>
      <c r="C77" s="52" t="s">
        <v>70</v>
      </c>
      <c r="D77" s="54" t="s">
        <v>211</v>
      </c>
      <c r="E77" s="28" t="s">
        <v>17</v>
      </c>
      <c r="F77" s="28"/>
      <c r="G77" s="29" t="s">
        <v>18</v>
      </c>
      <c r="H77" s="30" t="s">
        <v>19</v>
      </c>
      <c r="I77" s="31" t="s">
        <v>208</v>
      </c>
      <c r="J77" s="32" t="s">
        <v>77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4">
        <f t="shared" si="3"/>
        <v>0</v>
      </c>
      <c r="Y77" s="48"/>
      <c r="Z77" s="48"/>
      <c r="AA77" s="49"/>
      <c r="AB77" s="5"/>
      <c r="AC77" s="5"/>
    </row>
    <row r="78" ht="15.75" customHeight="1">
      <c r="A78" s="25">
        <f t="shared" si="6"/>
        <v>15</v>
      </c>
      <c r="B78" s="25">
        <f t="shared" si="7"/>
        <v>8</v>
      </c>
      <c r="C78" s="26" t="s">
        <v>56</v>
      </c>
      <c r="D78" s="27" t="s">
        <v>212</v>
      </c>
      <c r="E78" s="28" t="s">
        <v>33</v>
      </c>
      <c r="F78" s="28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0" t="s">
        <v>25</v>
      </c>
      <c r="X78" s="34">
        <f t="shared" si="3"/>
        <v>0</v>
      </c>
      <c r="Y78" s="48"/>
      <c r="Z78" s="48"/>
      <c r="AA78" s="49"/>
      <c r="AB78" s="5"/>
      <c r="AC78" s="5"/>
    </row>
    <row r="79" ht="15.75" customHeight="1">
      <c r="A79" s="25">
        <f t="shared" si="6"/>
        <v>15</v>
      </c>
      <c r="B79" s="25">
        <f t="shared" si="7"/>
        <v>10</v>
      </c>
      <c r="C79" s="26" t="s">
        <v>65</v>
      </c>
      <c r="D79" s="27" t="s">
        <v>213</v>
      </c>
      <c r="E79" s="28" t="s">
        <v>17</v>
      </c>
      <c r="F79" s="28" t="s">
        <v>33</v>
      </c>
      <c r="G79" s="29" t="s">
        <v>41</v>
      </c>
      <c r="H79" s="30" t="s">
        <v>25</v>
      </c>
      <c r="I79" s="31" t="s">
        <v>97</v>
      </c>
      <c r="J79" s="32" t="s">
        <v>77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4">
        <f t="shared" si="3"/>
        <v>0</v>
      </c>
      <c r="Y79" s="48"/>
      <c r="Z79" s="48"/>
      <c r="AA79" s="49"/>
      <c r="AB79" s="5"/>
      <c r="AC79" s="5"/>
    </row>
    <row r="80" ht="15.75" customHeight="1">
      <c r="A80" s="25">
        <f t="shared" si="6"/>
        <v>15</v>
      </c>
      <c r="B80" s="25">
        <f t="shared" si="7"/>
        <v>11</v>
      </c>
      <c r="C80" s="26" t="s">
        <v>70</v>
      </c>
      <c r="D80" s="27" t="s">
        <v>214</v>
      </c>
      <c r="E80" s="28" t="s">
        <v>17</v>
      </c>
      <c r="F80" s="28"/>
      <c r="G80" s="29" t="s">
        <v>52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4">
        <f t="shared" si="3"/>
        <v>0</v>
      </c>
      <c r="Y80" s="48"/>
      <c r="Z80" s="48"/>
      <c r="AA80" s="49"/>
      <c r="AB80" s="5"/>
      <c r="AC80" s="5"/>
    </row>
    <row r="81" ht="15.75" customHeight="1">
      <c r="A81" s="25">
        <f t="shared" si="6"/>
        <v>15</v>
      </c>
      <c r="B81" s="25">
        <f t="shared" si="7"/>
        <v>6</v>
      </c>
      <c r="C81" s="26" t="s">
        <v>160</v>
      </c>
      <c r="D81" s="27" t="s">
        <v>215</v>
      </c>
      <c r="E81" s="28" t="s">
        <v>33</v>
      </c>
      <c r="F81" s="28" t="s">
        <v>17</v>
      </c>
      <c r="G81" s="29" t="s">
        <v>18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4">
        <f t="shared" si="3"/>
        <v>0</v>
      </c>
      <c r="Y81" s="48"/>
      <c r="Z81" s="48"/>
      <c r="AA81" s="49"/>
      <c r="AB81" s="5"/>
      <c r="AC81" s="5"/>
    </row>
    <row r="82" ht="15.75" customHeight="1">
      <c r="A82" s="25">
        <f t="shared" si="6"/>
        <v>15</v>
      </c>
      <c r="B82" s="25">
        <f t="shared" si="7"/>
        <v>10</v>
      </c>
      <c r="C82" s="26" t="s">
        <v>65</v>
      </c>
      <c r="D82" s="27" t="s">
        <v>216</v>
      </c>
      <c r="E82" s="28" t="s">
        <v>51</v>
      </c>
      <c r="F82" s="28" t="s">
        <v>17</v>
      </c>
      <c r="G82" s="29" t="s">
        <v>64</v>
      </c>
      <c r="H82" s="30" t="s">
        <v>25</v>
      </c>
      <c r="I82" s="31" t="s">
        <v>97</v>
      </c>
      <c r="J82" s="32" t="s">
        <v>90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4">
        <f t="shared" si="3"/>
        <v>0</v>
      </c>
      <c r="Y82" s="48"/>
      <c r="Z82" s="48"/>
      <c r="AA82" s="49"/>
      <c r="AB82" s="5"/>
      <c r="AC82" s="5"/>
    </row>
    <row r="83" ht="15.75" customHeight="1">
      <c r="A83" s="25">
        <f t="shared" si="6"/>
        <v>15</v>
      </c>
      <c r="B83" s="25">
        <f t="shared" si="7"/>
        <v>8</v>
      </c>
      <c r="C83" s="26" t="s">
        <v>56</v>
      </c>
      <c r="D83" s="27" t="s">
        <v>217</v>
      </c>
      <c r="E83" s="28"/>
      <c r="F83" s="28"/>
      <c r="G83" s="29"/>
      <c r="H83" s="30"/>
      <c r="I83" s="31"/>
      <c r="J83" s="32"/>
      <c r="K83" s="33"/>
      <c r="L83" s="30" t="s">
        <v>19</v>
      </c>
      <c r="M83" s="30" t="s">
        <v>48</v>
      </c>
      <c r="N83" s="30"/>
      <c r="O83" s="30" t="s">
        <v>19</v>
      </c>
      <c r="P83" s="30" t="s">
        <v>19</v>
      </c>
      <c r="Q83" s="30"/>
      <c r="R83" s="30"/>
      <c r="S83" s="30" t="s">
        <v>19</v>
      </c>
      <c r="T83" s="30"/>
      <c r="U83" s="30" t="s">
        <v>19</v>
      </c>
      <c r="V83" s="30" t="s">
        <v>19</v>
      </c>
      <c r="W83" s="30" t="s">
        <v>19</v>
      </c>
      <c r="X83" s="34">
        <f t="shared" si="3"/>
        <v>0.9375</v>
      </c>
      <c r="Y83" s="48"/>
      <c r="Z83" s="48"/>
      <c r="AA83" s="49"/>
      <c r="AB83" s="5"/>
      <c r="AC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70"/>
      <c r="E84" s="28"/>
      <c r="F84" s="28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4">
        <f t="shared" si="3"/>
        <v>0</v>
      </c>
      <c r="Y84" s="48"/>
      <c r="Z84" s="48"/>
      <c r="AA84" s="49"/>
      <c r="AB84" s="5"/>
      <c r="AC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28"/>
      <c r="F85" s="28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4">
        <f t="shared" si="3"/>
        <v>0</v>
      </c>
      <c r="Y85" s="48"/>
      <c r="Z85" s="48"/>
      <c r="AA85" s="49"/>
      <c r="AB85" s="5"/>
      <c r="AC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28"/>
      <c r="F86" s="28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4">
        <f t="shared" si="3"/>
        <v>0</v>
      </c>
      <c r="Y86" s="48"/>
      <c r="Z86" s="48"/>
      <c r="AA86" s="49"/>
      <c r="AB86" s="5"/>
      <c r="AC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28"/>
      <c r="F87" s="28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4">
        <f t="shared" si="3"/>
        <v>0</v>
      </c>
      <c r="Y87" s="48"/>
      <c r="Z87" s="48"/>
      <c r="AA87" s="49"/>
      <c r="AB87" s="5"/>
      <c r="AC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28"/>
      <c r="F88" s="28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4">
        <f t="shared" si="3"/>
        <v>0</v>
      </c>
      <c r="Y88" s="48"/>
      <c r="Z88" s="48"/>
      <c r="AA88" s="49"/>
      <c r="AB88" s="5"/>
      <c r="AC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28"/>
      <c r="F89" s="28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4">
        <f t="shared" si="3"/>
        <v>0</v>
      </c>
      <c r="Y89" s="48"/>
      <c r="Z89" s="48"/>
      <c r="AA89" s="49"/>
      <c r="AB89" s="5"/>
      <c r="AC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28"/>
      <c r="F90" s="28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4">
        <f t="shared" si="3"/>
        <v>0</v>
      </c>
      <c r="Y90" s="48"/>
      <c r="Z90" s="48"/>
      <c r="AA90" s="49"/>
      <c r="AB90" s="5"/>
      <c r="AC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28"/>
      <c r="F91" s="28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4">
        <f t="shared" si="3"/>
        <v>0</v>
      </c>
      <c r="Y91" s="48"/>
      <c r="Z91" s="48"/>
      <c r="AA91" s="49"/>
      <c r="AB91" s="5"/>
      <c r="AC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28"/>
      <c r="F92" s="28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4">
        <f t="shared" si="3"/>
        <v>0</v>
      </c>
      <c r="Y92" s="48"/>
      <c r="Z92" s="48"/>
      <c r="AA92" s="49"/>
      <c r="AB92" s="5"/>
      <c r="AC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28"/>
      <c r="F93" s="28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4">
        <f t="shared" si="3"/>
        <v>0</v>
      </c>
      <c r="Y93" s="48"/>
      <c r="Z93" s="48"/>
      <c r="AA93" s="49"/>
      <c r="AB93" s="5"/>
      <c r="AC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28"/>
      <c r="F94" s="28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4">
        <f t="shared" si="3"/>
        <v>0</v>
      </c>
      <c r="Y94" s="48"/>
      <c r="Z94" s="48"/>
      <c r="AA94" s="49"/>
      <c r="AB94" s="5"/>
      <c r="AC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28"/>
      <c r="F95" s="28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4">
        <f t="shared" si="3"/>
        <v>0</v>
      </c>
      <c r="Y95" s="48"/>
      <c r="Z95" s="48"/>
      <c r="AA95" s="49"/>
      <c r="AB95" s="5"/>
      <c r="AC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28"/>
      <c r="F96" s="28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4">
        <f t="shared" si="3"/>
        <v>0</v>
      </c>
      <c r="Y96" s="48"/>
      <c r="Z96" s="48"/>
      <c r="AA96" s="49"/>
      <c r="AB96" s="5"/>
      <c r="AC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28"/>
      <c r="F97" s="28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4">
        <f t="shared" si="3"/>
        <v>0</v>
      </c>
      <c r="Y97" s="48"/>
      <c r="Z97" s="48"/>
      <c r="AA97" s="49"/>
      <c r="AB97" s="5"/>
      <c r="AC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28"/>
      <c r="F98" s="28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4">
        <f t="shared" si="3"/>
        <v>0</v>
      </c>
      <c r="Y98" s="48"/>
      <c r="Z98" s="48"/>
      <c r="AA98" s="49"/>
      <c r="AB98" s="5"/>
      <c r="AC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28"/>
      <c r="F99" s="28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4">
        <f t="shared" si="3"/>
        <v>0</v>
      </c>
      <c r="Y99" s="48"/>
      <c r="Z99" s="48"/>
      <c r="AA99" s="49"/>
      <c r="AB99" s="5"/>
      <c r="AC99" s="5"/>
    </row>
    <row r="100" ht="15.75" customHeight="1">
      <c r="A100" s="71"/>
      <c r="B100" s="71"/>
      <c r="C100" s="1"/>
      <c r="D100" s="48"/>
      <c r="E100" s="72"/>
      <c r="F100" s="72"/>
      <c r="G100" s="72"/>
      <c r="H100" s="72"/>
      <c r="I100" s="44"/>
      <c r="J100" s="73" t="s">
        <v>218</v>
      </c>
      <c r="K100" s="74">
        <f>SUM((COUNTIF(K3:K99,"O")/2))</f>
        <v>0</v>
      </c>
      <c r="L100" s="74">
        <f t="shared" ref="L100:M100" si="8">SUM(COUNTIF(L3:L99,"A") + COUNTIF(L3:L99,"T") + (COUNTIF(L3:L99,"T")/2))</f>
        <v>21</v>
      </c>
      <c r="M100" s="74">
        <f t="shared" si="8"/>
        <v>22.5</v>
      </c>
      <c r="N100" s="74">
        <f>SUM((COUNTIF(N3:N99,"O")/2))</f>
        <v>0</v>
      </c>
      <c r="O100" s="74">
        <f t="shared" ref="O100:P100" si="9">SUM(COUNTIF(O3:O99,"A") + COUNTIF(O3:O99,"T") + (COUNTIF(O3:O99,"T")/2))</f>
        <v>18.5</v>
      </c>
      <c r="P100" s="74">
        <f t="shared" si="9"/>
        <v>23</v>
      </c>
      <c r="Q100" s="74">
        <f>SUM((COUNTIF(Q3:Q99,"O")/2))</f>
        <v>0</v>
      </c>
      <c r="R100" s="74">
        <f t="shared" ref="R100:S100" si="10">SUM(COUNTIF(R3:R99,"A") + COUNTIF(R3:R99,"T") + (COUNTIF(R3:R99,"T")/2))</f>
        <v>4</v>
      </c>
      <c r="S100" s="74">
        <f t="shared" si="10"/>
        <v>23.5</v>
      </c>
      <c r="T100" s="74">
        <f>SUM((COUNTIF(T3:T99,"O")/2))</f>
        <v>0</v>
      </c>
      <c r="U100" s="74">
        <f t="shared" ref="U100:V100" si="11">SUM(COUNTIF(U3:U99,"A") + COUNTIF(U3:U99,"T") + (COUNTIF(U3:U99,"T")/2))</f>
        <v>21.5</v>
      </c>
      <c r="V100" s="74">
        <f t="shared" si="11"/>
        <v>23</v>
      </c>
      <c r="W100" s="74">
        <f>SUM((COUNTIF(W3:W99,"O")/2))</f>
        <v>0</v>
      </c>
      <c r="X100" s="75">
        <f t="shared" ref="X100:X103" si="13">AVERAGE(L100,M100,O100,P100,R100,S100,U100,V100)</f>
        <v>19.625</v>
      </c>
      <c r="Y100" s="76" t="s">
        <v>219</v>
      </c>
      <c r="Z100" s="4"/>
      <c r="AA100" s="48"/>
      <c r="AB100" s="48"/>
      <c r="AC100" s="48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7" t="s">
        <v>220</v>
      </c>
      <c r="K101" s="78">
        <f t="shared" ref="K101:W101" si="12">SUM(COUNTIF(K3:K99,"J"))</f>
        <v>0</v>
      </c>
      <c r="L101" s="78">
        <f t="shared" si="12"/>
        <v>6</v>
      </c>
      <c r="M101" s="78">
        <f t="shared" si="12"/>
        <v>5</v>
      </c>
      <c r="N101" s="78">
        <f t="shared" si="12"/>
        <v>0</v>
      </c>
      <c r="O101" s="78">
        <f t="shared" si="12"/>
        <v>9</v>
      </c>
      <c r="P101" s="78">
        <f t="shared" si="12"/>
        <v>3</v>
      </c>
      <c r="Q101" s="78">
        <f t="shared" si="12"/>
        <v>0</v>
      </c>
      <c r="R101" s="78">
        <f t="shared" si="12"/>
        <v>2</v>
      </c>
      <c r="S101" s="78">
        <f t="shared" si="12"/>
        <v>3</v>
      </c>
      <c r="T101" s="78">
        <f t="shared" si="12"/>
        <v>0</v>
      </c>
      <c r="U101" s="78">
        <f t="shared" si="12"/>
        <v>6</v>
      </c>
      <c r="V101" s="78">
        <f t="shared" si="12"/>
        <v>5</v>
      </c>
      <c r="W101" s="78">
        <f t="shared" si="12"/>
        <v>0</v>
      </c>
      <c r="X101" s="79">
        <f t="shared" si="13"/>
        <v>4.875</v>
      </c>
      <c r="Y101" s="76" t="s">
        <v>221</v>
      </c>
      <c r="Z101" s="4"/>
      <c r="AA101" s="48"/>
      <c r="AB101" s="48"/>
      <c r="AC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80" t="s">
        <v>222</v>
      </c>
      <c r="K102" s="81">
        <f t="shared" ref="K102:W102" si="14">SUM(COUNTIF(K3:K99,"F"))</f>
        <v>0</v>
      </c>
      <c r="L102" s="81">
        <f t="shared" si="14"/>
        <v>0</v>
      </c>
      <c r="M102" s="81">
        <f t="shared" si="14"/>
        <v>0</v>
      </c>
      <c r="N102" s="81">
        <f t="shared" si="14"/>
        <v>0</v>
      </c>
      <c r="O102" s="81">
        <f t="shared" si="14"/>
        <v>0</v>
      </c>
      <c r="P102" s="81">
        <f t="shared" si="14"/>
        <v>1</v>
      </c>
      <c r="Q102" s="81">
        <f t="shared" si="14"/>
        <v>0</v>
      </c>
      <c r="R102" s="81">
        <f t="shared" si="14"/>
        <v>0</v>
      </c>
      <c r="S102" s="81">
        <f t="shared" si="14"/>
        <v>1</v>
      </c>
      <c r="T102" s="81">
        <f t="shared" si="14"/>
        <v>0</v>
      </c>
      <c r="U102" s="81">
        <f t="shared" si="14"/>
        <v>1</v>
      </c>
      <c r="V102" s="81">
        <f t="shared" si="14"/>
        <v>0</v>
      </c>
      <c r="W102" s="81">
        <f t="shared" si="14"/>
        <v>0</v>
      </c>
      <c r="X102" s="82">
        <f t="shared" si="13"/>
        <v>0.375</v>
      </c>
      <c r="Y102" s="76" t="s">
        <v>223</v>
      </c>
      <c r="Z102" s="4"/>
      <c r="AA102" s="48"/>
      <c r="AB102" s="48"/>
      <c r="AC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3" t="s">
        <v>224</v>
      </c>
      <c r="K103" s="85"/>
      <c r="L103" s="84">
        <f t="shared" ref="L103:M103" si="15">(COUNTIF(L3:L99,"A") + COUNTIF(L3:L99,"T") + COUNTIF(L3:L99,"F") + COUNTIF(L3:L99,"J"))</f>
        <v>27</v>
      </c>
      <c r="M103" s="84">
        <f t="shared" si="15"/>
        <v>27</v>
      </c>
      <c r="N103" s="85"/>
      <c r="O103" s="84">
        <f t="shared" ref="O103:P103" si="16">(COUNTIF(O3:O99,"A") + COUNTIF(O3:O99,"T") + COUNTIF(O3:O99,"F") + COUNTIF(O3:O99,"J"))</f>
        <v>27</v>
      </c>
      <c r="P103" s="84">
        <f t="shared" si="16"/>
        <v>27</v>
      </c>
      <c r="Q103" s="85"/>
      <c r="R103" s="84">
        <f t="shared" ref="R103:S103" si="17">(COUNTIF(R3:R99,"A") + COUNTIF(R3:R99,"T") + COUNTIF(R3:R99,"F") + COUNTIF(R3:R99,"J"))</f>
        <v>6</v>
      </c>
      <c r="S103" s="84">
        <f t="shared" si="17"/>
        <v>27</v>
      </c>
      <c r="T103" s="85"/>
      <c r="U103" s="84">
        <f t="shared" ref="U103:V103" si="18">(COUNTIF(U3:U99,"A") + COUNTIF(U3:U99,"T") + COUNTIF(U3:U99,"F") + COUNTIF(U3:U99,"J"))</f>
        <v>28</v>
      </c>
      <c r="V103" s="84">
        <f t="shared" si="18"/>
        <v>28</v>
      </c>
      <c r="W103" s="85"/>
      <c r="X103" s="86">
        <f t="shared" si="13"/>
        <v>24.625</v>
      </c>
      <c r="Y103" s="76" t="s">
        <v>225</v>
      </c>
      <c r="Z103" s="4"/>
      <c r="AA103" s="48"/>
      <c r="AB103" s="48"/>
      <c r="AC103" s="4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W$99"/>
  <mergeCells count="41">
    <mergeCell ref="C1:I1"/>
    <mergeCell ref="K1:W1"/>
    <mergeCell ref="Y1:Z1"/>
    <mergeCell ref="AA1:AC1"/>
    <mergeCell ref="Z3:AC3"/>
    <mergeCell ref="Z4:AC4"/>
    <mergeCell ref="Z5:AC5"/>
    <mergeCell ref="Y64:AC64"/>
    <mergeCell ref="Y65:AC65"/>
    <mergeCell ref="Y100:Z100"/>
    <mergeCell ref="Y101:Z101"/>
    <mergeCell ref="Y102:Z102"/>
    <mergeCell ref="Y103:Z103"/>
    <mergeCell ref="Y66:AC66"/>
    <mergeCell ref="Y67:AC67"/>
    <mergeCell ref="Y68:AC68"/>
    <mergeCell ref="Y69:AC69"/>
    <mergeCell ref="Y61:AC61"/>
    <mergeCell ref="Y62:AC62"/>
    <mergeCell ref="Y63:AC63"/>
    <mergeCell ref="Y52:Z52"/>
    <mergeCell ref="Y53:Z53"/>
    <mergeCell ref="Y54:Z54"/>
    <mergeCell ref="Y55:Z55"/>
    <mergeCell ref="Y56:Z56"/>
    <mergeCell ref="Y57:Z57"/>
    <mergeCell ref="Y58:Z58"/>
    <mergeCell ref="Y45:Z45"/>
    <mergeCell ref="Y46:Z46"/>
    <mergeCell ref="Y47:Z47"/>
    <mergeCell ref="Y48:Z48"/>
    <mergeCell ref="Y49:Z49"/>
    <mergeCell ref="Y50:Z50"/>
    <mergeCell ref="Y51:Z51"/>
    <mergeCell ref="Z6:AC6"/>
    <mergeCell ref="Z7:AC7"/>
    <mergeCell ref="Z8:AC8"/>
    <mergeCell ref="Z9:AC9"/>
    <mergeCell ref="Z10:AC10"/>
    <mergeCell ref="Y44:Z44"/>
    <mergeCell ref="AB44:AC44"/>
  </mergeCells>
  <conditionalFormatting sqref="H66:H67 K66:X67 H70:H74 K70:X70 K72:X74">
    <cfRule type="cellIs" dxfId="0" priority="1" operator="equal">
      <formula>"NP"</formula>
    </cfRule>
  </conditionalFormatting>
  <conditionalFormatting sqref="H3:H99 K3:W99 Y3:Y10">
    <cfRule type="cellIs" dxfId="0" priority="2" operator="equal">
      <formula>"NP"</formula>
    </cfRule>
  </conditionalFormatting>
  <conditionalFormatting sqref="AB46:AB48 AC46 AB50:AB52">
    <cfRule type="containsText" dxfId="1" priority="3" operator="containsText" text="Si">
      <formula>NOT(ISERROR(SEARCH(("Si"),(AB46))))</formula>
    </cfRule>
  </conditionalFormatting>
  <conditionalFormatting sqref="H3:H99 K3:W99 Y3:Y10 X66:X67 X70 X72:X74">
    <cfRule type="containsText" dxfId="2" priority="4" operator="containsText" text="A">
      <formula>NOT(ISERROR(SEARCH(("A"),(H3))))</formula>
    </cfRule>
  </conditionalFormatting>
  <conditionalFormatting sqref="H3:H99 K3:W99 Y3:Y10 X66:X67 X70 X72:X74">
    <cfRule type="containsText" dxfId="3" priority="5" operator="containsText" text="F">
      <formula>NOT(ISERROR(SEARCH(("F"),(H3))))</formula>
    </cfRule>
  </conditionalFormatting>
  <conditionalFormatting sqref="H3:H99 K3:W99 Y3:Y10 X66:X67 X70 X72:X74">
    <cfRule type="containsText" dxfId="4" priority="6" operator="containsText" text="J">
      <formula>NOT(ISERROR(SEARCH(("J"),(H3))))</formula>
    </cfRule>
  </conditionalFormatting>
  <conditionalFormatting sqref="H3:H99 K3:W99 Y3:Y10 X66:X67 X70 X72:X74">
    <cfRule type="containsText" dxfId="5" priority="7" operator="containsText" text="R">
      <formula>NOT(ISERROR(SEARCH(("R"),(H3))))</formula>
    </cfRule>
  </conditionalFormatting>
  <conditionalFormatting sqref="H3:H99 K3:W99 Y3:Y10 X66:X67 X70 X72:X74">
    <cfRule type="containsText" dxfId="6" priority="8" operator="containsText" text="L">
      <formula>NOT(ISERROR(SEARCH(("L"),(H3))))</formula>
    </cfRule>
  </conditionalFormatting>
  <conditionalFormatting sqref="AA23 AA25 AA46:AA58 AA70:AA99">
    <cfRule type="expression" dxfId="7" priority="9">
      <formula>AND(ISNUMBER(AA23),TRUNC(AA23)&lt;TODAY())</formula>
    </cfRule>
  </conditionalFormatting>
  <conditionalFormatting sqref="AA23 AA25 AA46:AA58 AA70:AA99">
    <cfRule type="expression" dxfId="8" priority="10">
      <formula>AND(ISNUMBER(AA23),TRUNC(AA23)&gt;TODAY())</formula>
    </cfRule>
  </conditionalFormatting>
  <conditionalFormatting sqref="AA23 AA25 AA46:AA58 AA70:AA99">
    <cfRule type="timePeriod" dxfId="9" priority="11" timePeriod="today"/>
  </conditionalFormatting>
  <conditionalFormatting sqref="AB46:AC58 AB70:AC99">
    <cfRule type="containsText" dxfId="7" priority="12" operator="containsText" text="No">
      <formula>NOT(ISERROR(SEARCH(("No"),(AB46))))</formula>
    </cfRule>
  </conditionalFormatting>
  <conditionalFormatting sqref="H3:H99 K3:W99 Y3:Y10 X66:X67 X70 X72:X74">
    <cfRule type="containsText" dxfId="10" priority="13" operator="containsText" text="T">
      <formula>NOT(ISERROR(SEARCH(("T"),(H3))))</formula>
    </cfRule>
  </conditionalFormatting>
  <conditionalFormatting sqref="AB46:AC58 AB70:AC99">
    <cfRule type="containsText" dxfId="1" priority="14" operator="containsText" text="Sí">
      <formula>NOT(ISERROR(SEARCH(("Sí"),(AB46))))</formula>
    </cfRule>
  </conditionalFormatting>
  <conditionalFormatting sqref="H3:H99 K3:W99 Y3:Y10 X66:X67 X70 X72:X74">
    <cfRule type="containsText" dxfId="11" priority="15" operator="containsText" text="O">
      <formula>NOT(ISERROR(SEARCH(("O"),(H3))))</formula>
    </cfRule>
  </conditionalFormatting>
  <conditionalFormatting sqref="K103:W103">
    <cfRule type="cellIs" dxfId="1" priority="16" operator="equal">
      <formula>"OK"</formula>
    </cfRule>
  </conditionalFormatting>
  <conditionalFormatting sqref="K103:W103">
    <cfRule type="cellIs" dxfId="7" priority="17" operator="equal">
      <formula>"NO"</formula>
    </cfRule>
  </conditionalFormatting>
  <conditionalFormatting sqref="X3:X99">
    <cfRule type="cellIs" dxfId="2" priority="18" operator="greaterThanOrEqual">
      <formula>"75%"</formula>
    </cfRule>
  </conditionalFormatting>
  <conditionalFormatting sqref="X3:X99">
    <cfRule type="cellIs" dxfId="12" priority="19" operator="lessThan">
      <formula>"50%"</formula>
    </cfRule>
  </conditionalFormatting>
  <conditionalFormatting sqref="H3:H99 K3:W99">
    <cfRule type="expression" dxfId="13" priority="20">
      <formula>LEN(TRIM(H3))=0</formula>
    </cfRule>
  </conditionalFormatting>
  <dataValidations>
    <dataValidation type="list" allowBlank="1" showErrorMessage="1" sqref="E3:F99">
      <formula1>"FL,TE,TS,MC,MG,GL,OD,RO,AT"</formula1>
    </dataValidation>
    <dataValidation type="list" allowBlank="1" showInputMessage="1" showErrorMessage="1" prompt="Haz clic e introduce un valor de la lista de elementos" sqref="K3:W68 K69 M69:W69 K70:W99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3" width="6.57"/>
    <col customWidth="1" min="24" max="24" width="5.86"/>
    <col customWidth="1" min="25" max="25" width="21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226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10">
        <v>9.0</v>
      </c>
      <c r="Y1" s="11" t="s">
        <v>4</v>
      </c>
      <c r="Z1" s="4"/>
      <c r="AA1" s="12" t="s">
        <v>5</v>
      </c>
      <c r="AB1" s="7"/>
      <c r="AC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2.0</v>
      </c>
      <c r="L2" s="20">
        <v>5.0</v>
      </c>
      <c r="M2" s="19">
        <v>7.0</v>
      </c>
      <c r="N2" s="19">
        <v>9.0</v>
      </c>
      <c r="O2" s="20">
        <v>12.0</v>
      </c>
      <c r="P2" s="19">
        <v>14.0</v>
      </c>
      <c r="Q2" s="19">
        <v>16.0</v>
      </c>
      <c r="R2" s="20">
        <v>19.0</v>
      </c>
      <c r="S2" s="19">
        <v>21.0</v>
      </c>
      <c r="T2" s="19">
        <v>23.0</v>
      </c>
      <c r="U2" s="20">
        <v>26.0</v>
      </c>
      <c r="V2" s="19">
        <v>28.0</v>
      </c>
      <c r="W2" s="19">
        <v>30.0</v>
      </c>
      <c r="X2" s="21" t="s">
        <v>14</v>
      </c>
      <c r="Y2" s="22"/>
      <c r="Z2" s="22"/>
      <c r="AA2" s="23"/>
      <c r="AB2" s="24"/>
      <c r="AC2" s="22"/>
    </row>
    <row r="3" ht="15.75" customHeight="1">
      <c r="A3" s="25">
        <f t="shared" ref="A3:A22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2</v>
      </c>
      <c r="B3" s="25">
        <f t="shared" ref="B3:B22" si="2">IF(C3="Cap.",1,IF(C3="Tte.",2,IF(C3="Alf.",3,IF(C3="SgtM.",4,IF(C3="Sgt1.",5,IF(C3="Sgt.",6,IF(C3="Cbo1.",7,IF(C3="Cbo.",8,IF(C3="Dis.",9,IF(C3="Inf.",10,IF(C3="Rct.",11,15)))))))))))</f>
        <v>3</v>
      </c>
      <c r="C3" s="26" t="s">
        <v>31</v>
      </c>
      <c r="D3" s="27" t="s">
        <v>32</v>
      </c>
      <c r="E3" s="28" t="s">
        <v>33</v>
      </c>
      <c r="F3" s="28"/>
      <c r="G3" s="29" t="s">
        <v>18</v>
      </c>
      <c r="H3" s="30" t="s">
        <v>19</v>
      </c>
      <c r="I3" s="31" t="s">
        <v>34</v>
      </c>
      <c r="J3" s="32" t="s">
        <v>35</v>
      </c>
      <c r="K3" s="33"/>
      <c r="L3" s="30"/>
      <c r="M3" s="40" t="s">
        <v>19</v>
      </c>
      <c r="N3" s="30" t="s">
        <v>19</v>
      </c>
      <c r="O3" s="30"/>
      <c r="P3" s="30" t="s">
        <v>19</v>
      </c>
      <c r="Q3" s="30" t="s">
        <v>19</v>
      </c>
      <c r="R3" s="30"/>
      <c r="S3" s="30" t="s">
        <v>19</v>
      </c>
      <c r="T3" s="30" t="s">
        <v>19</v>
      </c>
      <c r="U3" s="30"/>
      <c r="V3" s="30"/>
      <c r="W3" s="30"/>
      <c r="X3" s="34">
        <f t="shared" ref="X3:X20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0.6666666667</v>
      </c>
      <c r="Y3" s="35" t="s">
        <v>19</v>
      </c>
      <c r="Z3" s="36" t="s">
        <v>22</v>
      </c>
      <c r="AA3" s="37"/>
      <c r="AB3" s="37"/>
      <c r="AC3" s="38"/>
    </row>
    <row r="4" ht="15.75" customHeight="1">
      <c r="A4" s="25">
        <f t="shared" si="1"/>
        <v>3</v>
      </c>
      <c r="B4" s="25">
        <f t="shared" si="2"/>
        <v>7</v>
      </c>
      <c r="C4" s="26" t="s">
        <v>38</v>
      </c>
      <c r="D4" s="27" t="s">
        <v>39</v>
      </c>
      <c r="E4" s="28" t="s">
        <v>33</v>
      </c>
      <c r="F4" s="28" t="s">
        <v>40</v>
      </c>
      <c r="G4" s="29" t="s">
        <v>41</v>
      </c>
      <c r="H4" s="30" t="s">
        <v>19</v>
      </c>
      <c r="I4" s="31" t="s">
        <v>42</v>
      </c>
      <c r="J4" s="32" t="s">
        <v>43</v>
      </c>
      <c r="K4" s="33" t="s">
        <v>29</v>
      </c>
      <c r="L4" s="30"/>
      <c r="M4" s="41" t="s">
        <v>19</v>
      </c>
      <c r="N4" s="30" t="s">
        <v>19</v>
      </c>
      <c r="O4" s="30"/>
      <c r="P4" s="30" t="s">
        <v>19</v>
      </c>
      <c r="Q4" s="30" t="s">
        <v>19</v>
      </c>
      <c r="R4" s="30"/>
      <c r="S4" s="30" t="s">
        <v>19</v>
      </c>
      <c r="T4" s="30" t="s">
        <v>19</v>
      </c>
      <c r="U4" s="30"/>
      <c r="V4" s="30"/>
      <c r="W4" s="30"/>
      <c r="X4" s="34">
        <f t="shared" si="3"/>
        <v>0.6666666667</v>
      </c>
      <c r="Y4" s="30" t="s">
        <v>26</v>
      </c>
      <c r="Z4" s="39" t="s">
        <v>27</v>
      </c>
      <c r="AA4" s="3"/>
      <c r="AB4" s="3"/>
      <c r="AC4" s="4"/>
    </row>
    <row r="5" ht="15.75" customHeight="1">
      <c r="A5" s="25">
        <f t="shared" si="1"/>
        <v>3</v>
      </c>
      <c r="B5" s="25">
        <f t="shared" si="2"/>
        <v>7</v>
      </c>
      <c r="C5" s="26" t="s">
        <v>38</v>
      </c>
      <c r="D5" s="27" t="s">
        <v>45</v>
      </c>
      <c r="E5" s="28" t="s">
        <v>33</v>
      </c>
      <c r="F5" s="28" t="s">
        <v>46</v>
      </c>
      <c r="G5" s="29" t="s">
        <v>41</v>
      </c>
      <c r="H5" s="30" t="s">
        <v>19</v>
      </c>
      <c r="I5" s="31" t="s">
        <v>42</v>
      </c>
      <c r="J5" s="32" t="s">
        <v>47</v>
      </c>
      <c r="K5" s="33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/>
      <c r="S5" s="30" t="s">
        <v>25</v>
      </c>
      <c r="T5" s="30" t="s">
        <v>25</v>
      </c>
      <c r="U5" s="30"/>
      <c r="V5" s="30"/>
      <c r="W5" s="30"/>
      <c r="X5" s="34">
        <f t="shared" si="3"/>
        <v>0</v>
      </c>
      <c r="Y5" s="30" t="s">
        <v>29</v>
      </c>
      <c r="Z5" s="39" t="s">
        <v>30</v>
      </c>
      <c r="AA5" s="3"/>
      <c r="AB5" s="3"/>
      <c r="AC5" s="4"/>
    </row>
    <row r="6" ht="15.75" customHeight="1">
      <c r="A6" s="25">
        <f t="shared" si="1"/>
        <v>3</v>
      </c>
      <c r="B6" s="25">
        <f t="shared" si="2"/>
        <v>7</v>
      </c>
      <c r="C6" s="26" t="s">
        <v>38</v>
      </c>
      <c r="D6" s="27" t="s">
        <v>50</v>
      </c>
      <c r="E6" s="28" t="s">
        <v>51</v>
      </c>
      <c r="F6" s="28" t="s">
        <v>46</v>
      </c>
      <c r="G6" s="29" t="s">
        <v>52</v>
      </c>
      <c r="H6" s="30" t="s">
        <v>19</v>
      </c>
      <c r="I6" s="31" t="s">
        <v>42</v>
      </c>
      <c r="J6" s="32" t="s">
        <v>53</v>
      </c>
      <c r="K6" s="30" t="s">
        <v>29</v>
      </c>
      <c r="L6" s="30"/>
      <c r="M6" s="30" t="s">
        <v>19</v>
      </c>
      <c r="N6" s="30" t="s">
        <v>29</v>
      </c>
      <c r="O6" s="30"/>
      <c r="P6" s="30" t="s">
        <v>29</v>
      </c>
      <c r="Q6" s="30" t="s">
        <v>29</v>
      </c>
      <c r="R6" s="30"/>
      <c r="S6" s="30" t="s">
        <v>19</v>
      </c>
      <c r="T6" s="30" t="s">
        <v>19</v>
      </c>
      <c r="U6" s="30"/>
      <c r="V6" s="30" t="s">
        <v>29</v>
      </c>
      <c r="W6" s="30" t="s">
        <v>19</v>
      </c>
      <c r="X6" s="34">
        <f t="shared" si="3"/>
        <v>0.4444444444</v>
      </c>
      <c r="Y6" s="30" t="s">
        <v>36</v>
      </c>
      <c r="Z6" s="39" t="s">
        <v>37</v>
      </c>
      <c r="AA6" s="3"/>
      <c r="AB6" s="3"/>
      <c r="AC6" s="4"/>
    </row>
    <row r="7" ht="15.75" customHeight="1">
      <c r="A7" s="25">
        <f t="shared" si="1"/>
        <v>3</v>
      </c>
      <c r="B7" s="25">
        <f t="shared" si="2"/>
        <v>8</v>
      </c>
      <c r="C7" s="26" t="s">
        <v>56</v>
      </c>
      <c r="D7" s="27" t="s">
        <v>57</v>
      </c>
      <c r="E7" s="28" t="s">
        <v>51</v>
      </c>
      <c r="F7" s="28" t="s">
        <v>17</v>
      </c>
      <c r="G7" s="29" t="s">
        <v>18</v>
      </c>
      <c r="H7" s="30" t="s">
        <v>19</v>
      </c>
      <c r="I7" s="31" t="s">
        <v>42</v>
      </c>
      <c r="J7" s="32" t="s">
        <v>58</v>
      </c>
      <c r="K7" s="30" t="s">
        <v>29</v>
      </c>
      <c r="L7" s="30"/>
      <c r="M7" s="30" t="s">
        <v>29</v>
      </c>
      <c r="N7" s="30" t="s">
        <v>29</v>
      </c>
      <c r="O7" s="30"/>
      <c r="P7" s="30" t="s">
        <v>19</v>
      </c>
      <c r="Q7" s="30" t="s">
        <v>29</v>
      </c>
      <c r="R7" s="30"/>
      <c r="S7" s="30" t="s">
        <v>29</v>
      </c>
      <c r="T7" s="30" t="s">
        <v>29</v>
      </c>
      <c r="U7" s="30"/>
      <c r="V7" s="30"/>
      <c r="W7" s="30"/>
      <c r="X7" s="34">
        <f t="shared" si="3"/>
        <v>0.1111111111</v>
      </c>
      <c r="Y7" s="30" t="s">
        <v>25</v>
      </c>
      <c r="Z7" s="39" t="s">
        <v>44</v>
      </c>
      <c r="AA7" s="3"/>
      <c r="AB7" s="3"/>
      <c r="AC7" s="4"/>
    </row>
    <row r="8" ht="15.75" customHeight="1">
      <c r="A8" s="25">
        <f t="shared" si="1"/>
        <v>3</v>
      </c>
      <c r="B8" s="25">
        <f t="shared" si="2"/>
        <v>8</v>
      </c>
      <c r="C8" s="26" t="s">
        <v>56</v>
      </c>
      <c r="D8" s="27" t="s">
        <v>61</v>
      </c>
      <c r="E8" s="28" t="s">
        <v>62</v>
      </c>
      <c r="F8" s="28" t="s">
        <v>63</v>
      </c>
      <c r="G8" s="29" t="s">
        <v>64</v>
      </c>
      <c r="H8" s="30" t="s">
        <v>19</v>
      </c>
      <c r="I8" s="31" t="s">
        <v>42</v>
      </c>
      <c r="J8" s="32" t="s">
        <v>58</v>
      </c>
      <c r="K8" s="33" t="s">
        <v>19</v>
      </c>
      <c r="L8" s="42"/>
      <c r="M8" s="30" t="s">
        <v>19</v>
      </c>
      <c r="N8" s="30" t="s">
        <v>19</v>
      </c>
      <c r="O8" s="30"/>
      <c r="P8" s="30" t="s">
        <v>19</v>
      </c>
      <c r="Q8" s="30" t="s">
        <v>48</v>
      </c>
      <c r="R8" s="30"/>
      <c r="S8" s="30" t="s">
        <v>29</v>
      </c>
      <c r="T8" s="30" t="s">
        <v>29</v>
      </c>
      <c r="U8" s="30"/>
      <c r="V8" s="30"/>
      <c r="W8" s="30"/>
      <c r="X8" s="34">
        <f t="shared" si="3"/>
        <v>0.5</v>
      </c>
      <c r="Y8" s="30" t="s">
        <v>48</v>
      </c>
      <c r="Z8" s="39" t="s">
        <v>49</v>
      </c>
      <c r="AA8" s="3"/>
      <c r="AB8" s="3"/>
      <c r="AC8" s="4"/>
    </row>
    <row r="9" ht="15.75" customHeight="1">
      <c r="A9" s="25">
        <f t="shared" si="1"/>
        <v>3</v>
      </c>
      <c r="B9" s="25">
        <f t="shared" si="2"/>
        <v>10</v>
      </c>
      <c r="C9" s="26" t="s">
        <v>65</v>
      </c>
      <c r="D9" s="27" t="s">
        <v>66</v>
      </c>
      <c r="E9" s="28" t="s">
        <v>17</v>
      </c>
      <c r="F9" s="28" t="s">
        <v>62</v>
      </c>
      <c r="G9" s="29" t="s">
        <v>41</v>
      </c>
      <c r="H9" s="30" t="s">
        <v>19</v>
      </c>
      <c r="I9" s="31" t="s">
        <v>42</v>
      </c>
      <c r="J9" s="32" t="s">
        <v>58</v>
      </c>
      <c r="K9" s="33" t="s">
        <v>19</v>
      </c>
      <c r="L9" s="30"/>
      <c r="M9" s="30" t="s">
        <v>19</v>
      </c>
      <c r="N9" s="30" t="s">
        <v>19</v>
      </c>
      <c r="O9" s="30"/>
      <c r="P9" s="30" t="s">
        <v>19</v>
      </c>
      <c r="Q9" s="30" t="s">
        <v>19</v>
      </c>
      <c r="R9" s="30"/>
      <c r="S9" s="30" t="s">
        <v>29</v>
      </c>
      <c r="T9" s="30" t="s">
        <v>48</v>
      </c>
      <c r="U9" s="30"/>
      <c r="V9" s="30"/>
      <c r="W9" s="30" t="s">
        <v>19</v>
      </c>
      <c r="X9" s="34">
        <f t="shared" si="3"/>
        <v>0.7222222222</v>
      </c>
      <c r="Y9" s="30" t="s">
        <v>54</v>
      </c>
      <c r="Z9" s="39" t="s">
        <v>55</v>
      </c>
      <c r="AA9" s="3"/>
      <c r="AB9" s="3"/>
      <c r="AC9" s="4"/>
    </row>
    <row r="10" ht="15.75" customHeight="1">
      <c r="A10" s="25">
        <f t="shared" si="1"/>
        <v>3</v>
      </c>
      <c r="B10" s="25">
        <f t="shared" si="2"/>
        <v>11</v>
      </c>
      <c r="C10" s="26" t="s">
        <v>70</v>
      </c>
      <c r="D10" s="27" t="s">
        <v>71</v>
      </c>
      <c r="E10" s="28" t="s">
        <v>17</v>
      </c>
      <c r="F10" s="28"/>
      <c r="G10" s="29" t="s">
        <v>18</v>
      </c>
      <c r="H10" s="30" t="s">
        <v>25</v>
      </c>
      <c r="I10" s="31" t="s">
        <v>42</v>
      </c>
      <c r="J10" s="32" t="s">
        <v>58</v>
      </c>
      <c r="K10" s="33" t="s">
        <v>25</v>
      </c>
      <c r="L10" s="30" t="s">
        <v>25</v>
      </c>
      <c r="M10" s="30" t="s">
        <v>25</v>
      </c>
      <c r="N10" s="30" t="s">
        <v>25</v>
      </c>
      <c r="O10" s="30" t="s">
        <v>25</v>
      </c>
      <c r="P10" s="30" t="s">
        <v>25</v>
      </c>
      <c r="Q10" s="30" t="s">
        <v>25</v>
      </c>
      <c r="R10" s="30" t="s">
        <v>25</v>
      </c>
      <c r="S10" s="30" t="s">
        <v>25</v>
      </c>
      <c r="T10" s="30" t="s">
        <v>25</v>
      </c>
      <c r="U10" s="30" t="s">
        <v>25</v>
      </c>
      <c r="V10" s="30" t="s">
        <v>25</v>
      </c>
      <c r="W10" s="30" t="s">
        <v>25</v>
      </c>
      <c r="X10" s="34">
        <f t="shared" si="3"/>
        <v>0</v>
      </c>
      <c r="Y10" s="30" t="s">
        <v>59</v>
      </c>
      <c r="Z10" s="39" t="s">
        <v>60</v>
      </c>
      <c r="AA10" s="3"/>
      <c r="AB10" s="3"/>
      <c r="AC10" s="4"/>
    </row>
    <row r="11" ht="15.75" customHeight="1">
      <c r="A11" s="25">
        <f t="shared" si="1"/>
        <v>3</v>
      </c>
      <c r="B11" s="25">
        <f t="shared" si="2"/>
        <v>9</v>
      </c>
      <c r="C11" s="26" t="s">
        <v>74</v>
      </c>
      <c r="D11" s="27" t="s">
        <v>75</v>
      </c>
      <c r="E11" s="28" t="s">
        <v>76</v>
      </c>
      <c r="F11" s="28" t="s">
        <v>63</v>
      </c>
      <c r="G11" s="29" t="s">
        <v>41</v>
      </c>
      <c r="H11" s="30" t="s">
        <v>25</v>
      </c>
      <c r="I11" s="31" t="s">
        <v>42</v>
      </c>
      <c r="J11" s="32" t="s">
        <v>77</v>
      </c>
      <c r="K11" s="33" t="s">
        <v>25</v>
      </c>
      <c r="L11" s="30" t="s">
        <v>25</v>
      </c>
      <c r="M11" s="30" t="s">
        <v>25</v>
      </c>
      <c r="N11" s="30" t="s">
        <v>25</v>
      </c>
      <c r="O11" s="30" t="s">
        <v>25</v>
      </c>
      <c r="P11" s="30" t="s">
        <v>25</v>
      </c>
      <c r="Q11" s="30" t="s">
        <v>25</v>
      </c>
      <c r="R11" s="30" t="s">
        <v>25</v>
      </c>
      <c r="S11" s="30" t="s">
        <v>25</v>
      </c>
      <c r="T11" s="30" t="s">
        <v>25</v>
      </c>
      <c r="U11" s="30" t="s">
        <v>25</v>
      </c>
      <c r="V11" s="30" t="s">
        <v>25</v>
      </c>
      <c r="W11" s="30" t="s">
        <v>25</v>
      </c>
      <c r="X11" s="34">
        <f t="shared" si="3"/>
        <v>0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74</v>
      </c>
      <c r="D12" s="27" t="s">
        <v>80</v>
      </c>
      <c r="E12" s="28" t="s">
        <v>33</v>
      </c>
      <c r="F12" s="28" t="s">
        <v>17</v>
      </c>
      <c r="G12" s="29" t="s">
        <v>52</v>
      </c>
      <c r="H12" s="30" t="s">
        <v>19</v>
      </c>
      <c r="I12" s="31" t="s">
        <v>42</v>
      </c>
      <c r="J12" s="32" t="s">
        <v>77</v>
      </c>
      <c r="K12" s="33" t="s">
        <v>29</v>
      </c>
      <c r="L12" s="30"/>
      <c r="M12" s="30" t="s">
        <v>29</v>
      </c>
      <c r="N12" s="30" t="s">
        <v>29</v>
      </c>
      <c r="O12" s="30"/>
      <c r="P12" s="30" t="s">
        <v>29</v>
      </c>
      <c r="Q12" s="30" t="s">
        <v>29</v>
      </c>
      <c r="R12" s="30"/>
      <c r="S12" s="30" t="s">
        <v>29</v>
      </c>
      <c r="T12" s="30" t="s">
        <v>29</v>
      </c>
      <c r="U12" s="30"/>
      <c r="V12" s="30"/>
      <c r="W12" s="30"/>
      <c r="X12" s="34">
        <f t="shared" si="3"/>
        <v>0</v>
      </c>
      <c r="Y12" s="43" t="s">
        <v>67</v>
      </c>
      <c r="Z12" s="43" t="s">
        <v>68</v>
      </c>
      <c r="AA12" s="44"/>
      <c r="AB12" s="43" t="s">
        <v>69</v>
      </c>
      <c r="AC12" s="43" t="s">
        <v>68</v>
      </c>
    </row>
    <row r="13" ht="15.75" customHeight="1">
      <c r="A13" s="25">
        <f t="shared" si="1"/>
        <v>3</v>
      </c>
      <c r="B13" s="25">
        <f t="shared" si="2"/>
        <v>9</v>
      </c>
      <c r="C13" s="26" t="s">
        <v>74</v>
      </c>
      <c r="D13" s="27" t="s">
        <v>83</v>
      </c>
      <c r="E13" s="28" t="s">
        <v>17</v>
      </c>
      <c r="F13" s="28" t="s">
        <v>33</v>
      </c>
      <c r="G13" s="29" t="s">
        <v>41</v>
      </c>
      <c r="H13" s="42" t="s">
        <v>19</v>
      </c>
      <c r="I13" s="31" t="s">
        <v>42</v>
      </c>
      <c r="J13" s="32" t="s">
        <v>77</v>
      </c>
      <c r="K13" s="47" t="s">
        <v>25</v>
      </c>
      <c r="L13" s="42" t="s">
        <v>25</v>
      </c>
      <c r="M13" s="42" t="s">
        <v>25</v>
      </c>
      <c r="N13" s="42" t="s">
        <v>25</v>
      </c>
      <c r="O13" s="42" t="s">
        <v>25</v>
      </c>
      <c r="P13" s="42" t="s">
        <v>25</v>
      </c>
      <c r="Q13" s="42" t="s">
        <v>25</v>
      </c>
      <c r="R13" s="42"/>
      <c r="S13" s="42" t="s">
        <v>19</v>
      </c>
      <c r="T13" s="42" t="s">
        <v>19</v>
      </c>
      <c r="U13" s="42"/>
      <c r="V13" s="42"/>
      <c r="W13" s="42"/>
      <c r="X13" s="34">
        <f t="shared" si="3"/>
        <v>0.2222222222</v>
      </c>
      <c r="Y13" s="45" t="s">
        <v>72</v>
      </c>
      <c r="Z13" s="46">
        <f>COUNTIF(I3:I100,"1° P - 1°M")</f>
        <v>16</v>
      </c>
      <c r="AA13" s="44"/>
      <c r="AB13" s="45" t="s">
        <v>73</v>
      </c>
      <c r="AC13" s="46">
        <f>COUNTIF(C3:C100,"Rct.")</f>
        <v>14</v>
      </c>
    </row>
    <row r="14" ht="15.75" customHeight="1">
      <c r="A14" s="25">
        <f t="shared" si="1"/>
        <v>3</v>
      </c>
      <c r="B14" s="25">
        <f t="shared" si="2"/>
        <v>11</v>
      </c>
      <c r="C14" s="26" t="s">
        <v>70</v>
      </c>
      <c r="D14" s="27" t="s">
        <v>86</v>
      </c>
      <c r="E14" s="28" t="s">
        <v>17</v>
      </c>
      <c r="F14" s="28"/>
      <c r="G14" s="29" t="s">
        <v>18</v>
      </c>
      <c r="H14" s="30" t="s">
        <v>19</v>
      </c>
      <c r="I14" s="31" t="s">
        <v>42</v>
      </c>
      <c r="J14" s="32" t="s">
        <v>77</v>
      </c>
      <c r="K14" s="33"/>
      <c r="L14" s="30"/>
      <c r="M14" s="30"/>
      <c r="N14" s="30"/>
      <c r="O14" s="30"/>
      <c r="P14" s="30"/>
      <c r="Q14" s="30" t="s">
        <v>25</v>
      </c>
      <c r="R14" s="30"/>
      <c r="S14" s="30"/>
      <c r="T14" s="30"/>
      <c r="U14" s="30"/>
      <c r="V14" s="30"/>
      <c r="W14" s="30"/>
      <c r="X14" s="34">
        <f t="shared" si="3"/>
        <v>0</v>
      </c>
      <c r="Y14" s="45" t="s">
        <v>78</v>
      </c>
      <c r="Z14" s="46">
        <f>COUNTIF(I3:I100,"1° P - 2°M")</f>
        <v>19</v>
      </c>
      <c r="AA14" s="44"/>
      <c r="AB14" s="45" t="s">
        <v>79</v>
      </c>
      <c r="AC14" s="46">
        <f>COUNTIF(C3:C100,"Inf.")</f>
        <v>13</v>
      </c>
    </row>
    <row r="15" ht="15.75" customHeight="1">
      <c r="A15" s="25">
        <f t="shared" si="1"/>
        <v>3</v>
      </c>
      <c r="B15" s="25">
        <f t="shared" si="2"/>
        <v>7</v>
      </c>
      <c r="C15" s="26" t="s">
        <v>38</v>
      </c>
      <c r="D15" s="27" t="s">
        <v>89</v>
      </c>
      <c r="E15" s="28" t="s">
        <v>33</v>
      </c>
      <c r="F15" s="28" t="s">
        <v>17</v>
      </c>
      <c r="G15" s="29" t="s">
        <v>18</v>
      </c>
      <c r="H15" s="30" t="s">
        <v>25</v>
      </c>
      <c r="I15" s="31" t="s">
        <v>42</v>
      </c>
      <c r="J15" s="32" t="s">
        <v>90</v>
      </c>
      <c r="K15" s="33" t="s">
        <v>25</v>
      </c>
      <c r="L15" s="30" t="s">
        <v>25</v>
      </c>
      <c r="M15" s="30" t="s">
        <v>25</v>
      </c>
      <c r="N15" s="30" t="s">
        <v>25</v>
      </c>
      <c r="O15" s="30" t="s">
        <v>25</v>
      </c>
      <c r="P15" s="30" t="s">
        <v>25</v>
      </c>
      <c r="Q15" s="30" t="s">
        <v>25</v>
      </c>
      <c r="R15" s="30" t="s">
        <v>25</v>
      </c>
      <c r="S15" s="30" t="s">
        <v>25</v>
      </c>
      <c r="T15" s="30" t="s">
        <v>25</v>
      </c>
      <c r="U15" s="30" t="s">
        <v>25</v>
      </c>
      <c r="V15" s="30" t="s">
        <v>25</v>
      </c>
      <c r="W15" s="30" t="s">
        <v>25</v>
      </c>
      <c r="X15" s="34">
        <f t="shared" si="3"/>
        <v>0</v>
      </c>
      <c r="Y15" s="45" t="s">
        <v>81</v>
      </c>
      <c r="Z15" s="46">
        <f>COUNTIF(I3:I100,"1° PP - 1°Pa")</f>
        <v>14</v>
      </c>
      <c r="AA15" s="44"/>
      <c r="AB15" s="45" t="s">
        <v>82</v>
      </c>
      <c r="AC15" s="46">
        <f>COUNTIF(C3:C100,"Dis.")</f>
        <v>16</v>
      </c>
    </row>
    <row r="16" ht="15.75" customHeight="1">
      <c r="A16" s="25">
        <f t="shared" si="1"/>
        <v>3</v>
      </c>
      <c r="B16" s="25">
        <f t="shared" si="2"/>
        <v>8</v>
      </c>
      <c r="C16" s="26" t="s">
        <v>56</v>
      </c>
      <c r="D16" s="27" t="s">
        <v>93</v>
      </c>
      <c r="E16" s="28" t="s">
        <v>63</v>
      </c>
      <c r="F16" s="28" t="s">
        <v>17</v>
      </c>
      <c r="G16" s="29" t="s">
        <v>18</v>
      </c>
      <c r="H16" s="30" t="s">
        <v>25</v>
      </c>
      <c r="I16" s="31" t="s">
        <v>42</v>
      </c>
      <c r="J16" s="32" t="s">
        <v>90</v>
      </c>
      <c r="K16" s="33" t="s">
        <v>25</v>
      </c>
      <c r="L16" s="30" t="s">
        <v>25</v>
      </c>
      <c r="M16" s="30" t="s">
        <v>25</v>
      </c>
      <c r="N16" s="30" t="s">
        <v>25</v>
      </c>
      <c r="O16" s="30" t="s">
        <v>25</v>
      </c>
      <c r="P16" s="30" t="s">
        <v>25</v>
      </c>
      <c r="Q16" s="30" t="s">
        <v>25</v>
      </c>
      <c r="R16" s="30" t="s">
        <v>25</v>
      </c>
      <c r="S16" s="30" t="s">
        <v>25</v>
      </c>
      <c r="T16" s="30" t="s">
        <v>25</v>
      </c>
      <c r="U16" s="30" t="s">
        <v>25</v>
      </c>
      <c r="V16" s="30" t="s">
        <v>25</v>
      </c>
      <c r="W16" s="30" t="s">
        <v>25</v>
      </c>
      <c r="X16" s="34">
        <f t="shared" si="3"/>
        <v>0</v>
      </c>
      <c r="Y16" s="45" t="s">
        <v>84</v>
      </c>
      <c r="Z16" s="46">
        <f>COUNTIF(I3:I100,"Espectro")</f>
        <v>6</v>
      </c>
      <c r="AA16" s="44"/>
      <c r="AB16" s="45" t="s">
        <v>85</v>
      </c>
      <c r="AC16" s="46">
        <f>COUNTIF(C3:C100,"Cbo.")</f>
        <v>12</v>
      </c>
    </row>
    <row r="17" ht="15.75" customHeight="1">
      <c r="A17" s="25">
        <f t="shared" si="1"/>
        <v>3</v>
      </c>
      <c r="B17" s="25">
        <f t="shared" si="2"/>
        <v>8</v>
      </c>
      <c r="C17" s="26" t="s">
        <v>56</v>
      </c>
      <c r="D17" s="27" t="s">
        <v>96</v>
      </c>
      <c r="E17" s="28" t="s">
        <v>33</v>
      </c>
      <c r="F17" s="28" t="s">
        <v>46</v>
      </c>
      <c r="G17" s="29" t="s">
        <v>41</v>
      </c>
      <c r="H17" s="30" t="s">
        <v>25</v>
      </c>
      <c r="I17" s="31" t="s">
        <v>42</v>
      </c>
      <c r="J17" s="32" t="s">
        <v>90</v>
      </c>
      <c r="K17" s="33" t="s">
        <v>25</v>
      </c>
      <c r="L17" s="30" t="s">
        <v>25</v>
      </c>
      <c r="M17" s="30" t="s">
        <v>25</v>
      </c>
      <c r="N17" s="30" t="s">
        <v>25</v>
      </c>
      <c r="O17" s="30" t="s">
        <v>25</v>
      </c>
      <c r="P17" s="30" t="s">
        <v>25</v>
      </c>
      <c r="Q17" s="30" t="s">
        <v>25</v>
      </c>
      <c r="R17" s="30" t="s">
        <v>25</v>
      </c>
      <c r="S17" s="30" t="s">
        <v>25</v>
      </c>
      <c r="T17" s="30" t="s">
        <v>25</v>
      </c>
      <c r="U17" s="30" t="s">
        <v>25</v>
      </c>
      <c r="V17" s="30" t="s">
        <v>25</v>
      </c>
      <c r="W17" s="30" t="s">
        <v>25</v>
      </c>
      <c r="X17" s="34">
        <f t="shared" si="3"/>
        <v>0</v>
      </c>
      <c r="Y17" s="45" t="s">
        <v>87</v>
      </c>
      <c r="Z17" s="46">
        <f>COUNTIF(I3:I100,"Caballeria")</f>
        <v>8</v>
      </c>
      <c r="AA17" s="44"/>
      <c r="AB17" s="45" t="s">
        <v>88</v>
      </c>
      <c r="AC17" s="46">
        <f>COUNTIF(C3:C100,"Cbo1.")</f>
        <v>11</v>
      </c>
    </row>
    <row r="18" ht="15.75" customHeight="1">
      <c r="A18" s="25">
        <f t="shared" si="1"/>
        <v>3</v>
      </c>
      <c r="B18" s="25">
        <f t="shared" si="2"/>
        <v>9</v>
      </c>
      <c r="C18" s="26" t="s">
        <v>74</v>
      </c>
      <c r="D18" s="27" t="s">
        <v>99</v>
      </c>
      <c r="E18" s="28" t="s">
        <v>63</v>
      </c>
      <c r="F18" s="28" t="s">
        <v>40</v>
      </c>
      <c r="G18" s="29" t="s">
        <v>18</v>
      </c>
      <c r="H18" s="30" t="s">
        <v>25</v>
      </c>
      <c r="I18" s="31" t="s">
        <v>42</v>
      </c>
      <c r="J18" s="32" t="s">
        <v>90</v>
      </c>
      <c r="K18" s="33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0" t="s">
        <v>25</v>
      </c>
      <c r="W18" s="30" t="s">
        <v>25</v>
      </c>
      <c r="X18" s="34">
        <f t="shared" si="3"/>
        <v>0</v>
      </c>
      <c r="Y18" s="45" t="s">
        <v>91</v>
      </c>
      <c r="Z18" s="46">
        <f>COUNTIF(I3:I100,"FAZR")</f>
        <v>4</v>
      </c>
      <c r="AA18" s="44"/>
      <c r="AB18" s="45" t="s">
        <v>92</v>
      </c>
      <c r="AC18" s="46">
        <f>COUNTIF(C3:C100,"Sgt.")</f>
        <v>5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70</v>
      </c>
      <c r="D19" s="27" t="s">
        <v>101</v>
      </c>
      <c r="E19" s="28" t="s">
        <v>17</v>
      </c>
      <c r="F19" s="28"/>
      <c r="G19" s="29" t="s">
        <v>102</v>
      </c>
      <c r="H19" s="30" t="s">
        <v>25</v>
      </c>
      <c r="I19" s="31" t="s">
        <v>42</v>
      </c>
      <c r="J19" s="32" t="s">
        <v>90</v>
      </c>
      <c r="K19" s="33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0" t="s">
        <v>25</v>
      </c>
      <c r="W19" s="30" t="s">
        <v>25</v>
      </c>
      <c r="X19" s="34">
        <f t="shared" si="3"/>
        <v>0</v>
      </c>
      <c r="Y19" s="45" t="s">
        <v>94</v>
      </c>
      <c r="Z19" s="46">
        <v>6.0</v>
      </c>
      <c r="AA19" s="44"/>
      <c r="AB19" s="45" t="s">
        <v>95</v>
      </c>
      <c r="AC19" s="46">
        <f>COUNTIF(C3:C100,"Sgt1.")</f>
        <v>4</v>
      </c>
    </row>
    <row r="20" ht="15.75" customHeight="1">
      <c r="A20" s="25">
        <f t="shared" si="1"/>
        <v>4</v>
      </c>
      <c r="B20" s="25">
        <f t="shared" si="2"/>
        <v>7</v>
      </c>
      <c r="C20" s="26" t="s">
        <v>38</v>
      </c>
      <c r="D20" s="27" t="s">
        <v>104</v>
      </c>
      <c r="E20" s="28" t="s">
        <v>40</v>
      </c>
      <c r="F20" s="28" t="s">
        <v>46</v>
      </c>
      <c r="G20" s="29" t="s">
        <v>105</v>
      </c>
      <c r="H20" s="30" t="s">
        <v>19</v>
      </c>
      <c r="I20" s="31" t="s">
        <v>106</v>
      </c>
      <c r="J20" s="32" t="s">
        <v>43</v>
      </c>
      <c r="K20" s="33" t="s">
        <v>19</v>
      </c>
      <c r="L20" s="30"/>
      <c r="M20" s="30" t="s">
        <v>19</v>
      </c>
      <c r="N20" s="30" t="s">
        <v>19</v>
      </c>
      <c r="O20" s="30"/>
      <c r="P20" s="30" t="s">
        <v>19</v>
      </c>
      <c r="Q20" s="30" t="s">
        <v>19</v>
      </c>
      <c r="R20" s="30" t="s">
        <v>59</v>
      </c>
      <c r="S20" s="30" t="s">
        <v>59</v>
      </c>
      <c r="T20" s="30" t="s">
        <v>59</v>
      </c>
      <c r="U20" s="30" t="s">
        <v>59</v>
      </c>
      <c r="V20" s="30" t="s">
        <v>59</v>
      </c>
      <c r="W20" s="30" t="s">
        <v>59</v>
      </c>
      <c r="X20" s="34">
        <f t="shared" si="3"/>
        <v>0.5555555556</v>
      </c>
      <c r="Y20" s="45" t="s">
        <v>97</v>
      </c>
      <c r="Z20" s="46">
        <f>COUNTIF(H3:H100,"R")</f>
        <v>31</v>
      </c>
      <c r="AA20" s="44"/>
      <c r="AB20" s="45" t="s">
        <v>98</v>
      </c>
      <c r="AC20" s="46">
        <f>COUNTIF(C3:C100,"SgtM.")</f>
        <v>0</v>
      </c>
    </row>
    <row r="21" ht="15.75" customHeight="1">
      <c r="A21" s="25">
        <f t="shared" si="1"/>
        <v>15</v>
      </c>
      <c r="B21" s="25">
        <f t="shared" si="2"/>
        <v>7</v>
      </c>
      <c r="C21" s="26" t="s">
        <v>38</v>
      </c>
      <c r="D21" s="70" t="s">
        <v>227</v>
      </c>
      <c r="E21" s="28" t="s">
        <v>228</v>
      </c>
      <c r="F21" s="28" t="s">
        <v>62</v>
      </c>
      <c r="G21" s="29" t="s">
        <v>64</v>
      </c>
      <c r="H21" s="30" t="s">
        <v>19</v>
      </c>
      <c r="I21" s="31"/>
      <c r="J21" s="32"/>
      <c r="K21" s="33" t="s">
        <v>19</v>
      </c>
      <c r="L21" s="30"/>
      <c r="M21" s="30" t="s">
        <v>19</v>
      </c>
      <c r="N21" s="30" t="s">
        <v>19</v>
      </c>
      <c r="O21" s="30" t="s">
        <v>59</v>
      </c>
      <c r="P21" s="30" t="s">
        <v>59</v>
      </c>
      <c r="Q21" s="30" t="s">
        <v>59</v>
      </c>
      <c r="R21" s="30" t="s">
        <v>59</v>
      </c>
      <c r="S21" s="30" t="s">
        <v>59</v>
      </c>
      <c r="T21" s="30" t="s">
        <v>59</v>
      </c>
      <c r="U21" s="30" t="s">
        <v>59</v>
      </c>
      <c r="V21" s="30" t="s">
        <v>59</v>
      </c>
      <c r="W21" s="30" t="s">
        <v>59</v>
      </c>
      <c r="X21" s="34" t="str">
        <f>SUM( (COUNTIF(K21,"A") + (COUNTIF(K21,"T")/2) + (COUNTIF(K21,"O")/2) )+ (COUNTIF(#REF!,"A") + (COUNTIF(#REF!,"T")/2) + (COUNTIF(#REF!,"O")/2) )+ (COUNTIF(M21,"A") + (COUNTIF(M21,"T")/2) + (COUNTIF(M21,"O")/2) )+ (COUNTIF(N21,"A") + (COUNTIF(N21,"T")/2) + (COUNTIF(N21,"O")/2) )+ (COUNTIF(O21,"A") + (COUNTIF(O21,"T")/2) + (COUNTIF(O21,"O")/2) )+ (COUNTIF(P21,"A") + (COUNTIF(P21,"T")/2) + (COUNTIF(P21,"O")/2) )+ (COUNTIF(Q21,"A") + (COUNTIF(Q21,"T")/2) + (COUNTIF(Q21,"O")/2) )+ (COUNTIF(R21,"A") + (COUNTIF(R21,"T")/2) + (COUNTIF(R21,"O")/2) )+ (COUNTIF(S21,"A") + (COUNTIF(S21,"T")/2) + (COUNTIF(S21,"O")/2) )+ (COUNTIF(T21,"A") + (COUNTIF(T21,"T")/2) + (COUNTIF(T21,"O")/2) )+ (COUNTIF(U21,"A") + (COUNTIF(U21,"T")/2) + (COUNTIF(U21,"O")/2) )+ (COUNTIF(V21,"A") + (COUNTIF(V21,"T")/2) + (COUNTIF(V21,"O")/2) )+ (COUNTIF(W21,"A") + (COUNTIF(W21,"T")/2) + (COUNTIF(W21,"O")/2) ) )/$X$1</f>
        <v>#REF!</v>
      </c>
      <c r="Y21" s="45" t="s">
        <v>37</v>
      </c>
      <c r="Z21" s="46">
        <f>COUNTIF(H3:H100,"L")</f>
        <v>0</v>
      </c>
      <c r="AA21" s="44"/>
      <c r="AB21" s="45" t="s">
        <v>100</v>
      </c>
      <c r="AC21" s="46">
        <f>COUNTIF(C3:C100,"Tte.")</f>
        <v>0</v>
      </c>
    </row>
    <row r="22" ht="15.75" customHeight="1">
      <c r="A22" s="25">
        <f t="shared" si="1"/>
        <v>4</v>
      </c>
      <c r="B22" s="25">
        <f t="shared" si="2"/>
        <v>8</v>
      </c>
      <c r="C22" s="26" t="s">
        <v>56</v>
      </c>
      <c r="D22" s="27" t="s">
        <v>108</v>
      </c>
      <c r="E22" s="28" t="s">
        <v>51</v>
      </c>
      <c r="F22" s="28" t="s">
        <v>63</v>
      </c>
      <c r="G22" s="29" t="s">
        <v>52</v>
      </c>
      <c r="H22" s="30" t="s">
        <v>19</v>
      </c>
      <c r="I22" s="31" t="s">
        <v>106</v>
      </c>
      <c r="J22" s="32" t="s">
        <v>53</v>
      </c>
      <c r="K22" s="33" t="s">
        <v>19</v>
      </c>
      <c r="L22" s="87"/>
      <c r="M22" s="30" t="s">
        <v>19</v>
      </c>
      <c r="N22" s="30" t="s">
        <v>19</v>
      </c>
      <c r="O22" s="30"/>
      <c r="P22" s="30" t="s">
        <v>19</v>
      </c>
      <c r="Q22" s="30" t="s">
        <v>19</v>
      </c>
      <c r="R22" s="30"/>
      <c r="S22" s="30" t="s">
        <v>19</v>
      </c>
      <c r="T22" s="30" t="s">
        <v>19</v>
      </c>
      <c r="U22" s="30"/>
      <c r="V22" s="30" t="s">
        <v>48</v>
      </c>
      <c r="W22" s="30" t="s">
        <v>19</v>
      </c>
      <c r="X22" s="34">
        <f>SUM( (COUNTIF(K22,"A") + (COUNTIF(K22,"T")/2) + (COUNTIF(K22,"O")/2) )+ (COUNTIF(L21,"A") + (COUNTIF(L21,"T")/2) + (COUNTIF(L21,"O")/2) )+ (COUNTIF(M22,"A") + (COUNTIF(M22,"T")/2) + (COUNTIF(M22,"O")/2) )+ (COUNTIF(N22,"A") + (COUNTIF(N22,"T")/2) + (COUNTIF(N22,"O")/2) )+ (COUNTIF(O22,"A") + (COUNTIF(O22,"T")/2) + (COUNTIF(O22,"O")/2) )+ (COUNTIF(P22,"A") + (COUNTIF(P22,"T")/2) + (COUNTIF(P22,"O")/2) )+ (COUNTIF(Q22,"A") + (COUNTIF(Q22,"T")/2) + (COUNTIF(Q22,"O")/2) )+ (COUNTIF(R22,"A") + (COUNTIF(R22,"T")/2) + (COUNTIF(R22,"O")/2) )+ (COUNTIF(S22,"A") + (COUNTIF(S22,"T")/2) + (COUNTIF(S22,"O")/2) )+ (COUNTIF(T22,"A") + (COUNTIF(T22,"T")/2) + (COUNTIF(T22,"O")/2) )+ (COUNTIF(U22,"A") + (COUNTIF(U22,"T")/2) + (COUNTIF(U22,"O")/2) )+ (COUNTIF(V22,"A") + (COUNTIF(V22,"T")/2) + (COUNTIF(V22,"O")/2) )+ (COUNTIF(W22,"A") + (COUNTIF(W22,"T")/2) + (COUNTIF(W22,"O")/2) ) )/$X$1</f>
        <v>0.9444444444</v>
      </c>
      <c r="Y22" s="45"/>
      <c r="Z22" s="46"/>
      <c r="AA22" s="44"/>
      <c r="AB22" s="45" t="s">
        <v>103</v>
      </c>
      <c r="AC22" s="46">
        <f>COUNTIF(C3:C100,"Alf.")</f>
        <v>1</v>
      </c>
    </row>
    <row r="23" ht="15.75" customHeight="1">
      <c r="A23" s="25"/>
      <c r="B23" s="25"/>
      <c r="C23" s="26" t="s">
        <v>56</v>
      </c>
      <c r="D23" s="27" t="s">
        <v>217</v>
      </c>
      <c r="E23" s="28"/>
      <c r="F23" s="28"/>
      <c r="G23" s="29"/>
      <c r="H23" s="30"/>
      <c r="I23" s="31"/>
      <c r="J23" s="32"/>
      <c r="K23" s="33"/>
      <c r="L23" s="87"/>
      <c r="M23" s="30"/>
      <c r="N23" s="30"/>
      <c r="O23" s="30"/>
      <c r="P23" s="30"/>
      <c r="Q23" s="30"/>
      <c r="R23" s="30"/>
      <c r="S23" s="30"/>
      <c r="T23" s="30"/>
      <c r="U23" s="30"/>
      <c r="V23" s="30" t="s">
        <v>19</v>
      </c>
      <c r="W23" s="30" t="s">
        <v>19</v>
      </c>
      <c r="X23" s="34"/>
      <c r="Y23" s="88"/>
      <c r="Z23" s="89"/>
      <c r="AA23" s="44"/>
      <c r="AB23" s="45"/>
      <c r="AC23" s="46"/>
    </row>
    <row r="24" ht="15.75" customHeight="1">
      <c r="A24" s="25">
        <f t="shared" ref="A24:A28" si="4">IF(I24="ALTM",1,IF(I24="1° P",2,IF(I24="1° P - 1°M",3,IF(I24="1° P - 2°M",4,IF(I24="2° P",5,IF(I24="2° P - 3°M",6,IF(I24="2° P - 4°M",7,IF(I24="1° PP",8,IF(I24="1° PP - 1°Pa",9,IF(I24="1° PP - 2°Pa",10,IF(I24="Espectro",11,IF(I24="Caballeria",12,IF(I24="FAZR",13,15)))))))))))))</f>
        <v>4</v>
      </c>
      <c r="B24" s="25">
        <f t="shared" ref="B24:B28" si="5">IF(C24="Cap.",1,IF(C24="Tte.",2,IF(C24="Alf.",3,IF(C24="SgtM.",4,IF(C24="Sgt1.",5,IF(C24="Sgt.",6,IF(C24="Cbo1.",7,IF(C24="Cbo.",8,IF(C24="Dis.",9,IF(C24="Inf.",10,IF(C24="Rct.",11,15)))))))))))</f>
        <v>11</v>
      </c>
      <c r="C24" s="26" t="s">
        <v>70</v>
      </c>
      <c r="D24" s="27" t="s">
        <v>113</v>
      </c>
      <c r="E24" s="28" t="s">
        <v>51</v>
      </c>
      <c r="F24" s="28" t="s">
        <v>62</v>
      </c>
      <c r="G24" s="29" t="s">
        <v>18</v>
      </c>
      <c r="H24" s="30" t="s">
        <v>19</v>
      </c>
      <c r="I24" s="31" t="s">
        <v>106</v>
      </c>
      <c r="J24" s="32" t="s">
        <v>58</v>
      </c>
      <c r="K24" s="33" t="s">
        <v>19</v>
      </c>
      <c r="L24" s="30"/>
      <c r="M24" s="30" t="s">
        <v>19</v>
      </c>
      <c r="N24" s="30" t="s">
        <v>29</v>
      </c>
      <c r="O24" s="30"/>
      <c r="P24" s="30" t="s">
        <v>29</v>
      </c>
      <c r="Q24" s="30" t="s">
        <v>29</v>
      </c>
      <c r="R24" s="30"/>
      <c r="S24" s="30" t="s">
        <v>29</v>
      </c>
      <c r="T24" s="30" t="s">
        <v>19</v>
      </c>
      <c r="U24" s="30"/>
      <c r="V24" s="30" t="s">
        <v>48</v>
      </c>
      <c r="W24" s="30" t="s">
        <v>19</v>
      </c>
      <c r="X24" s="34">
        <f>SUM( (COUNTIF(K24,"A") + (COUNTIF(K24,"T")/2) + (COUNTIF(K24,"O")/2) )+ (COUNTIF(L24,"A") + (COUNTIF(L24,"T")/2) + (COUNTIF(L24,"O")/2) )+ (COUNTIF(M24,"A") + (COUNTIF(M24,"T")/2) + (COUNTIF(M24,"O")/2) )+ (COUNTIF(N24,"A") + (COUNTIF(N24,"T")/2) + (COUNTIF(N24,"O")/2) )+ (COUNTIF(O24,"A") + (COUNTIF(O24,"T")/2) + (COUNTIF(O24,"O")/2) )+ (COUNTIF(P24,"A") + (COUNTIF(P24,"T")/2) + (COUNTIF(P24,"O")/2) )+ (COUNTIF(Q24,"A") + (COUNTIF(Q24,"T")/2) + (COUNTIF(Q24,"O")/2) )+ (COUNTIF(R24,"A") + (COUNTIF(R24,"T")/2) + (COUNTIF(R24,"O")/2) )+ (COUNTIF(S24,"A") + (COUNTIF(S24,"T")/2) + (COUNTIF(S24,"O")/2) )+ (COUNTIF(T24,"A") + (COUNTIF(T24,"T")/2) + (COUNTIF(T24,"O")/2) )+ (COUNTIF(U24,"A") + (COUNTIF(U24,"T")/2) + (COUNTIF(U24,"O")/2) )+ (COUNTIF(V24,"A") + (COUNTIF(V24,"T")/2) + (COUNTIF(V24,"O")/2) )+ (COUNTIF(W24,"A") + (COUNTIF(W24,"T")/2) + (COUNTIF(W24,"O")/2) ) )/$X$1</f>
        <v>0.5</v>
      </c>
      <c r="Y24" s="48"/>
      <c r="Z24" s="48"/>
      <c r="AA24" s="49"/>
      <c r="AB24" s="45" t="s">
        <v>107</v>
      </c>
      <c r="AC24" s="46">
        <f>COUNTIF(C3:C101,"May.")</f>
        <v>2</v>
      </c>
    </row>
    <row r="25" ht="15.75" customHeight="1">
      <c r="A25" s="25">
        <f t="shared" si="4"/>
        <v>4</v>
      </c>
      <c r="B25" s="25">
        <f t="shared" si="5"/>
        <v>10</v>
      </c>
      <c r="C25" s="26" t="s">
        <v>65</v>
      </c>
      <c r="D25" s="27" t="s">
        <v>109</v>
      </c>
      <c r="E25" s="28" t="s">
        <v>40</v>
      </c>
      <c r="F25" s="28" t="s">
        <v>51</v>
      </c>
      <c r="G25" s="29" t="s">
        <v>110</v>
      </c>
      <c r="H25" s="30" t="s">
        <v>19</v>
      </c>
      <c r="I25" s="31" t="s">
        <v>106</v>
      </c>
      <c r="J25" s="32" t="s">
        <v>58</v>
      </c>
      <c r="K25" s="33" t="s">
        <v>19</v>
      </c>
      <c r="L25" s="90"/>
      <c r="M25" s="30" t="s">
        <v>19</v>
      </c>
      <c r="N25" s="30" t="s">
        <v>19</v>
      </c>
      <c r="O25" s="30"/>
      <c r="P25" s="30" t="s">
        <v>19</v>
      </c>
      <c r="Q25" s="30" t="s">
        <v>19</v>
      </c>
      <c r="R25" s="30"/>
      <c r="S25" s="30" t="s">
        <v>19</v>
      </c>
      <c r="T25" s="30" t="s">
        <v>19</v>
      </c>
      <c r="U25" s="30"/>
      <c r="V25" s="30" t="s">
        <v>19</v>
      </c>
      <c r="W25" s="30" t="s">
        <v>19</v>
      </c>
      <c r="X25" s="34" t="str">
        <f>SUM( (COUNTIF(K25,"A") + (COUNTIF(K25,"T")/2) + (COUNTIF(K25,"O")/2) )+ (COUNTIF(#REF!,"A") + (COUNTIF(#REF!,"T")/2) + (COUNTIF(#REF!,"O")/2) )+ (COUNTIF(M25,"A") + (COUNTIF(M25,"T")/2) + (COUNTIF(M25,"O")/2) )+ (COUNTIF(N25,"A") + (COUNTIF(N25,"T")/2) + (COUNTIF(N25,"O")/2) )+ (COUNTIF(O25,"A") + (COUNTIF(O25,"T")/2) + (COUNTIF(O25,"O")/2) )+ (COUNTIF(P25,"A") + (COUNTIF(P25,"T")/2) + (COUNTIF(P25,"O")/2) )+ (COUNTIF(Q25,"A") + (COUNTIF(Q25,"T")/2) + (COUNTIF(Q25,"O")/2) )+ (COUNTIF(R25,"A") + (COUNTIF(R25,"T")/2) + (COUNTIF(R25,"O")/2) )+ (COUNTIF(S25,"A") + (COUNTIF(S25,"T")/2) + (COUNTIF(S25,"O")/2) )+ (COUNTIF(T25,"A") + (COUNTIF(T25,"T")/2) + (COUNTIF(T25,"O")/2) )+ (COUNTIF(U25,"A") + (COUNTIF(U25,"T")/2) + (COUNTIF(U25,"O")/2) )+ (COUNTIF(V25,"A") + (COUNTIF(V25,"T")/2) + (COUNTIF(V25,"O")/2) )+ (COUNTIF(W25,"A") + (COUNTIF(W25,"T")/2) + (COUNTIF(W25,"O")/2) ) )/$X$1</f>
        <v>#REF!</v>
      </c>
    </row>
    <row r="26" ht="15.75" customHeight="1">
      <c r="A26" s="25">
        <f t="shared" si="4"/>
        <v>4</v>
      </c>
      <c r="B26" s="25">
        <f t="shared" si="5"/>
        <v>11</v>
      </c>
      <c r="C26" s="26" t="s">
        <v>70</v>
      </c>
      <c r="D26" s="27" t="s">
        <v>116</v>
      </c>
      <c r="E26" s="28" t="s">
        <v>33</v>
      </c>
      <c r="F26" s="28" t="s">
        <v>46</v>
      </c>
      <c r="G26" s="29" t="s">
        <v>64</v>
      </c>
      <c r="H26" s="30" t="s">
        <v>19</v>
      </c>
      <c r="I26" s="31" t="s">
        <v>106</v>
      </c>
      <c r="J26" s="32" t="s">
        <v>58</v>
      </c>
      <c r="K26" s="33" t="s">
        <v>19</v>
      </c>
      <c r="L26" s="87"/>
      <c r="M26" s="30" t="s">
        <v>19</v>
      </c>
      <c r="N26" s="30" t="s">
        <v>19</v>
      </c>
      <c r="O26" s="30"/>
      <c r="P26" s="30" t="s">
        <v>19</v>
      </c>
      <c r="Q26" s="30" t="s">
        <v>19</v>
      </c>
      <c r="R26" s="30"/>
      <c r="S26" s="30" t="s">
        <v>19</v>
      </c>
      <c r="T26" s="30" t="s">
        <v>19</v>
      </c>
      <c r="U26" s="30"/>
      <c r="V26" s="30" t="s">
        <v>19</v>
      </c>
      <c r="W26" s="30" t="s">
        <v>19</v>
      </c>
      <c r="X26" s="34">
        <f>SUM( (COUNTIF(K26,"A") + (COUNTIF(K26,"T")/2) + (COUNTIF(K26,"O")/2) )+ (COUNTIF(L25,"A") + (COUNTIF(L25,"T")/2) + (COUNTIF(L25,"O")/2) )+ (COUNTIF(M26,"A") + (COUNTIF(M26,"T")/2) + (COUNTIF(M26,"O")/2) )+ (COUNTIF(N26,"A") + (COUNTIF(N26,"T")/2) + (COUNTIF(N26,"O")/2) )+ (COUNTIF(O26,"A") + (COUNTIF(O26,"T")/2) + (COUNTIF(O26,"O")/2) )+ (COUNTIF(P26,"A") + (COUNTIF(P26,"T")/2) + (COUNTIF(P26,"O")/2) )+ (COUNTIF(Q26,"A") + (COUNTIF(Q26,"T")/2) + (COUNTIF(Q26,"O")/2) )+ (COUNTIF(R26,"A") + (COUNTIF(R26,"T")/2) + (COUNTIF(R26,"O")/2) )+ (COUNTIF(S26,"A") + (COUNTIF(S26,"T")/2) + (COUNTIF(S26,"O")/2) )+ (COUNTIF(T26,"A") + (COUNTIF(T26,"T")/2) + (COUNTIF(T26,"O")/2) )+ (COUNTIF(U26,"A") + (COUNTIF(U26,"T")/2) + (COUNTIF(U26,"O")/2) )+ (COUNTIF(V26,"A") + (COUNTIF(V26,"T")/2) + (COUNTIF(V26,"O")/2) )+ (COUNTIF(W26,"A") + (COUNTIF(W26,"T")/2) + (COUNTIF(W26,"O")/2) ) )/$X$1</f>
        <v>1</v>
      </c>
      <c r="Y26" s="43" t="s">
        <v>111</v>
      </c>
      <c r="Z26" s="43" t="s">
        <v>68</v>
      </c>
      <c r="AA26" s="49"/>
      <c r="AB26" s="43" t="s">
        <v>112</v>
      </c>
      <c r="AC26" s="43" t="s">
        <v>68</v>
      </c>
    </row>
    <row r="27" ht="15.75" customHeight="1">
      <c r="A27" s="25">
        <f t="shared" si="4"/>
        <v>4</v>
      </c>
      <c r="B27" s="25">
        <f t="shared" si="5"/>
        <v>11</v>
      </c>
      <c r="C27" s="26" t="s">
        <v>70</v>
      </c>
      <c r="D27" s="27" t="s">
        <v>119</v>
      </c>
      <c r="E27" s="28" t="s">
        <v>17</v>
      </c>
      <c r="F27" s="28"/>
      <c r="G27" s="29" t="s">
        <v>52</v>
      </c>
      <c r="H27" s="30" t="s">
        <v>25</v>
      </c>
      <c r="I27" s="31" t="s">
        <v>106</v>
      </c>
      <c r="J27" s="32" t="s">
        <v>58</v>
      </c>
      <c r="K27" s="33" t="s">
        <v>25</v>
      </c>
      <c r="L27" s="30"/>
      <c r="M27" s="30" t="s">
        <v>25</v>
      </c>
      <c r="N27" s="30" t="s">
        <v>25</v>
      </c>
      <c r="O27" s="30" t="s">
        <v>25</v>
      </c>
      <c r="P27" s="30" t="s">
        <v>25</v>
      </c>
      <c r="Q27" s="30" t="s">
        <v>25</v>
      </c>
      <c r="R27" s="30" t="s">
        <v>25</v>
      </c>
      <c r="S27" s="30" t="s">
        <v>25</v>
      </c>
      <c r="T27" s="30" t="s">
        <v>25</v>
      </c>
      <c r="U27" s="30" t="s">
        <v>25</v>
      </c>
      <c r="V27" s="30" t="s">
        <v>25</v>
      </c>
      <c r="W27" s="30" t="s">
        <v>25</v>
      </c>
      <c r="X27" s="34">
        <f t="shared" ref="X27:X100" si="6">SUM( (COUNTIF(K27,"A") + (COUNTIF(K27,"T")/2) + (COUNTIF(K27,"O")/2) )+ (COUNTIF(L27,"A") + (COUNTIF(L27,"T")/2) + (COUNTIF(L27,"O")/2) )+ (COUNTIF(M27,"A") + (COUNTIF(M27,"T")/2) + (COUNTIF(M27,"O")/2) )+ (COUNTIF(N27,"A") + (COUNTIF(N27,"T")/2) + (COUNTIF(N27,"O")/2) )+ (COUNTIF(O27,"A") + (COUNTIF(O27,"T")/2) + (COUNTIF(O27,"O")/2) )+ (COUNTIF(P27,"A") + (COUNTIF(P27,"T")/2) + (COUNTIF(P27,"O")/2) )+ (COUNTIF(Q27,"A") + (COUNTIF(Q27,"T")/2) + (COUNTIF(Q27,"O")/2) )+ (COUNTIF(R27,"A") + (COUNTIF(R27,"T")/2) + (COUNTIF(R27,"O")/2) )+ (COUNTIF(S27,"A") + (COUNTIF(S27,"T")/2) + (COUNTIF(S27,"O")/2) )+ (COUNTIF(T27,"A") + (COUNTIF(T27,"T")/2) + (COUNTIF(T27,"O")/2) )+ (COUNTIF(U27,"A") + (COUNTIF(U27,"T")/2) + (COUNTIF(U27,"O")/2) )+ (COUNTIF(V27,"A") + (COUNTIF(V27,"T")/2) + (COUNTIF(V27,"O")/2) )+ (COUNTIF(W27,"A") + (COUNTIF(W27,"T")/2) + (COUNTIF(W27,"O")/2) ) )/$X$1</f>
        <v>0</v>
      </c>
      <c r="Y27" s="45" t="s">
        <v>114</v>
      </c>
      <c r="Z27" s="46">
        <f>COUNTIF(G3:G100, "Ar")</f>
        <v>19</v>
      </c>
      <c r="AA27" s="44"/>
      <c r="AB27" s="45" t="s">
        <v>115</v>
      </c>
      <c r="AC27" s="46">
        <f>COUNTIF(E3:E100,"AT")+COUNTIF(F3:F100,"AT")</f>
        <v>13</v>
      </c>
    </row>
    <row r="28" ht="15.75" customHeight="1">
      <c r="A28" s="25">
        <f t="shared" si="4"/>
        <v>4</v>
      </c>
      <c r="B28" s="25">
        <f t="shared" si="5"/>
        <v>15</v>
      </c>
      <c r="C28" s="26" t="s">
        <v>122</v>
      </c>
      <c r="D28" s="27" t="s">
        <v>123</v>
      </c>
      <c r="E28" s="28" t="s">
        <v>17</v>
      </c>
      <c r="F28" s="28" t="s">
        <v>33</v>
      </c>
      <c r="G28" s="29" t="s">
        <v>52</v>
      </c>
      <c r="H28" s="30" t="s">
        <v>25</v>
      </c>
      <c r="I28" s="31" t="s">
        <v>106</v>
      </c>
      <c r="J28" s="32" t="s">
        <v>58</v>
      </c>
      <c r="K28" s="33" t="s">
        <v>25</v>
      </c>
      <c r="L28" s="30"/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30" t="s">
        <v>25</v>
      </c>
      <c r="S28" s="30" t="s">
        <v>25</v>
      </c>
      <c r="T28" s="30" t="s">
        <v>25</v>
      </c>
      <c r="U28" s="30" t="s">
        <v>25</v>
      </c>
      <c r="V28" s="30" t="s">
        <v>25</v>
      </c>
      <c r="W28" s="30" t="s">
        <v>25</v>
      </c>
      <c r="X28" s="34">
        <f t="shared" si="6"/>
        <v>0</v>
      </c>
      <c r="Y28" s="50" t="s">
        <v>117</v>
      </c>
      <c r="Z28" s="46">
        <f>COUNTIF(G3:G100, "Ch")</f>
        <v>13</v>
      </c>
      <c r="AA28" s="44"/>
      <c r="AB28" s="50" t="s">
        <v>118</v>
      </c>
      <c r="AC28" s="46">
        <f>COUNTIF(E3:E100,"FL")+COUNTIF(F3:F100,"FL")</f>
        <v>47</v>
      </c>
    </row>
    <row r="29" ht="15.75" customHeight="1">
      <c r="A29" s="25">
        <v>4.0</v>
      </c>
      <c r="B29" s="25"/>
      <c r="C29" s="52" t="s">
        <v>65</v>
      </c>
      <c r="D29" s="27" t="s">
        <v>126</v>
      </c>
      <c r="E29" s="28" t="s">
        <v>33</v>
      </c>
      <c r="F29" s="28" t="s">
        <v>46</v>
      </c>
      <c r="G29" s="29" t="s">
        <v>64</v>
      </c>
      <c r="H29" s="30" t="s">
        <v>19</v>
      </c>
      <c r="I29" s="31" t="s">
        <v>106</v>
      </c>
      <c r="J29" s="32" t="s">
        <v>58</v>
      </c>
      <c r="K29" s="33" t="s">
        <v>19</v>
      </c>
      <c r="L29" s="90"/>
      <c r="M29" s="30" t="s">
        <v>19</v>
      </c>
      <c r="N29" s="30" t="s">
        <v>19</v>
      </c>
      <c r="O29" s="30"/>
      <c r="P29" s="30" t="s">
        <v>29</v>
      </c>
      <c r="Q29" s="30" t="s">
        <v>19</v>
      </c>
      <c r="R29" s="51"/>
      <c r="S29" s="30" t="s">
        <v>59</v>
      </c>
      <c r="T29" s="51" t="s">
        <v>59</v>
      </c>
      <c r="U29" s="30" t="s">
        <v>59</v>
      </c>
      <c r="V29" s="51" t="s">
        <v>59</v>
      </c>
      <c r="W29" s="30" t="s">
        <v>59</v>
      </c>
      <c r="X29" s="34">
        <f t="shared" si="6"/>
        <v>0.4444444444</v>
      </c>
      <c r="Y29" s="50" t="s">
        <v>120</v>
      </c>
      <c r="Z29" s="46">
        <f>COUNTIF(G3:G100, "Co")</f>
        <v>3</v>
      </c>
      <c r="AA29" s="44"/>
      <c r="AB29" s="50" t="s">
        <v>121</v>
      </c>
      <c r="AC29" s="46">
        <f>COUNTIF(E3:E100,"GL")+COUNTIF(F3:F100,"GL")</f>
        <v>12</v>
      </c>
    </row>
    <row r="30" ht="15.75" customHeight="1">
      <c r="A30" s="25">
        <f t="shared" ref="A30:A33" si="7">IF(I30="ALTM",1,IF(I30="1° P",2,IF(I30="1° P - 1°M",3,IF(I30="1° P - 2°M",4,IF(I30="2° P",5,IF(I30="2° P - 3°M",6,IF(I30="2° P - 4°M",7,IF(I30="1° PP",8,IF(I30="1° PP - 1°Pa",9,IF(I30="1° PP - 2°Pa",10,IF(I30="Espectro",11,IF(I30="Caballeria",12,IF(I30="FAZR",13,15)))))))))))))</f>
        <v>4</v>
      </c>
      <c r="B30" s="25">
        <f>IF(C30="Cap.",1,IF(C30="Tte.",2,IF(C30="Alf.",3,IF(C30="SgtM.",4,IF(C30="Sgt1.",5,IF(C30="Sgt.",6,IF(C30="Cbo1.",7,IF(C30="Cbo.",8,IF(C30="Dis.",9,IF(C30="Inf.",10,IF(C30="Rct.",11,15)))))))))))</f>
        <v>9</v>
      </c>
      <c r="C30" s="26" t="s">
        <v>74</v>
      </c>
      <c r="D30" s="27" t="s">
        <v>129</v>
      </c>
      <c r="E30" s="28" t="s">
        <v>17</v>
      </c>
      <c r="F30" s="28"/>
      <c r="G30" s="29" t="s">
        <v>110</v>
      </c>
      <c r="H30" s="30" t="s">
        <v>19</v>
      </c>
      <c r="I30" s="31" t="s">
        <v>106</v>
      </c>
      <c r="J30" s="32" t="s">
        <v>77</v>
      </c>
      <c r="K30" s="33" t="s">
        <v>25</v>
      </c>
      <c r="L30" s="30"/>
      <c r="M30" s="30" t="s">
        <v>25</v>
      </c>
      <c r="N30" s="30" t="s">
        <v>25</v>
      </c>
      <c r="O30" s="30" t="s">
        <v>25</v>
      </c>
      <c r="P30" s="30" t="s">
        <v>25</v>
      </c>
      <c r="Q30" s="30" t="s">
        <v>25</v>
      </c>
      <c r="R30" s="30" t="s">
        <v>25</v>
      </c>
      <c r="S30" s="30" t="s">
        <v>25</v>
      </c>
      <c r="T30" s="30" t="s">
        <v>25</v>
      </c>
      <c r="U30" s="30" t="s">
        <v>25</v>
      </c>
      <c r="V30" s="30" t="s">
        <v>25</v>
      </c>
      <c r="W30" s="30" t="s">
        <v>25</v>
      </c>
      <c r="X30" s="34">
        <f t="shared" si="6"/>
        <v>0</v>
      </c>
      <c r="Y30" s="50" t="s">
        <v>124</v>
      </c>
      <c r="Z30" s="46">
        <f>COUNTIF(G3:G100, "CR")</f>
        <v>0</v>
      </c>
      <c r="AA30" s="44"/>
      <c r="AB30" s="50" t="s">
        <v>125</v>
      </c>
      <c r="AC30" s="46">
        <f>COUNTIF(E3:E100,"MC")+COUNTIF(F3:F100,"MC")</f>
        <v>26</v>
      </c>
    </row>
    <row r="31" ht="15.75" customHeight="1">
      <c r="A31" s="25">
        <f t="shared" si="7"/>
        <v>4</v>
      </c>
      <c r="B31" s="25">
        <v>11.0</v>
      </c>
      <c r="C31" s="26" t="s">
        <v>65</v>
      </c>
      <c r="D31" s="27" t="s">
        <v>132</v>
      </c>
      <c r="E31" s="28" t="s">
        <v>51</v>
      </c>
      <c r="F31" s="28"/>
      <c r="G31" s="29" t="s">
        <v>133</v>
      </c>
      <c r="H31" s="30" t="s">
        <v>25</v>
      </c>
      <c r="I31" s="31" t="s">
        <v>106</v>
      </c>
      <c r="J31" s="32" t="s">
        <v>77</v>
      </c>
      <c r="K31" s="33" t="s">
        <v>25</v>
      </c>
      <c r="L31" s="30"/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0" t="s">
        <v>25</v>
      </c>
      <c r="X31" s="34">
        <f t="shared" si="6"/>
        <v>0</v>
      </c>
      <c r="Y31" s="50" t="s">
        <v>127</v>
      </c>
      <c r="Z31" s="46">
        <f>COUNTIF(G3:G100, "ES")</f>
        <v>1</v>
      </c>
      <c r="AA31" s="44"/>
      <c r="AB31" s="50" t="s">
        <v>128</v>
      </c>
      <c r="AC31" s="46">
        <f>COUNTIF(E3:E100,"MG")+COUNTIF(F3:F100,"MG")</f>
        <v>15</v>
      </c>
    </row>
    <row r="32" ht="15.75" customHeight="1">
      <c r="A32" s="25">
        <f t="shared" si="7"/>
        <v>4</v>
      </c>
      <c r="B32" s="25">
        <f t="shared" ref="B32:B33" si="8">IF(C32="Cap.",1,IF(C32="Tte.",2,IF(C32="Alf.",3,IF(C32="SgtM.",4,IF(C32="Sgt1.",5,IF(C32="Sgt.",6,IF(C32="Cbo1.",7,IF(C32="Cbo.",8,IF(C32="Dis.",9,IF(C32="Inf.",10,IF(C32="Rct.",11,15)))))))))))</f>
        <v>11</v>
      </c>
      <c r="C32" s="26" t="s">
        <v>70</v>
      </c>
      <c r="D32" s="27" t="s">
        <v>136</v>
      </c>
      <c r="E32" s="28" t="s">
        <v>33</v>
      </c>
      <c r="F32" s="28" t="s">
        <v>17</v>
      </c>
      <c r="G32" s="29" t="s">
        <v>52</v>
      </c>
      <c r="H32" s="30" t="s">
        <v>19</v>
      </c>
      <c r="I32" s="31" t="s">
        <v>106</v>
      </c>
      <c r="J32" s="32" t="s">
        <v>77</v>
      </c>
      <c r="K32" s="33" t="s">
        <v>19</v>
      </c>
      <c r="L32" s="30"/>
      <c r="M32" s="30" t="s">
        <v>19</v>
      </c>
      <c r="N32" s="30" t="s">
        <v>29</v>
      </c>
      <c r="O32" s="30" t="s">
        <v>59</v>
      </c>
      <c r="P32" s="30" t="s">
        <v>59</v>
      </c>
      <c r="Q32" s="30" t="s">
        <v>59</v>
      </c>
      <c r="R32" s="30" t="s">
        <v>59</v>
      </c>
      <c r="S32" s="30" t="s">
        <v>59</v>
      </c>
      <c r="T32" s="30" t="s">
        <v>59</v>
      </c>
      <c r="U32" s="30" t="s">
        <v>59</v>
      </c>
      <c r="V32" s="30" t="s">
        <v>59</v>
      </c>
      <c r="W32" s="30" t="s">
        <v>59</v>
      </c>
      <c r="X32" s="34">
        <f t="shared" si="6"/>
        <v>0.2222222222</v>
      </c>
      <c r="Y32" s="50" t="s">
        <v>130</v>
      </c>
      <c r="Z32" s="46">
        <f>COUNTIF(G3:G100, "Ja")</f>
        <v>1</v>
      </c>
      <c r="AA32" s="44"/>
      <c r="AB32" s="50" t="s">
        <v>131</v>
      </c>
      <c r="AC32" s="46">
        <f>COUNTIF(E3:E100,"OD")+COUNTIF(F3:F100,"OD")</f>
        <v>6</v>
      </c>
    </row>
    <row r="33" ht="15.75" customHeight="1">
      <c r="A33" s="25">
        <f t="shared" si="7"/>
        <v>4</v>
      </c>
      <c r="B33" s="25">
        <f t="shared" si="8"/>
        <v>11</v>
      </c>
      <c r="C33" s="26" t="s">
        <v>70</v>
      </c>
      <c r="D33" s="27" t="s">
        <v>139</v>
      </c>
      <c r="E33" s="28" t="s">
        <v>51</v>
      </c>
      <c r="F33" s="28" t="s">
        <v>40</v>
      </c>
      <c r="G33" s="29" t="s">
        <v>18</v>
      </c>
      <c r="H33" s="30" t="s">
        <v>19</v>
      </c>
      <c r="I33" s="31" t="s">
        <v>106</v>
      </c>
      <c r="J33" s="32" t="s">
        <v>77</v>
      </c>
      <c r="K33" s="33" t="s">
        <v>29</v>
      </c>
      <c r="L33" s="30"/>
      <c r="M33" s="30" t="s">
        <v>19</v>
      </c>
      <c r="N33" s="30" t="s">
        <v>19</v>
      </c>
      <c r="O33" s="30"/>
      <c r="P33" s="30" t="s">
        <v>19</v>
      </c>
      <c r="Q33" s="53" t="s">
        <v>19</v>
      </c>
      <c r="R33" s="53"/>
      <c r="S33" s="53" t="s">
        <v>29</v>
      </c>
      <c r="T33" s="53" t="s">
        <v>19</v>
      </c>
      <c r="U33" s="53"/>
      <c r="V33" s="53" t="s">
        <v>19</v>
      </c>
      <c r="W33" s="53" t="s">
        <v>19</v>
      </c>
      <c r="X33" s="34">
        <f t="shared" si="6"/>
        <v>0.7777777778</v>
      </c>
      <c r="Y33" s="50" t="s">
        <v>134</v>
      </c>
      <c r="Z33" s="46">
        <f>COUNTIF(G3:G100, "Me")</f>
        <v>12</v>
      </c>
      <c r="AA33" s="44"/>
      <c r="AB33" s="50" t="s">
        <v>135</v>
      </c>
      <c r="AC33" s="46">
        <f>COUNTIF(E3:E100,"RO")+COUNTIF(F3:F100,"RO")</f>
        <v>12</v>
      </c>
    </row>
    <row r="34" ht="15.75" customHeight="1">
      <c r="A34" s="25">
        <v>4.0</v>
      </c>
      <c r="B34" s="25"/>
      <c r="C34" s="52" t="s">
        <v>65</v>
      </c>
      <c r="D34" s="27" t="s">
        <v>142</v>
      </c>
      <c r="E34" s="28" t="s">
        <v>40</v>
      </c>
      <c r="F34" s="28" t="s">
        <v>46</v>
      </c>
      <c r="G34" s="29" t="s">
        <v>52</v>
      </c>
      <c r="H34" s="30" t="s">
        <v>19</v>
      </c>
      <c r="I34" s="31" t="s">
        <v>106</v>
      </c>
      <c r="J34" s="32" t="s">
        <v>77</v>
      </c>
      <c r="K34" s="33" t="s">
        <v>29</v>
      </c>
      <c r="L34" s="30"/>
      <c r="M34" s="30" t="s">
        <v>29</v>
      </c>
      <c r="N34" s="30" t="s">
        <v>19</v>
      </c>
      <c r="O34" s="30"/>
      <c r="P34" s="30" t="s">
        <v>19</v>
      </c>
      <c r="Q34" s="30" t="s">
        <v>29</v>
      </c>
      <c r="R34" s="30"/>
      <c r="S34" s="30" t="s">
        <v>19</v>
      </c>
      <c r="T34" s="30" t="s">
        <v>19</v>
      </c>
      <c r="U34" s="30"/>
      <c r="V34" s="30" t="s">
        <v>48</v>
      </c>
      <c r="W34" s="30" t="s">
        <v>19</v>
      </c>
      <c r="X34" s="34">
        <f t="shared" si="6"/>
        <v>0.6111111111</v>
      </c>
      <c r="Y34" s="50" t="s">
        <v>137</v>
      </c>
      <c r="Z34" s="46">
        <f>COUNTIF(G3:G100, "Pa")</f>
        <v>3</v>
      </c>
      <c r="AA34" s="44"/>
      <c r="AB34" s="50" t="s">
        <v>138</v>
      </c>
      <c r="AC34" s="46">
        <f>COUNTIF(E3:E100,"TE")+COUNTIF(F3:F100,"TE")</f>
        <v>6</v>
      </c>
    </row>
    <row r="35" ht="15.75" customHeight="1">
      <c r="A35" s="25">
        <f t="shared" ref="A35:A100" si="9">IF(I35="ALTM",1,IF(I35="1° P",2,IF(I35="1° P - 1°M",3,IF(I35="1° P - 2°M",4,IF(I35="2° P",5,IF(I35="2° P - 3°M",6,IF(I35="2° P - 4°M",7,IF(I35="1° PP",8,IF(I35="1° PP - 1°Pa",9,IF(I35="1° PP - 2°Pa",10,IF(I35="Espectro",11,IF(I35="Caballeria",12,IF(I35="FAZR",13,15)))))))))))))</f>
        <v>4</v>
      </c>
      <c r="B35" s="25">
        <f t="shared" ref="B35:B100" si="10">IF(C35="Cap.",1,IF(C35="Tte.",2,IF(C35="Alf.",3,IF(C35="SgtM.",4,IF(C35="Sgt1.",5,IF(C35="Sgt.",6,IF(C35="Cbo1.",7,IF(C35="Cbo.",8,IF(C35="Dis.",9,IF(C35="Inf.",10,IF(C35="Rct.",11,15)))))))))))</f>
        <v>5</v>
      </c>
      <c r="C35" s="26" t="s">
        <v>144</v>
      </c>
      <c r="D35" s="27" t="s">
        <v>145</v>
      </c>
      <c r="E35" s="28" t="s">
        <v>40</v>
      </c>
      <c r="F35" s="28" t="s">
        <v>76</v>
      </c>
      <c r="G35" s="29" t="s">
        <v>18</v>
      </c>
      <c r="H35" s="30" t="s">
        <v>19</v>
      </c>
      <c r="I35" s="31" t="s">
        <v>106</v>
      </c>
      <c r="J35" s="32" t="s">
        <v>90</v>
      </c>
      <c r="K35" s="33" t="s">
        <v>25</v>
      </c>
      <c r="L35" s="30" t="s">
        <v>25</v>
      </c>
      <c r="M35" s="30" t="s">
        <v>25</v>
      </c>
      <c r="N35" s="30" t="s">
        <v>25</v>
      </c>
      <c r="O35" s="30" t="s">
        <v>25</v>
      </c>
      <c r="P35" s="30" t="s">
        <v>25</v>
      </c>
      <c r="Q35" s="30" t="s">
        <v>25</v>
      </c>
      <c r="R35" s="30" t="s">
        <v>25</v>
      </c>
      <c r="S35" s="30" t="s">
        <v>25</v>
      </c>
      <c r="T35" s="30" t="s">
        <v>19</v>
      </c>
      <c r="U35" s="30" t="s">
        <v>25</v>
      </c>
      <c r="V35" s="30" t="s">
        <v>25</v>
      </c>
      <c r="W35" s="30" t="s">
        <v>19</v>
      </c>
      <c r="X35" s="34">
        <f t="shared" si="6"/>
        <v>0.2222222222</v>
      </c>
      <c r="Y35" s="50" t="s">
        <v>140</v>
      </c>
      <c r="Z35" s="46">
        <f>COUNTIF(G3:G100, "Py")</f>
        <v>0</v>
      </c>
      <c r="AA35" s="44"/>
      <c r="AB35" s="50" t="s">
        <v>141</v>
      </c>
      <c r="AC35" s="46">
        <f>COUNTIF(E3:E100,"TS")+COUNTIF(F3:F100,"TS")</f>
        <v>1</v>
      </c>
    </row>
    <row r="36" ht="15.75" customHeight="1">
      <c r="A36" s="25">
        <f t="shared" si="9"/>
        <v>4</v>
      </c>
      <c r="B36" s="25">
        <f t="shared" si="10"/>
        <v>8</v>
      </c>
      <c r="C36" s="26" t="s">
        <v>56</v>
      </c>
      <c r="D36" s="27" t="s">
        <v>147</v>
      </c>
      <c r="E36" s="28" t="s">
        <v>33</v>
      </c>
      <c r="F36" s="28" t="s">
        <v>62</v>
      </c>
      <c r="G36" s="29" t="s">
        <v>41</v>
      </c>
      <c r="H36" s="30" t="s">
        <v>25</v>
      </c>
      <c r="I36" s="31" t="s">
        <v>106</v>
      </c>
      <c r="J36" s="32" t="s">
        <v>90</v>
      </c>
      <c r="K36" s="33" t="s">
        <v>25</v>
      </c>
      <c r="L36" s="30" t="s">
        <v>25</v>
      </c>
      <c r="M36" s="30" t="s">
        <v>25</v>
      </c>
      <c r="N36" s="30" t="s">
        <v>25</v>
      </c>
      <c r="O36" s="30" t="s">
        <v>25</v>
      </c>
      <c r="P36" s="30" t="s">
        <v>25</v>
      </c>
      <c r="Q36" s="30" t="s">
        <v>25</v>
      </c>
      <c r="R36" s="30" t="s">
        <v>25</v>
      </c>
      <c r="S36" s="30" t="s">
        <v>25</v>
      </c>
      <c r="T36" s="30" t="s">
        <v>25</v>
      </c>
      <c r="U36" s="30" t="s">
        <v>25</v>
      </c>
      <c r="V36" s="30" t="s">
        <v>25</v>
      </c>
      <c r="W36" s="30" t="s">
        <v>25</v>
      </c>
      <c r="X36" s="34">
        <f t="shared" si="6"/>
        <v>0</v>
      </c>
      <c r="Y36" s="50" t="s">
        <v>143</v>
      </c>
      <c r="Z36" s="46">
        <f>COUNTIF(G3:G100, "Pe")</f>
        <v>3</v>
      </c>
      <c r="AA36" s="44"/>
      <c r="AB36" s="50"/>
      <c r="AC36" s="46"/>
    </row>
    <row r="37" ht="15.75" customHeight="1">
      <c r="A37" s="25">
        <f t="shared" si="9"/>
        <v>4</v>
      </c>
      <c r="B37" s="25">
        <f t="shared" si="10"/>
        <v>8</v>
      </c>
      <c r="C37" s="26" t="s">
        <v>56</v>
      </c>
      <c r="D37" s="27" t="s">
        <v>149</v>
      </c>
      <c r="E37" s="28" t="s">
        <v>76</v>
      </c>
      <c r="F37" s="28" t="s">
        <v>17</v>
      </c>
      <c r="G37" s="29" t="s">
        <v>52</v>
      </c>
      <c r="H37" s="30" t="s">
        <v>25</v>
      </c>
      <c r="I37" s="31" t="s">
        <v>106</v>
      </c>
      <c r="J37" s="32" t="s">
        <v>90</v>
      </c>
      <c r="K37" s="33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0" t="s">
        <v>25</v>
      </c>
      <c r="W37" s="30" t="s">
        <v>25</v>
      </c>
      <c r="X37" s="34">
        <f t="shared" si="6"/>
        <v>0</v>
      </c>
      <c r="Y37" s="50" t="s">
        <v>146</v>
      </c>
      <c r="Z37" s="46">
        <f>COUNTIF(G3:G100, "US")</f>
        <v>1</v>
      </c>
      <c r="AA37" s="44"/>
      <c r="AB37" s="50"/>
      <c r="AC37" s="46"/>
    </row>
    <row r="38" ht="15.75" customHeight="1">
      <c r="A38" s="25">
        <f t="shared" si="9"/>
        <v>4</v>
      </c>
      <c r="B38" s="25">
        <f t="shared" si="10"/>
        <v>10</v>
      </c>
      <c r="C38" s="26" t="s">
        <v>65</v>
      </c>
      <c r="D38" s="27" t="s">
        <v>151</v>
      </c>
      <c r="E38" s="28" t="s">
        <v>17</v>
      </c>
      <c r="F38" s="28" t="s">
        <v>63</v>
      </c>
      <c r="G38" s="29" t="s">
        <v>152</v>
      </c>
      <c r="H38" s="42" t="s">
        <v>25</v>
      </c>
      <c r="I38" s="31" t="s">
        <v>106</v>
      </c>
      <c r="J38" s="32" t="s">
        <v>90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4">
        <f t="shared" si="6"/>
        <v>0</v>
      </c>
      <c r="Y38" s="50" t="s">
        <v>148</v>
      </c>
      <c r="Z38" s="46">
        <f>COUNTIF(G1:G98, "Ve")</f>
        <v>23</v>
      </c>
      <c r="AA38" s="44"/>
      <c r="AB38" s="50"/>
      <c r="AC38" s="46"/>
    </row>
    <row r="39" ht="15.75" customHeight="1">
      <c r="A39" s="25">
        <f t="shared" si="9"/>
        <v>4</v>
      </c>
      <c r="B39" s="25">
        <f t="shared" si="10"/>
        <v>11</v>
      </c>
      <c r="C39" s="52" t="s">
        <v>70</v>
      </c>
      <c r="D39" s="54" t="s">
        <v>154</v>
      </c>
      <c r="E39" s="28" t="s">
        <v>33</v>
      </c>
      <c r="F39" s="28" t="s">
        <v>17</v>
      </c>
      <c r="G39" s="29" t="s">
        <v>64</v>
      </c>
      <c r="H39" s="30" t="s">
        <v>25</v>
      </c>
      <c r="I39" s="31" t="s">
        <v>106</v>
      </c>
      <c r="J39" s="32" t="s">
        <v>90</v>
      </c>
      <c r="K39" s="33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0" t="s">
        <v>25</v>
      </c>
      <c r="W39" s="30" t="s">
        <v>25</v>
      </c>
      <c r="X39" s="34">
        <f t="shared" si="6"/>
        <v>0</v>
      </c>
      <c r="Y39" s="50" t="s">
        <v>150</v>
      </c>
      <c r="Z39" s="46">
        <f>COUNTIF(G1:G98, "PR")</f>
        <v>0</v>
      </c>
      <c r="AA39" s="44"/>
      <c r="AB39" s="50"/>
      <c r="AC39" s="46"/>
    </row>
    <row r="40" ht="15.75" customHeight="1">
      <c r="A40" s="25">
        <f t="shared" si="9"/>
        <v>4</v>
      </c>
      <c r="B40" s="25">
        <f t="shared" si="10"/>
        <v>11</v>
      </c>
      <c r="C40" s="26" t="s">
        <v>70</v>
      </c>
      <c r="D40" s="27" t="s">
        <v>156</v>
      </c>
      <c r="E40" s="28" t="s">
        <v>17</v>
      </c>
      <c r="F40" s="28"/>
      <c r="G40" s="29" t="s">
        <v>18</v>
      </c>
      <c r="H40" s="30" t="s">
        <v>19</v>
      </c>
      <c r="I40" s="31" t="s">
        <v>106</v>
      </c>
      <c r="J40" s="32" t="s">
        <v>90</v>
      </c>
      <c r="K40" s="33" t="s">
        <v>59</v>
      </c>
      <c r="L40" s="30" t="s">
        <v>59</v>
      </c>
      <c r="M40" s="30" t="s">
        <v>59</v>
      </c>
      <c r="N40" s="30" t="s">
        <v>59</v>
      </c>
      <c r="O40" s="30" t="s">
        <v>59</v>
      </c>
      <c r="P40" s="30" t="s">
        <v>59</v>
      </c>
      <c r="Q40" s="30" t="s">
        <v>59</v>
      </c>
      <c r="R40" s="30" t="s">
        <v>59</v>
      </c>
      <c r="S40" s="30" t="s">
        <v>59</v>
      </c>
      <c r="T40" s="30" t="s">
        <v>59</v>
      </c>
      <c r="U40" s="30" t="s">
        <v>59</v>
      </c>
      <c r="V40" s="30" t="s">
        <v>59</v>
      </c>
      <c r="W40" s="30" t="s">
        <v>59</v>
      </c>
      <c r="X40" s="34">
        <f t="shared" si="6"/>
        <v>0</v>
      </c>
      <c r="Y40" s="50" t="s">
        <v>153</v>
      </c>
      <c r="Z40" s="46">
        <f>COUNTIF(G1:G98, "Bo")</f>
        <v>1</v>
      </c>
      <c r="AA40" s="44"/>
      <c r="AB40" s="50"/>
      <c r="AC40" s="46"/>
    </row>
    <row r="41" ht="15.75" customHeight="1">
      <c r="A41" s="25">
        <f t="shared" si="9"/>
        <v>9</v>
      </c>
      <c r="B41" s="25">
        <f t="shared" si="10"/>
        <v>5</v>
      </c>
      <c r="C41" s="26" t="s">
        <v>144</v>
      </c>
      <c r="D41" s="27" t="s">
        <v>157</v>
      </c>
      <c r="E41" s="28" t="s">
        <v>40</v>
      </c>
      <c r="F41" s="28" t="s">
        <v>33</v>
      </c>
      <c r="G41" s="29" t="s">
        <v>18</v>
      </c>
      <c r="H41" s="30" t="s">
        <v>19</v>
      </c>
      <c r="I41" s="31" t="s">
        <v>158</v>
      </c>
      <c r="J41" s="32" t="s">
        <v>43</v>
      </c>
      <c r="K41" s="33" t="s">
        <v>19</v>
      </c>
      <c r="L41" s="30"/>
      <c r="M41" s="30" t="s">
        <v>29</v>
      </c>
      <c r="N41" s="30" t="s">
        <v>19</v>
      </c>
      <c r="O41" s="30"/>
      <c r="P41" s="30" t="s">
        <v>29</v>
      </c>
      <c r="Q41" s="30" t="s">
        <v>29</v>
      </c>
      <c r="R41" s="30"/>
      <c r="S41" s="30" t="s">
        <v>29</v>
      </c>
      <c r="T41" s="30" t="s">
        <v>19</v>
      </c>
      <c r="U41" s="30"/>
      <c r="V41" s="30"/>
      <c r="W41" s="30"/>
      <c r="X41" s="34">
        <f t="shared" si="6"/>
        <v>0.3333333333</v>
      </c>
      <c r="Y41" s="50" t="s">
        <v>155</v>
      </c>
      <c r="Z41" s="46">
        <f>COUNTIF(G1:G99, "RD")</f>
        <v>0</v>
      </c>
      <c r="AA41" s="44"/>
      <c r="AB41" s="44"/>
      <c r="AC41" s="44"/>
    </row>
    <row r="42" ht="15.75" customHeight="1">
      <c r="A42" s="25">
        <f t="shared" si="9"/>
        <v>9</v>
      </c>
      <c r="B42" s="25">
        <f t="shared" si="10"/>
        <v>7</v>
      </c>
      <c r="C42" s="26" t="s">
        <v>38</v>
      </c>
      <c r="D42" s="27" t="s">
        <v>159</v>
      </c>
      <c r="E42" s="28" t="s">
        <v>51</v>
      </c>
      <c r="F42" s="28" t="s">
        <v>33</v>
      </c>
      <c r="G42" s="29" t="s">
        <v>64</v>
      </c>
      <c r="H42" s="30" t="s">
        <v>19</v>
      </c>
      <c r="I42" s="31" t="s">
        <v>158</v>
      </c>
      <c r="J42" s="32" t="s">
        <v>47</v>
      </c>
      <c r="K42" s="33" t="s">
        <v>19</v>
      </c>
      <c r="L42" s="30"/>
      <c r="M42" s="30" t="s">
        <v>19</v>
      </c>
      <c r="N42" s="30" t="s">
        <v>19</v>
      </c>
      <c r="O42" s="30"/>
      <c r="P42" s="30" t="s">
        <v>19</v>
      </c>
      <c r="Q42" s="30" t="s">
        <v>19</v>
      </c>
      <c r="R42" s="30"/>
      <c r="S42" s="30" t="s">
        <v>19</v>
      </c>
      <c r="T42" s="30" t="s">
        <v>19</v>
      </c>
      <c r="U42" s="30"/>
      <c r="V42" s="30"/>
      <c r="W42" s="30"/>
      <c r="X42" s="34">
        <f t="shared" si="6"/>
        <v>0.7777777778</v>
      </c>
      <c r="Y42" s="50"/>
      <c r="Z42" s="46"/>
      <c r="AA42" s="44"/>
      <c r="AB42" s="44"/>
      <c r="AC42" s="44"/>
    </row>
    <row r="43" ht="15.75" customHeight="1">
      <c r="A43" s="25">
        <f t="shared" si="9"/>
        <v>9</v>
      </c>
      <c r="B43" s="25">
        <f t="shared" si="10"/>
        <v>6</v>
      </c>
      <c r="C43" s="26" t="s">
        <v>160</v>
      </c>
      <c r="D43" s="27" t="s">
        <v>161</v>
      </c>
      <c r="E43" s="28" t="s">
        <v>51</v>
      </c>
      <c r="F43" s="28" t="s">
        <v>40</v>
      </c>
      <c r="G43" s="29" t="s">
        <v>133</v>
      </c>
      <c r="H43" s="30" t="s">
        <v>19</v>
      </c>
      <c r="I43" s="31" t="s">
        <v>158</v>
      </c>
      <c r="J43" s="32" t="s">
        <v>53</v>
      </c>
      <c r="K43" s="33" t="s">
        <v>19</v>
      </c>
      <c r="L43" s="30"/>
      <c r="M43" s="30" t="s">
        <v>19</v>
      </c>
      <c r="N43" s="30" t="s">
        <v>19</v>
      </c>
      <c r="O43" s="30"/>
      <c r="P43" s="30" t="s">
        <v>19</v>
      </c>
      <c r="Q43" s="30" t="s">
        <v>19</v>
      </c>
      <c r="R43" s="30"/>
      <c r="S43" s="30" t="s">
        <v>19</v>
      </c>
      <c r="T43" s="30" t="s">
        <v>19</v>
      </c>
      <c r="U43" s="30"/>
      <c r="V43" s="30"/>
      <c r="W43" s="30"/>
      <c r="X43" s="34">
        <f t="shared" si="6"/>
        <v>0.7777777778</v>
      </c>
      <c r="Y43" s="50"/>
      <c r="Z43" s="46"/>
    </row>
    <row r="44" ht="15.75" customHeight="1">
      <c r="A44" s="25">
        <f t="shared" si="9"/>
        <v>9</v>
      </c>
      <c r="B44" s="25">
        <f t="shared" si="10"/>
        <v>9</v>
      </c>
      <c r="C44" s="26" t="s">
        <v>74</v>
      </c>
      <c r="D44" s="27" t="s">
        <v>164</v>
      </c>
      <c r="E44" s="28" t="s">
        <v>46</v>
      </c>
      <c r="F44" s="28" t="s">
        <v>17</v>
      </c>
      <c r="G44" s="29" t="s">
        <v>110</v>
      </c>
      <c r="H44" s="30" t="s">
        <v>25</v>
      </c>
      <c r="I44" s="31" t="s">
        <v>158</v>
      </c>
      <c r="J44" s="32" t="s">
        <v>58</v>
      </c>
      <c r="K44" s="33" t="s">
        <v>25</v>
      </c>
      <c r="L44" s="30" t="s">
        <v>25</v>
      </c>
      <c r="M44" s="30" t="s">
        <v>25</v>
      </c>
      <c r="N44" s="30" t="s">
        <v>25</v>
      </c>
      <c r="O44" s="30" t="s">
        <v>25</v>
      </c>
      <c r="P44" s="30" t="s">
        <v>25</v>
      </c>
      <c r="Q44" s="30" t="s">
        <v>25</v>
      </c>
      <c r="R44" s="30" t="s">
        <v>25</v>
      </c>
      <c r="S44" s="30" t="s">
        <v>25</v>
      </c>
      <c r="T44" s="30" t="s">
        <v>25</v>
      </c>
      <c r="U44" s="30" t="s">
        <v>25</v>
      </c>
      <c r="V44" s="30" t="s">
        <v>25</v>
      </c>
      <c r="W44" s="30" t="s">
        <v>25</v>
      </c>
      <c r="X44" s="34">
        <f t="shared" si="6"/>
        <v>0</v>
      </c>
    </row>
    <row r="45" ht="15.75" customHeight="1">
      <c r="A45" s="25">
        <f t="shared" si="9"/>
        <v>9</v>
      </c>
      <c r="B45" s="25">
        <f t="shared" si="10"/>
        <v>9</v>
      </c>
      <c r="C45" s="26" t="s">
        <v>74</v>
      </c>
      <c r="D45" s="54" t="s">
        <v>168</v>
      </c>
      <c r="E45" s="28" t="s">
        <v>17</v>
      </c>
      <c r="F45" s="28" t="s">
        <v>46</v>
      </c>
      <c r="G45" s="29" t="s">
        <v>64</v>
      </c>
      <c r="H45" s="30" t="s">
        <v>19</v>
      </c>
      <c r="I45" s="31" t="s">
        <v>158</v>
      </c>
      <c r="J45" s="32" t="s">
        <v>58</v>
      </c>
      <c r="K45" s="33" t="s">
        <v>19</v>
      </c>
      <c r="L45" s="30"/>
      <c r="M45" s="30" t="s">
        <v>19</v>
      </c>
      <c r="N45" s="30" t="s">
        <v>19</v>
      </c>
      <c r="O45" s="30"/>
      <c r="P45" s="30" t="s">
        <v>19</v>
      </c>
      <c r="Q45" s="30" t="s">
        <v>19</v>
      </c>
      <c r="R45" s="30"/>
      <c r="S45" s="30" t="s">
        <v>19</v>
      </c>
      <c r="T45" s="30" t="s">
        <v>19</v>
      </c>
      <c r="U45" s="30"/>
      <c r="V45" s="30"/>
      <c r="W45" s="30"/>
      <c r="X45" s="34">
        <f t="shared" si="6"/>
        <v>0.7777777778</v>
      </c>
      <c r="Y45" s="55" t="s">
        <v>162</v>
      </c>
      <c r="Z45" s="4"/>
      <c r="AA45" s="48"/>
      <c r="AB45" s="55" t="s">
        <v>163</v>
      </c>
      <c r="AC45" s="4"/>
    </row>
    <row r="46" ht="15.75" customHeight="1">
      <c r="A46" s="25">
        <f t="shared" si="9"/>
        <v>9</v>
      </c>
      <c r="B46" s="25">
        <f t="shared" si="10"/>
        <v>10</v>
      </c>
      <c r="C46" s="26" t="s">
        <v>65</v>
      </c>
      <c r="D46" s="27" t="s">
        <v>169</v>
      </c>
      <c r="E46" s="28" t="s">
        <v>17</v>
      </c>
      <c r="F46" s="28"/>
      <c r="G46" s="29" t="s">
        <v>133</v>
      </c>
      <c r="H46" s="30" t="s">
        <v>19</v>
      </c>
      <c r="I46" s="31" t="s">
        <v>158</v>
      </c>
      <c r="J46" s="32" t="s">
        <v>58</v>
      </c>
      <c r="K46" s="33" t="s">
        <v>19</v>
      </c>
      <c r="L46" s="30"/>
      <c r="M46" s="30" t="s">
        <v>19</v>
      </c>
      <c r="N46" s="30" t="s">
        <v>19</v>
      </c>
      <c r="O46" s="30"/>
      <c r="P46" s="30" t="s">
        <v>19</v>
      </c>
      <c r="Q46" s="30" t="s">
        <v>19</v>
      </c>
      <c r="R46" s="30"/>
      <c r="S46" s="30" t="s">
        <v>19</v>
      </c>
      <c r="T46" s="30" t="s">
        <v>19</v>
      </c>
      <c r="U46" s="30"/>
      <c r="V46" s="30"/>
      <c r="W46" s="30"/>
      <c r="X46" s="34">
        <f t="shared" si="6"/>
        <v>0.7777777778</v>
      </c>
      <c r="Y46" s="56" t="s">
        <v>7</v>
      </c>
      <c r="Z46" s="57"/>
      <c r="AA46" s="58" t="s">
        <v>165</v>
      </c>
      <c r="AB46" s="58" t="s">
        <v>166</v>
      </c>
      <c r="AC46" s="58" t="s">
        <v>167</v>
      </c>
    </row>
    <row r="47" ht="15.75" customHeight="1">
      <c r="A47" s="25">
        <f t="shared" si="9"/>
        <v>9</v>
      </c>
      <c r="B47" s="25">
        <f t="shared" si="10"/>
        <v>7</v>
      </c>
      <c r="C47" s="26" t="s">
        <v>38</v>
      </c>
      <c r="D47" s="27" t="s">
        <v>170</v>
      </c>
      <c r="E47" s="28" t="s">
        <v>33</v>
      </c>
      <c r="F47" s="28" t="s">
        <v>17</v>
      </c>
      <c r="G47" s="29" t="s">
        <v>171</v>
      </c>
      <c r="H47" s="30" t="s">
        <v>25</v>
      </c>
      <c r="I47" s="31" t="s">
        <v>158</v>
      </c>
      <c r="J47" s="32" t="s">
        <v>77</v>
      </c>
      <c r="K47" s="33" t="s">
        <v>25</v>
      </c>
      <c r="L47" s="30" t="s">
        <v>25</v>
      </c>
      <c r="M47" s="30" t="s">
        <v>25</v>
      </c>
      <c r="N47" s="30" t="s">
        <v>25</v>
      </c>
      <c r="O47" s="30" t="s">
        <v>25</v>
      </c>
      <c r="P47" s="30" t="s">
        <v>25</v>
      </c>
      <c r="Q47" s="30" t="s">
        <v>25</v>
      </c>
      <c r="R47" s="30" t="s">
        <v>25</v>
      </c>
      <c r="S47" s="30" t="s">
        <v>25</v>
      </c>
      <c r="T47" s="30" t="s">
        <v>25</v>
      </c>
      <c r="U47" s="30" t="s">
        <v>25</v>
      </c>
      <c r="V47" s="30" t="s">
        <v>25</v>
      </c>
      <c r="W47" s="30" t="s">
        <v>25</v>
      </c>
      <c r="X47" s="34">
        <f t="shared" si="6"/>
        <v>0</v>
      </c>
      <c r="Y47" s="59"/>
      <c r="Z47" s="57"/>
      <c r="AA47" s="60"/>
      <c r="AB47" s="61"/>
      <c r="AC47" s="61"/>
    </row>
    <row r="48" ht="15.75" customHeight="1">
      <c r="A48" s="25">
        <f t="shared" si="9"/>
        <v>9</v>
      </c>
      <c r="B48" s="25">
        <f t="shared" si="10"/>
        <v>8</v>
      </c>
      <c r="C48" s="26" t="s">
        <v>56</v>
      </c>
      <c r="D48" s="27" t="s">
        <v>172</v>
      </c>
      <c r="E48" s="28" t="s">
        <v>62</v>
      </c>
      <c r="F48" s="28" t="s">
        <v>63</v>
      </c>
      <c r="G48" s="29" t="s">
        <v>64</v>
      </c>
      <c r="H48" s="30" t="s">
        <v>19</v>
      </c>
      <c r="I48" s="31" t="s">
        <v>158</v>
      </c>
      <c r="J48" s="32" t="s">
        <v>77</v>
      </c>
      <c r="K48" s="33" t="s">
        <v>19</v>
      </c>
      <c r="L48" s="30"/>
      <c r="M48" s="30" t="s">
        <v>19</v>
      </c>
      <c r="N48" s="30" t="s">
        <v>19</v>
      </c>
      <c r="O48" s="30"/>
      <c r="P48" s="30" t="s">
        <v>19</v>
      </c>
      <c r="Q48" s="30" t="s">
        <v>19</v>
      </c>
      <c r="R48" s="30"/>
      <c r="S48" s="30" t="s">
        <v>19</v>
      </c>
      <c r="T48" s="30" t="s">
        <v>19</v>
      </c>
      <c r="U48" s="30"/>
      <c r="V48" s="30"/>
      <c r="W48" s="30"/>
      <c r="X48" s="34">
        <f t="shared" si="6"/>
        <v>0.7777777778</v>
      </c>
      <c r="Y48" s="59"/>
      <c r="Z48" s="57"/>
      <c r="AA48" s="60"/>
      <c r="AB48" s="61"/>
      <c r="AC48" s="61"/>
    </row>
    <row r="49" ht="15.75" customHeight="1">
      <c r="A49" s="25">
        <f t="shared" si="9"/>
        <v>9</v>
      </c>
      <c r="B49" s="25">
        <f t="shared" si="10"/>
        <v>11</v>
      </c>
      <c r="C49" s="26" t="s">
        <v>70</v>
      </c>
      <c r="D49" s="27" t="s">
        <v>173</v>
      </c>
      <c r="E49" s="28" t="s">
        <v>17</v>
      </c>
      <c r="F49" s="28"/>
      <c r="G49" s="29" t="s">
        <v>64</v>
      </c>
      <c r="H49" s="30" t="s">
        <v>19</v>
      </c>
      <c r="I49" s="31" t="s">
        <v>158</v>
      </c>
      <c r="J49" s="32" t="s">
        <v>77</v>
      </c>
      <c r="K49" s="33"/>
      <c r="L49" s="30"/>
      <c r="M49" s="30"/>
      <c r="N49" s="30"/>
      <c r="O49" s="30"/>
      <c r="P49" s="30"/>
      <c r="Q49" s="30"/>
      <c r="R49" s="30" t="s">
        <v>25</v>
      </c>
      <c r="S49" s="30" t="s">
        <v>25</v>
      </c>
      <c r="T49" s="30" t="s">
        <v>25</v>
      </c>
      <c r="U49" s="30"/>
      <c r="V49" s="30"/>
      <c r="W49" s="30"/>
      <c r="X49" s="34">
        <f t="shared" si="6"/>
        <v>0</v>
      </c>
      <c r="Y49" s="59"/>
      <c r="Z49" s="57"/>
      <c r="AA49" s="60"/>
      <c r="AB49" s="61"/>
      <c r="AC49" s="61"/>
    </row>
    <row r="50" ht="15.75" customHeight="1">
      <c r="A50" s="25">
        <f t="shared" si="9"/>
        <v>9</v>
      </c>
      <c r="B50" s="25">
        <f t="shared" si="10"/>
        <v>7</v>
      </c>
      <c r="C50" s="26" t="s">
        <v>38</v>
      </c>
      <c r="D50" s="27" t="s">
        <v>174</v>
      </c>
      <c r="E50" s="28" t="s">
        <v>76</v>
      </c>
      <c r="F50" s="28" t="s">
        <v>46</v>
      </c>
      <c r="G50" s="29" t="s">
        <v>18</v>
      </c>
      <c r="H50" s="35" t="s">
        <v>25</v>
      </c>
      <c r="I50" s="31" t="s">
        <v>158</v>
      </c>
      <c r="J50" s="32" t="s">
        <v>90</v>
      </c>
      <c r="K50" s="33" t="s">
        <v>25</v>
      </c>
      <c r="L50" s="30" t="s">
        <v>25</v>
      </c>
      <c r="M50" s="30" t="s">
        <v>25</v>
      </c>
      <c r="N50" s="30" t="s">
        <v>25</v>
      </c>
      <c r="O50" s="30" t="s">
        <v>25</v>
      </c>
      <c r="P50" s="30" t="s">
        <v>25</v>
      </c>
      <c r="Q50" s="30" t="s">
        <v>25</v>
      </c>
      <c r="R50" s="30" t="s">
        <v>25</v>
      </c>
      <c r="S50" s="30" t="s">
        <v>25</v>
      </c>
      <c r="T50" s="30" t="s">
        <v>25</v>
      </c>
      <c r="U50" s="30" t="s">
        <v>25</v>
      </c>
      <c r="V50" s="30" t="s">
        <v>25</v>
      </c>
      <c r="W50" s="30" t="s">
        <v>25</v>
      </c>
      <c r="X50" s="34">
        <f t="shared" si="6"/>
        <v>0</v>
      </c>
      <c r="Y50" s="59"/>
      <c r="Z50" s="57"/>
      <c r="AA50" s="60"/>
      <c r="AB50" s="61"/>
      <c r="AC50" s="61"/>
    </row>
    <row r="51" ht="15.75" customHeight="1">
      <c r="A51" s="25">
        <f t="shared" si="9"/>
        <v>9</v>
      </c>
      <c r="B51" s="25">
        <f t="shared" si="10"/>
        <v>7</v>
      </c>
      <c r="C51" s="26" t="s">
        <v>38</v>
      </c>
      <c r="D51" s="27" t="s">
        <v>175</v>
      </c>
      <c r="E51" s="28" t="s">
        <v>17</v>
      </c>
      <c r="F51" s="28" t="s">
        <v>17</v>
      </c>
      <c r="G51" s="29" t="s">
        <v>64</v>
      </c>
      <c r="H51" s="42" t="s">
        <v>25</v>
      </c>
      <c r="I51" s="31" t="s">
        <v>158</v>
      </c>
      <c r="J51" s="32" t="s">
        <v>90</v>
      </c>
      <c r="K51" s="47" t="s">
        <v>25</v>
      </c>
      <c r="L51" s="42" t="s">
        <v>25</v>
      </c>
      <c r="M51" s="42" t="s">
        <v>25</v>
      </c>
      <c r="N51" s="42" t="s">
        <v>25</v>
      </c>
      <c r="O51" s="42" t="s">
        <v>25</v>
      </c>
      <c r="P51" s="42" t="s">
        <v>25</v>
      </c>
      <c r="Q51" s="42" t="s">
        <v>25</v>
      </c>
      <c r="R51" s="42" t="s">
        <v>25</v>
      </c>
      <c r="S51" s="42" t="s">
        <v>25</v>
      </c>
      <c r="T51" s="42" t="s">
        <v>25</v>
      </c>
      <c r="U51" s="42" t="s">
        <v>25</v>
      </c>
      <c r="V51" s="42" t="s">
        <v>25</v>
      </c>
      <c r="W51" s="42" t="s">
        <v>25</v>
      </c>
      <c r="X51" s="34">
        <f t="shared" si="6"/>
        <v>0</v>
      </c>
      <c r="Y51" s="59"/>
      <c r="Z51" s="57"/>
      <c r="AA51" s="60"/>
      <c r="AB51" s="61"/>
      <c r="AC51" s="61"/>
    </row>
    <row r="52" ht="15.75" customHeight="1">
      <c r="A52" s="25">
        <f t="shared" si="9"/>
        <v>9</v>
      </c>
      <c r="B52" s="25">
        <f t="shared" si="10"/>
        <v>9</v>
      </c>
      <c r="C52" s="26" t="s">
        <v>74</v>
      </c>
      <c r="D52" s="27" t="s">
        <v>176</v>
      </c>
      <c r="E52" s="28" t="s">
        <v>63</v>
      </c>
      <c r="F52" s="28" t="s">
        <v>33</v>
      </c>
      <c r="G52" s="29" t="s">
        <v>41</v>
      </c>
      <c r="H52" s="30" t="s">
        <v>25</v>
      </c>
      <c r="I52" s="31" t="s">
        <v>158</v>
      </c>
      <c r="J52" s="32" t="s">
        <v>90</v>
      </c>
      <c r="K52" s="33" t="s">
        <v>25</v>
      </c>
      <c r="L52" s="30" t="s">
        <v>25</v>
      </c>
      <c r="M52" s="30" t="s">
        <v>25</v>
      </c>
      <c r="N52" s="30" t="s">
        <v>25</v>
      </c>
      <c r="O52" s="30" t="s">
        <v>25</v>
      </c>
      <c r="P52" s="30" t="s">
        <v>25</v>
      </c>
      <c r="Q52" s="30" t="s">
        <v>25</v>
      </c>
      <c r="R52" s="30" t="s">
        <v>25</v>
      </c>
      <c r="S52" s="30" t="s">
        <v>25</v>
      </c>
      <c r="T52" s="30" t="s">
        <v>25</v>
      </c>
      <c r="U52" s="30" t="s">
        <v>25</v>
      </c>
      <c r="V52" s="30" t="s">
        <v>25</v>
      </c>
      <c r="W52" s="30" t="s">
        <v>25</v>
      </c>
      <c r="X52" s="34">
        <f t="shared" si="6"/>
        <v>0</v>
      </c>
      <c r="Y52" s="59"/>
      <c r="Z52" s="57"/>
      <c r="AA52" s="60"/>
      <c r="AB52" s="61"/>
      <c r="AC52" s="61"/>
    </row>
    <row r="53" ht="15.75" customHeight="1">
      <c r="A53" s="25">
        <f t="shared" si="9"/>
        <v>9</v>
      </c>
      <c r="B53" s="25">
        <f t="shared" si="10"/>
        <v>15</v>
      </c>
      <c r="C53" s="26" t="s">
        <v>122</v>
      </c>
      <c r="D53" s="27" t="s">
        <v>177</v>
      </c>
      <c r="E53" s="62" t="s">
        <v>17</v>
      </c>
      <c r="F53" s="28"/>
      <c r="G53" s="29" t="s">
        <v>41</v>
      </c>
      <c r="H53" s="30" t="s">
        <v>19</v>
      </c>
      <c r="I53" s="31" t="s">
        <v>158</v>
      </c>
      <c r="J53" s="32" t="s">
        <v>90</v>
      </c>
      <c r="K53" s="33" t="s">
        <v>19</v>
      </c>
      <c r="L53" s="30"/>
      <c r="M53" s="30" t="s">
        <v>19</v>
      </c>
      <c r="N53" s="30" t="s">
        <v>19</v>
      </c>
      <c r="O53" s="30"/>
      <c r="P53" s="30" t="s">
        <v>19</v>
      </c>
      <c r="Q53" s="30" t="s">
        <v>19</v>
      </c>
      <c r="R53" s="30"/>
      <c r="S53" s="30" t="s">
        <v>19</v>
      </c>
      <c r="T53" s="30" t="s">
        <v>19</v>
      </c>
      <c r="U53" s="30"/>
      <c r="V53" s="30"/>
      <c r="W53" s="30"/>
      <c r="X53" s="34">
        <f t="shared" si="6"/>
        <v>0.7777777778</v>
      </c>
      <c r="Y53" s="59"/>
      <c r="Z53" s="57"/>
      <c r="AA53" s="60"/>
      <c r="AB53" s="61"/>
      <c r="AC53" s="61"/>
    </row>
    <row r="54" ht="15.75" customHeight="1">
      <c r="A54" s="25">
        <f t="shared" si="9"/>
        <v>9</v>
      </c>
      <c r="B54" s="25">
        <f t="shared" si="10"/>
        <v>15</v>
      </c>
      <c r="C54" s="26" t="s">
        <v>122</v>
      </c>
      <c r="D54" s="27" t="s">
        <v>178</v>
      </c>
      <c r="E54" s="62" t="s">
        <v>17</v>
      </c>
      <c r="F54" s="28"/>
      <c r="G54" s="29" t="s">
        <v>179</v>
      </c>
      <c r="H54" s="30" t="s">
        <v>19</v>
      </c>
      <c r="I54" s="31" t="s">
        <v>158</v>
      </c>
      <c r="J54" s="32" t="s">
        <v>90</v>
      </c>
      <c r="K54" s="33" t="s">
        <v>19</v>
      </c>
      <c r="L54" s="30"/>
      <c r="M54" s="30" t="s">
        <v>19</v>
      </c>
      <c r="N54" s="30" t="s">
        <v>19</v>
      </c>
      <c r="O54" s="30"/>
      <c r="P54" s="30" t="s">
        <v>19</v>
      </c>
      <c r="Q54" s="30" t="s">
        <v>19</v>
      </c>
      <c r="R54" s="30"/>
      <c r="S54" s="30" t="s">
        <v>19</v>
      </c>
      <c r="T54" s="30" t="s">
        <v>19</v>
      </c>
      <c r="U54" s="30"/>
      <c r="V54" s="30"/>
      <c r="W54" s="30"/>
      <c r="X54" s="34">
        <f t="shared" si="6"/>
        <v>0.7777777778</v>
      </c>
      <c r="Y54" s="59"/>
      <c r="Z54" s="57"/>
      <c r="AA54" s="60"/>
      <c r="AB54" s="61"/>
      <c r="AC54" s="61"/>
    </row>
    <row r="55" ht="15.75" customHeight="1">
      <c r="A55" s="25">
        <f t="shared" si="9"/>
        <v>15</v>
      </c>
      <c r="B55" s="25">
        <f t="shared" si="10"/>
        <v>10</v>
      </c>
      <c r="C55" s="26" t="s">
        <v>65</v>
      </c>
      <c r="D55" s="27" t="s">
        <v>207</v>
      </c>
      <c r="E55" s="28" t="s">
        <v>17</v>
      </c>
      <c r="F55" s="28"/>
      <c r="G55" s="29" t="s">
        <v>64</v>
      </c>
      <c r="H55" s="30" t="s">
        <v>19</v>
      </c>
      <c r="I55" s="31" t="s">
        <v>208</v>
      </c>
      <c r="J55" s="32" t="s">
        <v>58</v>
      </c>
      <c r="K55" s="30" t="s">
        <v>19</v>
      </c>
      <c r="L55" s="30"/>
      <c r="M55" s="30" t="s">
        <v>19</v>
      </c>
      <c r="N55" s="30" t="s">
        <v>19</v>
      </c>
      <c r="O55" s="30"/>
      <c r="P55" s="30" t="s">
        <v>19</v>
      </c>
      <c r="Q55" s="30" t="s">
        <v>19</v>
      </c>
      <c r="R55" s="30"/>
      <c r="S55" s="30" t="s">
        <v>19</v>
      </c>
      <c r="T55" s="30" t="s">
        <v>19</v>
      </c>
      <c r="U55" s="30"/>
      <c r="V55" s="30"/>
      <c r="W55" s="30"/>
      <c r="X55" s="34">
        <f t="shared" si="6"/>
        <v>0.7777777778</v>
      </c>
      <c r="Y55" s="59"/>
      <c r="Z55" s="57"/>
      <c r="AA55" s="60"/>
      <c r="AB55" s="61"/>
      <c r="AC55" s="61"/>
    </row>
    <row r="56" ht="15.75" customHeight="1">
      <c r="A56" s="25">
        <f t="shared" si="9"/>
        <v>15</v>
      </c>
      <c r="B56" s="25">
        <f t="shared" si="10"/>
        <v>11</v>
      </c>
      <c r="C56" s="26" t="s">
        <v>70</v>
      </c>
      <c r="D56" s="27" t="s">
        <v>209</v>
      </c>
      <c r="E56" s="28" t="s">
        <v>17</v>
      </c>
      <c r="F56" s="28"/>
      <c r="G56" s="29" t="s">
        <v>18</v>
      </c>
      <c r="H56" s="68" t="s">
        <v>19</v>
      </c>
      <c r="I56" s="31" t="s">
        <v>208</v>
      </c>
      <c r="J56" s="32" t="s">
        <v>58</v>
      </c>
      <c r="K56" s="30" t="s">
        <v>19</v>
      </c>
      <c r="L56" s="30"/>
      <c r="M56" s="30" t="s">
        <v>19</v>
      </c>
      <c r="N56" s="30" t="s">
        <v>19</v>
      </c>
      <c r="O56" s="30"/>
      <c r="P56" s="30" t="s">
        <v>19</v>
      </c>
      <c r="Q56" s="30" t="s">
        <v>19</v>
      </c>
      <c r="R56" s="30"/>
      <c r="S56" s="30" t="s">
        <v>19</v>
      </c>
      <c r="T56" s="30" t="s">
        <v>19</v>
      </c>
      <c r="U56" s="30"/>
      <c r="V56" s="30"/>
      <c r="W56" s="30"/>
      <c r="X56" s="34">
        <f t="shared" si="6"/>
        <v>0.7777777778</v>
      </c>
      <c r="Y56" s="59"/>
      <c r="Z56" s="57"/>
      <c r="AA56" s="60"/>
      <c r="AB56" s="61"/>
      <c r="AC56" s="61"/>
    </row>
    <row r="57" ht="15.75" customHeight="1">
      <c r="A57" s="25">
        <f t="shared" si="9"/>
        <v>15</v>
      </c>
      <c r="B57" s="25">
        <f t="shared" si="10"/>
        <v>11</v>
      </c>
      <c r="C57" s="52" t="s">
        <v>70</v>
      </c>
      <c r="D57" s="54" t="s">
        <v>211</v>
      </c>
      <c r="E57" s="28" t="s">
        <v>17</v>
      </c>
      <c r="F57" s="28"/>
      <c r="G57" s="29" t="s">
        <v>18</v>
      </c>
      <c r="H57" s="30" t="s">
        <v>19</v>
      </c>
      <c r="I57" s="31" t="s">
        <v>208</v>
      </c>
      <c r="J57" s="32" t="s">
        <v>77</v>
      </c>
      <c r="K57" s="30" t="s">
        <v>19</v>
      </c>
      <c r="L57" s="30"/>
      <c r="M57" s="30" t="s">
        <v>19</v>
      </c>
      <c r="N57" s="30" t="s">
        <v>19</v>
      </c>
      <c r="O57" s="30"/>
      <c r="P57" s="30" t="s">
        <v>19</v>
      </c>
      <c r="Q57" s="30" t="s">
        <v>19</v>
      </c>
      <c r="R57" s="30"/>
      <c r="S57" s="30" t="s">
        <v>19</v>
      </c>
      <c r="T57" s="30" t="s">
        <v>19</v>
      </c>
      <c r="U57" s="30"/>
      <c r="V57" s="30"/>
      <c r="W57" s="30"/>
      <c r="X57" s="34">
        <f t="shared" si="6"/>
        <v>0.7777777778</v>
      </c>
      <c r="Y57" s="59"/>
      <c r="Z57" s="57"/>
      <c r="AA57" s="60"/>
      <c r="AB57" s="61"/>
      <c r="AC57" s="61"/>
    </row>
    <row r="58" ht="15.75" customHeight="1">
      <c r="A58" s="25">
        <f t="shared" si="9"/>
        <v>1</v>
      </c>
      <c r="B58" s="25">
        <f t="shared" si="10"/>
        <v>1</v>
      </c>
      <c r="C58" s="26" t="s">
        <v>15</v>
      </c>
      <c r="D58" s="27" t="s">
        <v>16</v>
      </c>
      <c r="E58" s="28" t="s">
        <v>17</v>
      </c>
      <c r="F58" s="28"/>
      <c r="G58" s="29" t="s">
        <v>18</v>
      </c>
      <c r="H58" s="30" t="s">
        <v>19</v>
      </c>
      <c r="I58" s="31" t="s">
        <v>20</v>
      </c>
      <c r="J58" s="32" t="s">
        <v>21</v>
      </c>
      <c r="K58" s="33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4">
        <f t="shared" si="6"/>
        <v>0</v>
      </c>
      <c r="Y58" s="59"/>
      <c r="Z58" s="57"/>
      <c r="AA58" s="60"/>
      <c r="AB58" s="61"/>
      <c r="AC58" s="61"/>
    </row>
    <row r="59" ht="15.75" customHeight="1">
      <c r="A59" s="25">
        <f t="shared" si="9"/>
        <v>1</v>
      </c>
      <c r="B59" s="25">
        <f t="shared" si="10"/>
        <v>15</v>
      </c>
      <c r="C59" s="26" t="s">
        <v>23</v>
      </c>
      <c r="D59" s="27" t="s">
        <v>24</v>
      </c>
      <c r="E59" s="28" t="s">
        <v>17</v>
      </c>
      <c r="F59" s="28"/>
      <c r="G59" s="29" t="s">
        <v>18</v>
      </c>
      <c r="H59" s="30" t="s">
        <v>25</v>
      </c>
      <c r="I59" s="31" t="s">
        <v>20</v>
      </c>
      <c r="J59" s="32" t="s">
        <v>21</v>
      </c>
      <c r="K59" s="33" t="s">
        <v>25</v>
      </c>
      <c r="L59" s="30" t="s">
        <v>25</v>
      </c>
      <c r="M59" s="30" t="s">
        <v>25</v>
      </c>
      <c r="N59" s="30" t="s">
        <v>25</v>
      </c>
      <c r="O59" s="30" t="s">
        <v>25</v>
      </c>
      <c r="P59" s="30" t="s">
        <v>25</v>
      </c>
      <c r="Q59" s="30" t="s">
        <v>25</v>
      </c>
      <c r="R59" s="30" t="s">
        <v>25</v>
      </c>
      <c r="S59" s="30" t="s">
        <v>25</v>
      </c>
      <c r="T59" s="30" t="s">
        <v>25</v>
      </c>
      <c r="U59" s="30" t="s">
        <v>25</v>
      </c>
      <c r="V59" s="30" t="s">
        <v>25</v>
      </c>
      <c r="W59" s="30" t="s">
        <v>25</v>
      </c>
      <c r="X59" s="34">
        <f t="shared" si="6"/>
        <v>0</v>
      </c>
      <c r="Y59" s="59"/>
      <c r="Z59" s="57"/>
      <c r="AA59" s="60"/>
      <c r="AB59" s="61"/>
      <c r="AC59" s="61"/>
    </row>
    <row r="60" ht="15.75" customHeight="1">
      <c r="A60" s="25">
        <f t="shared" si="9"/>
        <v>1</v>
      </c>
      <c r="B60" s="25">
        <f t="shared" si="10"/>
        <v>15</v>
      </c>
      <c r="C60" s="26" t="s">
        <v>23</v>
      </c>
      <c r="D60" s="27" t="s">
        <v>28</v>
      </c>
      <c r="E60" s="28" t="s">
        <v>17</v>
      </c>
      <c r="F60" s="28"/>
      <c r="G60" s="29" t="s">
        <v>18</v>
      </c>
      <c r="H60" s="30" t="s">
        <v>25</v>
      </c>
      <c r="I60" s="31" t="s">
        <v>20</v>
      </c>
      <c r="J60" s="32" t="s">
        <v>21</v>
      </c>
      <c r="K60" s="33" t="s">
        <v>25</v>
      </c>
      <c r="L60" s="30" t="s">
        <v>25</v>
      </c>
      <c r="M60" s="30" t="s">
        <v>25</v>
      </c>
      <c r="N60" s="30" t="s">
        <v>25</v>
      </c>
      <c r="O60" s="30" t="s">
        <v>25</v>
      </c>
      <c r="P60" s="30" t="s">
        <v>25</v>
      </c>
      <c r="Q60" s="30" t="s">
        <v>25</v>
      </c>
      <c r="R60" s="30" t="s">
        <v>25</v>
      </c>
      <c r="S60" s="30" t="s">
        <v>25</v>
      </c>
      <c r="T60" s="30" t="s">
        <v>25</v>
      </c>
      <c r="U60" s="30" t="s">
        <v>25</v>
      </c>
      <c r="V60" s="30" t="s">
        <v>25</v>
      </c>
      <c r="W60" s="30" t="s">
        <v>25</v>
      </c>
      <c r="X60" s="34">
        <f t="shared" si="6"/>
        <v>0</v>
      </c>
    </row>
    <row r="61" ht="15.75" customHeight="1">
      <c r="A61" s="25">
        <f t="shared" si="9"/>
        <v>12</v>
      </c>
      <c r="B61" s="25">
        <f t="shared" si="10"/>
        <v>9</v>
      </c>
      <c r="C61" s="26" t="s">
        <v>74</v>
      </c>
      <c r="D61" s="27" t="s">
        <v>187</v>
      </c>
      <c r="E61" s="28" t="s">
        <v>33</v>
      </c>
      <c r="F61" s="28" t="s">
        <v>17</v>
      </c>
      <c r="G61" s="29" t="s">
        <v>18</v>
      </c>
      <c r="H61" s="30" t="s">
        <v>19</v>
      </c>
      <c r="I61" s="31" t="s">
        <v>87</v>
      </c>
      <c r="J61" s="32" t="s">
        <v>58</v>
      </c>
      <c r="K61" s="33" t="s">
        <v>29</v>
      </c>
      <c r="L61" s="30"/>
      <c r="M61" s="30" t="s">
        <v>29</v>
      </c>
      <c r="N61" s="30" t="s">
        <v>29</v>
      </c>
      <c r="O61" s="30"/>
      <c r="P61" s="30" t="s">
        <v>29</v>
      </c>
      <c r="Q61" s="30" t="s">
        <v>29</v>
      </c>
      <c r="R61" s="30"/>
      <c r="S61" s="30" t="s">
        <v>29</v>
      </c>
      <c r="T61" s="30" t="s">
        <v>29</v>
      </c>
      <c r="U61" s="30"/>
      <c r="V61" s="30" t="s">
        <v>29</v>
      </c>
      <c r="W61" s="30" t="s">
        <v>29</v>
      </c>
      <c r="X61" s="34">
        <f t="shared" si="6"/>
        <v>0</v>
      </c>
    </row>
    <row r="62" ht="15.75" customHeight="1">
      <c r="A62" s="25">
        <f t="shared" si="9"/>
        <v>12</v>
      </c>
      <c r="B62" s="25">
        <f t="shared" si="10"/>
        <v>6</v>
      </c>
      <c r="C62" s="26" t="s">
        <v>160</v>
      </c>
      <c r="D62" s="27" t="s">
        <v>188</v>
      </c>
      <c r="E62" s="28" t="s">
        <v>33</v>
      </c>
      <c r="F62" s="28" t="s">
        <v>51</v>
      </c>
      <c r="G62" s="29" t="s">
        <v>52</v>
      </c>
      <c r="H62" s="30" t="s">
        <v>19</v>
      </c>
      <c r="I62" s="31" t="s">
        <v>87</v>
      </c>
      <c r="J62" s="32" t="s">
        <v>189</v>
      </c>
      <c r="K62" s="33" t="s">
        <v>19</v>
      </c>
      <c r="L62" s="30"/>
      <c r="M62" s="30" t="s">
        <v>19</v>
      </c>
      <c r="N62" s="30" t="s">
        <v>19</v>
      </c>
      <c r="O62" s="30"/>
      <c r="P62" s="30" t="s">
        <v>19</v>
      </c>
      <c r="Q62" s="30" t="s">
        <v>19</v>
      </c>
      <c r="R62" s="30"/>
      <c r="S62" s="30" t="s">
        <v>19</v>
      </c>
      <c r="T62" s="30" t="s">
        <v>19</v>
      </c>
      <c r="U62" s="30"/>
      <c r="V62" s="30" t="s">
        <v>29</v>
      </c>
      <c r="W62" s="30" t="s">
        <v>29</v>
      </c>
      <c r="X62" s="34">
        <f t="shared" si="6"/>
        <v>0.7777777778</v>
      </c>
      <c r="Y62" s="63" t="s">
        <v>186</v>
      </c>
      <c r="Z62" s="3"/>
      <c r="AA62" s="3"/>
      <c r="AB62" s="3"/>
      <c r="AC62" s="4"/>
    </row>
    <row r="63" ht="15.75" customHeight="1">
      <c r="A63" s="25">
        <f t="shared" si="9"/>
        <v>12</v>
      </c>
      <c r="B63" s="25">
        <f t="shared" si="10"/>
        <v>6</v>
      </c>
      <c r="C63" s="26" t="s">
        <v>160</v>
      </c>
      <c r="D63" s="27" t="s">
        <v>190</v>
      </c>
      <c r="E63" s="28" t="s">
        <v>63</v>
      </c>
      <c r="F63" s="28" t="s">
        <v>40</v>
      </c>
      <c r="G63" s="29" t="s">
        <v>191</v>
      </c>
      <c r="H63" s="30" t="s">
        <v>19</v>
      </c>
      <c r="I63" s="31" t="s">
        <v>87</v>
      </c>
      <c r="J63" s="32" t="s">
        <v>192</v>
      </c>
      <c r="K63" s="33" t="s">
        <v>29</v>
      </c>
      <c r="L63" s="30"/>
      <c r="M63" s="30" t="s">
        <v>29</v>
      </c>
      <c r="N63" s="30" t="s">
        <v>29</v>
      </c>
      <c r="O63" s="30"/>
      <c r="P63" s="30" t="s">
        <v>29</v>
      </c>
      <c r="Q63" s="30" t="s">
        <v>29</v>
      </c>
      <c r="R63" s="30"/>
      <c r="S63" s="30" t="s">
        <v>29</v>
      </c>
      <c r="T63" s="30" t="s">
        <v>29</v>
      </c>
      <c r="U63" s="30"/>
      <c r="V63" s="30" t="s">
        <v>29</v>
      </c>
      <c r="W63" s="30" t="s">
        <v>29</v>
      </c>
      <c r="X63" s="34">
        <f t="shared" si="6"/>
        <v>0</v>
      </c>
      <c r="Y63" s="64" t="s">
        <v>234</v>
      </c>
      <c r="Z63" s="3"/>
      <c r="AA63" s="3"/>
      <c r="AB63" s="3"/>
      <c r="AC63" s="4"/>
    </row>
    <row r="64" ht="15.75" customHeight="1">
      <c r="A64" s="25">
        <f t="shared" si="9"/>
        <v>12</v>
      </c>
      <c r="B64" s="25">
        <f t="shared" si="10"/>
        <v>8</v>
      </c>
      <c r="C64" s="26" t="s">
        <v>56</v>
      </c>
      <c r="D64" s="27" t="s">
        <v>193</v>
      </c>
      <c r="E64" s="28" t="s">
        <v>17</v>
      </c>
      <c r="F64" s="28"/>
      <c r="G64" s="29" t="s">
        <v>41</v>
      </c>
      <c r="H64" s="30" t="s">
        <v>25</v>
      </c>
      <c r="I64" s="31" t="s">
        <v>87</v>
      </c>
      <c r="J64" s="32" t="s">
        <v>194</v>
      </c>
      <c r="K64" s="33" t="s">
        <v>25</v>
      </c>
      <c r="L64" s="30" t="s">
        <v>25</v>
      </c>
      <c r="M64" s="30" t="s">
        <v>25</v>
      </c>
      <c r="N64" s="30" t="s">
        <v>25</v>
      </c>
      <c r="O64" s="30" t="s">
        <v>25</v>
      </c>
      <c r="P64" s="30" t="s">
        <v>25</v>
      </c>
      <c r="Q64" s="30" t="s">
        <v>25</v>
      </c>
      <c r="R64" s="30" t="s">
        <v>25</v>
      </c>
      <c r="S64" s="30" t="s">
        <v>25</v>
      </c>
      <c r="T64" s="30" t="s">
        <v>25</v>
      </c>
      <c r="U64" s="30" t="s">
        <v>25</v>
      </c>
      <c r="V64" s="30" t="s">
        <v>25</v>
      </c>
      <c r="W64" s="30" t="s">
        <v>25</v>
      </c>
      <c r="X64" s="34">
        <f t="shared" si="6"/>
        <v>0</v>
      </c>
      <c r="Y64" s="64"/>
      <c r="Z64" s="3"/>
      <c r="AA64" s="3"/>
      <c r="AB64" s="3"/>
      <c r="AC64" s="4"/>
    </row>
    <row r="65" ht="15.75" customHeight="1">
      <c r="A65" s="25">
        <f t="shared" si="9"/>
        <v>12</v>
      </c>
      <c r="B65" s="25">
        <f t="shared" si="10"/>
        <v>5</v>
      </c>
      <c r="C65" s="26" t="s">
        <v>144</v>
      </c>
      <c r="D65" s="27" t="s">
        <v>195</v>
      </c>
      <c r="E65" s="28" t="s">
        <v>63</v>
      </c>
      <c r="F65" s="28" t="s">
        <v>51</v>
      </c>
      <c r="G65" s="29" t="s">
        <v>18</v>
      </c>
      <c r="H65" s="30" t="s">
        <v>19</v>
      </c>
      <c r="I65" s="31" t="s">
        <v>87</v>
      </c>
      <c r="J65" s="32" t="s">
        <v>196</v>
      </c>
      <c r="K65" s="33" t="s">
        <v>19</v>
      </c>
      <c r="L65" s="30"/>
      <c r="M65" s="30" t="s">
        <v>19</v>
      </c>
      <c r="N65" s="30" t="s">
        <v>19</v>
      </c>
      <c r="O65" s="30"/>
      <c r="P65" s="30" t="s">
        <v>19</v>
      </c>
      <c r="Q65" s="30" t="s">
        <v>19</v>
      </c>
      <c r="R65" s="30"/>
      <c r="S65" s="30" t="s">
        <v>19</v>
      </c>
      <c r="T65" s="30" t="s">
        <v>19</v>
      </c>
      <c r="U65" s="30"/>
      <c r="V65" s="30" t="s">
        <v>19</v>
      </c>
      <c r="W65" s="30" t="s">
        <v>19</v>
      </c>
      <c r="X65" s="34">
        <f t="shared" si="6"/>
        <v>1</v>
      </c>
      <c r="Y65" s="64"/>
      <c r="Z65" s="3"/>
      <c r="AA65" s="3"/>
      <c r="AB65" s="3"/>
      <c r="AC65" s="4"/>
    </row>
    <row r="66" ht="1.5" customHeight="1">
      <c r="A66" s="25">
        <f t="shared" si="9"/>
        <v>12</v>
      </c>
      <c r="B66" s="25">
        <f t="shared" si="10"/>
        <v>9</v>
      </c>
      <c r="C66" s="26" t="s">
        <v>74</v>
      </c>
      <c r="D66" s="27" t="s">
        <v>197</v>
      </c>
      <c r="E66" s="28" t="s">
        <v>17</v>
      </c>
      <c r="F66" s="28"/>
      <c r="G66" s="29" t="s">
        <v>171</v>
      </c>
      <c r="H66" s="30" t="s">
        <v>25</v>
      </c>
      <c r="I66" s="31" t="s">
        <v>87</v>
      </c>
      <c r="J66" s="32" t="s">
        <v>90</v>
      </c>
      <c r="K66" s="33" t="s">
        <v>25</v>
      </c>
      <c r="L66" s="30" t="s">
        <v>25</v>
      </c>
      <c r="M66" s="30" t="s">
        <v>25</v>
      </c>
      <c r="N66" s="30" t="s">
        <v>25</v>
      </c>
      <c r="O66" s="30" t="s">
        <v>25</v>
      </c>
      <c r="P66" s="30" t="s">
        <v>25</v>
      </c>
      <c r="Q66" s="30" t="s">
        <v>25</v>
      </c>
      <c r="R66" s="30" t="s">
        <v>25</v>
      </c>
      <c r="S66" s="30" t="s">
        <v>25</v>
      </c>
      <c r="T66" s="30" t="s">
        <v>25</v>
      </c>
      <c r="U66" s="30" t="s">
        <v>25</v>
      </c>
      <c r="V66" s="30" t="s">
        <v>25</v>
      </c>
      <c r="W66" s="30" t="s">
        <v>25</v>
      </c>
      <c r="X66" s="34">
        <f t="shared" si="6"/>
        <v>0</v>
      </c>
      <c r="Y66" s="64"/>
      <c r="Z66" s="3"/>
      <c r="AA66" s="3"/>
      <c r="AB66" s="3"/>
      <c r="AC66" s="4"/>
    </row>
    <row r="67" ht="15.75" customHeight="1">
      <c r="A67" s="25">
        <f t="shared" si="9"/>
        <v>12</v>
      </c>
      <c r="B67" s="25">
        <f t="shared" si="10"/>
        <v>10</v>
      </c>
      <c r="C67" s="26" t="s">
        <v>65</v>
      </c>
      <c r="D67" s="27" t="s">
        <v>198</v>
      </c>
      <c r="E67" s="28" t="s">
        <v>17</v>
      </c>
      <c r="F67" s="28"/>
      <c r="G67" s="29" t="s">
        <v>41</v>
      </c>
      <c r="H67" s="30" t="s">
        <v>25</v>
      </c>
      <c r="I67" s="31" t="s">
        <v>87</v>
      </c>
      <c r="J67" s="32" t="s">
        <v>90</v>
      </c>
      <c r="K67" s="33" t="s">
        <v>25</v>
      </c>
      <c r="L67" s="30" t="s">
        <v>25</v>
      </c>
      <c r="M67" s="30" t="s">
        <v>25</v>
      </c>
      <c r="N67" s="30" t="s">
        <v>25</v>
      </c>
      <c r="O67" s="30" t="s">
        <v>25</v>
      </c>
      <c r="P67" s="30" t="s">
        <v>25</v>
      </c>
      <c r="Q67" s="30" t="s">
        <v>25</v>
      </c>
      <c r="R67" s="30" t="s">
        <v>25</v>
      </c>
      <c r="S67" s="30" t="s">
        <v>25</v>
      </c>
      <c r="T67" s="30" t="s">
        <v>25</v>
      </c>
      <c r="U67" s="30" t="s">
        <v>25</v>
      </c>
      <c r="V67" s="30" t="s">
        <v>25</v>
      </c>
      <c r="W67" s="30" t="s">
        <v>25</v>
      </c>
      <c r="X67" s="34">
        <f t="shared" si="6"/>
        <v>0</v>
      </c>
      <c r="Y67" s="64"/>
      <c r="Z67" s="3"/>
      <c r="AA67" s="3"/>
      <c r="AB67" s="3"/>
      <c r="AC67" s="4"/>
    </row>
    <row r="68" ht="15.75" customHeight="1">
      <c r="A68" s="25">
        <f t="shared" si="9"/>
        <v>12</v>
      </c>
      <c r="B68" s="25">
        <f t="shared" si="10"/>
        <v>10</v>
      </c>
      <c r="C68" s="26" t="s">
        <v>65</v>
      </c>
      <c r="D68" s="27" t="s">
        <v>199</v>
      </c>
      <c r="E68" s="28" t="s">
        <v>17</v>
      </c>
      <c r="F68" s="28"/>
      <c r="G68" s="29" t="s">
        <v>52</v>
      </c>
      <c r="H68" s="30" t="s">
        <v>19</v>
      </c>
      <c r="I68" s="31" t="s">
        <v>87</v>
      </c>
      <c r="J68" s="32" t="s">
        <v>200</v>
      </c>
      <c r="K68" s="33"/>
      <c r="L68" s="65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4">
        <f t="shared" si="6"/>
        <v>0</v>
      </c>
      <c r="Y68" s="64"/>
      <c r="Z68" s="3"/>
      <c r="AA68" s="3"/>
      <c r="AB68" s="3"/>
      <c r="AC68" s="4"/>
    </row>
    <row r="69" ht="15.75" customHeight="1">
      <c r="A69" s="25">
        <f t="shared" si="9"/>
        <v>11</v>
      </c>
      <c r="B69" s="25">
        <f t="shared" si="10"/>
        <v>9</v>
      </c>
      <c r="C69" s="26" t="s">
        <v>74</v>
      </c>
      <c r="D69" s="27" t="s">
        <v>180</v>
      </c>
      <c r="E69" s="28" t="s">
        <v>33</v>
      </c>
      <c r="F69" s="28" t="s">
        <v>17</v>
      </c>
      <c r="G69" s="29" t="s">
        <v>64</v>
      </c>
      <c r="H69" s="30" t="s">
        <v>19</v>
      </c>
      <c r="I69" s="31" t="s">
        <v>84</v>
      </c>
      <c r="J69" s="32" t="s">
        <v>58</v>
      </c>
      <c r="K69" s="33" t="s">
        <v>19</v>
      </c>
      <c r="L69" s="30"/>
      <c r="M69" s="30" t="s">
        <v>26</v>
      </c>
      <c r="N69" s="30" t="s">
        <v>29</v>
      </c>
      <c r="O69" s="30" t="s">
        <v>29</v>
      </c>
      <c r="P69" s="30" t="s">
        <v>29</v>
      </c>
      <c r="Q69" s="30" t="s">
        <v>19</v>
      </c>
      <c r="R69" s="30"/>
      <c r="S69" s="30" t="s">
        <v>19</v>
      </c>
      <c r="T69" s="30" t="s">
        <v>19</v>
      </c>
      <c r="U69" s="30"/>
      <c r="V69" s="30" t="s">
        <v>19</v>
      </c>
      <c r="W69" s="30" t="s">
        <v>19</v>
      </c>
      <c r="X69" s="34">
        <f t="shared" si="6"/>
        <v>0.6666666667</v>
      </c>
      <c r="Y69" s="64"/>
      <c r="Z69" s="3"/>
      <c r="AA69" s="3"/>
      <c r="AB69" s="3"/>
      <c r="AC69" s="4"/>
    </row>
    <row r="70" ht="15.75" customHeight="1">
      <c r="A70" s="25">
        <f t="shared" si="9"/>
        <v>11</v>
      </c>
      <c r="B70" s="25">
        <f t="shared" si="10"/>
        <v>9</v>
      </c>
      <c r="C70" s="26" t="s">
        <v>74</v>
      </c>
      <c r="D70" s="27" t="s">
        <v>181</v>
      </c>
      <c r="E70" s="28" t="s">
        <v>63</v>
      </c>
      <c r="F70" s="28" t="s">
        <v>76</v>
      </c>
      <c r="G70" s="29" t="s">
        <v>64</v>
      </c>
      <c r="H70" s="30" t="s">
        <v>19</v>
      </c>
      <c r="I70" s="31" t="s">
        <v>84</v>
      </c>
      <c r="J70" s="32" t="s">
        <v>58</v>
      </c>
      <c r="K70" s="33" t="s">
        <v>59</v>
      </c>
      <c r="L70" s="30"/>
      <c r="M70" s="30" t="s">
        <v>59</v>
      </c>
      <c r="N70" s="30" t="s">
        <v>59</v>
      </c>
      <c r="O70" s="30" t="s">
        <v>59</v>
      </c>
      <c r="P70" s="30" t="s">
        <v>59</v>
      </c>
      <c r="Q70" s="30" t="s">
        <v>19</v>
      </c>
      <c r="R70" s="30" t="s">
        <v>59</v>
      </c>
      <c r="S70" s="30" t="s">
        <v>59</v>
      </c>
      <c r="T70" s="30" t="s">
        <v>59</v>
      </c>
      <c r="U70" s="30" t="s">
        <v>59</v>
      </c>
      <c r="V70" s="30" t="s">
        <v>59</v>
      </c>
      <c r="W70" s="30" t="s">
        <v>59</v>
      </c>
      <c r="X70" s="34">
        <f t="shared" si="6"/>
        <v>0.1111111111</v>
      </c>
      <c r="Y70" s="64"/>
      <c r="Z70" s="3"/>
      <c r="AA70" s="3"/>
      <c r="AB70" s="3"/>
      <c r="AC70" s="4"/>
    </row>
    <row r="71" ht="15.75" customHeight="1">
      <c r="A71" s="25">
        <f t="shared" si="9"/>
        <v>11</v>
      </c>
      <c r="B71" s="25">
        <f t="shared" si="10"/>
        <v>9</v>
      </c>
      <c r="C71" s="26" t="s">
        <v>74</v>
      </c>
      <c r="D71" s="27" t="s">
        <v>182</v>
      </c>
      <c r="E71" s="28" t="s">
        <v>17</v>
      </c>
      <c r="F71" s="28" t="s">
        <v>40</v>
      </c>
      <c r="G71" s="29" t="s">
        <v>64</v>
      </c>
      <c r="H71" s="42" t="s">
        <v>19</v>
      </c>
      <c r="I71" s="31" t="s">
        <v>84</v>
      </c>
      <c r="J71" s="32" t="s">
        <v>77</v>
      </c>
      <c r="K71" s="47" t="s">
        <v>19</v>
      </c>
      <c r="L71" s="42"/>
      <c r="M71" s="42" t="s">
        <v>19</v>
      </c>
      <c r="N71" s="42" t="s">
        <v>19</v>
      </c>
      <c r="O71" s="42"/>
      <c r="P71" s="42" t="s">
        <v>19</v>
      </c>
      <c r="Q71" s="42" t="s">
        <v>29</v>
      </c>
      <c r="R71" s="42"/>
      <c r="S71" s="42" t="s">
        <v>19</v>
      </c>
      <c r="T71" s="42" t="s">
        <v>19</v>
      </c>
      <c r="U71" s="42"/>
      <c r="V71" s="42" t="s">
        <v>19</v>
      </c>
      <c r="W71" s="42" t="s">
        <v>19</v>
      </c>
      <c r="X71" s="34">
        <f t="shared" si="6"/>
        <v>0.8888888889</v>
      </c>
      <c r="Y71" s="48"/>
      <c r="Z71" s="48"/>
      <c r="AA71" s="49"/>
      <c r="AB71" s="5"/>
      <c r="AC71" s="5"/>
    </row>
    <row r="72" ht="15.75" customHeight="1">
      <c r="A72" s="25">
        <f t="shared" si="9"/>
        <v>11</v>
      </c>
      <c r="B72" s="25">
        <f t="shared" si="10"/>
        <v>5</v>
      </c>
      <c r="C72" s="26" t="s">
        <v>144</v>
      </c>
      <c r="D72" s="27" t="s">
        <v>183</v>
      </c>
      <c r="E72" s="28" t="s">
        <v>63</v>
      </c>
      <c r="F72" s="28" t="s">
        <v>17</v>
      </c>
      <c r="G72" s="29" t="s">
        <v>64</v>
      </c>
      <c r="H72" s="30" t="s">
        <v>19</v>
      </c>
      <c r="I72" s="31" t="s">
        <v>84</v>
      </c>
      <c r="J72" s="32" t="s">
        <v>90</v>
      </c>
      <c r="K72" s="33" t="s">
        <v>19</v>
      </c>
      <c r="L72" s="30"/>
      <c r="M72" s="30" t="s">
        <v>19</v>
      </c>
      <c r="N72" s="30" t="s">
        <v>19</v>
      </c>
      <c r="O72" s="30"/>
      <c r="P72" s="30" t="s">
        <v>19</v>
      </c>
      <c r="Q72" s="30" t="s">
        <v>19</v>
      </c>
      <c r="R72" s="30"/>
      <c r="S72" s="30" t="s">
        <v>19</v>
      </c>
      <c r="T72" s="30" t="s">
        <v>19</v>
      </c>
      <c r="U72" s="30"/>
      <c r="V72" s="30" t="s">
        <v>19</v>
      </c>
      <c r="W72" s="30" t="s">
        <v>29</v>
      </c>
      <c r="X72" s="34">
        <f t="shared" si="6"/>
        <v>0.8888888889</v>
      </c>
      <c r="Y72" s="48"/>
      <c r="Z72" s="48"/>
      <c r="AA72" s="49"/>
      <c r="AB72" s="5"/>
      <c r="AC72" s="5"/>
    </row>
    <row r="73" ht="15.75" customHeight="1">
      <c r="A73" s="25">
        <f t="shared" si="9"/>
        <v>11</v>
      </c>
      <c r="B73" s="25">
        <f t="shared" si="10"/>
        <v>6</v>
      </c>
      <c r="C73" s="26" t="s">
        <v>160</v>
      </c>
      <c r="D73" s="27" t="s">
        <v>184</v>
      </c>
      <c r="E73" s="28" t="s">
        <v>40</v>
      </c>
      <c r="F73" s="28" t="s">
        <v>17</v>
      </c>
      <c r="G73" s="29" t="s">
        <v>18</v>
      </c>
      <c r="H73" s="30" t="s">
        <v>19</v>
      </c>
      <c r="I73" s="31" t="s">
        <v>84</v>
      </c>
      <c r="J73" s="32" t="s">
        <v>90</v>
      </c>
      <c r="K73" s="33" t="s">
        <v>25</v>
      </c>
      <c r="L73" s="30" t="s">
        <v>25</v>
      </c>
      <c r="M73" s="30" t="s">
        <v>25</v>
      </c>
      <c r="N73" s="30" t="s">
        <v>25</v>
      </c>
      <c r="O73" s="30" t="s">
        <v>25</v>
      </c>
      <c r="P73" s="30" t="s">
        <v>25</v>
      </c>
      <c r="Q73" s="30" t="s">
        <v>25</v>
      </c>
      <c r="R73" s="30" t="s">
        <v>25</v>
      </c>
      <c r="S73" s="30" t="s">
        <v>25</v>
      </c>
      <c r="T73" s="30" t="s">
        <v>25</v>
      </c>
      <c r="U73" s="30" t="s">
        <v>25</v>
      </c>
      <c r="V73" s="30" t="s">
        <v>25</v>
      </c>
      <c r="W73" s="30" t="s">
        <v>25</v>
      </c>
      <c r="X73" s="34">
        <f t="shared" si="6"/>
        <v>0</v>
      </c>
      <c r="Y73" s="48"/>
      <c r="Z73" s="48"/>
      <c r="AA73" s="49"/>
      <c r="AB73" s="5"/>
      <c r="AC73" s="5"/>
    </row>
    <row r="74" ht="15.75" customHeight="1">
      <c r="A74" s="25">
        <f t="shared" si="9"/>
        <v>11</v>
      </c>
      <c r="B74" s="25">
        <f t="shared" si="10"/>
        <v>9</v>
      </c>
      <c r="C74" s="26" t="s">
        <v>74</v>
      </c>
      <c r="D74" s="27" t="s">
        <v>185</v>
      </c>
      <c r="E74" s="28" t="s">
        <v>51</v>
      </c>
      <c r="F74" s="28" t="s">
        <v>33</v>
      </c>
      <c r="G74" s="29" t="s">
        <v>171</v>
      </c>
      <c r="H74" s="30" t="s">
        <v>25</v>
      </c>
      <c r="I74" s="31" t="s">
        <v>84</v>
      </c>
      <c r="J74" s="32" t="s">
        <v>90</v>
      </c>
      <c r="K74" s="33" t="s">
        <v>25</v>
      </c>
      <c r="L74" s="30" t="s">
        <v>25</v>
      </c>
      <c r="M74" s="30" t="s">
        <v>25</v>
      </c>
      <c r="N74" s="30" t="s">
        <v>25</v>
      </c>
      <c r="O74" s="30" t="s">
        <v>25</v>
      </c>
      <c r="P74" s="30" t="s">
        <v>25</v>
      </c>
      <c r="Q74" s="30" t="s">
        <v>25</v>
      </c>
      <c r="R74" s="30" t="s">
        <v>25</v>
      </c>
      <c r="S74" s="30" t="s">
        <v>25</v>
      </c>
      <c r="T74" s="30" t="s">
        <v>25</v>
      </c>
      <c r="U74" s="30" t="s">
        <v>25</v>
      </c>
      <c r="V74" s="30" t="s">
        <v>25</v>
      </c>
      <c r="W74" s="30" t="s">
        <v>25</v>
      </c>
      <c r="X74" s="34">
        <f t="shared" si="6"/>
        <v>0</v>
      </c>
      <c r="Y74" s="48"/>
      <c r="Z74" s="48"/>
      <c r="AA74" s="49"/>
      <c r="AB74" s="5"/>
      <c r="AC74" s="5"/>
    </row>
    <row r="75" ht="15.75" customHeight="1">
      <c r="A75" s="25">
        <f t="shared" si="9"/>
        <v>13</v>
      </c>
      <c r="B75" s="25">
        <f t="shared" si="10"/>
        <v>7</v>
      </c>
      <c r="C75" s="26" t="s">
        <v>38</v>
      </c>
      <c r="D75" s="66" t="s">
        <v>201</v>
      </c>
      <c r="E75" s="28" t="s">
        <v>33</v>
      </c>
      <c r="F75" s="28" t="s">
        <v>46</v>
      </c>
      <c r="G75" s="29" t="s">
        <v>64</v>
      </c>
      <c r="H75" s="30" t="s">
        <v>19</v>
      </c>
      <c r="I75" s="31" t="s">
        <v>91</v>
      </c>
      <c r="J75" s="32" t="s">
        <v>202</v>
      </c>
      <c r="K75" s="33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4">
        <f t="shared" si="6"/>
        <v>0</v>
      </c>
      <c r="Y75" s="48"/>
      <c r="Z75" s="48"/>
      <c r="AA75" s="49"/>
      <c r="AB75" s="5"/>
      <c r="AC75" s="5"/>
    </row>
    <row r="76" ht="15.75" customHeight="1">
      <c r="A76" s="25">
        <f t="shared" si="9"/>
        <v>13</v>
      </c>
      <c r="B76" s="25">
        <f t="shared" si="10"/>
        <v>9</v>
      </c>
      <c r="C76" s="26" t="s">
        <v>74</v>
      </c>
      <c r="D76" s="67" t="s">
        <v>203</v>
      </c>
      <c r="E76" s="28" t="s">
        <v>51</v>
      </c>
      <c r="F76" s="28" t="s">
        <v>17</v>
      </c>
      <c r="G76" s="29" t="s">
        <v>52</v>
      </c>
      <c r="H76" s="30" t="s">
        <v>59</v>
      </c>
      <c r="I76" s="31" t="s">
        <v>91</v>
      </c>
      <c r="J76" s="32" t="s">
        <v>202</v>
      </c>
      <c r="K76" s="33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4">
        <f t="shared" si="6"/>
        <v>0</v>
      </c>
      <c r="Y76" s="48"/>
      <c r="Z76" s="48"/>
      <c r="AA76" s="49"/>
      <c r="AB76" s="5"/>
      <c r="AC76" s="5"/>
    </row>
    <row r="77" ht="15.75" customHeight="1">
      <c r="A77" s="25">
        <f t="shared" si="9"/>
        <v>13</v>
      </c>
      <c r="B77" s="25">
        <f t="shared" si="10"/>
        <v>10</v>
      </c>
      <c r="C77" s="69" t="s">
        <v>65</v>
      </c>
      <c r="D77" s="67" t="s">
        <v>204</v>
      </c>
      <c r="E77" s="28" t="s">
        <v>17</v>
      </c>
      <c r="F77" s="28"/>
      <c r="G77" s="29" t="s">
        <v>41</v>
      </c>
      <c r="H77" s="42" t="s">
        <v>19</v>
      </c>
      <c r="I77" s="31" t="s">
        <v>91</v>
      </c>
      <c r="J77" s="32" t="s">
        <v>202</v>
      </c>
      <c r="K77" s="33"/>
      <c r="L77" s="42"/>
      <c r="M77" s="30"/>
      <c r="N77" s="30"/>
      <c r="O77" s="42"/>
      <c r="P77" s="30"/>
      <c r="Q77" s="30"/>
      <c r="R77" s="42"/>
      <c r="S77" s="30"/>
      <c r="T77" s="30"/>
      <c r="U77" s="42"/>
      <c r="V77" s="30"/>
      <c r="W77" s="42"/>
      <c r="X77" s="34">
        <f t="shared" si="6"/>
        <v>0</v>
      </c>
      <c r="Y77" s="48"/>
      <c r="Z77" s="48"/>
      <c r="AA77" s="49"/>
      <c r="AB77" s="5"/>
      <c r="AC77" s="5"/>
    </row>
    <row r="78" ht="15.75" customHeight="1">
      <c r="A78" s="25">
        <f t="shared" si="9"/>
        <v>13</v>
      </c>
      <c r="B78" s="25">
        <f t="shared" si="10"/>
        <v>8</v>
      </c>
      <c r="C78" s="26" t="s">
        <v>56</v>
      </c>
      <c r="D78" s="27" t="s">
        <v>205</v>
      </c>
      <c r="E78" s="28" t="s">
        <v>33</v>
      </c>
      <c r="F78" s="28" t="s">
        <v>76</v>
      </c>
      <c r="G78" s="29" t="s">
        <v>64</v>
      </c>
      <c r="H78" s="30" t="s">
        <v>19</v>
      </c>
      <c r="I78" s="31" t="s">
        <v>91</v>
      </c>
      <c r="J78" s="32" t="s">
        <v>206</v>
      </c>
      <c r="K78" s="33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4">
        <f t="shared" si="6"/>
        <v>0</v>
      </c>
      <c r="Y78" s="48"/>
      <c r="Z78" s="48"/>
      <c r="AA78" s="49"/>
      <c r="AB78" s="5"/>
      <c r="AC78" s="5"/>
    </row>
    <row r="79" ht="15.75" customHeight="1">
      <c r="A79" s="25">
        <f t="shared" si="9"/>
        <v>15</v>
      </c>
      <c r="B79" s="25">
        <f t="shared" si="10"/>
        <v>9</v>
      </c>
      <c r="C79" s="26" t="s">
        <v>74</v>
      </c>
      <c r="D79" s="27" t="s">
        <v>210</v>
      </c>
      <c r="E79" s="28" t="s">
        <v>51</v>
      </c>
      <c r="F79" s="28" t="s">
        <v>63</v>
      </c>
      <c r="G79" s="29" t="s">
        <v>18</v>
      </c>
      <c r="H79" s="30" t="s">
        <v>25</v>
      </c>
      <c r="I79" s="31" t="s">
        <v>97</v>
      </c>
      <c r="J79" s="32" t="s">
        <v>58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4">
        <f t="shared" si="6"/>
        <v>0</v>
      </c>
      <c r="Y79" s="48"/>
      <c r="Z79" s="48"/>
      <c r="AA79" s="49"/>
      <c r="AB79" s="5"/>
      <c r="AC79" s="5"/>
    </row>
    <row r="80" ht="15.75" customHeight="1">
      <c r="A80" s="25">
        <f t="shared" si="9"/>
        <v>15</v>
      </c>
      <c r="B80" s="25">
        <f t="shared" si="10"/>
        <v>8</v>
      </c>
      <c r="C80" s="26" t="s">
        <v>56</v>
      </c>
      <c r="D80" s="27" t="s">
        <v>212</v>
      </c>
      <c r="E80" s="28" t="s">
        <v>33</v>
      </c>
      <c r="F80" s="28" t="s">
        <v>46</v>
      </c>
      <c r="G80" s="29" t="s">
        <v>64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4">
        <f t="shared" si="6"/>
        <v>0</v>
      </c>
      <c r="Y80" s="48"/>
      <c r="Z80" s="48"/>
      <c r="AA80" s="49"/>
      <c r="AB80" s="5"/>
      <c r="AC80" s="5"/>
    </row>
    <row r="81" ht="15.75" customHeight="1">
      <c r="A81" s="25">
        <f t="shared" si="9"/>
        <v>15</v>
      </c>
      <c r="B81" s="25">
        <f t="shared" si="10"/>
        <v>10</v>
      </c>
      <c r="C81" s="26" t="s">
        <v>65</v>
      </c>
      <c r="D81" s="27" t="s">
        <v>213</v>
      </c>
      <c r="E81" s="28" t="s">
        <v>17</v>
      </c>
      <c r="F81" s="28" t="s">
        <v>33</v>
      </c>
      <c r="G81" s="29" t="s">
        <v>41</v>
      </c>
      <c r="H81" s="30" t="s">
        <v>25</v>
      </c>
      <c r="I81" s="31" t="s">
        <v>97</v>
      </c>
      <c r="J81" s="32" t="s">
        <v>77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4">
        <f t="shared" si="6"/>
        <v>0</v>
      </c>
      <c r="Y81" s="48"/>
      <c r="Z81" s="48"/>
      <c r="AA81" s="49"/>
      <c r="AB81" s="5"/>
      <c r="AC81" s="5"/>
    </row>
    <row r="82" ht="15.75" customHeight="1">
      <c r="A82" s="25">
        <f t="shared" si="9"/>
        <v>15</v>
      </c>
      <c r="B82" s="25">
        <f t="shared" si="10"/>
        <v>11</v>
      </c>
      <c r="C82" s="26" t="s">
        <v>70</v>
      </c>
      <c r="D82" s="27" t="s">
        <v>214</v>
      </c>
      <c r="E82" s="28" t="s">
        <v>17</v>
      </c>
      <c r="F82" s="28"/>
      <c r="G82" s="29" t="s">
        <v>52</v>
      </c>
      <c r="H82" s="30" t="s">
        <v>25</v>
      </c>
      <c r="I82" s="31" t="s">
        <v>97</v>
      </c>
      <c r="J82" s="32" t="s">
        <v>77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4">
        <f t="shared" si="6"/>
        <v>0</v>
      </c>
      <c r="Y82" s="48"/>
      <c r="Z82" s="48"/>
      <c r="AA82" s="49"/>
      <c r="AB82" s="5"/>
      <c r="AC82" s="5"/>
    </row>
    <row r="83" ht="15.75" customHeight="1">
      <c r="A83" s="25">
        <f t="shared" si="9"/>
        <v>15</v>
      </c>
      <c r="B83" s="25">
        <f t="shared" si="10"/>
        <v>6</v>
      </c>
      <c r="C83" s="26" t="s">
        <v>160</v>
      </c>
      <c r="D83" s="27" t="s">
        <v>215</v>
      </c>
      <c r="E83" s="28" t="s">
        <v>33</v>
      </c>
      <c r="F83" s="28" t="s">
        <v>17</v>
      </c>
      <c r="G83" s="29" t="s">
        <v>18</v>
      </c>
      <c r="H83" s="30" t="s">
        <v>25</v>
      </c>
      <c r="I83" s="31" t="s">
        <v>97</v>
      </c>
      <c r="J83" s="32" t="s">
        <v>90</v>
      </c>
      <c r="K83" s="33" t="s">
        <v>25</v>
      </c>
      <c r="L83" s="30" t="s">
        <v>25</v>
      </c>
      <c r="M83" s="30" t="s">
        <v>25</v>
      </c>
      <c r="N83" s="30" t="s">
        <v>25</v>
      </c>
      <c r="O83" s="30" t="s">
        <v>25</v>
      </c>
      <c r="P83" s="30" t="s">
        <v>25</v>
      </c>
      <c r="Q83" s="30" t="s">
        <v>25</v>
      </c>
      <c r="R83" s="30" t="s">
        <v>25</v>
      </c>
      <c r="S83" s="30" t="s">
        <v>25</v>
      </c>
      <c r="T83" s="30" t="s">
        <v>25</v>
      </c>
      <c r="U83" s="30" t="s">
        <v>25</v>
      </c>
      <c r="V83" s="30" t="s">
        <v>25</v>
      </c>
      <c r="W83" s="30" t="s">
        <v>25</v>
      </c>
      <c r="X83" s="34">
        <f t="shared" si="6"/>
        <v>0</v>
      </c>
      <c r="Y83" s="48"/>
      <c r="Z83" s="48"/>
      <c r="AA83" s="49"/>
      <c r="AB83" s="5"/>
      <c r="AC83" s="5"/>
    </row>
    <row r="84" ht="15.75" customHeight="1">
      <c r="A84" s="25">
        <f t="shared" si="9"/>
        <v>15</v>
      </c>
      <c r="B84" s="25">
        <f t="shared" si="10"/>
        <v>10</v>
      </c>
      <c r="C84" s="26" t="s">
        <v>65</v>
      </c>
      <c r="D84" s="27" t="s">
        <v>216</v>
      </c>
      <c r="E84" s="28" t="s">
        <v>51</v>
      </c>
      <c r="F84" s="28" t="s">
        <v>17</v>
      </c>
      <c r="G84" s="29" t="s">
        <v>64</v>
      </c>
      <c r="H84" s="30" t="s">
        <v>25</v>
      </c>
      <c r="I84" s="31" t="s">
        <v>97</v>
      </c>
      <c r="J84" s="32" t="s">
        <v>90</v>
      </c>
      <c r="K84" s="33" t="s">
        <v>25</v>
      </c>
      <c r="L84" s="30" t="s">
        <v>25</v>
      </c>
      <c r="M84" s="30" t="s">
        <v>25</v>
      </c>
      <c r="N84" s="30" t="s">
        <v>25</v>
      </c>
      <c r="O84" s="30" t="s">
        <v>25</v>
      </c>
      <c r="P84" s="30" t="s">
        <v>25</v>
      </c>
      <c r="Q84" s="30" t="s">
        <v>25</v>
      </c>
      <c r="R84" s="30" t="s">
        <v>25</v>
      </c>
      <c r="S84" s="30" t="s">
        <v>25</v>
      </c>
      <c r="T84" s="30" t="s">
        <v>25</v>
      </c>
      <c r="U84" s="30" t="s">
        <v>25</v>
      </c>
      <c r="V84" s="30" t="s">
        <v>25</v>
      </c>
      <c r="W84" s="30" t="s">
        <v>25</v>
      </c>
      <c r="X84" s="34">
        <f t="shared" si="6"/>
        <v>0</v>
      </c>
      <c r="Y84" s="48"/>
      <c r="Z84" s="48"/>
      <c r="AA84" s="49"/>
      <c r="AB84" s="5"/>
      <c r="AC84" s="5"/>
    </row>
    <row r="85" ht="15.75" customHeight="1">
      <c r="A85" s="25">
        <f t="shared" si="9"/>
        <v>15</v>
      </c>
      <c r="B85" s="25">
        <f t="shared" si="10"/>
        <v>15</v>
      </c>
      <c r="C85" s="26"/>
      <c r="D85" s="27"/>
      <c r="E85" s="28"/>
      <c r="F85" s="28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4">
        <f t="shared" si="6"/>
        <v>0</v>
      </c>
      <c r="Y85" s="48"/>
      <c r="Z85" s="48"/>
      <c r="AA85" s="49"/>
      <c r="AB85" s="5"/>
      <c r="AC85" s="5"/>
    </row>
    <row r="86" ht="15.75" customHeight="1">
      <c r="A86" s="25">
        <f t="shared" si="9"/>
        <v>15</v>
      </c>
      <c r="B86" s="25">
        <f t="shared" si="10"/>
        <v>15</v>
      </c>
      <c r="C86" s="26"/>
      <c r="D86" s="27"/>
      <c r="E86" s="28"/>
      <c r="F86" s="28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4">
        <f t="shared" si="6"/>
        <v>0</v>
      </c>
      <c r="Y86" s="48"/>
      <c r="Z86" s="48"/>
      <c r="AA86" s="49"/>
      <c r="AB86" s="5"/>
      <c r="AC86" s="5"/>
    </row>
    <row r="87" ht="15.75" customHeight="1">
      <c r="A87" s="25">
        <f t="shared" si="9"/>
        <v>15</v>
      </c>
      <c r="B87" s="25">
        <f t="shared" si="10"/>
        <v>15</v>
      </c>
      <c r="C87" s="26"/>
      <c r="D87" s="27"/>
      <c r="E87" s="28"/>
      <c r="F87" s="28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4">
        <f t="shared" si="6"/>
        <v>0</v>
      </c>
      <c r="Y87" s="48"/>
      <c r="Z87" s="48"/>
      <c r="AA87" s="49"/>
      <c r="AB87" s="5"/>
      <c r="AC87" s="5"/>
    </row>
    <row r="88" ht="15.75" customHeight="1">
      <c r="A88" s="25">
        <f t="shared" si="9"/>
        <v>15</v>
      </c>
      <c r="B88" s="25">
        <f t="shared" si="10"/>
        <v>15</v>
      </c>
      <c r="C88" s="26"/>
      <c r="D88" s="27"/>
      <c r="E88" s="28"/>
      <c r="F88" s="28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4">
        <f t="shared" si="6"/>
        <v>0</v>
      </c>
      <c r="Y88" s="48"/>
      <c r="Z88" s="48"/>
      <c r="AA88" s="49"/>
      <c r="AB88" s="5"/>
      <c r="AC88" s="5"/>
    </row>
    <row r="89" ht="15.75" customHeight="1">
      <c r="A89" s="25">
        <f t="shared" si="9"/>
        <v>15</v>
      </c>
      <c r="B89" s="25">
        <f t="shared" si="10"/>
        <v>15</v>
      </c>
      <c r="C89" s="26"/>
      <c r="D89" s="27"/>
      <c r="E89" s="28"/>
      <c r="F89" s="28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4">
        <f t="shared" si="6"/>
        <v>0</v>
      </c>
      <c r="Y89" s="48"/>
      <c r="Z89" s="48"/>
      <c r="AA89" s="49"/>
      <c r="AB89" s="5"/>
      <c r="AC89" s="5"/>
    </row>
    <row r="90" ht="15.75" customHeight="1">
      <c r="A90" s="25">
        <f t="shared" si="9"/>
        <v>15</v>
      </c>
      <c r="B90" s="25">
        <f t="shared" si="10"/>
        <v>15</v>
      </c>
      <c r="C90" s="26"/>
      <c r="D90" s="27"/>
      <c r="E90" s="28"/>
      <c r="F90" s="28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4">
        <f t="shared" si="6"/>
        <v>0</v>
      </c>
      <c r="Y90" s="48"/>
      <c r="Z90" s="48"/>
      <c r="AA90" s="49"/>
      <c r="AB90" s="5"/>
      <c r="AC90" s="5"/>
    </row>
    <row r="91" ht="15.75" customHeight="1">
      <c r="A91" s="25">
        <f t="shared" si="9"/>
        <v>15</v>
      </c>
      <c r="B91" s="25">
        <f t="shared" si="10"/>
        <v>15</v>
      </c>
      <c r="C91" s="26"/>
      <c r="D91" s="27"/>
      <c r="E91" s="28"/>
      <c r="F91" s="28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4">
        <f t="shared" si="6"/>
        <v>0</v>
      </c>
      <c r="Y91" s="48"/>
      <c r="Z91" s="48"/>
      <c r="AA91" s="49"/>
      <c r="AB91" s="5"/>
      <c r="AC91" s="5"/>
    </row>
    <row r="92" ht="15.75" customHeight="1">
      <c r="A92" s="25">
        <f t="shared" si="9"/>
        <v>15</v>
      </c>
      <c r="B92" s="25">
        <f t="shared" si="10"/>
        <v>15</v>
      </c>
      <c r="C92" s="26"/>
      <c r="D92" s="27"/>
      <c r="E92" s="28"/>
      <c r="F92" s="28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4">
        <f t="shared" si="6"/>
        <v>0</v>
      </c>
      <c r="Y92" s="48"/>
      <c r="Z92" s="48"/>
      <c r="AA92" s="49"/>
      <c r="AB92" s="5"/>
      <c r="AC92" s="5"/>
    </row>
    <row r="93" ht="15.75" customHeight="1">
      <c r="A93" s="25">
        <f t="shared" si="9"/>
        <v>15</v>
      </c>
      <c r="B93" s="25">
        <f t="shared" si="10"/>
        <v>15</v>
      </c>
      <c r="C93" s="26"/>
      <c r="D93" s="27"/>
      <c r="E93" s="28"/>
      <c r="F93" s="28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4">
        <f t="shared" si="6"/>
        <v>0</v>
      </c>
      <c r="Y93" s="48"/>
      <c r="Z93" s="48"/>
      <c r="AA93" s="49"/>
      <c r="AB93" s="5"/>
      <c r="AC93" s="5"/>
    </row>
    <row r="94" ht="15.75" customHeight="1">
      <c r="A94" s="25">
        <f t="shared" si="9"/>
        <v>15</v>
      </c>
      <c r="B94" s="25">
        <f t="shared" si="10"/>
        <v>15</v>
      </c>
      <c r="C94" s="26"/>
      <c r="D94" s="27"/>
      <c r="E94" s="28"/>
      <c r="F94" s="28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4">
        <f t="shared" si="6"/>
        <v>0</v>
      </c>
      <c r="Y94" s="48"/>
      <c r="Z94" s="48"/>
      <c r="AA94" s="49"/>
      <c r="AB94" s="5"/>
      <c r="AC94" s="5"/>
    </row>
    <row r="95" ht="15.75" customHeight="1">
      <c r="A95" s="25">
        <f t="shared" si="9"/>
        <v>15</v>
      </c>
      <c r="B95" s="25">
        <f t="shared" si="10"/>
        <v>15</v>
      </c>
      <c r="C95" s="26"/>
      <c r="D95" s="27"/>
      <c r="E95" s="28"/>
      <c r="F95" s="28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4">
        <f t="shared" si="6"/>
        <v>0</v>
      </c>
      <c r="Y95" s="48"/>
      <c r="Z95" s="48"/>
      <c r="AA95" s="49"/>
      <c r="AB95" s="5"/>
      <c r="AC95" s="5"/>
    </row>
    <row r="96" ht="15.75" customHeight="1">
      <c r="A96" s="25">
        <f t="shared" si="9"/>
        <v>15</v>
      </c>
      <c r="B96" s="25">
        <f t="shared" si="10"/>
        <v>15</v>
      </c>
      <c r="C96" s="26"/>
      <c r="D96" s="27"/>
      <c r="E96" s="28"/>
      <c r="F96" s="28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4">
        <f t="shared" si="6"/>
        <v>0</v>
      </c>
      <c r="Y96" s="48"/>
      <c r="Z96" s="48"/>
      <c r="AA96" s="49"/>
      <c r="AB96" s="5"/>
      <c r="AC96" s="5"/>
    </row>
    <row r="97" ht="15.75" customHeight="1">
      <c r="A97" s="25">
        <f t="shared" si="9"/>
        <v>15</v>
      </c>
      <c r="B97" s="25">
        <f t="shared" si="10"/>
        <v>15</v>
      </c>
      <c r="C97" s="26"/>
      <c r="D97" s="27"/>
      <c r="E97" s="28"/>
      <c r="F97" s="28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4">
        <f t="shared" si="6"/>
        <v>0</v>
      </c>
      <c r="Y97" s="48"/>
      <c r="Z97" s="48"/>
      <c r="AA97" s="49"/>
      <c r="AB97" s="5"/>
      <c r="AC97" s="5"/>
    </row>
    <row r="98" ht="15.75" customHeight="1">
      <c r="A98" s="25">
        <f t="shared" si="9"/>
        <v>15</v>
      </c>
      <c r="B98" s="25">
        <f t="shared" si="10"/>
        <v>15</v>
      </c>
      <c r="C98" s="26"/>
      <c r="D98" s="27"/>
      <c r="E98" s="28"/>
      <c r="F98" s="28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4">
        <f t="shared" si="6"/>
        <v>0</v>
      </c>
      <c r="Y98" s="48"/>
      <c r="Z98" s="48"/>
      <c r="AA98" s="49"/>
      <c r="AB98" s="5"/>
      <c r="AC98" s="5"/>
    </row>
    <row r="99" ht="15.75" customHeight="1">
      <c r="A99" s="25">
        <f t="shared" si="9"/>
        <v>15</v>
      </c>
      <c r="B99" s="25">
        <f t="shared" si="10"/>
        <v>15</v>
      </c>
      <c r="C99" s="26"/>
      <c r="D99" s="27"/>
      <c r="E99" s="28"/>
      <c r="F99" s="28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4">
        <f t="shared" si="6"/>
        <v>0</v>
      </c>
      <c r="Y99" s="48"/>
      <c r="Z99" s="48"/>
      <c r="AA99" s="49"/>
      <c r="AB99" s="5"/>
      <c r="AC99" s="5"/>
    </row>
    <row r="100" ht="15.75" customHeight="1">
      <c r="A100" s="25">
        <f t="shared" si="9"/>
        <v>15</v>
      </c>
      <c r="B100" s="25">
        <f t="shared" si="10"/>
        <v>15</v>
      </c>
      <c r="C100" s="26"/>
      <c r="D100" s="27"/>
      <c r="E100" s="28"/>
      <c r="F100" s="28"/>
      <c r="G100" s="29"/>
      <c r="H100" s="30"/>
      <c r="I100" s="31"/>
      <c r="J100" s="32"/>
      <c r="K100" s="33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4">
        <f t="shared" si="6"/>
        <v>0</v>
      </c>
      <c r="Y100" s="48"/>
      <c r="Z100" s="48"/>
      <c r="AA100" s="49"/>
      <c r="AB100" s="5"/>
      <c r="AC100" s="5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3" t="s">
        <v>218</v>
      </c>
      <c r="K101" s="74">
        <f>SUM(COUNTIF(K3:K100,"A") + COUNTIF(K3:K100,"T") + (COUNTIF(K3:K100,"T")/2))</f>
        <v>26</v>
      </c>
      <c r="L101" s="74">
        <f>SUM((COUNTIF(L3:L100,"O")/2))</f>
        <v>0</v>
      </c>
      <c r="M101" s="74">
        <f t="shared" ref="M101:W101" si="11">SUM(COUNTIF(M3:M100,"A") + COUNTIF(M3:M100,"T") + (COUNTIF(M3:M100,"T")/2))</f>
        <v>28</v>
      </c>
      <c r="N101" s="74">
        <f t="shared" si="11"/>
        <v>27</v>
      </c>
      <c r="O101" s="74">
        <f t="shared" si="11"/>
        <v>0</v>
      </c>
      <c r="P101" s="74">
        <f t="shared" si="11"/>
        <v>25</v>
      </c>
      <c r="Q101" s="74">
        <f t="shared" si="11"/>
        <v>25.5</v>
      </c>
      <c r="R101" s="74">
        <f t="shared" si="11"/>
        <v>0</v>
      </c>
      <c r="S101" s="74">
        <f t="shared" si="11"/>
        <v>23</v>
      </c>
      <c r="T101" s="74">
        <f t="shared" si="11"/>
        <v>28.5</v>
      </c>
      <c r="U101" s="74">
        <f t="shared" si="11"/>
        <v>0</v>
      </c>
      <c r="V101" s="74">
        <f t="shared" si="11"/>
        <v>12.5</v>
      </c>
      <c r="W101" s="74">
        <f t="shared" si="11"/>
        <v>13</v>
      </c>
      <c r="X101" s="75">
        <f t="shared" ref="X101:X104" si="13">AVERAGE(K101,M101,N101,P101,Q101,S101,T101,V101,W101)</f>
        <v>23.16666667</v>
      </c>
      <c r="Y101" s="76" t="s">
        <v>219</v>
      </c>
      <c r="Z101" s="4"/>
      <c r="AA101" s="48"/>
      <c r="AB101" s="48"/>
      <c r="AC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77" t="s">
        <v>220</v>
      </c>
      <c r="K102" s="78">
        <f t="shared" ref="K102:W102" si="12">SUM(COUNTIF(K3:K100,"J"))</f>
        <v>8</v>
      </c>
      <c r="L102" s="78">
        <f t="shared" si="12"/>
        <v>0</v>
      </c>
      <c r="M102" s="78">
        <f t="shared" si="12"/>
        <v>6</v>
      </c>
      <c r="N102" s="78">
        <f t="shared" si="12"/>
        <v>8</v>
      </c>
      <c r="O102" s="78">
        <f t="shared" si="12"/>
        <v>1</v>
      </c>
      <c r="P102" s="78">
        <f t="shared" si="12"/>
        <v>8</v>
      </c>
      <c r="Q102" s="78">
        <f t="shared" si="12"/>
        <v>9</v>
      </c>
      <c r="R102" s="78">
        <f t="shared" si="12"/>
        <v>0</v>
      </c>
      <c r="S102" s="78">
        <f t="shared" si="12"/>
        <v>9</v>
      </c>
      <c r="T102" s="78">
        <f t="shared" si="12"/>
        <v>5</v>
      </c>
      <c r="U102" s="78">
        <f t="shared" si="12"/>
        <v>0</v>
      </c>
      <c r="V102" s="78">
        <f t="shared" si="12"/>
        <v>4</v>
      </c>
      <c r="W102" s="78">
        <f t="shared" si="12"/>
        <v>4</v>
      </c>
      <c r="X102" s="79">
        <f t="shared" si="13"/>
        <v>6.777777778</v>
      </c>
      <c r="Y102" s="76" t="s">
        <v>221</v>
      </c>
      <c r="Z102" s="4"/>
      <c r="AA102" s="48"/>
      <c r="AB102" s="48"/>
      <c r="AC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0" t="s">
        <v>222</v>
      </c>
      <c r="K103" s="81">
        <f t="shared" ref="K103:W103" si="14">SUM(COUNTIF(K3:K100,"F"))</f>
        <v>0</v>
      </c>
      <c r="L103" s="81">
        <f t="shared" si="14"/>
        <v>0</v>
      </c>
      <c r="M103" s="81">
        <f t="shared" si="14"/>
        <v>1</v>
      </c>
      <c r="N103" s="81">
        <f t="shared" si="14"/>
        <v>0</v>
      </c>
      <c r="O103" s="81">
        <f t="shared" si="14"/>
        <v>0</v>
      </c>
      <c r="P103" s="81">
        <f t="shared" si="14"/>
        <v>0</v>
      </c>
      <c r="Q103" s="81">
        <f t="shared" si="14"/>
        <v>0</v>
      </c>
      <c r="R103" s="81">
        <f t="shared" si="14"/>
        <v>0</v>
      </c>
      <c r="S103" s="81">
        <f t="shared" si="14"/>
        <v>0</v>
      </c>
      <c r="T103" s="81">
        <f t="shared" si="14"/>
        <v>0</v>
      </c>
      <c r="U103" s="81">
        <f t="shared" si="14"/>
        <v>0</v>
      </c>
      <c r="V103" s="81">
        <f t="shared" si="14"/>
        <v>0</v>
      </c>
      <c r="W103" s="81">
        <f t="shared" si="14"/>
        <v>0</v>
      </c>
      <c r="X103" s="82">
        <f t="shared" si="13"/>
        <v>0.1111111111</v>
      </c>
      <c r="Y103" s="76" t="s">
        <v>223</v>
      </c>
      <c r="Z103" s="4"/>
      <c r="AA103" s="48"/>
      <c r="AB103" s="48"/>
      <c r="AC103" s="48"/>
    </row>
    <row r="104" ht="15.75" customHeight="1">
      <c r="A104" s="71"/>
      <c r="B104" s="71"/>
      <c r="C104" s="1"/>
      <c r="D104" s="48"/>
      <c r="E104" s="72"/>
      <c r="F104" s="72"/>
      <c r="G104" s="72"/>
      <c r="H104" s="72"/>
      <c r="I104" s="44"/>
      <c r="J104" s="83" t="s">
        <v>224</v>
      </c>
      <c r="K104" s="84">
        <f>(COUNTIF(K3:K100,"A") + COUNTIF(K3:K100,"T") + COUNTIF(K3:K100,"F") + COUNTIF(K3:K100,"J"))</f>
        <v>34</v>
      </c>
      <c r="L104" s="85"/>
      <c r="M104" s="84">
        <f t="shared" ref="M104:N104" si="15">(COUNTIF(M3:M100,"A") + COUNTIF(M3:M100,"T") + COUNTIF(M3:M100,"F") + COUNTIF(M3:M100,"J"))</f>
        <v>35</v>
      </c>
      <c r="N104" s="84">
        <f t="shared" si="15"/>
        <v>35</v>
      </c>
      <c r="O104" s="85"/>
      <c r="P104" s="84">
        <f t="shared" ref="P104:Q104" si="16">(COUNTIF(P3:P100,"A") + COUNTIF(P3:P100,"T") + COUNTIF(P3:P100,"F") + COUNTIF(P3:P100,"J"))</f>
        <v>33</v>
      </c>
      <c r="Q104" s="84">
        <f t="shared" si="16"/>
        <v>34</v>
      </c>
      <c r="R104" s="85"/>
      <c r="S104" s="84">
        <f t="shared" ref="S104:T104" si="17">(COUNTIF(S3:S100,"A") + COUNTIF(S3:S100,"T") + COUNTIF(S3:S100,"F") + COUNTIF(S3:S100,"J"))</f>
        <v>32</v>
      </c>
      <c r="T104" s="84">
        <f t="shared" si="17"/>
        <v>33</v>
      </c>
      <c r="U104" s="85"/>
      <c r="V104" s="84">
        <f t="shared" ref="V104:W104" si="18">(COUNTIF(V3:V100,"A") + COUNTIF(V3:V100,"T") + COUNTIF(V3:V100,"F") + COUNTIF(V3:V100,"J"))</f>
        <v>15</v>
      </c>
      <c r="W104" s="84">
        <f t="shared" si="18"/>
        <v>17</v>
      </c>
      <c r="X104" s="86">
        <f t="shared" si="13"/>
        <v>29.77777778</v>
      </c>
      <c r="Y104" s="76" t="s">
        <v>225</v>
      </c>
      <c r="Z104" s="4"/>
      <c r="AA104" s="48"/>
      <c r="AB104" s="48"/>
      <c r="AC104" s="4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C1:I1"/>
    <mergeCell ref="K1:W1"/>
    <mergeCell ref="Y1:Z1"/>
    <mergeCell ref="AA1:AC1"/>
    <mergeCell ref="Z3:AC3"/>
    <mergeCell ref="Z4:AC4"/>
    <mergeCell ref="Z5:AC5"/>
    <mergeCell ref="Y65:AC65"/>
    <mergeCell ref="Y66:AC66"/>
    <mergeCell ref="Y101:Z101"/>
    <mergeCell ref="Y102:Z102"/>
    <mergeCell ref="Y103:Z103"/>
    <mergeCell ref="Y104:Z104"/>
    <mergeCell ref="Y67:AC67"/>
    <mergeCell ref="Y68:AC68"/>
    <mergeCell ref="Y69:AC69"/>
    <mergeCell ref="Y70:AC70"/>
    <mergeCell ref="Y62:AC62"/>
    <mergeCell ref="Y63:AC63"/>
    <mergeCell ref="Y64:AC64"/>
    <mergeCell ref="Y53:Z53"/>
    <mergeCell ref="Y54:Z54"/>
    <mergeCell ref="Y55:Z55"/>
    <mergeCell ref="Y56:Z56"/>
    <mergeCell ref="Y57:Z57"/>
    <mergeCell ref="Y58:Z58"/>
    <mergeCell ref="Y59:Z59"/>
    <mergeCell ref="Y46:Z46"/>
    <mergeCell ref="Y47:Z47"/>
    <mergeCell ref="Y48:Z48"/>
    <mergeCell ref="Y49:Z49"/>
    <mergeCell ref="Y50:Z50"/>
    <mergeCell ref="Y51:Z51"/>
    <mergeCell ref="Y52:Z52"/>
    <mergeCell ref="Z6:AC6"/>
    <mergeCell ref="Z7:AC7"/>
    <mergeCell ref="Z8:AC8"/>
    <mergeCell ref="Z9:AC9"/>
    <mergeCell ref="Z10:AC10"/>
    <mergeCell ref="Y45:Z45"/>
    <mergeCell ref="AB45:AC45"/>
  </mergeCells>
  <conditionalFormatting sqref="H67:H68 K67:X68 H71:H75 K71:X71 K73:X75">
    <cfRule type="cellIs" dxfId="0" priority="1" operator="equal">
      <formula>"NP"</formula>
    </cfRule>
  </conditionalFormatting>
  <conditionalFormatting sqref="H3:H100 K3:K100 L3:L24 M3:W100 Y3:Y10 L26:L28 L30:L100">
    <cfRule type="cellIs" dxfId="0" priority="2" operator="equal">
      <formula>"NP"</formula>
    </cfRule>
  </conditionalFormatting>
  <conditionalFormatting sqref="AB47:AB49 AC47 AB51:AB53">
    <cfRule type="containsText" dxfId="1" priority="3" operator="containsText" text="Si">
      <formula>NOT(ISERROR(SEARCH(("Si"),(AB47))))</formula>
    </cfRule>
  </conditionalFormatting>
  <conditionalFormatting sqref="H3:H100 K3:K100 L3:L24 M3:W100 Y3:Y10 L26:L28 L30:L100 X67:X68 X71 X73:X75">
    <cfRule type="containsText" dxfId="2" priority="4" operator="containsText" text="A">
      <formula>NOT(ISERROR(SEARCH(("A"),(H3))))</formula>
    </cfRule>
  </conditionalFormatting>
  <conditionalFormatting sqref="H3:H100 K3:K100 L3:L24 M3:W100 Y3:Y10 L26:L28 L30:L100 X67:X68 X71 X73:X75">
    <cfRule type="containsText" dxfId="3" priority="5" operator="containsText" text="F">
      <formula>NOT(ISERROR(SEARCH(("F"),(H3))))</formula>
    </cfRule>
  </conditionalFormatting>
  <conditionalFormatting sqref="H3:H100 K3:K100 L3:L24 M3:W100 Y3:Y10 L26:L28 L30:L100 X67:X68 X71 X73:X75">
    <cfRule type="containsText" dxfId="4" priority="6" operator="containsText" text="J">
      <formula>NOT(ISERROR(SEARCH(("J"),(H3))))</formula>
    </cfRule>
  </conditionalFormatting>
  <conditionalFormatting sqref="H3:H100 K3:K100 L3:L24 M3:W100 Y3:Y10 L26:L28 L30:L100 X67:X68 X71 X73:X75">
    <cfRule type="containsText" dxfId="5" priority="7" operator="containsText" text="R">
      <formula>NOT(ISERROR(SEARCH(("R"),(H3))))</formula>
    </cfRule>
  </conditionalFormatting>
  <conditionalFormatting sqref="H3:H100 K3:K100 L3:L24 M3:W100 Y3:Y10 L26:L28 L30:L100 X67:X68 X71 X73:X75">
    <cfRule type="containsText" dxfId="6" priority="8" operator="containsText" text="L">
      <formula>NOT(ISERROR(SEARCH(("L"),(H3))))</formula>
    </cfRule>
  </conditionalFormatting>
  <conditionalFormatting sqref="AA24 AA26 AA47:AA59 AA71:AA100">
    <cfRule type="expression" dxfId="7" priority="9">
      <formula>AND(ISNUMBER(AA24),TRUNC(AA24)&lt;TODAY())</formula>
    </cfRule>
  </conditionalFormatting>
  <conditionalFormatting sqref="AA24 AA26 AA47:AA59 AA71:AA100">
    <cfRule type="expression" dxfId="8" priority="10">
      <formula>AND(ISNUMBER(AA24),TRUNC(AA24)&gt;TODAY())</formula>
    </cfRule>
  </conditionalFormatting>
  <conditionalFormatting sqref="AA24 AA26 AA47:AA59 AA71:AA100">
    <cfRule type="timePeriod" dxfId="9" priority="11" timePeriod="today"/>
  </conditionalFormatting>
  <conditionalFormatting sqref="AB47:AC59 AB71:AC100">
    <cfRule type="containsText" dxfId="7" priority="12" operator="containsText" text="No">
      <formula>NOT(ISERROR(SEARCH(("No"),(AB47))))</formula>
    </cfRule>
  </conditionalFormatting>
  <conditionalFormatting sqref="H3:H100 K3:K100 L3:L24 M3:W100 Y3:Y10 L26:L28 L30:L100 X67:X68 X71 X73:X75">
    <cfRule type="containsText" dxfId="10" priority="13" operator="containsText" text="T">
      <formula>NOT(ISERROR(SEARCH(("T"),(H3))))</formula>
    </cfRule>
  </conditionalFormatting>
  <conditionalFormatting sqref="AB47:AC59 AB71:AC100">
    <cfRule type="containsText" dxfId="1" priority="14" operator="containsText" text="Sí">
      <formula>NOT(ISERROR(SEARCH(("Sí"),(AB47))))</formula>
    </cfRule>
  </conditionalFormatting>
  <conditionalFormatting sqref="H3:H100 K3:K100 L3:L24 M3:W100 Y3:Y10 L26:L28 L30:L100 X67:X68 X71 X73:X75">
    <cfRule type="containsText" dxfId="11" priority="15" operator="containsText" text="O">
      <formula>NOT(ISERROR(SEARCH(("O"),(H3))))</formula>
    </cfRule>
  </conditionalFormatting>
  <conditionalFormatting sqref="K104:W104">
    <cfRule type="cellIs" dxfId="1" priority="16" operator="equal">
      <formula>"OK"</formula>
    </cfRule>
  </conditionalFormatting>
  <conditionalFormatting sqref="K104:W104">
    <cfRule type="cellIs" dxfId="7" priority="17" operator="equal">
      <formula>"NO"</formula>
    </cfRule>
  </conditionalFormatting>
  <conditionalFormatting sqref="X3:X100">
    <cfRule type="cellIs" dxfId="2" priority="18" operator="greaterThanOrEqual">
      <formula>"75%"</formula>
    </cfRule>
  </conditionalFormatting>
  <conditionalFormatting sqref="X3:X100">
    <cfRule type="cellIs" dxfId="12" priority="19" operator="lessThan">
      <formula>"50%"</formula>
    </cfRule>
  </conditionalFormatting>
  <conditionalFormatting sqref="H3:H100 K3:K100 L3:L24 M3:W100 L26:L28 L30:L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W21 K22:K23 M22:W23 K24:W25 K26 M26:W26 K27:W67 K68 M68:W68 K69:W100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3" width="6.57"/>
    <col customWidth="1" min="24" max="24" width="5.86"/>
    <col customWidth="1" min="25" max="25" width="21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5"/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236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10">
        <v>9.0</v>
      </c>
      <c r="Y1" s="11" t="s">
        <v>4</v>
      </c>
      <c r="Z1" s="4"/>
      <c r="AA1" s="12" t="s">
        <v>5</v>
      </c>
      <c r="AB1" s="7"/>
      <c r="AC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2.0</v>
      </c>
      <c r="L2" s="19">
        <v>4.0</v>
      </c>
      <c r="M2" s="20">
        <v>7.0</v>
      </c>
      <c r="N2" s="19">
        <v>9.0</v>
      </c>
      <c r="O2" s="19">
        <v>11.0</v>
      </c>
      <c r="P2" s="20">
        <v>14.0</v>
      </c>
      <c r="Q2" s="19">
        <v>16.0</v>
      </c>
      <c r="R2" s="19">
        <v>18.0</v>
      </c>
      <c r="S2" s="20">
        <v>21.0</v>
      </c>
      <c r="T2" s="19">
        <v>23.0</v>
      </c>
      <c r="U2" s="19">
        <v>25.0</v>
      </c>
      <c r="V2" s="20">
        <v>28.0</v>
      </c>
      <c r="W2" s="19">
        <v>30.0</v>
      </c>
      <c r="X2" s="21" t="s">
        <v>14</v>
      </c>
      <c r="Y2" s="22"/>
      <c r="Z2" s="22"/>
      <c r="AA2" s="23"/>
      <c r="AB2" s="24"/>
      <c r="AC2" s="22"/>
    </row>
    <row r="3" ht="15.75" customHeight="1">
      <c r="A3" s="25">
        <f t="shared" ref="A3:A38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2</v>
      </c>
      <c r="B3" s="25">
        <f t="shared" ref="B3:B27" si="2">IF(C3="Cap.",1,IF(C3="Tte.",2,IF(C3="Alf.",3,IF(C3="SgtM.",4,IF(C3="Sgt1.",5,IF(C3="Sgt.",6,IF(C3="Cbo1.",7,IF(C3="Cbo.",8,IF(C3="Dis.",9,IF(C3="Inf.",10,IF(C3="Rct.",11,15)))))))))))</f>
        <v>4</v>
      </c>
      <c r="C3" s="26" t="s">
        <v>237</v>
      </c>
      <c r="D3" s="27" t="s">
        <v>32</v>
      </c>
      <c r="E3" s="91" t="s">
        <v>33</v>
      </c>
      <c r="F3" s="91"/>
      <c r="G3" s="29" t="s">
        <v>18</v>
      </c>
      <c r="H3" s="30" t="s">
        <v>19</v>
      </c>
      <c r="I3" s="31" t="s">
        <v>34</v>
      </c>
      <c r="J3" s="32" t="s">
        <v>238</v>
      </c>
      <c r="K3" s="33"/>
      <c r="L3" s="30"/>
      <c r="M3" s="40"/>
      <c r="N3" s="30"/>
      <c r="O3" s="30"/>
      <c r="P3" s="30"/>
      <c r="Q3" s="30"/>
      <c r="R3" s="30"/>
      <c r="S3" s="30"/>
      <c r="T3" s="30"/>
      <c r="U3" s="30" t="s">
        <v>19</v>
      </c>
      <c r="V3" s="30"/>
      <c r="W3" s="30" t="s">
        <v>29</v>
      </c>
      <c r="X3" s="34">
        <f t="shared" ref="X3:X100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0.1111111111</v>
      </c>
      <c r="Y3" s="35" t="s">
        <v>19</v>
      </c>
      <c r="Z3" s="36" t="s">
        <v>22</v>
      </c>
      <c r="AA3" s="37"/>
      <c r="AB3" s="37"/>
      <c r="AC3" s="38"/>
    </row>
    <row r="4" ht="15.75" customHeight="1">
      <c r="A4" s="25">
        <f t="shared" si="1"/>
        <v>3</v>
      </c>
      <c r="B4" s="25">
        <f t="shared" si="2"/>
        <v>7</v>
      </c>
      <c r="C4" s="26" t="s">
        <v>38</v>
      </c>
      <c r="D4" s="27" t="s">
        <v>39</v>
      </c>
      <c r="E4" s="91" t="s">
        <v>33</v>
      </c>
      <c r="F4" s="91" t="s">
        <v>40</v>
      </c>
      <c r="G4" s="29" t="s">
        <v>41</v>
      </c>
      <c r="H4" s="30" t="s">
        <v>19</v>
      </c>
      <c r="I4" s="31" t="s">
        <v>42</v>
      </c>
      <c r="J4" s="32" t="s">
        <v>43</v>
      </c>
      <c r="K4" s="33"/>
      <c r="L4" s="30"/>
      <c r="M4" s="41"/>
      <c r="N4" s="30" t="s">
        <v>19</v>
      </c>
      <c r="O4" s="30" t="s">
        <v>19</v>
      </c>
      <c r="P4" s="30"/>
      <c r="Q4" s="30" t="s">
        <v>19</v>
      </c>
      <c r="R4" s="30"/>
      <c r="S4" s="30"/>
      <c r="T4" s="30"/>
      <c r="U4" s="30"/>
      <c r="V4" s="30"/>
      <c r="W4" s="30"/>
      <c r="X4" s="34">
        <f t="shared" si="3"/>
        <v>0.3333333333</v>
      </c>
      <c r="Y4" s="30" t="s">
        <v>26</v>
      </c>
      <c r="Z4" s="39" t="s">
        <v>27</v>
      </c>
      <c r="AA4" s="3"/>
      <c r="AB4" s="3"/>
      <c r="AC4" s="4"/>
    </row>
    <row r="5" ht="15.75" customHeight="1">
      <c r="A5" s="25">
        <f t="shared" si="1"/>
        <v>3</v>
      </c>
      <c r="B5" s="25">
        <f t="shared" si="2"/>
        <v>7</v>
      </c>
      <c r="C5" s="26" t="s">
        <v>38</v>
      </c>
      <c r="D5" s="27" t="s">
        <v>50</v>
      </c>
      <c r="E5" s="91" t="s">
        <v>51</v>
      </c>
      <c r="F5" s="91" t="s">
        <v>46</v>
      </c>
      <c r="G5" s="29" t="s">
        <v>52</v>
      </c>
      <c r="H5" s="30" t="s">
        <v>19</v>
      </c>
      <c r="I5" s="31" t="s">
        <v>42</v>
      </c>
      <c r="J5" s="32" t="s">
        <v>53</v>
      </c>
      <c r="K5" s="33"/>
      <c r="L5" s="30"/>
      <c r="M5" s="30"/>
      <c r="N5" s="30" t="s">
        <v>19</v>
      </c>
      <c r="O5" s="30" t="s">
        <v>19</v>
      </c>
      <c r="P5" s="30"/>
      <c r="Q5" s="30" t="s">
        <v>19</v>
      </c>
      <c r="R5" s="30"/>
      <c r="S5" s="30"/>
      <c r="T5" s="30"/>
      <c r="U5" s="30"/>
      <c r="V5" s="30"/>
      <c r="W5" s="30"/>
      <c r="X5" s="34">
        <f t="shared" si="3"/>
        <v>0.3333333333</v>
      </c>
      <c r="Y5" s="30" t="s">
        <v>29</v>
      </c>
      <c r="Z5" s="39" t="s">
        <v>30</v>
      </c>
      <c r="AA5" s="3"/>
      <c r="AB5" s="3"/>
      <c r="AC5" s="4"/>
    </row>
    <row r="6" ht="15.75" customHeight="1">
      <c r="A6" s="25">
        <f t="shared" si="1"/>
        <v>3</v>
      </c>
      <c r="B6" s="25">
        <f t="shared" si="2"/>
        <v>7</v>
      </c>
      <c r="C6" s="26" t="s">
        <v>38</v>
      </c>
      <c r="D6" s="27" t="s">
        <v>89</v>
      </c>
      <c r="E6" s="91" t="s">
        <v>33</v>
      </c>
      <c r="F6" s="91" t="s">
        <v>62</v>
      </c>
      <c r="G6" s="29" t="s">
        <v>18</v>
      </c>
      <c r="H6" s="30" t="s">
        <v>25</v>
      </c>
      <c r="I6" s="31" t="s">
        <v>42</v>
      </c>
      <c r="J6" s="32" t="s">
        <v>90</v>
      </c>
      <c r="K6" s="33" t="s">
        <v>25</v>
      </c>
      <c r="L6" s="30" t="s">
        <v>25</v>
      </c>
      <c r="M6" s="30" t="s">
        <v>25</v>
      </c>
      <c r="N6" s="30" t="s">
        <v>25</v>
      </c>
      <c r="O6" s="30" t="s">
        <v>25</v>
      </c>
      <c r="P6" s="30" t="s">
        <v>25</v>
      </c>
      <c r="Q6" s="30" t="s">
        <v>25</v>
      </c>
      <c r="R6" s="30" t="s">
        <v>25</v>
      </c>
      <c r="S6" s="30" t="s">
        <v>25</v>
      </c>
      <c r="T6" s="30" t="s">
        <v>25</v>
      </c>
      <c r="U6" s="30" t="s">
        <v>25</v>
      </c>
      <c r="V6" s="30" t="s">
        <v>25</v>
      </c>
      <c r="W6" s="30" t="s">
        <v>25</v>
      </c>
      <c r="X6" s="34">
        <f t="shared" si="3"/>
        <v>0</v>
      </c>
      <c r="Y6" s="30" t="s">
        <v>36</v>
      </c>
      <c r="Z6" s="39" t="s">
        <v>37</v>
      </c>
      <c r="AA6" s="3"/>
      <c r="AB6" s="3"/>
      <c r="AC6" s="4"/>
    </row>
    <row r="7" ht="15.75" customHeight="1">
      <c r="A7" s="25">
        <f t="shared" si="1"/>
        <v>3</v>
      </c>
      <c r="B7" s="25">
        <f t="shared" si="2"/>
        <v>8</v>
      </c>
      <c r="C7" s="26" t="s">
        <v>56</v>
      </c>
      <c r="D7" s="27" t="s">
        <v>45</v>
      </c>
      <c r="E7" s="91" t="s">
        <v>33</v>
      </c>
      <c r="F7" s="91" t="s">
        <v>46</v>
      </c>
      <c r="G7" s="29" t="s">
        <v>41</v>
      </c>
      <c r="H7" s="30" t="s">
        <v>19</v>
      </c>
      <c r="I7" s="31" t="s">
        <v>42</v>
      </c>
      <c r="J7" s="32" t="s">
        <v>47</v>
      </c>
      <c r="K7" s="33"/>
      <c r="L7" s="30"/>
      <c r="M7" s="30"/>
      <c r="N7" s="30" t="s">
        <v>19</v>
      </c>
      <c r="O7" s="30" t="s">
        <v>29</v>
      </c>
      <c r="P7" s="30"/>
      <c r="Q7" s="30" t="s">
        <v>19</v>
      </c>
      <c r="R7" s="30"/>
      <c r="S7" s="30"/>
      <c r="T7" s="30"/>
      <c r="U7" s="30"/>
      <c r="V7" s="30"/>
      <c r="W7" s="30"/>
      <c r="X7" s="34">
        <f t="shared" si="3"/>
        <v>0.2222222222</v>
      </c>
      <c r="Y7" s="30" t="s">
        <v>25</v>
      </c>
      <c r="Z7" s="39" t="s">
        <v>44</v>
      </c>
      <c r="AA7" s="3"/>
      <c r="AB7" s="3"/>
      <c r="AC7" s="4"/>
    </row>
    <row r="8" ht="15.75" customHeight="1">
      <c r="A8" s="25">
        <f t="shared" si="1"/>
        <v>3</v>
      </c>
      <c r="B8" s="25">
        <f t="shared" si="2"/>
        <v>8</v>
      </c>
      <c r="C8" s="26" t="s">
        <v>56</v>
      </c>
      <c r="D8" s="27" t="s">
        <v>57</v>
      </c>
      <c r="E8" s="91" t="s">
        <v>51</v>
      </c>
      <c r="F8" s="91" t="s">
        <v>17</v>
      </c>
      <c r="G8" s="29" t="s">
        <v>18</v>
      </c>
      <c r="H8" s="30" t="s">
        <v>19</v>
      </c>
      <c r="I8" s="31" t="s">
        <v>42</v>
      </c>
      <c r="J8" s="32" t="s">
        <v>58</v>
      </c>
      <c r="K8" s="33"/>
      <c r="L8" s="30"/>
      <c r="M8" s="30"/>
      <c r="N8" s="30" t="s">
        <v>19</v>
      </c>
      <c r="O8" s="30" t="s">
        <v>19</v>
      </c>
      <c r="P8" s="30"/>
      <c r="Q8" s="30" t="s">
        <v>29</v>
      </c>
      <c r="R8" s="30"/>
      <c r="S8" s="30"/>
      <c r="T8" s="30"/>
      <c r="U8" s="30"/>
      <c r="V8" s="30"/>
      <c r="W8" s="30"/>
      <c r="X8" s="34">
        <f t="shared" si="3"/>
        <v>0.2222222222</v>
      </c>
      <c r="Y8" s="30" t="s">
        <v>48</v>
      </c>
      <c r="Z8" s="39" t="s">
        <v>49</v>
      </c>
      <c r="AA8" s="3"/>
      <c r="AB8" s="3"/>
      <c r="AC8" s="4"/>
    </row>
    <row r="9" ht="15.75" customHeight="1">
      <c r="A9" s="25">
        <f t="shared" si="1"/>
        <v>3</v>
      </c>
      <c r="B9" s="25">
        <f t="shared" si="2"/>
        <v>8</v>
      </c>
      <c r="C9" s="26" t="s">
        <v>56</v>
      </c>
      <c r="D9" s="27" t="s">
        <v>93</v>
      </c>
      <c r="E9" s="91" t="s">
        <v>63</v>
      </c>
      <c r="F9" s="91" t="s">
        <v>17</v>
      </c>
      <c r="G9" s="29" t="s">
        <v>18</v>
      </c>
      <c r="H9" s="30" t="s">
        <v>25</v>
      </c>
      <c r="I9" s="31" t="s">
        <v>42</v>
      </c>
      <c r="J9" s="32" t="s">
        <v>90</v>
      </c>
      <c r="K9" s="33" t="s">
        <v>25</v>
      </c>
      <c r="L9" s="30" t="s">
        <v>25</v>
      </c>
      <c r="M9" s="30" t="s">
        <v>25</v>
      </c>
      <c r="N9" s="30" t="s">
        <v>25</v>
      </c>
      <c r="O9" s="30" t="s">
        <v>25</v>
      </c>
      <c r="P9" s="30" t="s">
        <v>25</v>
      </c>
      <c r="Q9" s="30" t="s">
        <v>25</v>
      </c>
      <c r="R9" s="30" t="s">
        <v>25</v>
      </c>
      <c r="S9" s="30" t="s">
        <v>25</v>
      </c>
      <c r="T9" s="30" t="s">
        <v>25</v>
      </c>
      <c r="U9" s="30" t="s">
        <v>25</v>
      </c>
      <c r="V9" s="30" t="s">
        <v>25</v>
      </c>
      <c r="W9" s="30" t="s">
        <v>25</v>
      </c>
      <c r="X9" s="34">
        <f t="shared" si="3"/>
        <v>0</v>
      </c>
      <c r="Y9" s="30" t="s">
        <v>54</v>
      </c>
      <c r="Z9" s="39" t="s">
        <v>55</v>
      </c>
      <c r="AA9" s="3"/>
      <c r="AB9" s="3"/>
      <c r="AC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70" t="s">
        <v>227</v>
      </c>
      <c r="E10" s="91" t="s">
        <v>63</v>
      </c>
      <c r="F10" s="91" t="s">
        <v>51</v>
      </c>
      <c r="G10" s="29" t="s">
        <v>64</v>
      </c>
      <c r="H10" s="30" t="s">
        <v>19</v>
      </c>
      <c r="I10" s="31" t="s">
        <v>42</v>
      </c>
      <c r="J10" s="32" t="s">
        <v>90</v>
      </c>
      <c r="K10" s="33" t="s">
        <v>19</v>
      </c>
      <c r="L10" s="30" t="s">
        <v>19</v>
      </c>
      <c r="M10" s="30"/>
      <c r="N10" s="30" t="s">
        <v>19</v>
      </c>
      <c r="O10" s="30" t="s">
        <v>19</v>
      </c>
      <c r="P10" s="30"/>
      <c r="Q10" s="30" t="s">
        <v>19</v>
      </c>
      <c r="R10" s="30" t="s">
        <v>19</v>
      </c>
      <c r="S10" s="30"/>
      <c r="T10" s="30" t="s">
        <v>19</v>
      </c>
      <c r="U10" s="30" t="s">
        <v>19</v>
      </c>
      <c r="V10" s="30"/>
      <c r="W10" s="30" t="s">
        <v>19</v>
      </c>
      <c r="X10" s="34">
        <f t="shared" si="3"/>
        <v>1</v>
      </c>
      <c r="Y10" s="30" t="s">
        <v>59</v>
      </c>
      <c r="Z10" s="39" t="s">
        <v>60</v>
      </c>
      <c r="AA10" s="3"/>
      <c r="AB10" s="3"/>
      <c r="AC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96</v>
      </c>
      <c r="E11" s="91" t="s">
        <v>33</v>
      </c>
      <c r="F11" s="91" t="s">
        <v>46</v>
      </c>
      <c r="G11" s="29" t="s">
        <v>41</v>
      </c>
      <c r="H11" s="30" t="s">
        <v>25</v>
      </c>
      <c r="I11" s="31" t="s">
        <v>42</v>
      </c>
      <c r="J11" s="32" t="s">
        <v>90</v>
      </c>
      <c r="K11" s="33" t="s">
        <v>25</v>
      </c>
      <c r="L11" s="30" t="s">
        <v>25</v>
      </c>
      <c r="M11" s="30" t="s">
        <v>25</v>
      </c>
      <c r="N11" s="30" t="s">
        <v>25</v>
      </c>
      <c r="O11" s="30" t="s">
        <v>25</v>
      </c>
      <c r="P11" s="30" t="s">
        <v>25</v>
      </c>
      <c r="Q11" s="30" t="s">
        <v>25</v>
      </c>
      <c r="R11" s="30" t="s">
        <v>25</v>
      </c>
      <c r="S11" s="30" t="s">
        <v>25</v>
      </c>
      <c r="T11" s="30" t="s">
        <v>25</v>
      </c>
      <c r="U11" s="30" t="s">
        <v>25</v>
      </c>
      <c r="V11" s="30" t="s">
        <v>25</v>
      </c>
      <c r="W11" s="30" t="s">
        <v>25</v>
      </c>
      <c r="X11" s="34">
        <f t="shared" si="3"/>
        <v>0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74</v>
      </c>
      <c r="D12" s="27" t="s">
        <v>61</v>
      </c>
      <c r="E12" s="91" t="s">
        <v>17</v>
      </c>
      <c r="F12" s="91" t="s">
        <v>63</v>
      </c>
      <c r="G12" s="29" t="s">
        <v>64</v>
      </c>
      <c r="H12" s="30" t="s">
        <v>19</v>
      </c>
      <c r="I12" s="31" t="s">
        <v>42</v>
      </c>
      <c r="J12" s="32" t="s">
        <v>58</v>
      </c>
      <c r="K12" s="33"/>
      <c r="L12" s="42"/>
      <c r="M12" s="30"/>
      <c r="N12" s="30" t="s">
        <v>19</v>
      </c>
      <c r="O12" s="30" t="s">
        <v>29</v>
      </c>
      <c r="P12" s="30"/>
      <c r="Q12" s="30" t="s">
        <v>29</v>
      </c>
      <c r="R12" s="30"/>
      <c r="S12" s="30"/>
      <c r="T12" s="30"/>
      <c r="U12" s="30"/>
      <c r="V12" s="30"/>
      <c r="W12" s="30"/>
      <c r="X12" s="34">
        <f t="shared" si="3"/>
        <v>0.1111111111</v>
      </c>
      <c r="Y12" s="43" t="s">
        <v>67</v>
      </c>
      <c r="Z12" s="43" t="s">
        <v>68</v>
      </c>
      <c r="AA12" s="44"/>
      <c r="AB12" s="43" t="s">
        <v>69</v>
      </c>
      <c r="AC12" s="43" t="s">
        <v>68</v>
      </c>
    </row>
    <row r="13" ht="15.75" customHeight="1">
      <c r="A13" s="25">
        <f t="shared" si="1"/>
        <v>3</v>
      </c>
      <c r="B13" s="25">
        <f t="shared" si="2"/>
        <v>9</v>
      </c>
      <c r="C13" s="26" t="s">
        <v>74</v>
      </c>
      <c r="D13" s="27" t="s">
        <v>83</v>
      </c>
      <c r="E13" s="91" t="s">
        <v>17</v>
      </c>
      <c r="F13" s="91" t="s">
        <v>33</v>
      </c>
      <c r="G13" s="29" t="s">
        <v>41</v>
      </c>
      <c r="H13" s="42" t="s">
        <v>19</v>
      </c>
      <c r="I13" s="31" t="s">
        <v>42</v>
      </c>
      <c r="J13" s="32" t="s">
        <v>77</v>
      </c>
      <c r="K13" s="47"/>
      <c r="L13" s="42"/>
      <c r="M13" s="42"/>
      <c r="N13" s="42" t="s">
        <v>29</v>
      </c>
      <c r="O13" s="42" t="s">
        <v>25</v>
      </c>
      <c r="P13" s="42"/>
      <c r="Q13" s="42" t="s">
        <v>25</v>
      </c>
      <c r="R13" s="42"/>
      <c r="S13" s="42"/>
      <c r="T13" s="42"/>
      <c r="U13" s="42"/>
      <c r="V13" s="42"/>
      <c r="W13" s="42"/>
      <c r="X13" s="34">
        <f t="shared" si="3"/>
        <v>0</v>
      </c>
      <c r="Y13" s="45" t="s">
        <v>72</v>
      </c>
      <c r="Z13" s="46">
        <f>COUNTIF(I3:I100,"1° P - 1°M")</f>
        <v>17</v>
      </c>
      <c r="AA13" s="44"/>
      <c r="AB13" s="45" t="s">
        <v>73</v>
      </c>
      <c r="AC13" s="46">
        <f>COUNTIF(C3:C100,"Rct.")</f>
        <v>18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80</v>
      </c>
      <c r="E14" s="91" t="s">
        <v>33</v>
      </c>
      <c r="F14" s="91" t="s">
        <v>17</v>
      </c>
      <c r="G14" s="29" t="s">
        <v>52</v>
      </c>
      <c r="H14" s="30" t="s">
        <v>19</v>
      </c>
      <c r="I14" s="31" t="s">
        <v>42</v>
      </c>
      <c r="J14" s="32" t="s">
        <v>77</v>
      </c>
      <c r="K14" s="33"/>
      <c r="L14" s="30"/>
      <c r="M14" s="30"/>
      <c r="N14" s="30" t="s">
        <v>29</v>
      </c>
      <c r="O14" s="30" t="s">
        <v>29</v>
      </c>
      <c r="P14" s="30"/>
      <c r="Q14" s="30" t="s">
        <v>29</v>
      </c>
      <c r="R14" s="30"/>
      <c r="S14" s="30"/>
      <c r="T14" s="30"/>
      <c r="U14" s="30"/>
      <c r="V14" s="30"/>
      <c r="W14" s="30"/>
      <c r="X14" s="34">
        <f t="shared" si="3"/>
        <v>0</v>
      </c>
      <c r="Y14" s="45" t="s">
        <v>78</v>
      </c>
      <c r="Z14" s="46">
        <f>COUNTIF(I3:I100,"1° P - 2°M")</f>
        <v>20</v>
      </c>
      <c r="AA14" s="44"/>
      <c r="AB14" s="45" t="s">
        <v>79</v>
      </c>
      <c r="AC14" s="46">
        <f>COUNTIF(C3:C100,"Inf.")</f>
        <v>11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75</v>
      </c>
      <c r="E15" s="91" t="s">
        <v>76</v>
      </c>
      <c r="F15" s="91" t="s">
        <v>63</v>
      </c>
      <c r="G15" s="29" t="s">
        <v>41</v>
      </c>
      <c r="H15" s="30" t="s">
        <v>25</v>
      </c>
      <c r="I15" s="31" t="s">
        <v>42</v>
      </c>
      <c r="J15" s="32" t="s">
        <v>77</v>
      </c>
      <c r="K15" s="33" t="s">
        <v>25</v>
      </c>
      <c r="L15" s="30" t="s">
        <v>25</v>
      </c>
      <c r="M15" s="30" t="s">
        <v>25</v>
      </c>
      <c r="N15" s="30" t="s">
        <v>25</v>
      </c>
      <c r="O15" s="30" t="s">
        <v>25</v>
      </c>
      <c r="P15" s="30" t="s">
        <v>25</v>
      </c>
      <c r="Q15" s="30" t="s">
        <v>25</v>
      </c>
      <c r="R15" s="30" t="s">
        <v>25</v>
      </c>
      <c r="S15" s="30" t="s">
        <v>25</v>
      </c>
      <c r="T15" s="30" t="s">
        <v>25</v>
      </c>
      <c r="U15" s="30" t="s">
        <v>25</v>
      </c>
      <c r="V15" s="30" t="s">
        <v>25</v>
      </c>
      <c r="W15" s="30" t="s">
        <v>25</v>
      </c>
      <c r="X15" s="34">
        <f t="shared" si="3"/>
        <v>0</v>
      </c>
      <c r="Y15" s="45" t="s">
        <v>81</v>
      </c>
      <c r="Z15" s="46">
        <f>COUNTIF(I3:I100,"1° PP - 1°Pa")</f>
        <v>12</v>
      </c>
      <c r="AA15" s="44"/>
      <c r="AB15" s="45" t="s">
        <v>82</v>
      </c>
      <c r="AC15" s="46">
        <f>COUNTIF(C3:C100,"Dis.")</f>
        <v>17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99</v>
      </c>
      <c r="E16" s="91" t="s">
        <v>63</v>
      </c>
      <c r="F16" s="91" t="s">
        <v>40</v>
      </c>
      <c r="G16" s="29" t="s">
        <v>18</v>
      </c>
      <c r="H16" s="30" t="s">
        <v>25</v>
      </c>
      <c r="I16" s="31" t="s">
        <v>42</v>
      </c>
      <c r="J16" s="32" t="s">
        <v>90</v>
      </c>
      <c r="K16" s="33" t="s">
        <v>25</v>
      </c>
      <c r="L16" s="30" t="s">
        <v>25</v>
      </c>
      <c r="M16" s="30" t="s">
        <v>25</v>
      </c>
      <c r="N16" s="30" t="s">
        <v>25</v>
      </c>
      <c r="O16" s="30" t="s">
        <v>25</v>
      </c>
      <c r="P16" s="30" t="s">
        <v>25</v>
      </c>
      <c r="Q16" s="30" t="s">
        <v>25</v>
      </c>
      <c r="R16" s="30" t="s">
        <v>25</v>
      </c>
      <c r="S16" s="30" t="s">
        <v>25</v>
      </c>
      <c r="T16" s="30" t="s">
        <v>25</v>
      </c>
      <c r="U16" s="30" t="s">
        <v>25</v>
      </c>
      <c r="V16" s="30" t="s">
        <v>25</v>
      </c>
      <c r="W16" s="30" t="s">
        <v>25</v>
      </c>
      <c r="X16" s="34">
        <f t="shared" si="3"/>
        <v>0</v>
      </c>
      <c r="Y16" s="45" t="s">
        <v>84</v>
      </c>
      <c r="Z16" s="46">
        <f>COUNTIF(I3:I100,"Espectro")</f>
        <v>6</v>
      </c>
      <c r="AA16" s="44"/>
      <c r="AB16" s="45" t="s">
        <v>85</v>
      </c>
      <c r="AC16" s="46">
        <f>COUNTIF(C3:C100,"Cbo.")</f>
        <v>14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65</v>
      </c>
      <c r="D17" s="27" t="s">
        <v>66</v>
      </c>
      <c r="E17" s="91" t="s">
        <v>17</v>
      </c>
      <c r="F17" s="91"/>
      <c r="G17" s="29" t="s">
        <v>41</v>
      </c>
      <c r="H17" s="30" t="s">
        <v>19</v>
      </c>
      <c r="I17" s="31" t="s">
        <v>42</v>
      </c>
      <c r="J17" s="32" t="s">
        <v>58</v>
      </c>
      <c r="K17" s="33"/>
      <c r="L17" s="30"/>
      <c r="M17" s="30"/>
      <c r="N17" s="30" t="s">
        <v>19</v>
      </c>
      <c r="O17" s="30" t="s">
        <v>19</v>
      </c>
      <c r="P17" s="30"/>
      <c r="Q17" s="30" t="s">
        <v>19</v>
      </c>
      <c r="R17" s="30"/>
      <c r="S17" s="30"/>
      <c r="T17" s="30"/>
      <c r="U17" s="30"/>
      <c r="V17" s="30"/>
      <c r="W17" s="30"/>
      <c r="X17" s="34">
        <f t="shared" si="3"/>
        <v>0.3333333333</v>
      </c>
      <c r="Y17" s="45" t="s">
        <v>87</v>
      </c>
      <c r="Z17" s="46">
        <f>COUNTIF(I3:I100,"Caballeria")</f>
        <v>8</v>
      </c>
      <c r="AA17" s="44"/>
      <c r="AB17" s="45" t="s">
        <v>88</v>
      </c>
      <c r="AC17" s="46">
        <f>COUNTIF(C3:C100,"Cbo1.")</f>
        <v>7</v>
      </c>
    </row>
    <row r="18" ht="15.75" customHeight="1">
      <c r="A18" s="25">
        <f t="shared" si="1"/>
        <v>3</v>
      </c>
      <c r="B18" s="25">
        <f t="shared" si="2"/>
        <v>11</v>
      </c>
      <c r="C18" s="26" t="s">
        <v>70</v>
      </c>
      <c r="D18" s="27" t="s">
        <v>71</v>
      </c>
      <c r="E18" s="91" t="s">
        <v>17</v>
      </c>
      <c r="F18" s="91"/>
      <c r="G18" s="29" t="s">
        <v>18</v>
      </c>
      <c r="H18" s="30" t="s">
        <v>25</v>
      </c>
      <c r="I18" s="31" t="s">
        <v>42</v>
      </c>
      <c r="J18" s="32" t="s">
        <v>58</v>
      </c>
      <c r="K18" s="47" t="s">
        <v>25</v>
      </c>
      <c r="L18" s="30" t="s">
        <v>25</v>
      </c>
      <c r="M18" s="42" t="s">
        <v>25</v>
      </c>
      <c r="N18" s="30" t="s">
        <v>25</v>
      </c>
      <c r="O18" s="42" t="s">
        <v>25</v>
      </c>
      <c r="P18" s="30" t="s">
        <v>25</v>
      </c>
      <c r="Q18" s="42" t="s">
        <v>25</v>
      </c>
      <c r="R18" s="30" t="s">
        <v>25</v>
      </c>
      <c r="S18" s="42" t="s">
        <v>25</v>
      </c>
      <c r="T18" s="30" t="s">
        <v>25</v>
      </c>
      <c r="U18" s="42" t="s">
        <v>25</v>
      </c>
      <c r="V18" s="30" t="s">
        <v>25</v>
      </c>
      <c r="W18" s="42" t="s">
        <v>25</v>
      </c>
      <c r="X18" s="34">
        <f t="shared" si="3"/>
        <v>0</v>
      </c>
      <c r="Y18" s="45" t="s">
        <v>91</v>
      </c>
      <c r="Z18" s="46">
        <f>COUNTIF(I3:I100,"FAZR")</f>
        <v>4</v>
      </c>
      <c r="AA18" s="44"/>
      <c r="AB18" s="45" t="s">
        <v>92</v>
      </c>
      <c r="AC18" s="46">
        <f>COUNTIF(C3:C100,"Sgt.")</f>
        <v>4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70</v>
      </c>
      <c r="D19" s="27" t="s">
        <v>86</v>
      </c>
      <c r="E19" s="91" t="s">
        <v>17</v>
      </c>
      <c r="F19" s="91"/>
      <c r="G19" s="29" t="s">
        <v>18</v>
      </c>
      <c r="H19" s="30" t="s">
        <v>19</v>
      </c>
      <c r="I19" s="31" t="s">
        <v>42</v>
      </c>
      <c r="J19" s="32" t="s">
        <v>77</v>
      </c>
      <c r="K19" s="33"/>
      <c r="L19" s="30"/>
      <c r="M19" s="30"/>
      <c r="N19" s="30" t="s">
        <v>29</v>
      </c>
      <c r="O19" s="30" t="s">
        <v>29</v>
      </c>
      <c r="P19" s="30"/>
      <c r="Q19" s="30"/>
      <c r="R19" s="30"/>
      <c r="S19" s="30"/>
      <c r="T19" s="30"/>
      <c r="U19" s="30"/>
      <c r="V19" s="30"/>
      <c r="W19" s="30"/>
      <c r="X19" s="34">
        <f t="shared" si="3"/>
        <v>0</v>
      </c>
      <c r="Y19" s="45" t="s">
        <v>94</v>
      </c>
      <c r="Z19" s="46">
        <v>6.0</v>
      </c>
      <c r="AA19" s="44"/>
      <c r="AB19" s="45" t="s">
        <v>95</v>
      </c>
      <c r="AC19" s="46">
        <f>COUNTIF(C3:C100,"Sgt1.")</f>
        <v>4</v>
      </c>
    </row>
    <row r="20" ht="15.75" customHeight="1">
      <c r="A20" s="25">
        <f t="shared" si="1"/>
        <v>3</v>
      </c>
      <c r="B20" s="25">
        <f t="shared" si="2"/>
        <v>11</v>
      </c>
      <c r="C20" s="26" t="s">
        <v>70</v>
      </c>
      <c r="D20" s="27" t="s">
        <v>101</v>
      </c>
      <c r="E20" s="91" t="s">
        <v>17</v>
      </c>
      <c r="F20" s="91"/>
      <c r="G20" s="29" t="s">
        <v>102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4">
        <f t="shared" si="3"/>
        <v>0</v>
      </c>
      <c r="Y20" s="45" t="s">
        <v>97</v>
      </c>
      <c r="Z20" s="46">
        <f>COUNTIF(H3:H100,"R")</f>
        <v>32</v>
      </c>
      <c r="AA20" s="44"/>
      <c r="AB20" s="45" t="s">
        <v>98</v>
      </c>
      <c r="AC20" s="46">
        <f>COUNTIF(C3:C100,"SgtM.")</f>
        <v>1</v>
      </c>
    </row>
    <row r="21" ht="15.75" customHeight="1">
      <c r="A21" s="25">
        <f t="shared" si="1"/>
        <v>4</v>
      </c>
      <c r="B21" s="25">
        <f t="shared" si="2"/>
        <v>5</v>
      </c>
      <c r="C21" s="26" t="s">
        <v>144</v>
      </c>
      <c r="D21" s="27" t="s">
        <v>145</v>
      </c>
      <c r="E21" s="91" t="s">
        <v>40</v>
      </c>
      <c r="F21" s="91" t="s">
        <v>76</v>
      </c>
      <c r="G21" s="29" t="s">
        <v>18</v>
      </c>
      <c r="H21" s="30" t="s">
        <v>19</v>
      </c>
      <c r="I21" s="31" t="s">
        <v>106</v>
      </c>
      <c r="J21" s="32" t="s">
        <v>43</v>
      </c>
      <c r="K21" s="33" t="s">
        <v>25</v>
      </c>
      <c r="L21" s="30" t="s">
        <v>19</v>
      </c>
      <c r="M21" s="30" t="s">
        <v>25</v>
      </c>
      <c r="N21" s="30" t="s">
        <v>25</v>
      </c>
      <c r="O21" s="30" t="s">
        <v>19</v>
      </c>
      <c r="P21" s="30" t="s">
        <v>25</v>
      </c>
      <c r="Q21" s="30" t="s">
        <v>25</v>
      </c>
      <c r="R21" s="30"/>
      <c r="S21" s="30"/>
      <c r="T21" s="30" t="s">
        <v>25</v>
      </c>
      <c r="U21" s="30" t="s">
        <v>19</v>
      </c>
      <c r="V21" s="30"/>
      <c r="W21" s="30" t="s">
        <v>25</v>
      </c>
      <c r="X21" s="34">
        <f t="shared" si="3"/>
        <v>0.3333333333</v>
      </c>
      <c r="Y21" s="45" t="s">
        <v>37</v>
      </c>
      <c r="Z21" s="46">
        <f>COUNTIF(H3:H100,"L")</f>
        <v>0</v>
      </c>
      <c r="AA21" s="44"/>
      <c r="AB21" s="45" t="s">
        <v>100</v>
      </c>
      <c r="AC21" s="46">
        <f>COUNTIF(C3:C100,"Tte.")</f>
        <v>0</v>
      </c>
    </row>
    <row r="22" ht="15.75" customHeight="1">
      <c r="A22" s="25">
        <f t="shared" si="1"/>
        <v>4</v>
      </c>
      <c r="B22" s="25">
        <f t="shared" si="2"/>
        <v>8</v>
      </c>
      <c r="C22" s="26" t="s">
        <v>56</v>
      </c>
      <c r="D22" s="27" t="s">
        <v>108</v>
      </c>
      <c r="E22" s="91" t="s">
        <v>51</v>
      </c>
      <c r="F22" s="91" t="s">
        <v>63</v>
      </c>
      <c r="G22" s="29" t="s">
        <v>52</v>
      </c>
      <c r="H22" s="30" t="s">
        <v>19</v>
      </c>
      <c r="I22" s="31" t="s">
        <v>106</v>
      </c>
      <c r="J22" s="32" t="s">
        <v>53</v>
      </c>
      <c r="K22" s="33" t="s">
        <v>19</v>
      </c>
      <c r="L22" s="30" t="s">
        <v>19</v>
      </c>
      <c r="M22" s="30"/>
      <c r="N22" s="30" t="s">
        <v>19</v>
      </c>
      <c r="O22" s="30" t="s">
        <v>19</v>
      </c>
      <c r="P22" s="30"/>
      <c r="Q22" s="30" t="s">
        <v>19</v>
      </c>
      <c r="R22" s="30"/>
      <c r="S22" s="30"/>
      <c r="T22" s="30" t="s">
        <v>19</v>
      </c>
      <c r="U22" s="30" t="s">
        <v>19</v>
      </c>
      <c r="V22" s="30"/>
      <c r="W22" s="30" t="s">
        <v>19</v>
      </c>
      <c r="X22" s="34">
        <f t="shared" si="3"/>
        <v>0.8888888889</v>
      </c>
      <c r="Y22" s="45"/>
      <c r="Z22" s="46"/>
      <c r="AA22" s="44"/>
      <c r="AB22" s="45" t="s">
        <v>103</v>
      </c>
      <c r="AC22" s="46">
        <f>COUNTIF(C3:C100,"Alf.")</f>
        <v>0</v>
      </c>
    </row>
    <row r="23" ht="15.75" customHeight="1">
      <c r="A23" s="25">
        <f t="shared" si="1"/>
        <v>4</v>
      </c>
      <c r="B23" s="25">
        <f t="shared" si="2"/>
        <v>8</v>
      </c>
      <c r="C23" s="26" t="s">
        <v>56</v>
      </c>
      <c r="D23" s="27" t="s">
        <v>147</v>
      </c>
      <c r="E23" s="91" t="s">
        <v>33</v>
      </c>
      <c r="F23" s="91" t="s">
        <v>62</v>
      </c>
      <c r="G23" s="29" t="s">
        <v>41</v>
      </c>
      <c r="H23" s="30" t="s">
        <v>25</v>
      </c>
      <c r="I23" s="31" t="s">
        <v>106</v>
      </c>
      <c r="J23" s="32" t="s">
        <v>90</v>
      </c>
      <c r="K23" s="33" t="s">
        <v>25</v>
      </c>
      <c r="L23" s="30" t="s">
        <v>25</v>
      </c>
      <c r="M23" s="30" t="s">
        <v>25</v>
      </c>
      <c r="N23" s="30" t="s">
        <v>25</v>
      </c>
      <c r="O23" s="30" t="s">
        <v>25</v>
      </c>
      <c r="P23" s="30" t="s">
        <v>25</v>
      </c>
      <c r="Q23" s="30" t="s">
        <v>25</v>
      </c>
      <c r="R23" s="30" t="s">
        <v>25</v>
      </c>
      <c r="S23" s="30" t="s">
        <v>25</v>
      </c>
      <c r="T23" s="30" t="s">
        <v>25</v>
      </c>
      <c r="U23" s="30" t="s">
        <v>25</v>
      </c>
      <c r="V23" s="30" t="s">
        <v>25</v>
      </c>
      <c r="W23" s="30" t="s">
        <v>25</v>
      </c>
      <c r="X23" s="34">
        <f t="shared" si="3"/>
        <v>0</v>
      </c>
      <c r="Y23" s="45"/>
      <c r="Z23" s="46"/>
      <c r="AA23" s="44"/>
      <c r="AB23" s="45" t="s">
        <v>242</v>
      </c>
      <c r="AC23" s="46">
        <f>COUNTIF(C3:C100,"Cap.")</f>
        <v>1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149</v>
      </c>
      <c r="E24" s="91" t="s">
        <v>76</v>
      </c>
      <c r="F24" s="91" t="s">
        <v>62</v>
      </c>
      <c r="G24" s="29" t="s">
        <v>52</v>
      </c>
      <c r="H24" s="30" t="s">
        <v>25</v>
      </c>
      <c r="I24" s="31" t="s">
        <v>106</v>
      </c>
      <c r="J24" s="32" t="s">
        <v>90</v>
      </c>
      <c r="K24" s="33" t="s">
        <v>25</v>
      </c>
      <c r="L24" s="30" t="s">
        <v>25</v>
      </c>
      <c r="M24" s="30" t="s">
        <v>25</v>
      </c>
      <c r="N24" s="30" t="s">
        <v>25</v>
      </c>
      <c r="O24" s="30" t="s">
        <v>25</v>
      </c>
      <c r="P24" s="30" t="s">
        <v>25</v>
      </c>
      <c r="Q24" s="30" t="s">
        <v>25</v>
      </c>
      <c r="R24" s="30" t="s">
        <v>25</v>
      </c>
      <c r="S24" s="30" t="s">
        <v>25</v>
      </c>
      <c r="T24" s="30" t="s">
        <v>25</v>
      </c>
      <c r="U24" s="30" t="s">
        <v>25</v>
      </c>
      <c r="V24" s="30" t="s">
        <v>25</v>
      </c>
      <c r="W24" s="30" t="s">
        <v>25</v>
      </c>
      <c r="X24" s="34">
        <f t="shared" si="3"/>
        <v>0</v>
      </c>
      <c r="Y24" s="48"/>
      <c r="Z24" s="48"/>
      <c r="AA24" s="49"/>
      <c r="AB24" s="45" t="s">
        <v>107</v>
      </c>
      <c r="AC24" s="46">
        <f>COUNTIF(C3:C101,"May.")</f>
        <v>2</v>
      </c>
    </row>
    <row r="25" ht="15.75" customHeight="1">
      <c r="A25" s="25">
        <f t="shared" si="1"/>
        <v>4</v>
      </c>
      <c r="B25" s="25">
        <f t="shared" si="2"/>
        <v>9</v>
      </c>
      <c r="C25" s="26" t="s">
        <v>74</v>
      </c>
      <c r="D25" s="27" t="s">
        <v>104</v>
      </c>
      <c r="E25" s="91" t="s">
        <v>40</v>
      </c>
      <c r="F25" s="91" t="s">
        <v>46</v>
      </c>
      <c r="G25" s="29" t="s">
        <v>105</v>
      </c>
      <c r="H25" s="30" t="s">
        <v>19</v>
      </c>
      <c r="I25" s="31" t="s">
        <v>106</v>
      </c>
      <c r="J25" s="32" t="s">
        <v>47</v>
      </c>
      <c r="K25" s="33" t="s">
        <v>19</v>
      </c>
      <c r="L25" s="30" t="s">
        <v>19</v>
      </c>
      <c r="M25" s="30"/>
      <c r="N25" s="30" t="s">
        <v>19</v>
      </c>
      <c r="O25" s="30" t="s">
        <v>29</v>
      </c>
      <c r="P25" s="30"/>
      <c r="Q25" s="30" t="s">
        <v>29</v>
      </c>
      <c r="R25" s="30"/>
      <c r="S25" s="30"/>
      <c r="T25" s="30" t="s">
        <v>19</v>
      </c>
      <c r="U25" s="30" t="s">
        <v>19</v>
      </c>
      <c r="V25" s="30" t="s">
        <v>19</v>
      </c>
      <c r="W25" s="30" t="s">
        <v>19</v>
      </c>
      <c r="X25" s="34">
        <f t="shared" si="3"/>
        <v>0.7777777778</v>
      </c>
    </row>
    <row r="26" ht="15.75" customHeight="1">
      <c r="A26" s="25">
        <f t="shared" si="1"/>
        <v>4</v>
      </c>
      <c r="B26" s="25">
        <f t="shared" si="2"/>
        <v>9</v>
      </c>
      <c r="C26" s="26" t="s">
        <v>74</v>
      </c>
      <c r="D26" s="27" t="s">
        <v>129</v>
      </c>
      <c r="E26" s="91" t="s">
        <v>17</v>
      </c>
      <c r="F26" s="91"/>
      <c r="G26" s="29" t="s">
        <v>110</v>
      </c>
      <c r="H26" s="30" t="s">
        <v>19</v>
      </c>
      <c r="I26" s="31" t="s">
        <v>106</v>
      </c>
      <c r="J26" s="32" t="s">
        <v>77</v>
      </c>
      <c r="K26" s="33" t="s">
        <v>25</v>
      </c>
      <c r="L26" s="30" t="s">
        <v>25</v>
      </c>
      <c r="M26" s="30" t="s">
        <v>25</v>
      </c>
      <c r="N26" s="30" t="s">
        <v>25</v>
      </c>
      <c r="O26" s="30" t="s">
        <v>25</v>
      </c>
      <c r="P26" s="30" t="s">
        <v>25</v>
      </c>
      <c r="Q26" s="30" t="s">
        <v>25</v>
      </c>
      <c r="R26" s="30" t="s">
        <v>25</v>
      </c>
      <c r="S26" s="30" t="s">
        <v>25</v>
      </c>
      <c r="T26" s="30" t="s">
        <v>25</v>
      </c>
      <c r="U26" s="30" t="s">
        <v>25</v>
      </c>
      <c r="V26" s="30" t="s">
        <v>25</v>
      </c>
      <c r="W26" s="30" t="s">
        <v>25</v>
      </c>
      <c r="X26" s="34">
        <f t="shared" si="3"/>
        <v>0</v>
      </c>
      <c r="Y26" s="43" t="s">
        <v>111</v>
      </c>
      <c r="Z26" s="43" t="s">
        <v>68</v>
      </c>
      <c r="AA26" s="49"/>
      <c r="AB26" s="43" t="s">
        <v>112</v>
      </c>
      <c r="AC26" s="43" t="s">
        <v>68</v>
      </c>
    </row>
    <row r="27" ht="15.75" customHeight="1">
      <c r="A27" s="25">
        <f t="shared" si="1"/>
        <v>4</v>
      </c>
      <c r="B27" s="25">
        <f t="shared" si="2"/>
        <v>10</v>
      </c>
      <c r="C27" s="26" t="s">
        <v>65</v>
      </c>
      <c r="D27" s="27" t="s">
        <v>151</v>
      </c>
      <c r="E27" s="91" t="s">
        <v>17</v>
      </c>
      <c r="F27" s="91" t="s">
        <v>63</v>
      </c>
      <c r="G27" s="29" t="s">
        <v>152</v>
      </c>
      <c r="H27" s="42" t="s">
        <v>25</v>
      </c>
      <c r="I27" s="31" t="s">
        <v>106</v>
      </c>
      <c r="J27" s="32" t="s">
        <v>90</v>
      </c>
      <c r="K27" s="33" t="s">
        <v>25</v>
      </c>
      <c r="L27" s="30" t="s">
        <v>25</v>
      </c>
      <c r="M27" s="30" t="s">
        <v>25</v>
      </c>
      <c r="N27" s="30" t="s">
        <v>25</v>
      </c>
      <c r="O27" s="30" t="s">
        <v>25</v>
      </c>
      <c r="P27" s="30" t="s">
        <v>25</v>
      </c>
      <c r="Q27" s="30" t="s">
        <v>25</v>
      </c>
      <c r="R27" s="30" t="s">
        <v>25</v>
      </c>
      <c r="S27" s="30" t="s">
        <v>25</v>
      </c>
      <c r="T27" s="30" t="s">
        <v>25</v>
      </c>
      <c r="U27" s="30" t="s">
        <v>25</v>
      </c>
      <c r="V27" s="30" t="s">
        <v>25</v>
      </c>
      <c r="W27" s="30" t="s">
        <v>25</v>
      </c>
      <c r="X27" s="34">
        <f t="shared" si="3"/>
        <v>0</v>
      </c>
      <c r="Y27" s="45" t="s">
        <v>114</v>
      </c>
      <c r="Z27" s="46">
        <f>COUNTIF(G3:G100, "Ar")</f>
        <v>18</v>
      </c>
      <c r="AA27" s="44"/>
      <c r="AB27" s="45" t="s">
        <v>115</v>
      </c>
      <c r="AC27" s="46">
        <f>COUNTIF(E3:E100,"AT")+COUNTIF(F3:F100,"AT")</f>
        <v>15</v>
      </c>
    </row>
    <row r="28" ht="15.75" customHeight="1">
      <c r="A28" s="25">
        <f t="shared" si="1"/>
        <v>4</v>
      </c>
      <c r="B28" s="25">
        <v>11.0</v>
      </c>
      <c r="C28" s="26" t="s">
        <v>65</v>
      </c>
      <c r="D28" s="27" t="s">
        <v>132</v>
      </c>
      <c r="E28" s="91" t="s">
        <v>51</v>
      </c>
      <c r="F28" s="91"/>
      <c r="G28" s="29" t="s">
        <v>133</v>
      </c>
      <c r="H28" s="30" t="s">
        <v>25</v>
      </c>
      <c r="I28" s="31" t="s">
        <v>106</v>
      </c>
      <c r="J28" s="32" t="s">
        <v>77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30" t="s">
        <v>25</v>
      </c>
      <c r="S28" s="30" t="s">
        <v>25</v>
      </c>
      <c r="T28" s="30" t="s">
        <v>25</v>
      </c>
      <c r="U28" s="30" t="s">
        <v>25</v>
      </c>
      <c r="V28" s="30" t="s">
        <v>25</v>
      </c>
      <c r="W28" s="30" t="s">
        <v>25</v>
      </c>
      <c r="X28" s="34">
        <f t="shared" si="3"/>
        <v>0</v>
      </c>
      <c r="Y28" s="50" t="s">
        <v>117</v>
      </c>
      <c r="Z28" s="46">
        <f>COUNTIF(G3:G100, "Ch")</f>
        <v>12</v>
      </c>
      <c r="AA28" s="44"/>
      <c r="AB28" s="50" t="s">
        <v>118</v>
      </c>
      <c r="AC28" s="46">
        <f>COUNTIF(E3:E100,"FL")+COUNTIF(F3:F100,"FL")</f>
        <v>41</v>
      </c>
    </row>
    <row r="29" ht="15.75" customHeight="1">
      <c r="A29" s="25">
        <f t="shared" si="1"/>
        <v>4</v>
      </c>
      <c r="B29" s="25">
        <f t="shared" ref="B29:B38" si="4">IF(C29="Cap.",1,IF(C29="Tte.",2,IF(C29="Alf.",3,IF(C29="SgtM.",4,IF(C29="Sgt1.",5,IF(C29="Sgt.",6,IF(C29="Cbo1.",7,IF(C29="Cbo.",8,IF(C29="Dis.",9,IF(C29="Inf.",10,IF(C29="Rct.",11,15)))))))))))</f>
        <v>11</v>
      </c>
      <c r="C29" s="26" t="s">
        <v>70</v>
      </c>
      <c r="D29" s="27" t="s">
        <v>109</v>
      </c>
      <c r="E29" s="91" t="s">
        <v>40</v>
      </c>
      <c r="F29" s="91" t="s">
        <v>51</v>
      </c>
      <c r="G29" s="29" t="s">
        <v>110</v>
      </c>
      <c r="H29" s="30" t="s">
        <v>19</v>
      </c>
      <c r="I29" s="31" t="s">
        <v>106</v>
      </c>
      <c r="J29" s="32" t="s">
        <v>58</v>
      </c>
      <c r="K29" s="33" t="s">
        <v>19</v>
      </c>
      <c r="L29" s="30" t="s">
        <v>19</v>
      </c>
      <c r="M29" s="30"/>
      <c r="N29" s="30" t="s">
        <v>19</v>
      </c>
      <c r="O29" s="30" t="s">
        <v>29</v>
      </c>
      <c r="P29" s="30"/>
      <c r="Q29" s="30" t="s">
        <v>19</v>
      </c>
      <c r="R29" s="51"/>
      <c r="S29" s="30"/>
      <c r="T29" s="51" t="s">
        <v>19</v>
      </c>
      <c r="U29" s="30" t="s">
        <v>19</v>
      </c>
      <c r="V29" s="51"/>
      <c r="W29" s="30" t="s">
        <v>19</v>
      </c>
      <c r="X29" s="34">
        <f t="shared" si="3"/>
        <v>0.7777777778</v>
      </c>
      <c r="Y29" s="50" t="s">
        <v>120</v>
      </c>
      <c r="Z29" s="46">
        <f>COUNTIF(G3:G100, "Co")</f>
        <v>3</v>
      </c>
      <c r="AA29" s="44"/>
      <c r="AB29" s="50" t="s">
        <v>121</v>
      </c>
      <c r="AC29" s="46">
        <f>COUNTIF(E3:E100,"GL")+COUNTIF(F3:F100,"GL")</f>
        <v>12</v>
      </c>
    </row>
    <row r="30" ht="15.75" customHeight="1">
      <c r="A30" s="25">
        <f t="shared" si="1"/>
        <v>4</v>
      </c>
      <c r="B30" s="25">
        <f t="shared" si="4"/>
        <v>11</v>
      </c>
      <c r="C30" s="26" t="s">
        <v>70</v>
      </c>
      <c r="D30" s="27" t="s">
        <v>119</v>
      </c>
      <c r="E30" s="91" t="s">
        <v>17</v>
      </c>
      <c r="F30" s="91"/>
      <c r="G30" s="29" t="s">
        <v>52</v>
      </c>
      <c r="H30" s="30" t="s">
        <v>25</v>
      </c>
      <c r="I30" s="31" t="s">
        <v>106</v>
      </c>
      <c r="J30" s="32" t="s">
        <v>58</v>
      </c>
      <c r="K30" s="33" t="s">
        <v>25</v>
      </c>
      <c r="L30" s="30" t="s">
        <v>25</v>
      </c>
      <c r="M30" s="30" t="s">
        <v>25</v>
      </c>
      <c r="N30" s="30" t="s">
        <v>25</v>
      </c>
      <c r="O30" s="30" t="s">
        <v>25</v>
      </c>
      <c r="P30" s="30" t="s">
        <v>25</v>
      </c>
      <c r="Q30" s="30" t="s">
        <v>25</v>
      </c>
      <c r="R30" s="30" t="s">
        <v>25</v>
      </c>
      <c r="S30" s="30" t="s">
        <v>25</v>
      </c>
      <c r="T30" s="30" t="s">
        <v>25</v>
      </c>
      <c r="U30" s="30" t="s">
        <v>25</v>
      </c>
      <c r="V30" s="30" t="s">
        <v>25</v>
      </c>
      <c r="W30" s="30" t="s">
        <v>25</v>
      </c>
      <c r="X30" s="34">
        <f t="shared" si="3"/>
        <v>0</v>
      </c>
      <c r="Y30" s="50" t="s">
        <v>124</v>
      </c>
      <c r="Z30" s="46">
        <f>COUNTIF(G3:G100, "CR")</f>
        <v>0</v>
      </c>
      <c r="AA30" s="44"/>
      <c r="AB30" s="50" t="s">
        <v>125</v>
      </c>
      <c r="AC30" s="46">
        <f>COUNTIF(E3:E100,"MC")+COUNTIF(F3:F100,"MC")</f>
        <v>26</v>
      </c>
    </row>
    <row r="31" ht="15.75" customHeight="1">
      <c r="A31" s="25">
        <f t="shared" si="1"/>
        <v>4</v>
      </c>
      <c r="B31" s="25">
        <f t="shared" si="4"/>
        <v>11</v>
      </c>
      <c r="C31" s="26" t="s">
        <v>70</v>
      </c>
      <c r="D31" s="27" t="s">
        <v>243</v>
      </c>
      <c r="E31" s="91" t="s">
        <v>51</v>
      </c>
      <c r="F31" s="91" t="s">
        <v>63</v>
      </c>
      <c r="G31" s="29" t="s">
        <v>18</v>
      </c>
      <c r="H31" s="30" t="s">
        <v>19</v>
      </c>
      <c r="I31" s="31" t="s">
        <v>106</v>
      </c>
      <c r="J31" s="32" t="s">
        <v>58</v>
      </c>
      <c r="K31" s="33" t="s">
        <v>25</v>
      </c>
      <c r="L31" s="30" t="s">
        <v>25</v>
      </c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0" t="s">
        <v>25</v>
      </c>
      <c r="X31" s="34">
        <f t="shared" si="3"/>
        <v>0</v>
      </c>
      <c r="Y31" s="50" t="s">
        <v>127</v>
      </c>
      <c r="Z31" s="46">
        <f>COUNTIF(G3:G100, "ES")</f>
        <v>1</v>
      </c>
      <c r="AA31" s="44"/>
      <c r="AB31" s="50" t="s">
        <v>128</v>
      </c>
      <c r="AC31" s="46">
        <f>COUNTIF(E3:E100,"MG")+COUNTIF(F3:F100,"MG")</f>
        <v>17</v>
      </c>
    </row>
    <row r="32" ht="15.75" customHeight="1">
      <c r="A32" s="25">
        <f t="shared" si="1"/>
        <v>4</v>
      </c>
      <c r="B32" s="25">
        <f t="shared" si="4"/>
        <v>11</v>
      </c>
      <c r="C32" s="26" t="s">
        <v>70</v>
      </c>
      <c r="D32" s="27" t="s">
        <v>139</v>
      </c>
      <c r="E32" s="91" t="s">
        <v>51</v>
      </c>
      <c r="F32" s="91" t="s">
        <v>40</v>
      </c>
      <c r="G32" s="29" t="s">
        <v>18</v>
      </c>
      <c r="H32" s="30" t="s">
        <v>19</v>
      </c>
      <c r="I32" s="31" t="s">
        <v>106</v>
      </c>
      <c r="J32" s="32" t="s">
        <v>77</v>
      </c>
      <c r="K32" s="33" t="s">
        <v>19</v>
      </c>
      <c r="L32" s="30" t="s">
        <v>19</v>
      </c>
      <c r="M32" s="30"/>
      <c r="N32" s="30" t="s">
        <v>29</v>
      </c>
      <c r="O32" s="30" t="s">
        <v>19</v>
      </c>
      <c r="P32" s="30"/>
      <c r="Q32" s="53" t="s">
        <v>29</v>
      </c>
      <c r="R32" s="53"/>
      <c r="S32" s="53"/>
      <c r="T32" s="53" t="s">
        <v>29</v>
      </c>
      <c r="U32" s="53" t="s">
        <v>29</v>
      </c>
      <c r="V32" s="53"/>
      <c r="W32" s="53" t="s">
        <v>29</v>
      </c>
      <c r="X32" s="34">
        <f t="shared" si="3"/>
        <v>0.3333333333</v>
      </c>
      <c r="Y32" s="50" t="s">
        <v>130</v>
      </c>
      <c r="Z32" s="46">
        <f>COUNTIF(G3:G100, "Ja")</f>
        <v>1</v>
      </c>
      <c r="AA32" s="44"/>
      <c r="AB32" s="50" t="s">
        <v>131</v>
      </c>
      <c r="AC32" s="46">
        <f>COUNTIF(E3:E100,"OD")+COUNTIF(F3:F100,"OD")</f>
        <v>6</v>
      </c>
    </row>
    <row r="33" ht="15.75" customHeight="1">
      <c r="A33" s="25">
        <f t="shared" si="1"/>
        <v>4</v>
      </c>
      <c r="B33" s="25">
        <f t="shared" si="4"/>
        <v>11</v>
      </c>
      <c r="C33" s="52" t="s">
        <v>70</v>
      </c>
      <c r="D33" s="54" t="s">
        <v>154</v>
      </c>
      <c r="E33" s="91" t="s">
        <v>33</v>
      </c>
      <c r="F33" s="91" t="s">
        <v>17</v>
      </c>
      <c r="G33" s="29" t="s">
        <v>64</v>
      </c>
      <c r="H33" s="30" t="s">
        <v>25</v>
      </c>
      <c r="I33" s="31" t="s">
        <v>106</v>
      </c>
      <c r="J33" s="32" t="s">
        <v>90</v>
      </c>
      <c r="K33" s="33" t="s">
        <v>25</v>
      </c>
      <c r="L33" s="30" t="s">
        <v>25</v>
      </c>
      <c r="M33" s="30" t="s">
        <v>25</v>
      </c>
      <c r="N33" s="30" t="s">
        <v>25</v>
      </c>
      <c r="O33" s="30" t="s">
        <v>25</v>
      </c>
      <c r="P33" s="30" t="s">
        <v>25</v>
      </c>
      <c r="Q33" s="30" t="s">
        <v>25</v>
      </c>
      <c r="R33" s="30" t="s">
        <v>25</v>
      </c>
      <c r="S33" s="30" t="s">
        <v>25</v>
      </c>
      <c r="T33" s="30" t="s">
        <v>25</v>
      </c>
      <c r="U33" s="30" t="s">
        <v>25</v>
      </c>
      <c r="V33" s="30" t="s">
        <v>25</v>
      </c>
      <c r="W33" s="30" t="s">
        <v>25</v>
      </c>
      <c r="X33" s="34">
        <f t="shared" si="3"/>
        <v>0</v>
      </c>
      <c r="Y33" s="50" t="s">
        <v>134</v>
      </c>
      <c r="Z33" s="46">
        <f>COUNTIF(G3:G100, "Me")</f>
        <v>11</v>
      </c>
      <c r="AA33" s="44"/>
      <c r="AB33" s="50" t="s">
        <v>135</v>
      </c>
      <c r="AC33" s="46">
        <f>COUNTIF(E3:E100,"RO")+COUNTIF(F3:F100,"RO")</f>
        <v>12</v>
      </c>
    </row>
    <row r="34" ht="15.75" customHeight="1">
      <c r="A34" s="25">
        <f t="shared" si="1"/>
        <v>4</v>
      </c>
      <c r="B34" s="25">
        <f t="shared" si="4"/>
        <v>11</v>
      </c>
      <c r="C34" s="26" t="s">
        <v>70</v>
      </c>
      <c r="D34" s="27" t="s">
        <v>113</v>
      </c>
      <c r="E34" s="91" t="s">
        <v>51</v>
      </c>
      <c r="F34" s="91" t="s">
        <v>17</v>
      </c>
      <c r="G34" s="29"/>
      <c r="H34" s="30" t="s">
        <v>19</v>
      </c>
      <c r="I34" s="31" t="s">
        <v>106</v>
      </c>
      <c r="J34" s="32" t="s">
        <v>58</v>
      </c>
      <c r="K34" s="33" t="s">
        <v>29</v>
      </c>
      <c r="L34" s="30" t="s">
        <v>29</v>
      </c>
      <c r="M34" s="30"/>
      <c r="N34" s="30" t="s">
        <v>29</v>
      </c>
      <c r="O34" s="30" t="s">
        <v>29</v>
      </c>
      <c r="P34" s="30"/>
      <c r="Q34" s="30" t="s">
        <v>29</v>
      </c>
      <c r="R34" s="30"/>
      <c r="S34" s="30"/>
      <c r="T34" s="30" t="s">
        <v>29</v>
      </c>
      <c r="U34" s="30" t="s">
        <v>19</v>
      </c>
      <c r="V34" s="30"/>
      <c r="W34" s="30" t="s">
        <v>29</v>
      </c>
      <c r="X34" s="34">
        <f t="shared" si="3"/>
        <v>0.1111111111</v>
      </c>
      <c r="Y34" s="50" t="s">
        <v>137</v>
      </c>
      <c r="Z34" s="46">
        <f>COUNTIF(G3:G100, "Pa")</f>
        <v>3</v>
      </c>
      <c r="AA34" s="44"/>
      <c r="AB34" s="50" t="s">
        <v>138</v>
      </c>
      <c r="AC34" s="46">
        <f>COUNTIF(E3:E100,"TE")+COUNTIF(F3:F100,"TE")</f>
        <v>7</v>
      </c>
    </row>
    <row r="35" ht="15.75" customHeight="1">
      <c r="A35" s="25">
        <f t="shared" si="1"/>
        <v>4</v>
      </c>
      <c r="B35" s="25">
        <f t="shared" si="4"/>
        <v>11</v>
      </c>
      <c r="C35" s="26" t="s">
        <v>70</v>
      </c>
      <c r="D35" s="27" t="s">
        <v>116</v>
      </c>
      <c r="E35" s="91" t="s">
        <v>33</v>
      </c>
      <c r="F35" s="91" t="s">
        <v>46</v>
      </c>
      <c r="G35" s="29"/>
      <c r="H35" s="30" t="s">
        <v>19</v>
      </c>
      <c r="I35" s="31" t="s">
        <v>106</v>
      </c>
      <c r="J35" s="32" t="s">
        <v>58</v>
      </c>
      <c r="K35" s="33" t="s">
        <v>19</v>
      </c>
      <c r="L35" s="30" t="s">
        <v>19</v>
      </c>
      <c r="M35" s="30"/>
      <c r="N35" s="30" t="s">
        <v>19</v>
      </c>
      <c r="O35" s="30" t="s">
        <v>19</v>
      </c>
      <c r="P35" s="30"/>
      <c r="Q35" s="30" t="s">
        <v>19</v>
      </c>
      <c r="R35" s="30"/>
      <c r="S35" s="30"/>
      <c r="T35" s="30" t="s">
        <v>19</v>
      </c>
      <c r="U35" s="30" t="s">
        <v>19</v>
      </c>
      <c r="V35" s="30"/>
      <c r="W35" s="30" t="s">
        <v>19</v>
      </c>
      <c r="X35" s="34">
        <f t="shared" si="3"/>
        <v>0.8888888889</v>
      </c>
      <c r="Y35" s="50" t="s">
        <v>140</v>
      </c>
      <c r="Z35" s="46">
        <f>COUNTIF(G3:G100, "Py")</f>
        <v>0</v>
      </c>
      <c r="AA35" s="44"/>
      <c r="AB35" s="50" t="s">
        <v>141</v>
      </c>
      <c r="AC35" s="46">
        <f>COUNTIF(E3:E100,"TS")+COUNTIF(F3:F100,"TS")</f>
        <v>1</v>
      </c>
    </row>
    <row r="36" ht="15.75" customHeight="1">
      <c r="A36" s="25">
        <f t="shared" si="1"/>
        <v>4</v>
      </c>
      <c r="B36" s="25">
        <f t="shared" si="4"/>
        <v>11</v>
      </c>
      <c r="C36" s="26" t="s">
        <v>70</v>
      </c>
      <c r="D36" s="27" t="s">
        <v>136</v>
      </c>
      <c r="E36" s="91" t="s">
        <v>33</v>
      </c>
      <c r="F36" s="91" t="s">
        <v>17</v>
      </c>
      <c r="G36" s="29"/>
      <c r="H36" s="30" t="s">
        <v>19</v>
      </c>
      <c r="I36" s="31" t="s">
        <v>106</v>
      </c>
      <c r="J36" s="32" t="s">
        <v>77</v>
      </c>
      <c r="K36" s="33" t="s">
        <v>19</v>
      </c>
      <c r="L36" s="30" t="s">
        <v>19</v>
      </c>
      <c r="M36" s="30"/>
      <c r="N36" s="30" t="s">
        <v>29</v>
      </c>
      <c r="O36" s="30" t="s">
        <v>29</v>
      </c>
      <c r="P36" s="30"/>
      <c r="Q36" s="30" t="s">
        <v>29</v>
      </c>
      <c r="R36" s="30"/>
      <c r="S36" s="30"/>
      <c r="T36" s="30" t="s">
        <v>19</v>
      </c>
      <c r="U36" s="30" t="s">
        <v>29</v>
      </c>
      <c r="V36" s="30"/>
      <c r="W36" s="30" t="s">
        <v>26</v>
      </c>
      <c r="X36" s="34">
        <f t="shared" si="3"/>
        <v>0.3333333333</v>
      </c>
      <c r="Y36" s="50" t="s">
        <v>143</v>
      </c>
      <c r="Z36" s="46">
        <f>COUNTIF(G3:G100, "Pe")</f>
        <v>3</v>
      </c>
      <c r="AA36" s="44"/>
      <c r="AB36" s="50"/>
      <c r="AC36" s="46"/>
    </row>
    <row r="37" ht="15.75" customHeight="1">
      <c r="A37" s="25">
        <f t="shared" si="1"/>
        <v>4</v>
      </c>
      <c r="B37" s="25">
        <f t="shared" si="4"/>
        <v>11</v>
      </c>
      <c r="C37" s="26" t="s">
        <v>70</v>
      </c>
      <c r="D37" s="27" t="s">
        <v>156</v>
      </c>
      <c r="E37" s="91" t="s">
        <v>17</v>
      </c>
      <c r="F37" s="91"/>
      <c r="G37" s="29"/>
      <c r="H37" s="30" t="s">
        <v>19</v>
      </c>
      <c r="I37" s="31" t="s">
        <v>106</v>
      </c>
      <c r="J37" s="32"/>
      <c r="K37" s="33" t="s">
        <v>59</v>
      </c>
      <c r="L37" s="30" t="s">
        <v>59</v>
      </c>
      <c r="M37" s="30" t="s">
        <v>59</v>
      </c>
      <c r="N37" s="30" t="s">
        <v>59</v>
      </c>
      <c r="O37" s="30" t="s">
        <v>59</v>
      </c>
      <c r="P37" s="30" t="s">
        <v>59</v>
      </c>
      <c r="Q37" s="30" t="s">
        <v>59</v>
      </c>
      <c r="R37" s="30" t="s">
        <v>59</v>
      </c>
      <c r="S37" s="30" t="s">
        <v>59</v>
      </c>
      <c r="T37" s="30" t="s">
        <v>59</v>
      </c>
      <c r="U37" s="30" t="s">
        <v>59</v>
      </c>
      <c r="V37" s="30" t="s">
        <v>59</v>
      </c>
      <c r="W37" s="30" t="s">
        <v>59</v>
      </c>
      <c r="X37" s="34">
        <f t="shared" si="3"/>
        <v>0</v>
      </c>
      <c r="Y37" s="50" t="s">
        <v>146</v>
      </c>
      <c r="Z37" s="46">
        <f>COUNTIF(G3:G100, "US")</f>
        <v>1</v>
      </c>
      <c r="AA37" s="44"/>
      <c r="AB37" s="50"/>
      <c r="AC37" s="46"/>
    </row>
    <row r="38" ht="15.75" customHeight="1">
      <c r="A38" s="25">
        <f t="shared" si="1"/>
        <v>4</v>
      </c>
      <c r="B38" s="25">
        <f t="shared" si="4"/>
        <v>15</v>
      </c>
      <c r="C38" s="26" t="s">
        <v>122</v>
      </c>
      <c r="D38" s="27" t="s">
        <v>123</v>
      </c>
      <c r="E38" s="91" t="s">
        <v>17</v>
      </c>
      <c r="F38" s="91" t="s">
        <v>33</v>
      </c>
      <c r="G38" s="29" t="s">
        <v>52</v>
      </c>
      <c r="H38" s="30" t="s">
        <v>25</v>
      </c>
      <c r="I38" s="31" t="s">
        <v>106</v>
      </c>
      <c r="J38" s="32" t="s">
        <v>58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4">
        <f t="shared" si="3"/>
        <v>0</v>
      </c>
      <c r="Y38" s="50" t="s">
        <v>148</v>
      </c>
      <c r="Z38" s="46">
        <f>COUNTIF(G1:G98, "Ve")</f>
        <v>22</v>
      </c>
      <c r="AA38" s="44"/>
      <c r="AB38" s="50"/>
      <c r="AC38" s="46"/>
    </row>
    <row r="39" ht="15.75" customHeight="1">
      <c r="A39" s="25">
        <v>4.0</v>
      </c>
      <c r="B39" s="25"/>
      <c r="C39" s="52" t="s">
        <v>70</v>
      </c>
      <c r="D39" s="27" t="s">
        <v>126</v>
      </c>
      <c r="E39" s="91" t="s">
        <v>33</v>
      </c>
      <c r="F39" s="91" t="s">
        <v>46</v>
      </c>
      <c r="G39" s="29" t="s">
        <v>64</v>
      </c>
      <c r="H39" s="30" t="s">
        <v>19</v>
      </c>
      <c r="I39" s="31" t="s">
        <v>106</v>
      </c>
      <c r="J39" s="32" t="s">
        <v>58</v>
      </c>
      <c r="K39" s="33" t="s">
        <v>29</v>
      </c>
      <c r="L39" s="30" t="s">
        <v>19</v>
      </c>
      <c r="M39" s="30"/>
      <c r="N39" s="30" t="s">
        <v>19</v>
      </c>
      <c r="O39" s="30" t="s">
        <v>19</v>
      </c>
      <c r="P39" s="30"/>
      <c r="Q39" s="30" t="s">
        <v>19</v>
      </c>
      <c r="R39" s="30"/>
      <c r="S39" s="30"/>
      <c r="T39" s="30" t="s">
        <v>29</v>
      </c>
      <c r="U39" s="30" t="s">
        <v>29</v>
      </c>
      <c r="V39" s="30"/>
      <c r="W39" s="30" t="s">
        <v>48</v>
      </c>
      <c r="X39" s="34">
        <f t="shared" si="3"/>
        <v>0.5</v>
      </c>
      <c r="Y39" s="50" t="s">
        <v>150</v>
      </c>
      <c r="Z39" s="46">
        <f>COUNTIF(G1:G98, "PR")</f>
        <v>0</v>
      </c>
      <c r="AA39" s="44"/>
      <c r="AB39" s="50"/>
      <c r="AC39" s="46"/>
    </row>
    <row r="40" ht="15.75" customHeight="1">
      <c r="A40" s="25">
        <v>4.0</v>
      </c>
      <c r="B40" s="25"/>
      <c r="C40" s="52" t="s">
        <v>70</v>
      </c>
      <c r="D40" s="27" t="s">
        <v>142</v>
      </c>
      <c r="E40" s="91" t="s">
        <v>40</v>
      </c>
      <c r="F40" s="91" t="s">
        <v>46</v>
      </c>
      <c r="G40" s="29" t="s">
        <v>52</v>
      </c>
      <c r="H40" s="30" t="s">
        <v>19</v>
      </c>
      <c r="I40" s="31" t="s">
        <v>106</v>
      </c>
      <c r="J40" s="32" t="s">
        <v>77</v>
      </c>
      <c r="K40" s="33" t="s">
        <v>19</v>
      </c>
      <c r="L40" s="30" t="s">
        <v>19</v>
      </c>
      <c r="M40" s="30"/>
      <c r="N40" s="30" t="s">
        <v>19</v>
      </c>
      <c r="O40" s="30" t="s">
        <v>29</v>
      </c>
      <c r="P40" s="30"/>
      <c r="Q40" s="30" t="s">
        <v>29</v>
      </c>
      <c r="R40" s="30"/>
      <c r="S40" s="30"/>
      <c r="T40" s="30" t="s">
        <v>19</v>
      </c>
      <c r="U40" s="30" t="s">
        <v>19</v>
      </c>
      <c r="V40" s="30"/>
      <c r="W40" s="30" t="s">
        <v>19</v>
      </c>
      <c r="X40" s="34">
        <f t="shared" si="3"/>
        <v>0.6666666667</v>
      </c>
      <c r="Y40" s="50" t="s">
        <v>153</v>
      </c>
      <c r="Z40" s="46">
        <f>COUNTIF(G1:G98, "Bo")</f>
        <v>1</v>
      </c>
      <c r="AA40" s="44"/>
      <c r="AB40" s="50"/>
      <c r="AC40" s="46"/>
    </row>
    <row r="41" ht="15.75" customHeight="1">
      <c r="A41" s="25">
        <f t="shared" ref="A41:A100" si="5">IF(I41="ALTM",1,IF(I41="1° P",2,IF(I41="1° P - 1°M",3,IF(I41="1° P - 2°M",4,IF(I41="2° P",5,IF(I41="2° P - 3°M",6,IF(I41="2° P - 4°M",7,IF(I41="1° PP",8,IF(I41="1° PP - 1°Pa",9,IF(I41="1° PP - 2°Pa",10,IF(I41="Espectro",11,IF(I41="Caballeria",12,IF(I41="FAZR",13,15)))))))))))))</f>
        <v>9</v>
      </c>
      <c r="B41" s="25">
        <f t="shared" ref="B41:B100" si="6">IF(C41="Cap.",1,IF(C41="Tte.",2,IF(C41="Alf.",3,IF(C41="SgtM.",4,IF(C41="Sgt1.",5,IF(C41="Sgt.",6,IF(C41="Cbo1.",7,IF(C41="Cbo.",8,IF(C41="Dis.",9,IF(C41="Inf.",10,IF(C41="Rct.",11,15)))))))))))</f>
        <v>5</v>
      </c>
      <c r="C41" s="26" t="s">
        <v>144</v>
      </c>
      <c r="D41" s="27" t="s">
        <v>157</v>
      </c>
      <c r="E41" s="91" t="s">
        <v>40</v>
      </c>
      <c r="F41" s="91" t="s">
        <v>33</v>
      </c>
      <c r="G41" s="29" t="s">
        <v>18</v>
      </c>
      <c r="H41" s="30" t="s">
        <v>19</v>
      </c>
      <c r="I41" s="31" t="s">
        <v>158</v>
      </c>
      <c r="J41" s="32" t="s">
        <v>43</v>
      </c>
      <c r="K41" s="33" t="s">
        <v>29</v>
      </c>
      <c r="L41" s="30" t="s">
        <v>19</v>
      </c>
      <c r="M41" s="30"/>
      <c r="N41" s="30" t="s">
        <v>19</v>
      </c>
      <c r="O41" s="30" t="s">
        <v>19</v>
      </c>
      <c r="P41" s="30"/>
      <c r="Q41" s="30" t="s">
        <v>29</v>
      </c>
      <c r="R41" s="30" t="s">
        <v>19</v>
      </c>
      <c r="S41" s="30"/>
      <c r="T41" s="30" t="s">
        <v>29</v>
      </c>
      <c r="U41" s="30" t="s">
        <v>19</v>
      </c>
      <c r="V41" s="30"/>
      <c r="W41" s="30" t="s">
        <v>29</v>
      </c>
      <c r="X41" s="34">
        <f t="shared" si="3"/>
        <v>0.5555555556</v>
      </c>
      <c r="Y41" s="50" t="s">
        <v>155</v>
      </c>
      <c r="Z41" s="46">
        <f>COUNTIF(G1:G99, "RD")</f>
        <v>0</v>
      </c>
      <c r="AA41" s="44"/>
      <c r="AB41" s="44"/>
      <c r="AC41" s="44"/>
    </row>
    <row r="42" ht="15.75" customHeight="1">
      <c r="A42" s="25">
        <f t="shared" si="5"/>
        <v>9</v>
      </c>
      <c r="B42" s="25">
        <f t="shared" si="6"/>
        <v>7</v>
      </c>
      <c r="C42" s="26" t="s">
        <v>38</v>
      </c>
      <c r="D42" s="27" t="s">
        <v>161</v>
      </c>
      <c r="E42" s="91" t="s">
        <v>51</v>
      </c>
      <c r="F42" s="91" t="s">
        <v>40</v>
      </c>
      <c r="G42" s="29" t="s">
        <v>133</v>
      </c>
      <c r="H42" s="30" t="s">
        <v>19</v>
      </c>
      <c r="I42" s="31" t="s">
        <v>158</v>
      </c>
      <c r="J42" s="32" t="s">
        <v>53</v>
      </c>
      <c r="K42" s="33" t="s">
        <v>29</v>
      </c>
      <c r="L42" s="30" t="s">
        <v>19</v>
      </c>
      <c r="M42" s="30"/>
      <c r="N42" s="30" t="s">
        <v>29</v>
      </c>
      <c r="O42" s="30" t="s">
        <v>19</v>
      </c>
      <c r="P42" s="30"/>
      <c r="Q42" s="30" t="s">
        <v>19</v>
      </c>
      <c r="R42" s="30" t="s">
        <v>29</v>
      </c>
      <c r="S42" s="30"/>
      <c r="T42" s="30" t="s">
        <v>19</v>
      </c>
      <c r="U42" s="30" t="s">
        <v>19</v>
      </c>
      <c r="V42" s="30"/>
      <c r="W42" s="30" t="s">
        <v>19</v>
      </c>
      <c r="X42" s="34">
        <f t="shared" si="3"/>
        <v>0.6666666667</v>
      </c>
      <c r="Y42" s="50"/>
      <c r="Z42" s="46"/>
      <c r="AA42" s="44"/>
      <c r="AB42" s="44"/>
      <c r="AC42" s="44"/>
    </row>
    <row r="43" ht="15.75" customHeight="1">
      <c r="A43" s="25">
        <f t="shared" si="5"/>
        <v>9</v>
      </c>
      <c r="B43" s="25">
        <f t="shared" si="6"/>
        <v>7</v>
      </c>
      <c r="C43" s="26" t="s">
        <v>38</v>
      </c>
      <c r="D43" s="27" t="s">
        <v>170</v>
      </c>
      <c r="E43" s="91" t="s">
        <v>33</v>
      </c>
      <c r="F43" s="91" t="s">
        <v>62</v>
      </c>
      <c r="G43" s="29" t="s">
        <v>171</v>
      </c>
      <c r="H43" s="30" t="s">
        <v>25</v>
      </c>
      <c r="I43" s="31" t="s">
        <v>158</v>
      </c>
      <c r="J43" s="32" t="s">
        <v>77</v>
      </c>
      <c r="K43" s="33" t="s">
        <v>25</v>
      </c>
      <c r="L43" s="30" t="s">
        <v>25</v>
      </c>
      <c r="M43" s="30" t="s">
        <v>25</v>
      </c>
      <c r="N43" s="30" t="s">
        <v>25</v>
      </c>
      <c r="O43" s="30" t="s">
        <v>25</v>
      </c>
      <c r="P43" s="30" t="s">
        <v>25</v>
      </c>
      <c r="Q43" s="30" t="s">
        <v>25</v>
      </c>
      <c r="R43" s="30" t="s">
        <v>25</v>
      </c>
      <c r="S43" s="30" t="s">
        <v>25</v>
      </c>
      <c r="T43" s="30" t="s">
        <v>25</v>
      </c>
      <c r="U43" s="30" t="s">
        <v>25</v>
      </c>
      <c r="V43" s="30" t="s">
        <v>25</v>
      </c>
      <c r="W43" s="30" t="s">
        <v>25</v>
      </c>
      <c r="X43" s="34">
        <f t="shared" si="3"/>
        <v>0</v>
      </c>
      <c r="Y43" s="50"/>
      <c r="Z43" s="46"/>
    </row>
    <row r="44" ht="15.75" customHeight="1">
      <c r="A44" s="25">
        <f t="shared" si="5"/>
        <v>9</v>
      </c>
      <c r="B44" s="25">
        <f t="shared" si="6"/>
        <v>7</v>
      </c>
      <c r="C44" s="26" t="s">
        <v>38</v>
      </c>
      <c r="D44" s="27" t="s">
        <v>174</v>
      </c>
      <c r="E44" s="91" t="s">
        <v>76</v>
      </c>
      <c r="F44" s="91" t="s">
        <v>46</v>
      </c>
      <c r="G44" s="29" t="s">
        <v>18</v>
      </c>
      <c r="H44" s="30" t="s">
        <v>25</v>
      </c>
      <c r="I44" s="31" t="s">
        <v>158</v>
      </c>
      <c r="J44" s="32" t="s">
        <v>90</v>
      </c>
      <c r="K44" s="33" t="s">
        <v>25</v>
      </c>
      <c r="L44" s="30" t="s">
        <v>25</v>
      </c>
      <c r="M44" s="30" t="s">
        <v>25</v>
      </c>
      <c r="N44" s="30" t="s">
        <v>25</v>
      </c>
      <c r="O44" s="30" t="s">
        <v>25</v>
      </c>
      <c r="P44" s="30" t="s">
        <v>25</v>
      </c>
      <c r="Q44" s="30" t="s">
        <v>25</v>
      </c>
      <c r="R44" s="30" t="s">
        <v>25</v>
      </c>
      <c r="S44" s="30" t="s">
        <v>25</v>
      </c>
      <c r="T44" s="30" t="s">
        <v>25</v>
      </c>
      <c r="U44" s="30" t="s">
        <v>25</v>
      </c>
      <c r="V44" s="30" t="s">
        <v>25</v>
      </c>
      <c r="W44" s="30" t="s">
        <v>25</v>
      </c>
      <c r="X44" s="34">
        <f t="shared" si="3"/>
        <v>0</v>
      </c>
    </row>
    <row r="45" ht="15.75" customHeight="1">
      <c r="A45" s="25">
        <f t="shared" si="5"/>
        <v>9</v>
      </c>
      <c r="B45" s="25">
        <f t="shared" si="6"/>
        <v>7</v>
      </c>
      <c r="C45" s="26" t="s">
        <v>38</v>
      </c>
      <c r="D45" s="27" t="s">
        <v>175</v>
      </c>
      <c r="E45" s="91" t="s">
        <v>228</v>
      </c>
      <c r="F45" s="91" t="s">
        <v>62</v>
      </c>
      <c r="G45" s="29" t="s">
        <v>64</v>
      </c>
      <c r="H45" s="42" t="s">
        <v>25</v>
      </c>
      <c r="I45" s="31" t="s">
        <v>158</v>
      </c>
      <c r="J45" s="32" t="s">
        <v>90</v>
      </c>
      <c r="K45" s="47" t="s">
        <v>25</v>
      </c>
      <c r="L45" s="42" t="s">
        <v>25</v>
      </c>
      <c r="M45" s="42" t="s">
        <v>25</v>
      </c>
      <c r="N45" s="42" t="s">
        <v>25</v>
      </c>
      <c r="O45" s="42" t="s">
        <v>25</v>
      </c>
      <c r="P45" s="42" t="s">
        <v>25</v>
      </c>
      <c r="Q45" s="42" t="s">
        <v>25</v>
      </c>
      <c r="R45" s="42" t="s">
        <v>25</v>
      </c>
      <c r="S45" s="42" t="s">
        <v>25</v>
      </c>
      <c r="T45" s="42" t="s">
        <v>25</v>
      </c>
      <c r="U45" s="42" t="s">
        <v>25</v>
      </c>
      <c r="V45" s="42" t="s">
        <v>25</v>
      </c>
      <c r="W45" s="42" t="s">
        <v>25</v>
      </c>
      <c r="X45" s="34">
        <f t="shared" si="3"/>
        <v>0</v>
      </c>
      <c r="Y45" s="55" t="s">
        <v>162</v>
      </c>
      <c r="Z45" s="4"/>
      <c r="AA45" s="48"/>
      <c r="AB45" s="55" t="s">
        <v>163</v>
      </c>
      <c r="AC45" s="4"/>
    </row>
    <row r="46" ht="15.75" customHeight="1">
      <c r="A46" s="25">
        <f t="shared" si="5"/>
        <v>9</v>
      </c>
      <c r="B46" s="25">
        <f t="shared" si="6"/>
        <v>8</v>
      </c>
      <c r="C46" s="26" t="s">
        <v>56</v>
      </c>
      <c r="D46" s="27" t="s">
        <v>159</v>
      </c>
      <c r="E46" s="91" t="s">
        <v>51</v>
      </c>
      <c r="F46" s="91" t="s">
        <v>33</v>
      </c>
      <c r="G46" s="29" t="s">
        <v>64</v>
      </c>
      <c r="H46" s="30" t="s">
        <v>19</v>
      </c>
      <c r="I46" s="31" t="s">
        <v>158</v>
      </c>
      <c r="J46" s="32" t="s">
        <v>47</v>
      </c>
      <c r="K46" s="33" t="s">
        <v>19</v>
      </c>
      <c r="L46" s="30" t="s">
        <v>19</v>
      </c>
      <c r="M46" s="30"/>
      <c r="N46" s="30" t="s">
        <v>19</v>
      </c>
      <c r="O46" s="30" t="s">
        <v>19</v>
      </c>
      <c r="P46" s="30"/>
      <c r="Q46" s="30" t="s">
        <v>19</v>
      </c>
      <c r="R46" s="30" t="s">
        <v>19</v>
      </c>
      <c r="S46" s="30"/>
      <c r="T46" s="30" t="s">
        <v>19</v>
      </c>
      <c r="U46" s="30" t="s">
        <v>19</v>
      </c>
      <c r="V46" s="30"/>
      <c r="W46" s="30" t="s">
        <v>29</v>
      </c>
      <c r="X46" s="34">
        <f t="shared" si="3"/>
        <v>0.8888888889</v>
      </c>
      <c r="Y46" s="56" t="s">
        <v>7</v>
      </c>
      <c r="Z46" s="57"/>
      <c r="AA46" s="58" t="s">
        <v>165</v>
      </c>
      <c r="AB46" s="58" t="s">
        <v>166</v>
      </c>
      <c r="AC46" s="58" t="s">
        <v>167</v>
      </c>
    </row>
    <row r="47" ht="15.75" customHeight="1">
      <c r="A47" s="25">
        <f t="shared" si="5"/>
        <v>9</v>
      </c>
      <c r="B47" s="25">
        <f t="shared" si="6"/>
        <v>9</v>
      </c>
      <c r="C47" s="26" t="s">
        <v>74</v>
      </c>
      <c r="D47" s="27" t="s">
        <v>164</v>
      </c>
      <c r="E47" s="91" t="s">
        <v>46</v>
      </c>
      <c r="F47" s="91" t="s">
        <v>17</v>
      </c>
      <c r="G47" s="29" t="s">
        <v>110</v>
      </c>
      <c r="H47" s="30" t="s">
        <v>25</v>
      </c>
      <c r="I47" s="31" t="s">
        <v>158</v>
      </c>
      <c r="J47" s="32" t="s">
        <v>58</v>
      </c>
      <c r="K47" s="33" t="s">
        <v>25</v>
      </c>
      <c r="L47" s="30" t="s">
        <v>25</v>
      </c>
      <c r="M47" s="30" t="s">
        <v>25</v>
      </c>
      <c r="N47" s="30" t="s">
        <v>25</v>
      </c>
      <c r="O47" s="30" t="s">
        <v>25</v>
      </c>
      <c r="P47" s="30" t="s">
        <v>25</v>
      </c>
      <c r="Q47" s="30" t="s">
        <v>25</v>
      </c>
      <c r="R47" s="30" t="s">
        <v>25</v>
      </c>
      <c r="S47" s="30" t="s">
        <v>25</v>
      </c>
      <c r="T47" s="30" t="s">
        <v>25</v>
      </c>
      <c r="U47" s="30" t="s">
        <v>25</v>
      </c>
      <c r="V47" s="30" t="s">
        <v>25</v>
      </c>
      <c r="W47" s="30" t="s">
        <v>25</v>
      </c>
      <c r="X47" s="34">
        <f t="shared" si="3"/>
        <v>0</v>
      </c>
      <c r="Y47" s="59"/>
      <c r="Z47" s="57"/>
      <c r="AA47" s="60"/>
      <c r="AB47" s="61"/>
      <c r="AC47" s="61"/>
    </row>
    <row r="48" ht="15.75" customHeight="1">
      <c r="A48" s="25">
        <f t="shared" si="5"/>
        <v>9</v>
      </c>
      <c r="B48" s="25">
        <f t="shared" si="6"/>
        <v>8</v>
      </c>
      <c r="C48" s="26" t="s">
        <v>56</v>
      </c>
      <c r="D48" s="27" t="s">
        <v>172</v>
      </c>
      <c r="E48" s="91" t="s">
        <v>17</v>
      </c>
      <c r="F48" s="91" t="s">
        <v>63</v>
      </c>
      <c r="G48" s="29" t="s">
        <v>64</v>
      </c>
      <c r="H48" s="30" t="s">
        <v>19</v>
      </c>
      <c r="I48" s="31" t="s">
        <v>158</v>
      </c>
      <c r="J48" s="32" t="s">
        <v>77</v>
      </c>
      <c r="K48" s="33" t="s">
        <v>19</v>
      </c>
      <c r="L48" s="30" t="s">
        <v>19</v>
      </c>
      <c r="M48" s="30"/>
      <c r="N48" s="30" t="s">
        <v>19</v>
      </c>
      <c r="O48" s="30" t="s">
        <v>19</v>
      </c>
      <c r="P48" s="30"/>
      <c r="Q48" s="30" t="s">
        <v>19</v>
      </c>
      <c r="R48" s="30" t="s">
        <v>19</v>
      </c>
      <c r="S48" s="30"/>
      <c r="T48" s="30" t="s">
        <v>19</v>
      </c>
      <c r="U48" s="30" t="s">
        <v>19</v>
      </c>
      <c r="V48" s="30"/>
      <c r="W48" s="30" t="s">
        <v>19</v>
      </c>
      <c r="X48" s="34">
        <f t="shared" si="3"/>
        <v>1</v>
      </c>
      <c r="Y48" s="59"/>
      <c r="Z48" s="57"/>
      <c r="AA48" s="60"/>
      <c r="AB48" s="61"/>
      <c r="AC48" s="61"/>
    </row>
    <row r="49" ht="15.75" customHeight="1">
      <c r="A49" s="25">
        <f t="shared" si="5"/>
        <v>9</v>
      </c>
      <c r="B49" s="25">
        <f t="shared" si="6"/>
        <v>9</v>
      </c>
      <c r="C49" s="26" t="s">
        <v>74</v>
      </c>
      <c r="D49" s="27" t="s">
        <v>176</v>
      </c>
      <c r="E49" s="91" t="s">
        <v>63</v>
      </c>
      <c r="F49" s="91" t="s">
        <v>33</v>
      </c>
      <c r="G49" s="29" t="s">
        <v>41</v>
      </c>
      <c r="H49" s="30" t="s">
        <v>25</v>
      </c>
      <c r="I49" s="31" t="s">
        <v>158</v>
      </c>
      <c r="J49" s="32" t="s">
        <v>90</v>
      </c>
      <c r="K49" s="33" t="s">
        <v>25</v>
      </c>
      <c r="L49" s="30" t="s">
        <v>25</v>
      </c>
      <c r="M49" s="30" t="s">
        <v>25</v>
      </c>
      <c r="N49" s="30" t="s">
        <v>25</v>
      </c>
      <c r="O49" s="30" t="s">
        <v>25</v>
      </c>
      <c r="P49" s="30" t="s">
        <v>25</v>
      </c>
      <c r="Q49" s="30" t="s">
        <v>25</v>
      </c>
      <c r="R49" s="30" t="s">
        <v>25</v>
      </c>
      <c r="S49" s="30" t="s">
        <v>25</v>
      </c>
      <c r="T49" s="30" t="s">
        <v>25</v>
      </c>
      <c r="U49" s="30" t="s">
        <v>25</v>
      </c>
      <c r="V49" s="30" t="s">
        <v>25</v>
      </c>
      <c r="W49" s="30" t="s">
        <v>25</v>
      </c>
      <c r="X49" s="34">
        <f t="shared" si="3"/>
        <v>0</v>
      </c>
      <c r="Y49" s="59"/>
      <c r="Z49" s="57"/>
      <c r="AA49" s="60"/>
      <c r="AB49" s="61"/>
      <c r="AC49" s="61"/>
    </row>
    <row r="50" ht="15.75" customHeight="1">
      <c r="A50" s="25">
        <f t="shared" si="5"/>
        <v>9</v>
      </c>
      <c r="B50" s="25">
        <f t="shared" si="6"/>
        <v>9</v>
      </c>
      <c r="C50" s="52" t="s">
        <v>74</v>
      </c>
      <c r="D50" s="54" t="s">
        <v>168</v>
      </c>
      <c r="E50" s="91" t="s">
        <v>17</v>
      </c>
      <c r="F50" s="91" t="s">
        <v>46</v>
      </c>
      <c r="G50" s="29" t="s">
        <v>64</v>
      </c>
      <c r="H50" s="35" t="s">
        <v>19</v>
      </c>
      <c r="I50" s="31" t="s">
        <v>158</v>
      </c>
      <c r="J50" s="32" t="s">
        <v>58</v>
      </c>
      <c r="K50" s="33" t="s">
        <v>19</v>
      </c>
      <c r="L50" s="30" t="s">
        <v>29</v>
      </c>
      <c r="M50" s="30"/>
      <c r="N50" s="30" t="s">
        <v>19</v>
      </c>
      <c r="O50" s="30" t="s">
        <v>29</v>
      </c>
      <c r="P50" s="30"/>
      <c r="Q50" s="30" t="s">
        <v>19</v>
      </c>
      <c r="R50" s="30" t="s">
        <v>19</v>
      </c>
      <c r="S50" s="30"/>
      <c r="T50" s="30" t="s">
        <v>19</v>
      </c>
      <c r="U50" s="30" t="s">
        <v>19</v>
      </c>
      <c r="V50" s="30"/>
      <c r="W50" s="30" t="s">
        <v>19</v>
      </c>
      <c r="X50" s="34">
        <f t="shared" si="3"/>
        <v>0.7777777778</v>
      </c>
      <c r="Y50" s="59"/>
      <c r="Z50" s="57"/>
      <c r="AA50" s="60"/>
      <c r="AB50" s="61"/>
      <c r="AC50" s="61"/>
    </row>
    <row r="51" ht="15.75" customHeight="1">
      <c r="A51" s="25">
        <f t="shared" si="5"/>
        <v>9</v>
      </c>
      <c r="B51" s="25">
        <f t="shared" si="6"/>
        <v>10</v>
      </c>
      <c r="C51" s="26" t="s">
        <v>65</v>
      </c>
      <c r="D51" s="27" t="s">
        <v>169</v>
      </c>
      <c r="E51" s="91" t="s">
        <v>17</v>
      </c>
      <c r="F51" s="91"/>
      <c r="G51" s="29" t="s">
        <v>133</v>
      </c>
      <c r="H51" s="30" t="s">
        <v>19</v>
      </c>
      <c r="I51" s="31" t="s">
        <v>158</v>
      </c>
      <c r="J51" s="32" t="s">
        <v>58</v>
      </c>
      <c r="K51" s="33" t="s">
        <v>19</v>
      </c>
      <c r="L51" s="30" t="s">
        <v>19</v>
      </c>
      <c r="M51" s="30"/>
      <c r="N51" s="30" t="s">
        <v>19</v>
      </c>
      <c r="O51" s="30" t="s">
        <v>19</v>
      </c>
      <c r="P51" s="30"/>
      <c r="Q51" s="30" t="s">
        <v>19</v>
      </c>
      <c r="R51" s="30" t="s">
        <v>29</v>
      </c>
      <c r="S51" s="30"/>
      <c r="T51" s="30" t="s">
        <v>19</v>
      </c>
      <c r="U51" s="30" t="s">
        <v>19</v>
      </c>
      <c r="V51" s="30"/>
      <c r="W51" s="30" t="s">
        <v>19</v>
      </c>
      <c r="X51" s="34">
        <f t="shared" si="3"/>
        <v>0.8888888889</v>
      </c>
      <c r="Y51" s="59"/>
      <c r="Z51" s="57"/>
      <c r="AA51" s="60"/>
      <c r="AB51" s="61"/>
      <c r="AC51" s="61"/>
    </row>
    <row r="52" ht="15.75" customHeight="1">
      <c r="A52" s="25">
        <f t="shared" si="5"/>
        <v>9</v>
      </c>
      <c r="B52" s="25">
        <f t="shared" si="6"/>
        <v>11</v>
      </c>
      <c r="C52" s="26" t="s">
        <v>70</v>
      </c>
      <c r="D52" s="27" t="s">
        <v>173</v>
      </c>
      <c r="E52" s="91" t="s">
        <v>17</v>
      </c>
      <c r="F52" s="91"/>
      <c r="G52" s="29" t="s">
        <v>64</v>
      </c>
      <c r="H52" s="30" t="s">
        <v>19</v>
      </c>
      <c r="I52" s="31" t="s">
        <v>158</v>
      </c>
      <c r="J52" s="32" t="s">
        <v>77</v>
      </c>
      <c r="K52" s="33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4">
        <f t="shared" si="3"/>
        <v>0</v>
      </c>
      <c r="Y52" s="59"/>
      <c r="Z52" s="57"/>
      <c r="AA52" s="60"/>
      <c r="AB52" s="61"/>
      <c r="AC52" s="61"/>
    </row>
    <row r="53" ht="15.75" customHeight="1">
      <c r="A53" s="25">
        <f t="shared" si="5"/>
        <v>15</v>
      </c>
      <c r="B53" s="25">
        <f t="shared" si="6"/>
        <v>10</v>
      </c>
      <c r="C53" s="26" t="s">
        <v>65</v>
      </c>
      <c r="D53" s="27" t="s">
        <v>207</v>
      </c>
      <c r="E53" s="91" t="s">
        <v>17</v>
      </c>
      <c r="F53" s="91"/>
      <c r="G53" s="29" t="s">
        <v>64</v>
      </c>
      <c r="H53" s="30" t="s">
        <v>19</v>
      </c>
      <c r="I53" s="31" t="s">
        <v>208</v>
      </c>
      <c r="J53" s="32" t="s">
        <v>58</v>
      </c>
      <c r="K53" s="33"/>
      <c r="L53" s="30"/>
      <c r="M53" s="30"/>
      <c r="N53" s="30"/>
      <c r="O53" s="30"/>
      <c r="P53" s="65"/>
      <c r="Q53" s="30"/>
      <c r="R53" s="30"/>
      <c r="S53" s="30"/>
      <c r="T53" s="30"/>
      <c r="U53" s="30"/>
      <c r="V53" s="30"/>
      <c r="W53" s="30"/>
      <c r="X53" s="34">
        <f t="shared" si="3"/>
        <v>0</v>
      </c>
      <c r="Y53" s="59"/>
      <c r="Z53" s="57"/>
      <c r="AA53" s="60"/>
      <c r="AB53" s="61"/>
      <c r="AC53" s="61"/>
    </row>
    <row r="54" ht="15.75" customHeight="1">
      <c r="A54" s="25">
        <f t="shared" si="5"/>
        <v>15</v>
      </c>
      <c r="B54" s="25">
        <f t="shared" si="6"/>
        <v>11</v>
      </c>
      <c r="C54" s="26" t="s">
        <v>70</v>
      </c>
      <c r="D54" s="27" t="s">
        <v>209</v>
      </c>
      <c r="E54" s="91" t="s">
        <v>17</v>
      </c>
      <c r="F54" s="91"/>
      <c r="G54" s="29" t="s">
        <v>18</v>
      </c>
      <c r="H54" s="68" t="s">
        <v>19</v>
      </c>
      <c r="I54" s="31" t="s">
        <v>208</v>
      </c>
      <c r="J54" s="32" t="s">
        <v>58</v>
      </c>
      <c r="K54" s="33"/>
      <c r="L54" s="30"/>
      <c r="M54" s="30"/>
      <c r="N54" s="30" t="s">
        <v>19</v>
      </c>
      <c r="O54" s="30"/>
      <c r="P54" s="30"/>
      <c r="Q54" s="30" t="s">
        <v>19</v>
      </c>
      <c r="R54" s="30"/>
      <c r="S54" s="30"/>
      <c r="T54" s="30"/>
      <c r="U54" s="30"/>
      <c r="V54" s="30"/>
      <c r="W54" s="30"/>
      <c r="X54" s="34">
        <f t="shared" si="3"/>
        <v>0.2222222222</v>
      </c>
      <c r="Y54" s="59"/>
      <c r="Z54" s="57"/>
      <c r="AA54" s="60"/>
      <c r="AB54" s="61"/>
      <c r="AC54" s="61"/>
    </row>
    <row r="55" ht="15.75" customHeight="1">
      <c r="A55" s="25">
        <f t="shared" si="5"/>
        <v>15</v>
      </c>
      <c r="B55" s="25">
        <f t="shared" si="6"/>
        <v>11</v>
      </c>
      <c r="C55" s="52" t="s">
        <v>70</v>
      </c>
      <c r="D55" s="54" t="s">
        <v>211</v>
      </c>
      <c r="E55" s="91" t="s">
        <v>17</v>
      </c>
      <c r="F55" s="91"/>
      <c r="G55" s="29" t="s">
        <v>18</v>
      </c>
      <c r="H55" s="30" t="s">
        <v>19</v>
      </c>
      <c r="I55" s="31" t="s">
        <v>208</v>
      </c>
      <c r="J55" s="32" t="s">
        <v>77</v>
      </c>
      <c r="K55" s="33"/>
      <c r="L55" s="30"/>
      <c r="M55" s="30"/>
      <c r="N55" s="30" t="s">
        <v>29</v>
      </c>
      <c r="O55" s="30"/>
      <c r="P55" s="30"/>
      <c r="Q55" s="30" t="s">
        <v>29</v>
      </c>
      <c r="R55" s="30"/>
      <c r="S55" s="30"/>
      <c r="T55" s="30"/>
      <c r="U55" s="30"/>
      <c r="V55" s="30"/>
      <c r="W55" s="30"/>
      <c r="X55" s="34">
        <f t="shared" si="3"/>
        <v>0</v>
      </c>
      <c r="Y55" s="59"/>
      <c r="Z55" s="57"/>
      <c r="AA55" s="60"/>
      <c r="AB55" s="61"/>
      <c r="AC55" s="61"/>
    </row>
    <row r="56" ht="15.75" customHeight="1">
      <c r="A56" s="25">
        <f t="shared" si="5"/>
        <v>1</v>
      </c>
      <c r="B56" s="25">
        <f t="shared" si="6"/>
        <v>1</v>
      </c>
      <c r="C56" s="26" t="s">
        <v>15</v>
      </c>
      <c r="D56" s="27" t="s">
        <v>16</v>
      </c>
      <c r="E56" s="91" t="s">
        <v>17</v>
      </c>
      <c r="F56" s="91"/>
      <c r="G56" s="29" t="s">
        <v>18</v>
      </c>
      <c r="H56" s="30" t="s">
        <v>19</v>
      </c>
      <c r="I56" s="31" t="s">
        <v>20</v>
      </c>
      <c r="J56" s="32" t="s">
        <v>21</v>
      </c>
      <c r="K56" s="33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4">
        <f t="shared" si="3"/>
        <v>0</v>
      </c>
      <c r="Y56" s="59"/>
      <c r="Z56" s="57"/>
      <c r="AA56" s="60"/>
      <c r="AB56" s="61"/>
      <c r="AC56" s="61"/>
    </row>
    <row r="57" ht="15.75" customHeight="1">
      <c r="A57" s="25">
        <f t="shared" si="5"/>
        <v>1</v>
      </c>
      <c r="B57" s="25">
        <f t="shared" si="6"/>
        <v>15</v>
      </c>
      <c r="C57" s="26" t="s">
        <v>23</v>
      </c>
      <c r="D57" s="27" t="s">
        <v>24</v>
      </c>
      <c r="E57" s="91" t="s">
        <v>17</v>
      </c>
      <c r="F57" s="91"/>
      <c r="G57" s="29" t="s">
        <v>18</v>
      </c>
      <c r="H57" s="30" t="s">
        <v>25</v>
      </c>
      <c r="I57" s="31" t="s">
        <v>20</v>
      </c>
      <c r="J57" s="32" t="s">
        <v>21</v>
      </c>
      <c r="K57" s="33" t="s">
        <v>25</v>
      </c>
      <c r="L57" s="30" t="s">
        <v>25</v>
      </c>
      <c r="M57" s="30" t="s">
        <v>25</v>
      </c>
      <c r="N57" s="30" t="s">
        <v>25</v>
      </c>
      <c r="O57" s="30" t="s">
        <v>25</v>
      </c>
      <c r="P57" s="30" t="s">
        <v>25</v>
      </c>
      <c r="Q57" s="30" t="s">
        <v>25</v>
      </c>
      <c r="R57" s="30" t="s">
        <v>25</v>
      </c>
      <c r="S57" s="30" t="s">
        <v>25</v>
      </c>
      <c r="T57" s="30" t="s">
        <v>25</v>
      </c>
      <c r="U57" s="30" t="s">
        <v>25</v>
      </c>
      <c r="V57" s="30" t="s">
        <v>25</v>
      </c>
      <c r="W57" s="30" t="s">
        <v>25</v>
      </c>
      <c r="X57" s="34">
        <f t="shared" si="3"/>
        <v>0</v>
      </c>
      <c r="Y57" s="59"/>
      <c r="Z57" s="57"/>
      <c r="AA57" s="60"/>
      <c r="AB57" s="61"/>
      <c r="AC57" s="61"/>
    </row>
    <row r="58" ht="15.75" customHeight="1">
      <c r="A58" s="25">
        <f t="shared" si="5"/>
        <v>1</v>
      </c>
      <c r="B58" s="25">
        <f t="shared" si="6"/>
        <v>15</v>
      </c>
      <c r="C58" s="26" t="s">
        <v>23</v>
      </c>
      <c r="D58" s="27" t="s">
        <v>28</v>
      </c>
      <c r="E58" s="91" t="s">
        <v>17</v>
      </c>
      <c r="F58" s="91"/>
      <c r="G58" s="29" t="s">
        <v>18</v>
      </c>
      <c r="H58" s="30" t="s">
        <v>25</v>
      </c>
      <c r="I58" s="31" t="s">
        <v>20</v>
      </c>
      <c r="J58" s="32" t="s">
        <v>21</v>
      </c>
      <c r="K58" s="33" t="s">
        <v>25</v>
      </c>
      <c r="L58" s="30" t="s">
        <v>25</v>
      </c>
      <c r="M58" s="30" t="s">
        <v>25</v>
      </c>
      <c r="N58" s="30" t="s">
        <v>25</v>
      </c>
      <c r="O58" s="30" t="s">
        <v>25</v>
      </c>
      <c r="P58" s="30" t="s">
        <v>25</v>
      </c>
      <c r="Q58" s="30" t="s">
        <v>25</v>
      </c>
      <c r="R58" s="30" t="s">
        <v>25</v>
      </c>
      <c r="S58" s="30" t="s">
        <v>25</v>
      </c>
      <c r="T58" s="30" t="s">
        <v>25</v>
      </c>
      <c r="U58" s="30" t="s">
        <v>25</v>
      </c>
      <c r="V58" s="30" t="s">
        <v>25</v>
      </c>
      <c r="W58" s="30" t="s">
        <v>25</v>
      </c>
      <c r="X58" s="34">
        <f t="shared" si="3"/>
        <v>0</v>
      </c>
      <c r="Y58" s="59"/>
      <c r="Z58" s="57"/>
      <c r="AA58" s="60"/>
      <c r="AB58" s="61"/>
      <c r="AC58" s="61"/>
    </row>
    <row r="59" ht="15.75" customHeight="1">
      <c r="A59" s="25">
        <f t="shared" si="5"/>
        <v>12</v>
      </c>
      <c r="B59" s="25">
        <f t="shared" si="6"/>
        <v>5</v>
      </c>
      <c r="C59" s="26" t="s">
        <v>144</v>
      </c>
      <c r="D59" s="27" t="s">
        <v>195</v>
      </c>
      <c r="E59" s="91" t="s">
        <v>63</v>
      </c>
      <c r="F59" s="91" t="s">
        <v>51</v>
      </c>
      <c r="G59" s="29" t="s">
        <v>18</v>
      </c>
      <c r="H59" s="30" t="s">
        <v>19</v>
      </c>
      <c r="I59" s="31" t="s">
        <v>87</v>
      </c>
      <c r="J59" s="32" t="s">
        <v>196</v>
      </c>
      <c r="K59" s="33" t="s">
        <v>29</v>
      </c>
      <c r="L59" s="30" t="s">
        <v>29</v>
      </c>
      <c r="M59" s="30"/>
      <c r="N59" s="30" t="s">
        <v>19</v>
      </c>
      <c r="O59" s="30" t="s">
        <v>29</v>
      </c>
      <c r="P59" s="30"/>
      <c r="Q59" s="30" t="s">
        <v>29</v>
      </c>
      <c r="R59" s="30" t="s">
        <v>29</v>
      </c>
      <c r="S59" s="30"/>
      <c r="T59" s="30" t="s">
        <v>19</v>
      </c>
      <c r="U59" s="30" t="s">
        <v>19</v>
      </c>
      <c r="V59" s="30"/>
      <c r="W59" s="30" t="s">
        <v>19</v>
      </c>
      <c r="X59" s="34">
        <f t="shared" si="3"/>
        <v>0.4444444444</v>
      </c>
      <c r="Y59" s="59"/>
      <c r="Z59" s="57"/>
      <c r="AA59" s="60"/>
      <c r="AB59" s="61"/>
      <c r="AC59" s="61"/>
    </row>
    <row r="60" ht="15.75" customHeight="1">
      <c r="A60" s="25">
        <f t="shared" si="5"/>
        <v>12</v>
      </c>
      <c r="B60" s="25">
        <f t="shared" si="6"/>
        <v>6</v>
      </c>
      <c r="C60" s="26" t="s">
        <v>160</v>
      </c>
      <c r="D60" s="27" t="s">
        <v>188</v>
      </c>
      <c r="E60" s="91" t="s">
        <v>33</v>
      </c>
      <c r="F60" s="91" t="s">
        <v>51</v>
      </c>
      <c r="G60" s="29" t="s">
        <v>52</v>
      </c>
      <c r="H60" s="30" t="s">
        <v>19</v>
      </c>
      <c r="I60" s="31" t="s">
        <v>87</v>
      </c>
      <c r="J60" s="32" t="s">
        <v>189</v>
      </c>
      <c r="K60" s="33" t="s">
        <v>19</v>
      </c>
      <c r="L60" s="30" t="s">
        <v>19</v>
      </c>
      <c r="M60" s="30"/>
      <c r="N60" s="30" t="s">
        <v>19</v>
      </c>
      <c r="O60" s="30" t="s">
        <v>19</v>
      </c>
      <c r="P60" s="30"/>
      <c r="Q60" s="30" t="s">
        <v>19</v>
      </c>
      <c r="R60" s="30" t="s">
        <v>19</v>
      </c>
      <c r="S60" s="30"/>
      <c r="T60" s="30" t="s">
        <v>19</v>
      </c>
      <c r="U60" s="30" t="s">
        <v>19</v>
      </c>
      <c r="V60" s="30"/>
      <c r="W60" s="30" t="s">
        <v>19</v>
      </c>
      <c r="X60" s="34">
        <f t="shared" si="3"/>
        <v>1</v>
      </c>
    </row>
    <row r="61" ht="15.75" customHeight="1">
      <c r="A61" s="25">
        <f t="shared" si="5"/>
        <v>12</v>
      </c>
      <c r="B61" s="25">
        <f t="shared" si="6"/>
        <v>6</v>
      </c>
      <c r="C61" s="26" t="s">
        <v>160</v>
      </c>
      <c r="D61" s="27" t="s">
        <v>190</v>
      </c>
      <c r="E61" s="91" t="s">
        <v>63</v>
      </c>
      <c r="F61" s="91" t="s">
        <v>40</v>
      </c>
      <c r="G61" s="29" t="s">
        <v>191</v>
      </c>
      <c r="H61" s="30" t="s">
        <v>19</v>
      </c>
      <c r="I61" s="31" t="s">
        <v>87</v>
      </c>
      <c r="J61" s="32" t="s">
        <v>192</v>
      </c>
      <c r="K61" s="33" t="s">
        <v>19</v>
      </c>
      <c r="L61" s="30" t="s">
        <v>19</v>
      </c>
      <c r="M61" s="30"/>
      <c r="N61" s="30" t="s">
        <v>19</v>
      </c>
      <c r="O61" s="30" t="s">
        <v>19</v>
      </c>
      <c r="P61" s="30"/>
      <c r="Q61" s="30" t="s">
        <v>19</v>
      </c>
      <c r="R61" s="30" t="s">
        <v>19</v>
      </c>
      <c r="S61" s="30"/>
      <c r="T61" s="30" t="s">
        <v>19</v>
      </c>
      <c r="U61" s="30" t="s">
        <v>29</v>
      </c>
      <c r="V61" s="30"/>
      <c r="W61" s="30" t="s">
        <v>29</v>
      </c>
      <c r="X61" s="34">
        <f t="shared" si="3"/>
        <v>0.7777777778</v>
      </c>
    </row>
    <row r="62" ht="15.75" customHeight="1">
      <c r="A62" s="25">
        <f t="shared" si="5"/>
        <v>12</v>
      </c>
      <c r="B62" s="25">
        <f t="shared" si="6"/>
        <v>8</v>
      </c>
      <c r="C62" s="26" t="s">
        <v>56</v>
      </c>
      <c r="D62" s="27" t="s">
        <v>193</v>
      </c>
      <c r="E62" s="91" t="s">
        <v>17</v>
      </c>
      <c r="F62" s="91"/>
      <c r="G62" s="29" t="s">
        <v>41</v>
      </c>
      <c r="H62" s="30" t="s">
        <v>25</v>
      </c>
      <c r="I62" s="31" t="s">
        <v>87</v>
      </c>
      <c r="J62" s="32" t="s">
        <v>194</v>
      </c>
      <c r="K62" s="33" t="s">
        <v>25</v>
      </c>
      <c r="L62" s="30" t="s">
        <v>25</v>
      </c>
      <c r="M62" s="30" t="s">
        <v>25</v>
      </c>
      <c r="N62" s="30" t="s">
        <v>25</v>
      </c>
      <c r="O62" s="30" t="s">
        <v>25</v>
      </c>
      <c r="P62" s="30" t="s">
        <v>25</v>
      </c>
      <c r="Q62" s="30" t="s">
        <v>25</v>
      </c>
      <c r="R62" s="30" t="s">
        <v>25</v>
      </c>
      <c r="S62" s="30" t="s">
        <v>25</v>
      </c>
      <c r="T62" s="30" t="s">
        <v>25</v>
      </c>
      <c r="U62" s="30" t="s">
        <v>25</v>
      </c>
      <c r="V62" s="30" t="s">
        <v>25</v>
      </c>
      <c r="W62" s="30" t="s">
        <v>25</v>
      </c>
      <c r="X62" s="34">
        <f t="shared" si="3"/>
        <v>0</v>
      </c>
      <c r="Y62" s="63" t="s">
        <v>186</v>
      </c>
      <c r="Z62" s="3"/>
      <c r="AA62" s="3"/>
      <c r="AB62" s="3"/>
      <c r="AC62" s="4"/>
    </row>
    <row r="63" ht="15.75" customHeight="1">
      <c r="A63" s="25">
        <f t="shared" si="5"/>
        <v>12</v>
      </c>
      <c r="B63" s="25">
        <f t="shared" si="6"/>
        <v>9</v>
      </c>
      <c r="C63" s="26" t="s">
        <v>74</v>
      </c>
      <c r="D63" s="27" t="s">
        <v>187</v>
      </c>
      <c r="E63" s="91" t="s">
        <v>33</v>
      </c>
      <c r="F63" s="91" t="s">
        <v>62</v>
      </c>
      <c r="G63" s="29" t="s">
        <v>18</v>
      </c>
      <c r="H63" s="30" t="s">
        <v>19</v>
      </c>
      <c r="I63" s="31" t="s">
        <v>87</v>
      </c>
      <c r="J63" s="32" t="s">
        <v>58</v>
      </c>
      <c r="K63" s="33" t="s">
        <v>19</v>
      </c>
      <c r="L63" s="30" t="s">
        <v>19</v>
      </c>
      <c r="M63" s="30"/>
      <c r="N63" s="30" t="s">
        <v>19</v>
      </c>
      <c r="O63" s="30" t="s">
        <v>29</v>
      </c>
      <c r="P63" s="30"/>
      <c r="Q63" s="30" t="s">
        <v>29</v>
      </c>
      <c r="R63" s="30" t="s">
        <v>29</v>
      </c>
      <c r="S63" s="30"/>
      <c r="T63" s="30" t="s">
        <v>29</v>
      </c>
      <c r="U63" s="30" t="s">
        <v>29</v>
      </c>
      <c r="V63" s="30"/>
      <c r="W63" s="30" t="s">
        <v>29</v>
      </c>
      <c r="X63" s="34">
        <f t="shared" si="3"/>
        <v>0.3333333333</v>
      </c>
      <c r="Y63" s="64"/>
      <c r="Z63" s="3"/>
      <c r="AA63" s="3"/>
      <c r="AB63" s="3"/>
      <c r="AC63" s="4"/>
    </row>
    <row r="64" ht="15.75" customHeight="1">
      <c r="A64" s="25">
        <f t="shared" si="5"/>
        <v>12</v>
      </c>
      <c r="B64" s="25">
        <f t="shared" si="6"/>
        <v>9</v>
      </c>
      <c r="C64" s="26" t="s">
        <v>74</v>
      </c>
      <c r="D64" s="27" t="s">
        <v>197</v>
      </c>
      <c r="E64" s="91" t="s">
        <v>17</v>
      </c>
      <c r="F64" s="91"/>
      <c r="G64" s="29" t="s">
        <v>171</v>
      </c>
      <c r="H64" s="30" t="s">
        <v>25</v>
      </c>
      <c r="I64" s="31" t="s">
        <v>87</v>
      </c>
      <c r="J64" s="32" t="s">
        <v>90</v>
      </c>
      <c r="K64" s="33" t="s">
        <v>25</v>
      </c>
      <c r="L64" s="30" t="s">
        <v>25</v>
      </c>
      <c r="M64" s="30" t="s">
        <v>25</v>
      </c>
      <c r="N64" s="30" t="s">
        <v>25</v>
      </c>
      <c r="O64" s="30" t="s">
        <v>25</v>
      </c>
      <c r="P64" s="30" t="s">
        <v>25</v>
      </c>
      <c r="Q64" s="30" t="s">
        <v>25</v>
      </c>
      <c r="R64" s="30" t="s">
        <v>25</v>
      </c>
      <c r="S64" s="30" t="s">
        <v>25</v>
      </c>
      <c r="T64" s="30" t="s">
        <v>25</v>
      </c>
      <c r="U64" s="30" t="s">
        <v>25</v>
      </c>
      <c r="V64" s="30" t="s">
        <v>25</v>
      </c>
      <c r="W64" s="30" t="s">
        <v>25</v>
      </c>
      <c r="X64" s="34">
        <f t="shared" si="3"/>
        <v>0</v>
      </c>
      <c r="Y64" s="64"/>
      <c r="Z64" s="3"/>
      <c r="AA64" s="3"/>
      <c r="AB64" s="3"/>
      <c r="AC64" s="4"/>
    </row>
    <row r="65" ht="15.75" customHeight="1">
      <c r="A65" s="25">
        <f t="shared" si="5"/>
        <v>12</v>
      </c>
      <c r="B65" s="25">
        <f t="shared" si="6"/>
        <v>10</v>
      </c>
      <c r="C65" s="26" t="s">
        <v>65</v>
      </c>
      <c r="D65" s="27" t="s">
        <v>198</v>
      </c>
      <c r="E65" s="91" t="s">
        <v>17</v>
      </c>
      <c r="F65" s="91"/>
      <c r="G65" s="29" t="s">
        <v>41</v>
      </c>
      <c r="H65" s="30" t="s">
        <v>25</v>
      </c>
      <c r="I65" s="31" t="s">
        <v>87</v>
      </c>
      <c r="J65" s="32" t="s">
        <v>90</v>
      </c>
      <c r="K65" s="33" t="s">
        <v>25</v>
      </c>
      <c r="L65" s="30" t="s">
        <v>25</v>
      </c>
      <c r="M65" s="30" t="s">
        <v>25</v>
      </c>
      <c r="N65" s="30" t="s">
        <v>25</v>
      </c>
      <c r="O65" s="30" t="s">
        <v>25</v>
      </c>
      <c r="P65" s="30" t="s">
        <v>25</v>
      </c>
      <c r="Q65" s="30" t="s">
        <v>25</v>
      </c>
      <c r="R65" s="30" t="s">
        <v>25</v>
      </c>
      <c r="S65" s="30" t="s">
        <v>25</v>
      </c>
      <c r="T65" s="30" t="s">
        <v>25</v>
      </c>
      <c r="U65" s="30" t="s">
        <v>25</v>
      </c>
      <c r="V65" s="30" t="s">
        <v>25</v>
      </c>
      <c r="W65" s="30" t="s">
        <v>25</v>
      </c>
      <c r="X65" s="34">
        <f t="shared" si="3"/>
        <v>0</v>
      </c>
      <c r="Y65" s="64"/>
      <c r="Z65" s="3"/>
      <c r="AA65" s="3"/>
      <c r="AB65" s="3"/>
      <c r="AC65" s="4"/>
    </row>
    <row r="66" ht="1.5" customHeight="1">
      <c r="A66" s="25">
        <f t="shared" si="5"/>
        <v>12</v>
      </c>
      <c r="B66" s="25">
        <f t="shared" si="6"/>
        <v>10</v>
      </c>
      <c r="C66" s="26" t="s">
        <v>65</v>
      </c>
      <c r="D66" s="27" t="s">
        <v>199</v>
      </c>
      <c r="E66" s="91" t="s">
        <v>17</v>
      </c>
      <c r="F66" s="91"/>
      <c r="G66" s="29" t="s">
        <v>52</v>
      </c>
      <c r="H66" s="30" t="s">
        <v>19</v>
      </c>
      <c r="I66" s="31" t="s">
        <v>87</v>
      </c>
      <c r="J66" s="32" t="s">
        <v>200</v>
      </c>
      <c r="K66" s="33"/>
      <c r="L66" s="65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4">
        <f t="shared" si="3"/>
        <v>0</v>
      </c>
      <c r="Y66" s="64"/>
      <c r="Z66" s="3"/>
      <c r="AA66" s="3"/>
      <c r="AB66" s="3"/>
      <c r="AC66" s="4"/>
    </row>
    <row r="67" ht="15.75" customHeight="1">
      <c r="A67" s="25">
        <f t="shared" si="5"/>
        <v>11</v>
      </c>
      <c r="B67" s="25">
        <f t="shared" si="6"/>
        <v>5</v>
      </c>
      <c r="C67" s="26" t="s">
        <v>144</v>
      </c>
      <c r="D67" s="27" t="s">
        <v>183</v>
      </c>
      <c r="E67" s="91" t="s">
        <v>63</v>
      </c>
      <c r="F67" s="91" t="s">
        <v>17</v>
      </c>
      <c r="G67" s="29" t="s">
        <v>64</v>
      </c>
      <c r="H67" s="30" t="s">
        <v>19</v>
      </c>
      <c r="I67" s="31" t="s">
        <v>84</v>
      </c>
      <c r="J67" s="32" t="s">
        <v>90</v>
      </c>
      <c r="K67" s="33" t="s">
        <v>19</v>
      </c>
      <c r="L67" s="30" t="s">
        <v>19</v>
      </c>
      <c r="M67" s="30"/>
      <c r="N67" s="30" t="s">
        <v>19</v>
      </c>
      <c r="O67" s="30" t="s">
        <v>19</v>
      </c>
      <c r="P67" s="30"/>
      <c r="Q67" s="30" t="s">
        <v>19</v>
      </c>
      <c r="R67" s="30"/>
      <c r="S67" s="30"/>
      <c r="T67" s="30" t="s">
        <v>19</v>
      </c>
      <c r="U67" s="30" t="s">
        <v>19</v>
      </c>
      <c r="V67" s="30"/>
      <c r="W67" s="30" t="s">
        <v>19</v>
      </c>
      <c r="X67" s="34">
        <f t="shared" si="3"/>
        <v>0.8888888889</v>
      </c>
      <c r="Y67" s="64"/>
      <c r="Z67" s="3"/>
      <c r="AA67" s="3"/>
      <c r="AB67" s="3"/>
      <c r="AC67" s="4"/>
    </row>
    <row r="68" ht="15.75" customHeight="1">
      <c r="A68" s="25">
        <f t="shared" si="5"/>
        <v>11</v>
      </c>
      <c r="B68" s="25">
        <f t="shared" si="6"/>
        <v>6</v>
      </c>
      <c r="C68" s="26" t="s">
        <v>160</v>
      </c>
      <c r="D68" s="27" t="s">
        <v>184</v>
      </c>
      <c r="E68" s="91" t="s">
        <v>40</v>
      </c>
      <c r="F68" s="91" t="s">
        <v>62</v>
      </c>
      <c r="G68" s="29" t="s">
        <v>18</v>
      </c>
      <c r="H68" s="30" t="s">
        <v>25</v>
      </c>
      <c r="I68" s="31" t="s">
        <v>84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0" t="s">
        <v>25</v>
      </c>
      <c r="X68" s="34">
        <f t="shared" si="3"/>
        <v>0</v>
      </c>
      <c r="Y68" s="64"/>
      <c r="Z68" s="3"/>
      <c r="AA68" s="3"/>
      <c r="AB68" s="3"/>
      <c r="AC68" s="4"/>
    </row>
    <row r="69" ht="15.75" customHeight="1">
      <c r="A69" s="25">
        <f t="shared" si="5"/>
        <v>11</v>
      </c>
      <c r="B69" s="25">
        <f t="shared" si="6"/>
        <v>9</v>
      </c>
      <c r="C69" s="26" t="s">
        <v>74</v>
      </c>
      <c r="D69" s="27" t="s">
        <v>181</v>
      </c>
      <c r="E69" s="91" t="s">
        <v>63</v>
      </c>
      <c r="F69" s="91" t="s">
        <v>76</v>
      </c>
      <c r="G69" s="29" t="s">
        <v>64</v>
      </c>
      <c r="H69" s="30" t="s">
        <v>19</v>
      </c>
      <c r="I69" s="31" t="s">
        <v>84</v>
      </c>
      <c r="J69" s="32" t="s">
        <v>58</v>
      </c>
      <c r="K69" s="33" t="s">
        <v>19</v>
      </c>
      <c r="L69" s="30" t="s">
        <v>19</v>
      </c>
      <c r="M69" s="30"/>
      <c r="N69" s="30" t="s">
        <v>48</v>
      </c>
      <c r="O69" s="30" t="s">
        <v>29</v>
      </c>
      <c r="P69" s="30"/>
      <c r="Q69" s="30" t="s">
        <v>59</v>
      </c>
      <c r="R69" s="30"/>
      <c r="S69" s="30"/>
      <c r="T69" s="30" t="s">
        <v>59</v>
      </c>
      <c r="U69" s="30" t="s">
        <v>59</v>
      </c>
      <c r="V69" s="30"/>
      <c r="W69" s="30" t="s">
        <v>59</v>
      </c>
      <c r="X69" s="34">
        <f t="shared" si="3"/>
        <v>0.2777777778</v>
      </c>
      <c r="Y69" s="64"/>
      <c r="Z69" s="3"/>
      <c r="AA69" s="3"/>
      <c r="AB69" s="3"/>
      <c r="AC69" s="4"/>
    </row>
    <row r="70" ht="15.75" customHeight="1">
      <c r="A70" s="25">
        <f t="shared" si="5"/>
        <v>11</v>
      </c>
      <c r="B70" s="25">
        <f t="shared" si="6"/>
        <v>9</v>
      </c>
      <c r="C70" s="26" t="s">
        <v>74</v>
      </c>
      <c r="D70" s="27" t="s">
        <v>180</v>
      </c>
      <c r="E70" s="91" t="s">
        <v>33</v>
      </c>
      <c r="F70" s="91" t="s">
        <v>17</v>
      </c>
      <c r="G70" s="29" t="s">
        <v>64</v>
      </c>
      <c r="H70" s="30" t="s">
        <v>19</v>
      </c>
      <c r="I70" s="31" t="s">
        <v>84</v>
      </c>
      <c r="J70" s="32" t="s">
        <v>58</v>
      </c>
      <c r="K70" s="33" t="s">
        <v>19</v>
      </c>
      <c r="L70" s="30" t="s">
        <v>19</v>
      </c>
      <c r="M70" s="30"/>
      <c r="N70" s="30" t="s">
        <v>19</v>
      </c>
      <c r="O70" s="30" t="s">
        <v>19</v>
      </c>
      <c r="P70" s="30"/>
      <c r="Q70" s="30" t="s">
        <v>19</v>
      </c>
      <c r="R70" s="30"/>
      <c r="S70" s="30"/>
      <c r="T70" s="30" t="s">
        <v>19</v>
      </c>
      <c r="U70" s="30" t="s">
        <v>19</v>
      </c>
      <c r="V70" s="30"/>
      <c r="W70" s="30" t="s">
        <v>19</v>
      </c>
      <c r="X70" s="34">
        <f t="shared" si="3"/>
        <v>0.8888888889</v>
      </c>
      <c r="Y70" s="64"/>
      <c r="Z70" s="3"/>
      <c r="AA70" s="3"/>
      <c r="AB70" s="3"/>
      <c r="AC70" s="4"/>
    </row>
    <row r="71" ht="15.75" customHeight="1">
      <c r="A71" s="25">
        <f t="shared" si="5"/>
        <v>11</v>
      </c>
      <c r="B71" s="25">
        <f t="shared" si="6"/>
        <v>9</v>
      </c>
      <c r="C71" s="26" t="s">
        <v>74</v>
      </c>
      <c r="D71" s="27" t="s">
        <v>185</v>
      </c>
      <c r="E71" s="91" t="s">
        <v>51</v>
      </c>
      <c r="F71" s="91" t="s">
        <v>33</v>
      </c>
      <c r="G71" s="29" t="s">
        <v>171</v>
      </c>
      <c r="H71" s="30" t="s">
        <v>25</v>
      </c>
      <c r="I71" s="31" t="s">
        <v>84</v>
      </c>
      <c r="J71" s="32" t="s">
        <v>90</v>
      </c>
      <c r="K71" s="33" t="s">
        <v>25</v>
      </c>
      <c r="L71" s="30" t="s">
        <v>25</v>
      </c>
      <c r="M71" s="30" t="s">
        <v>25</v>
      </c>
      <c r="N71" s="30" t="s">
        <v>25</v>
      </c>
      <c r="O71" s="30" t="s">
        <v>25</v>
      </c>
      <c r="P71" s="30" t="s">
        <v>25</v>
      </c>
      <c r="Q71" s="30" t="s">
        <v>25</v>
      </c>
      <c r="R71" s="30" t="s">
        <v>25</v>
      </c>
      <c r="S71" s="30" t="s">
        <v>25</v>
      </c>
      <c r="T71" s="30" t="s">
        <v>25</v>
      </c>
      <c r="U71" s="30" t="s">
        <v>25</v>
      </c>
      <c r="V71" s="30" t="s">
        <v>25</v>
      </c>
      <c r="W71" s="30" t="s">
        <v>25</v>
      </c>
      <c r="X71" s="34">
        <f t="shared" si="3"/>
        <v>0</v>
      </c>
      <c r="Y71" s="48"/>
      <c r="Z71" s="48"/>
      <c r="AA71" s="49"/>
      <c r="AB71" s="5"/>
      <c r="AC71" s="5"/>
    </row>
    <row r="72" ht="15.75" customHeight="1">
      <c r="A72" s="25">
        <f t="shared" si="5"/>
        <v>11</v>
      </c>
      <c r="B72" s="25">
        <f t="shared" si="6"/>
        <v>10</v>
      </c>
      <c r="C72" s="26" t="s">
        <v>65</v>
      </c>
      <c r="D72" s="27" t="s">
        <v>182</v>
      </c>
      <c r="E72" s="91" t="s">
        <v>17</v>
      </c>
      <c r="F72" s="91" t="s">
        <v>40</v>
      </c>
      <c r="G72" s="29" t="s">
        <v>64</v>
      </c>
      <c r="H72" s="42" t="s">
        <v>19</v>
      </c>
      <c r="I72" s="31" t="s">
        <v>84</v>
      </c>
      <c r="J72" s="32" t="s">
        <v>77</v>
      </c>
      <c r="K72" s="47" t="s">
        <v>19</v>
      </c>
      <c r="L72" s="42" t="s">
        <v>19</v>
      </c>
      <c r="M72" s="42"/>
      <c r="N72" s="42" t="s">
        <v>19</v>
      </c>
      <c r="O72" s="42" t="s">
        <v>19</v>
      </c>
      <c r="P72" s="42"/>
      <c r="Q72" s="42" t="s">
        <v>19</v>
      </c>
      <c r="R72" s="42"/>
      <c r="S72" s="42"/>
      <c r="T72" s="42" t="s">
        <v>26</v>
      </c>
      <c r="U72" s="42" t="s">
        <v>29</v>
      </c>
      <c r="V72" s="42"/>
      <c r="W72" s="42" t="s">
        <v>29</v>
      </c>
      <c r="X72" s="34">
        <f t="shared" si="3"/>
        <v>0.5555555556</v>
      </c>
      <c r="Y72" s="48"/>
      <c r="Z72" s="48"/>
      <c r="AA72" s="49"/>
      <c r="AB72" s="5"/>
      <c r="AC72" s="5"/>
    </row>
    <row r="73" ht="15.75" customHeight="1">
      <c r="A73" s="25">
        <f t="shared" si="5"/>
        <v>13</v>
      </c>
      <c r="B73" s="25">
        <f t="shared" si="6"/>
        <v>8</v>
      </c>
      <c r="C73" s="26" t="s">
        <v>56</v>
      </c>
      <c r="D73" s="27" t="s">
        <v>201</v>
      </c>
      <c r="E73" s="91" t="s">
        <v>33</v>
      </c>
      <c r="F73" s="91" t="s">
        <v>46</v>
      </c>
      <c r="G73" s="29" t="s">
        <v>64</v>
      </c>
      <c r="H73" s="30" t="s">
        <v>19</v>
      </c>
      <c r="I73" s="31" t="s">
        <v>91</v>
      </c>
      <c r="J73" s="32" t="s">
        <v>202</v>
      </c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4">
        <f t="shared" si="3"/>
        <v>0</v>
      </c>
      <c r="Y73" s="48"/>
      <c r="Z73" s="48"/>
      <c r="AA73" s="49"/>
      <c r="AB73" s="5"/>
      <c r="AC73" s="5"/>
    </row>
    <row r="74" ht="15.75" customHeight="1">
      <c r="A74" s="25">
        <f t="shared" si="5"/>
        <v>13</v>
      </c>
      <c r="B74" s="25">
        <f t="shared" si="6"/>
        <v>8</v>
      </c>
      <c r="C74" s="26" t="s">
        <v>56</v>
      </c>
      <c r="D74" s="27" t="s">
        <v>205</v>
      </c>
      <c r="E74" s="91" t="s">
        <v>33</v>
      </c>
      <c r="F74" s="91" t="s">
        <v>76</v>
      </c>
      <c r="G74" s="29" t="s">
        <v>64</v>
      </c>
      <c r="H74" s="30" t="s">
        <v>19</v>
      </c>
      <c r="I74" s="31" t="s">
        <v>91</v>
      </c>
      <c r="J74" s="32" t="s">
        <v>206</v>
      </c>
      <c r="K74" s="33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4">
        <f t="shared" si="3"/>
        <v>0</v>
      </c>
      <c r="Y74" s="48"/>
      <c r="Z74" s="48"/>
      <c r="AA74" s="49"/>
      <c r="AB74" s="5"/>
      <c r="AC74" s="5"/>
    </row>
    <row r="75" ht="15.75" customHeight="1">
      <c r="A75" s="25">
        <f t="shared" si="5"/>
        <v>13</v>
      </c>
      <c r="B75" s="25">
        <f t="shared" si="6"/>
        <v>9</v>
      </c>
      <c r="C75" s="26" t="s">
        <v>74</v>
      </c>
      <c r="D75" s="66" t="s">
        <v>203</v>
      </c>
      <c r="E75" s="91" t="s">
        <v>51</v>
      </c>
      <c r="F75" s="91" t="s">
        <v>17</v>
      </c>
      <c r="G75" s="29" t="s">
        <v>52</v>
      </c>
      <c r="H75" s="30" t="s">
        <v>19</v>
      </c>
      <c r="I75" s="31" t="s">
        <v>91</v>
      </c>
      <c r="J75" s="32" t="s">
        <v>202</v>
      </c>
      <c r="K75" s="33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4">
        <f t="shared" si="3"/>
        <v>0</v>
      </c>
      <c r="Y75" s="48"/>
      <c r="Z75" s="48"/>
      <c r="AA75" s="49"/>
      <c r="AB75" s="5"/>
      <c r="AC75" s="5"/>
    </row>
    <row r="76" ht="15.75" customHeight="1">
      <c r="A76" s="25">
        <f t="shared" si="5"/>
        <v>13</v>
      </c>
      <c r="B76" s="25">
        <f t="shared" si="6"/>
        <v>10</v>
      </c>
      <c r="C76" s="26" t="s">
        <v>65</v>
      </c>
      <c r="D76" s="67" t="s">
        <v>204</v>
      </c>
      <c r="E76" s="91" t="s">
        <v>17</v>
      </c>
      <c r="F76" s="91"/>
      <c r="G76" s="29" t="s">
        <v>41</v>
      </c>
      <c r="H76" s="42" t="s">
        <v>19</v>
      </c>
      <c r="I76" s="31" t="s">
        <v>91</v>
      </c>
      <c r="J76" s="32" t="s">
        <v>202</v>
      </c>
      <c r="K76" s="33"/>
      <c r="L76" s="42"/>
      <c r="M76" s="30"/>
      <c r="N76" s="30"/>
      <c r="O76" s="42"/>
      <c r="P76" s="30"/>
      <c r="Q76" s="30"/>
      <c r="R76" s="42"/>
      <c r="S76" s="30"/>
      <c r="T76" s="30"/>
      <c r="U76" s="42"/>
      <c r="V76" s="30"/>
      <c r="W76" s="42"/>
      <c r="X76" s="34">
        <f t="shared" si="3"/>
        <v>0</v>
      </c>
      <c r="Y76" s="48"/>
      <c r="Z76" s="48"/>
      <c r="AA76" s="49"/>
      <c r="AB76" s="5"/>
      <c r="AC76" s="5"/>
    </row>
    <row r="77" ht="15.75" customHeight="1">
      <c r="A77" s="25">
        <f t="shared" si="5"/>
        <v>15</v>
      </c>
      <c r="B77" s="25">
        <f t="shared" si="6"/>
        <v>6</v>
      </c>
      <c r="C77" s="69" t="s">
        <v>160</v>
      </c>
      <c r="D77" s="67" t="s">
        <v>215</v>
      </c>
      <c r="E77" s="91" t="s">
        <v>33</v>
      </c>
      <c r="F77" s="91" t="s">
        <v>17</v>
      </c>
      <c r="G77" s="29" t="s">
        <v>18</v>
      </c>
      <c r="H77" s="30" t="s">
        <v>25</v>
      </c>
      <c r="I77" s="31" t="s">
        <v>97</v>
      </c>
      <c r="J77" s="32" t="s">
        <v>90</v>
      </c>
      <c r="K77" s="33" t="s">
        <v>25</v>
      </c>
      <c r="L77" s="30" t="s">
        <v>25</v>
      </c>
      <c r="M77" s="30" t="s">
        <v>25</v>
      </c>
      <c r="N77" s="30" t="s">
        <v>25</v>
      </c>
      <c r="O77" s="30" t="s">
        <v>25</v>
      </c>
      <c r="P77" s="30" t="s">
        <v>25</v>
      </c>
      <c r="Q77" s="30" t="s">
        <v>25</v>
      </c>
      <c r="R77" s="30" t="s">
        <v>25</v>
      </c>
      <c r="S77" s="30" t="s">
        <v>25</v>
      </c>
      <c r="T77" s="30" t="s">
        <v>25</v>
      </c>
      <c r="U77" s="30" t="s">
        <v>25</v>
      </c>
      <c r="V77" s="30" t="s">
        <v>25</v>
      </c>
      <c r="W77" s="30" t="s">
        <v>25</v>
      </c>
      <c r="X77" s="34">
        <f t="shared" si="3"/>
        <v>0</v>
      </c>
      <c r="Y77" s="48"/>
      <c r="Z77" s="48"/>
      <c r="AA77" s="49"/>
      <c r="AB77" s="5"/>
      <c r="AC77" s="5"/>
    </row>
    <row r="78" ht="15.75" customHeight="1">
      <c r="A78" s="25">
        <f t="shared" si="5"/>
        <v>15</v>
      </c>
      <c r="B78" s="25">
        <f t="shared" si="6"/>
        <v>8</v>
      </c>
      <c r="C78" s="26" t="s">
        <v>56</v>
      </c>
      <c r="D78" s="27" t="s">
        <v>212</v>
      </c>
      <c r="E78" s="91" t="s">
        <v>33</v>
      </c>
      <c r="F78" s="91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0" t="s">
        <v>25</v>
      </c>
      <c r="X78" s="34">
        <f t="shared" si="3"/>
        <v>0</v>
      </c>
      <c r="Y78" s="48"/>
      <c r="Z78" s="48"/>
      <c r="AA78" s="49"/>
      <c r="AB78" s="5"/>
      <c r="AC78" s="5"/>
    </row>
    <row r="79" ht="15.75" customHeight="1">
      <c r="A79" s="25">
        <f t="shared" si="5"/>
        <v>15</v>
      </c>
      <c r="B79" s="25">
        <f t="shared" si="6"/>
        <v>9</v>
      </c>
      <c r="C79" s="26" t="s">
        <v>74</v>
      </c>
      <c r="D79" s="27" t="s">
        <v>210</v>
      </c>
      <c r="E79" s="91" t="s">
        <v>51</v>
      </c>
      <c r="F79" s="91" t="s">
        <v>63</v>
      </c>
      <c r="G79" s="29" t="s">
        <v>18</v>
      </c>
      <c r="H79" s="30" t="s">
        <v>25</v>
      </c>
      <c r="I79" s="31" t="s">
        <v>97</v>
      </c>
      <c r="J79" s="32" t="s">
        <v>58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4">
        <f t="shared" si="3"/>
        <v>0</v>
      </c>
      <c r="Y79" s="48"/>
      <c r="Z79" s="48"/>
      <c r="AA79" s="49"/>
      <c r="AB79" s="5"/>
      <c r="AC79" s="5"/>
    </row>
    <row r="80" ht="15.75" customHeight="1">
      <c r="A80" s="25">
        <f t="shared" si="5"/>
        <v>15</v>
      </c>
      <c r="B80" s="25">
        <f t="shared" si="6"/>
        <v>10</v>
      </c>
      <c r="C80" s="26" t="s">
        <v>65</v>
      </c>
      <c r="D80" s="27" t="s">
        <v>213</v>
      </c>
      <c r="E80" s="91" t="s">
        <v>17</v>
      </c>
      <c r="F80" s="91" t="s">
        <v>33</v>
      </c>
      <c r="G80" s="29" t="s">
        <v>41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4">
        <f t="shared" si="3"/>
        <v>0</v>
      </c>
      <c r="Y80" s="48"/>
      <c r="Z80" s="48"/>
      <c r="AA80" s="49"/>
      <c r="AB80" s="5"/>
      <c r="AC80" s="5"/>
    </row>
    <row r="81" ht="15.75" customHeight="1">
      <c r="A81" s="25">
        <f t="shared" si="5"/>
        <v>15</v>
      </c>
      <c r="B81" s="25">
        <f t="shared" si="6"/>
        <v>10</v>
      </c>
      <c r="C81" s="26" t="s">
        <v>65</v>
      </c>
      <c r="D81" s="27" t="s">
        <v>216</v>
      </c>
      <c r="E81" s="91" t="s">
        <v>51</v>
      </c>
      <c r="F81" s="91" t="s">
        <v>17</v>
      </c>
      <c r="G81" s="29" t="s">
        <v>64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4">
        <f t="shared" si="3"/>
        <v>0</v>
      </c>
      <c r="Y81" s="48"/>
      <c r="Z81" s="48"/>
      <c r="AA81" s="49"/>
      <c r="AB81" s="5"/>
      <c r="AC81" s="5"/>
    </row>
    <row r="82" ht="15.75" customHeight="1">
      <c r="A82" s="25">
        <f t="shared" si="5"/>
        <v>15</v>
      </c>
      <c r="B82" s="25">
        <f t="shared" si="6"/>
        <v>11</v>
      </c>
      <c r="C82" s="26" t="s">
        <v>70</v>
      </c>
      <c r="D82" s="27" t="s">
        <v>214</v>
      </c>
      <c r="E82" s="91" t="s">
        <v>17</v>
      </c>
      <c r="F82" s="91"/>
      <c r="G82" s="29" t="s">
        <v>52</v>
      </c>
      <c r="H82" s="30" t="s">
        <v>25</v>
      </c>
      <c r="I82" s="31" t="s">
        <v>97</v>
      </c>
      <c r="J82" s="32" t="s">
        <v>77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4">
        <f t="shared" si="3"/>
        <v>0</v>
      </c>
      <c r="Y82" s="48"/>
      <c r="Z82" s="48"/>
      <c r="AA82" s="49"/>
      <c r="AB82" s="5"/>
      <c r="AC82" s="5"/>
    </row>
    <row r="83" ht="15.75" customHeight="1">
      <c r="A83" s="25">
        <f t="shared" si="5"/>
        <v>15</v>
      </c>
      <c r="B83" s="25">
        <f t="shared" si="6"/>
        <v>15</v>
      </c>
      <c r="C83" s="26"/>
      <c r="D83" s="27"/>
      <c r="E83" s="91"/>
      <c r="F83" s="91"/>
      <c r="G83" s="29"/>
      <c r="H83" s="30"/>
      <c r="I83" s="31"/>
      <c r="J83" s="32"/>
      <c r="K83" s="33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4">
        <f t="shared" si="3"/>
        <v>0</v>
      </c>
      <c r="Y83" s="48"/>
      <c r="Z83" s="48"/>
      <c r="AA83" s="49"/>
      <c r="AB83" s="5"/>
      <c r="AC83" s="5"/>
    </row>
    <row r="84" ht="15.75" customHeight="1">
      <c r="A84" s="25">
        <f t="shared" si="5"/>
        <v>15</v>
      </c>
      <c r="B84" s="25">
        <f t="shared" si="6"/>
        <v>15</v>
      </c>
      <c r="C84" s="26"/>
      <c r="D84" s="27"/>
      <c r="E84" s="91"/>
      <c r="F84" s="91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4">
        <f t="shared" si="3"/>
        <v>0</v>
      </c>
      <c r="Y84" s="48"/>
      <c r="Z84" s="48"/>
      <c r="AA84" s="49"/>
      <c r="AB84" s="5"/>
      <c r="AC84" s="5"/>
    </row>
    <row r="85" ht="15.75" customHeight="1">
      <c r="A85" s="25">
        <f t="shared" si="5"/>
        <v>15</v>
      </c>
      <c r="B85" s="25">
        <f t="shared" si="6"/>
        <v>15</v>
      </c>
      <c r="C85" s="26"/>
      <c r="D85" s="27"/>
      <c r="E85" s="91"/>
      <c r="F85" s="91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4">
        <f t="shared" si="3"/>
        <v>0</v>
      </c>
      <c r="Y85" s="48"/>
      <c r="Z85" s="48"/>
      <c r="AA85" s="49"/>
      <c r="AB85" s="5"/>
      <c r="AC85" s="5"/>
    </row>
    <row r="86" ht="15.75" customHeight="1">
      <c r="A86" s="25">
        <f t="shared" si="5"/>
        <v>15</v>
      </c>
      <c r="B86" s="25">
        <f t="shared" si="6"/>
        <v>15</v>
      </c>
      <c r="C86" s="26"/>
      <c r="D86" s="27"/>
      <c r="E86" s="91"/>
      <c r="F86" s="91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4">
        <f t="shared" si="3"/>
        <v>0</v>
      </c>
      <c r="Y86" s="48"/>
      <c r="Z86" s="48"/>
      <c r="AA86" s="49"/>
      <c r="AB86" s="5"/>
      <c r="AC86" s="5"/>
    </row>
    <row r="87" ht="15.75" customHeight="1">
      <c r="A87" s="25">
        <f t="shared" si="5"/>
        <v>15</v>
      </c>
      <c r="B87" s="25">
        <f t="shared" si="6"/>
        <v>15</v>
      </c>
      <c r="C87" s="26"/>
      <c r="D87" s="27"/>
      <c r="E87" s="91"/>
      <c r="F87" s="91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4">
        <f t="shared" si="3"/>
        <v>0</v>
      </c>
      <c r="Y87" s="48"/>
      <c r="Z87" s="48"/>
      <c r="AA87" s="49"/>
      <c r="AB87" s="5"/>
      <c r="AC87" s="5"/>
    </row>
    <row r="88" ht="15.75" customHeight="1">
      <c r="A88" s="25">
        <f t="shared" si="5"/>
        <v>15</v>
      </c>
      <c r="B88" s="25">
        <f t="shared" si="6"/>
        <v>15</v>
      </c>
      <c r="C88" s="26"/>
      <c r="D88" s="27"/>
      <c r="E88" s="91"/>
      <c r="F88" s="91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4">
        <f t="shared" si="3"/>
        <v>0</v>
      </c>
      <c r="Y88" s="48"/>
      <c r="Z88" s="48"/>
      <c r="AA88" s="49"/>
      <c r="AB88" s="5"/>
      <c r="AC88" s="5"/>
    </row>
    <row r="89" ht="15.75" customHeight="1">
      <c r="A89" s="25">
        <f t="shared" si="5"/>
        <v>15</v>
      </c>
      <c r="B89" s="25">
        <f t="shared" si="6"/>
        <v>15</v>
      </c>
      <c r="C89" s="26"/>
      <c r="D89" s="27"/>
      <c r="E89" s="91"/>
      <c r="F89" s="91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4">
        <f t="shared" si="3"/>
        <v>0</v>
      </c>
      <c r="Y89" s="48"/>
      <c r="Z89" s="48"/>
      <c r="AA89" s="49"/>
      <c r="AB89" s="5"/>
      <c r="AC89" s="5"/>
    </row>
    <row r="90" ht="15.75" customHeight="1">
      <c r="A90" s="25">
        <f t="shared" si="5"/>
        <v>15</v>
      </c>
      <c r="B90" s="25">
        <f t="shared" si="6"/>
        <v>15</v>
      </c>
      <c r="C90" s="26"/>
      <c r="D90" s="27"/>
      <c r="E90" s="91"/>
      <c r="F90" s="91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4">
        <f t="shared" si="3"/>
        <v>0</v>
      </c>
      <c r="Y90" s="48"/>
      <c r="Z90" s="48"/>
      <c r="AA90" s="49"/>
      <c r="AB90" s="5"/>
      <c r="AC90" s="5"/>
    </row>
    <row r="91" ht="15.75" customHeight="1">
      <c r="A91" s="25">
        <f t="shared" si="5"/>
        <v>15</v>
      </c>
      <c r="B91" s="25">
        <f t="shared" si="6"/>
        <v>15</v>
      </c>
      <c r="C91" s="26"/>
      <c r="D91" s="27"/>
      <c r="E91" s="91"/>
      <c r="F91" s="91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4">
        <f t="shared" si="3"/>
        <v>0</v>
      </c>
      <c r="Y91" s="48"/>
      <c r="Z91" s="48"/>
      <c r="AA91" s="49"/>
      <c r="AB91" s="5"/>
      <c r="AC91" s="5"/>
    </row>
    <row r="92" ht="15.75" customHeight="1">
      <c r="A92" s="25">
        <f t="shared" si="5"/>
        <v>15</v>
      </c>
      <c r="B92" s="25">
        <f t="shared" si="6"/>
        <v>15</v>
      </c>
      <c r="C92" s="26"/>
      <c r="D92" s="27"/>
      <c r="E92" s="91"/>
      <c r="F92" s="91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4">
        <f t="shared" si="3"/>
        <v>0</v>
      </c>
      <c r="Y92" s="48"/>
      <c r="Z92" s="48"/>
      <c r="AA92" s="49"/>
      <c r="AB92" s="5"/>
      <c r="AC92" s="5"/>
    </row>
    <row r="93" ht="15.75" customHeight="1">
      <c r="A93" s="25">
        <f t="shared" si="5"/>
        <v>15</v>
      </c>
      <c r="B93" s="25">
        <f t="shared" si="6"/>
        <v>15</v>
      </c>
      <c r="C93" s="26"/>
      <c r="D93" s="27"/>
      <c r="E93" s="91"/>
      <c r="F93" s="91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4">
        <f t="shared" si="3"/>
        <v>0</v>
      </c>
      <c r="Y93" s="48"/>
      <c r="Z93" s="48"/>
      <c r="AA93" s="49"/>
      <c r="AB93" s="5"/>
      <c r="AC93" s="5"/>
    </row>
    <row r="94" ht="15.75" customHeight="1">
      <c r="A94" s="25">
        <f t="shared" si="5"/>
        <v>15</v>
      </c>
      <c r="B94" s="25">
        <f t="shared" si="6"/>
        <v>15</v>
      </c>
      <c r="C94" s="26"/>
      <c r="D94" s="27"/>
      <c r="E94" s="91"/>
      <c r="F94" s="91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4">
        <f t="shared" si="3"/>
        <v>0</v>
      </c>
      <c r="Y94" s="48"/>
      <c r="Z94" s="48"/>
      <c r="AA94" s="49"/>
      <c r="AB94" s="5"/>
      <c r="AC94" s="5"/>
    </row>
    <row r="95" ht="15.75" customHeight="1">
      <c r="A95" s="25">
        <f t="shared" si="5"/>
        <v>15</v>
      </c>
      <c r="B95" s="25">
        <f t="shared" si="6"/>
        <v>15</v>
      </c>
      <c r="C95" s="26"/>
      <c r="D95" s="27"/>
      <c r="E95" s="91"/>
      <c r="F95" s="91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4">
        <f t="shared" si="3"/>
        <v>0</v>
      </c>
      <c r="Y95" s="48"/>
      <c r="Z95" s="48"/>
      <c r="AA95" s="49"/>
      <c r="AB95" s="5"/>
      <c r="AC95" s="5"/>
    </row>
    <row r="96" ht="15.75" customHeight="1">
      <c r="A96" s="25">
        <f t="shared" si="5"/>
        <v>15</v>
      </c>
      <c r="B96" s="25">
        <f t="shared" si="6"/>
        <v>15</v>
      </c>
      <c r="C96" s="26"/>
      <c r="D96" s="27"/>
      <c r="E96" s="91"/>
      <c r="F96" s="91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4">
        <f t="shared" si="3"/>
        <v>0</v>
      </c>
      <c r="Y96" s="48"/>
      <c r="Z96" s="48"/>
      <c r="AA96" s="49"/>
      <c r="AB96" s="5"/>
      <c r="AC96" s="5"/>
    </row>
    <row r="97" ht="15.75" customHeight="1">
      <c r="A97" s="25">
        <f t="shared" si="5"/>
        <v>15</v>
      </c>
      <c r="B97" s="25">
        <f t="shared" si="6"/>
        <v>15</v>
      </c>
      <c r="C97" s="26"/>
      <c r="D97" s="27"/>
      <c r="E97" s="91"/>
      <c r="F97" s="91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4">
        <f t="shared" si="3"/>
        <v>0</v>
      </c>
      <c r="Y97" s="48"/>
      <c r="Z97" s="48"/>
      <c r="AA97" s="49"/>
      <c r="AB97" s="5"/>
      <c r="AC97" s="5"/>
    </row>
    <row r="98" ht="15.75" customHeight="1">
      <c r="A98" s="25">
        <f t="shared" si="5"/>
        <v>15</v>
      </c>
      <c r="B98" s="25">
        <f t="shared" si="6"/>
        <v>15</v>
      </c>
      <c r="C98" s="26"/>
      <c r="D98" s="27"/>
      <c r="E98" s="91"/>
      <c r="F98" s="91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4">
        <f t="shared" si="3"/>
        <v>0</v>
      </c>
      <c r="Y98" s="48"/>
      <c r="Z98" s="48"/>
      <c r="AA98" s="49"/>
      <c r="AB98" s="5"/>
      <c r="AC98" s="5"/>
    </row>
    <row r="99" ht="15.75" customHeight="1">
      <c r="A99" s="25">
        <f t="shared" si="5"/>
        <v>15</v>
      </c>
      <c r="B99" s="25">
        <f t="shared" si="6"/>
        <v>15</v>
      </c>
      <c r="C99" s="26"/>
      <c r="D99" s="27"/>
      <c r="E99" s="91"/>
      <c r="F99" s="91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4">
        <f t="shared" si="3"/>
        <v>0</v>
      </c>
      <c r="Y99" s="48"/>
      <c r="Z99" s="48"/>
      <c r="AA99" s="49"/>
      <c r="AB99" s="5"/>
      <c r="AC99" s="5"/>
    </row>
    <row r="100" ht="15.75" customHeight="1">
      <c r="A100" s="25">
        <f t="shared" si="5"/>
        <v>15</v>
      </c>
      <c r="B100" s="25">
        <f t="shared" si="6"/>
        <v>15</v>
      </c>
      <c r="C100" s="26"/>
      <c r="D100" s="27"/>
      <c r="E100" s="91"/>
      <c r="F100" s="91"/>
      <c r="G100" s="29"/>
      <c r="H100" s="30"/>
      <c r="I100" s="31"/>
      <c r="J100" s="32"/>
      <c r="K100" s="33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4">
        <f t="shared" si="3"/>
        <v>0</v>
      </c>
      <c r="Y100" s="48"/>
      <c r="Z100" s="48"/>
      <c r="AA100" s="49"/>
      <c r="AB100" s="5"/>
      <c r="AC100" s="5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3" t="s">
        <v>218</v>
      </c>
      <c r="K101" s="74">
        <f t="shared" ref="K101:W101" si="7">SUM(COUNTIF(K3:K100,"A") + COUNTIF(K3:K100,"T") + (COUNTIF(K3:K100,"T")/2))</f>
        <v>19</v>
      </c>
      <c r="L101" s="74">
        <f t="shared" si="7"/>
        <v>22</v>
      </c>
      <c r="M101" s="74">
        <f t="shared" si="7"/>
        <v>0</v>
      </c>
      <c r="N101" s="74">
        <f t="shared" si="7"/>
        <v>27.5</v>
      </c>
      <c r="O101" s="74">
        <f t="shared" si="7"/>
        <v>20</v>
      </c>
      <c r="P101" s="74">
        <f t="shared" si="7"/>
        <v>0</v>
      </c>
      <c r="Q101" s="74">
        <f t="shared" si="7"/>
        <v>20</v>
      </c>
      <c r="R101" s="74">
        <f t="shared" si="7"/>
        <v>7</v>
      </c>
      <c r="S101" s="74">
        <f t="shared" si="7"/>
        <v>0</v>
      </c>
      <c r="T101" s="74">
        <f t="shared" si="7"/>
        <v>17</v>
      </c>
      <c r="U101" s="74">
        <f t="shared" si="7"/>
        <v>19</v>
      </c>
      <c r="V101" s="74">
        <f t="shared" si="7"/>
        <v>1</v>
      </c>
      <c r="W101" s="74">
        <f t="shared" si="7"/>
        <v>15.5</v>
      </c>
      <c r="X101" s="75">
        <f t="shared" ref="X101:X103" si="9">AVERAGE(K101,L101,N101,O101,Q101,R101,T101,U101,W101)</f>
        <v>18.55555556</v>
      </c>
      <c r="Y101" s="76" t="s">
        <v>219</v>
      </c>
      <c r="Z101" s="4"/>
      <c r="AA101" s="48"/>
      <c r="AB101" s="48"/>
      <c r="AC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77" t="s">
        <v>220</v>
      </c>
      <c r="K102" s="78">
        <f t="shared" ref="K102:W102" si="8">SUM(COUNTIF(K3:K100,"J"))</f>
        <v>5</v>
      </c>
      <c r="L102" s="78">
        <f t="shared" si="8"/>
        <v>3</v>
      </c>
      <c r="M102" s="78">
        <f t="shared" si="8"/>
        <v>0</v>
      </c>
      <c r="N102" s="78">
        <f t="shared" si="8"/>
        <v>8</v>
      </c>
      <c r="O102" s="78">
        <f t="shared" si="8"/>
        <v>13</v>
      </c>
      <c r="P102" s="78">
        <f t="shared" si="8"/>
        <v>0</v>
      </c>
      <c r="Q102" s="78">
        <f t="shared" si="8"/>
        <v>12</v>
      </c>
      <c r="R102" s="78">
        <f t="shared" si="8"/>
        <v>4</v>
      </c>
      <c r="S102" s="78">
        <f t="shared" si="8"/>
        <v>0</v>
      </c>
      <c r="T102" s="78">
        <f t="shared" si="8"/>
        <v>5</v>
      </c>
      <c r="U102" s="78">
        <f t="shared" si="8"/>
        <v>6</v>
      </c>
      <c r="V102" s="78">
        <f t="shared" si="8"/>
        <v>0</v>
      </c>
      <c r="W102" s="78">
        <f t="shared" si="8"/>
        <v>8</v>
      </c>
      <c r="X102" s="79">
        <f t="shared" si="9"/>
        <v>7.111111111</v>
      </c>
      <c r="Y102" s="76" t="s">
        <v>221</v>
      </c>
      <c r="Z102" s="4"/>
      <c r="AA102" s="48"/>
      <c r="AB102" s="48"/>
      <c r="AC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0" t="s">
        <v>222</v>
      </c>
      <c r="K103" s="81">
        <f t="shared" ref="K103:W103" si="10">SUM(COUNTIF(K3:K100,"F"))</f>
        <v>0</v>
      </c>
      <c r="L103" s="81">
        <f t="shared" si="10"/>
        <v>0</v>
      </c>
      <c r="M103" s="81">
        <f t="shared" si="10"/>
        <v>0</v>
      </c>
      <c r="N103" s="81">
        <f t="shared" si="10"/>
        <v>0</v>
      </c>
      <c r="O103" s="81">
        <f t="shared" si="10"/>
        <v>0</v>
      </c>
      <c r="P103" s="81">
        <f t="shared" si="10"/>
        <v>0</v>
      </c>
      <c r="Q103" s="81">
        <f t="shared" si="10"/>
        <v>0</v>
      </c>
      <c r="R103" s="81">
        <f t="shared" si="10"/>
        <v>0</v>
      </c>
      <c r="S103" s="81">
        <f t="shared" si="10"/>
        <v>0</v>
      </c>
      <c r="T103" s="81">
        <f t="shared" si="10"/>
        <v>1</v>
      </c>
      <c r="U103" s="81">
        <f t="shared" si="10"/>
        <v>0</v>
      </c>
      <c r="V103" s="81">
        <f t="shared" si="10"/>
        <v>0</v>
      </c>
      <c r="W103" s="81">
        <f t="shared" si="10"/>
        <v>1</v>
      </c>
      <c r="X103" s="82">
        <f t="shared" si="9"/>
        <v>0.2222222222</v>
      </c>
      <c r="Y103" s="76" t="s">
        <v>223</v>
      </c>
      <c r="Z103" s="4"/>
      <c r="AA103" s="48"/>
      <c r="AB103" s="48"/>
      <c r="AC103" s="48"/>
    </row>
    <row r="104" ht="15.75" customHeight="1">
      <c r="A104" s="71"/>
      <c r="B104" s="71"/>
      <c r="C104" s="1"/>
      <c r="D104" s="48"/>
      <c r="E104" s="72"/>
      <c r="F104" s="72"/>
      <c r="G104" s="72"/>
      <c r="H104" s="72"/>
      <c r="I104" s="44"/>
      <c r="J104" s="83" t="s">
        <v>224</v>
      </c>
      <c r="K104" s="84">
        <f t="shared" ref="K104:L104" si="11">(COUNTIF(K3:K100,"A") + COUNTIF(K3:K100,"T") + COUNTIF(K3:K100,"F") + COUNTIF(K3:K100,"J"))</f>
        <v>24</v>
      </c>
      <c r="L104" s="84">
        <f t="shared" si="11"/>
        <v>25</v>
      </c>
      <c r="M104" s="85"/>
      <c r="N104" s="84">
        <f t="shared" ref="N104:O104" si="12">(COUNTIF(N3:N100,"A") + COUNTIF(N3:N100,"T") + COUNTIF(N3:N100,"F") + COUNTIF(N3:N100,"J"))</f>
        <v>35</v>
      </c>
      <c r="O104" s="84">
        <f t="shared" si="12"/>
        <v>33</v>
      </c>
      <c r="P104" s="85"/>
      <c r="Q104" s="84">
        <f t="shared" ref="Q104:R104" si="13">(COUNTIF(Q3:Q100,"A") + COUNTIF(Q3:Q100,"T") + COUNTIF(Q3:Q100,"F") + COUNTIF(Q3:Q100,"J"))</f>
        <v>32</v>
      </c>
      <c r="R104" s="84">
        <f t="shared" si="13"/>
        <v>11</v>
      </c>
      <c r="S104" s="85"/>
      <c r="T104" s="84">
        <f t="shared" ref="T104:U104" si="14">(COUNTIF(T3:T100,"A") + COUNTIF(T3:T100,"T") + COUNTIF(T3:T100,"F") + COUNTIF(T3:T100,"J"))</f>
        <v>23</v>
      </c>
      <c r="U104" s="84">
        <f t="shared" si="14"/>
        <v>25</v>
      </c>
      <c r="V104" s="85"/>
      <c r="W104" s="84">
        <f>(COUNTIF(W3:W100,"A") + COUNTIF(W3:W100,"T") + COUNTIF(W3:W100,"F") + COUNTIF(W3:W100,"J"))</f>
        <v>24</v>
      </c>
      <c r="X104" s="86">
        <f>AVERAGE(L104,M104,O104,P104,R104,S104,U104,V104)</f>
        <v>23.5</v>
      </c>
      <c r="Y104" s="76" t="s">
        <v>225</v>
      </c>
      <c r="Z104" s="4"/>
      <c r="AA104" s="48"/>
      <c r="AB104" s="48"/>
      <c r="AC104" s="4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C1:I1"/>
    <mergeCell ref="K1:W1"/>
    <mergeCell ref="Y1:Z1"/>
    <mergeCell ref="AA1:AC1"/>
    <mergeCell ref="Z3:AC3"/>
    <mergeCell ref="Z4:AC4"/>
    <mergeCell ref="Z5:AC5"/>
    <mergeCell ref="Y65:AC65"/>
    <mergeCell ref="Y66:AC66"/>
    <mergeCell ref="Y101:Z101"/>
    <mergeCell ref="Y102:Z102"/>
    <mergeCell ref="Y103:Z103"/>
    <mergeCell ref="Y104:Z104"/>
    <mergeCell ref="Y67:AC67"/>
    <mergeCell ref="Y68:AC68"/>
    <mergeCell ref="Y69:AC69"/>
    <mergeCell ref="Y70:AC70"/>
    <mergeCell ref="Y62:AC62"/>
    <mergeCell ref="Y63:AC63"/>
    <mergeCell ref="Y64:AC64"/>
    <mergeCell ref="Y53:Z53"/>
    <mergeCell ref="Y54:Z54"/>
    <mergeCell ref="Y55:Z55"/>
    <mergeCell ref="Y56:Z56"/>
    <mergeCell ref="Y57:Z57"/>
    <mergeCell ref="Y58:Z58"/>
    <mergeCell ref="Y59:Z59"/>
    <mergeCell ref="Y46:Z46"/>
    <mergeCell ref="Y47:Z47"/>
    <mergeCell ref="Y48:Z48"/>
    <mergeCell ref="Y49:Z49"/>
    <mergeCell ref="Y50:Z50"/>
    <mergeCell ref="Y51:Z51"/>
    <mergeCell ref="Y52:Z52"/>
    <mergeCell ref="Z6:AC6"/>
    <mergeCell ref="Z7:AC7"/>
    <mergeCell ref="Z8:AC8"/>
    <mergeCell ref="Z9:AC9"/>
    <mergeCell ref="Z10:AC10"/>
    <mergeCell ref="Y45:Z45"/>
    <mergeCell ref="AB45:AC45"/>
  </mergeCells>
  <conditionalFormatting sqref="H67:H68 K67:X68 H71:H75 K71:X71 K73:X75">
    <cfRule type="cellIs" dxfId="0" priority="1" operator="equal">
      <formula>"NP"</formula>
    </cfRule>
  </conditionalFormatting>
  <conditionalFormatting sqref="H3:H100 K3:W100 Y3:Y10">
    <cfRule type="cellIs" dxfId="0" priority="2" operator="equal">
      <formula>"NP"</formula>
    </cfRule>
  </conditionalFormatting>
  <conditionalFormatting sqref="AB47:AB49 AC47 AB51:AB53">
    <cfRule type="containsText" dxfId="1" priority="3" operator="containsText" text="Si">
      <formula>NOT(ISERROR(SEARCH(("Si"),(AB47))))</formula>
    </cfRule>
  </conditionalFormatting>
  <conditionalFormatting sqref="H3:H100 K3:W100 Y3:Y10 X67:X68 X71 X73:X75">
    <cfRule type="containsText" dxfId="2" priority="4" operator="containsText" text="A">
      <formula>NOT(ISERROR(SEARCH(("A"),(H3))))</formula>
    </cfRule>
  </conditionalFormatting>
  <conditionalFormatting sqref="H3:H100 K3:W100 Y3:Y10 X67:X68 X71 X73:X75">
    <cfRule type="containsText" dxfId="3" priority="5" operator="containsText" text="F">
      <formula>NOT(ISERROR(SEARCH(("F"),(H3))))</formula>
    </cfRule>
  </conditionalFormatting>
  <conditionalFormatting sqref="H3:H100 K3:W100 Y3:Y10 X67:X68 X71 X73:X75">
    <cfRule type="containsText" dxfId="4" priority="6" operator="containsText" text="J">
      <formula>NOT(ISERROR(SEARCH(("J"),(H3))))</formula>
    </cfRule>
  </conditionalFormatting>
  <conditionalFormatting sqref="H3:H100 K3:W100 Y3:Y10 X67:X68 X71 X73:X75">
    <cfRule type="containsText" dxfId="5" priority="7" operator="containsText" text="R">
      <formula>NOT(ISERROR(SEARCH(("R"),(H3))))</formula>
    </cfRule>
  </conditionalFormatting>
  <conditionalFormatting sqref="H3:H100 K3:W100 Y3:Y10 X67:X68 X71 X73:X75">
    <cfRule type="containsText" dxfId="6" priority="8" operator="containsText" text="L">
      <formula>NOT(ISERROR(SEARCH(("L"),(H3))))</formula>
    </cfRule>
  </conditionalFormatting>
  <conditionalFormatting sqref="AA24 AA26 AA47:AA59 AA71:AA100">
    <cfRule type="expression" dxfId="7" priority="9">
      <formula>AND(ISNUMBER(AA24),TRUNC(AA24)&lt;TODAY())</formula>
    </cfRule>
  </conditionalFormatting>
  <conditionalFormatting sqref="AA24 AA26 AA47:AA59 AA71:AA100">
    <cfRule type="expression" dxfId="8" priority="10">
      <formula>AND(ISNUMBER(AA24),TRUNC(AA24)&gt;TODAY())</formula>
    </cfRule>
  </conditionalFormatting>
  <conditionalFormatting sqref="AA24 AA26 AA47:AA59 AA71:AA100">
    <cfRule type="timePeriod" dxfId="9" priority="11" timePeriod="today"/>
  </conditionalFormatting>
  <conditionalFormatting sqref="AB47:AC59 AB71:AC100">
    <cfRule type="containsText" dxfId="7" priority="12" operator="containsText" text="No">
      <formula>NOT(ISERROR(SEARCH(("No"),(AB47))))</formula>
    </cfRule>
  </conditionalFormatting>
  <conditionalFormatting sqref="H3:H100 K3:W100 Y3:Y10 X67:X68 X71 X73:X75">
    <cfRule type="containsText" dxfId="10" priority="13" operator="containsText" text="T">
      <formula>NOT(ISERROR(SEARCH(("T"),(H3))))</formula>
    </cfRule>
  </conditionalFormatting>
  <conditionalFormatting sqref="AB47:AC59 AB71:AC100">
    <cfRule type="containsText" dxfId="1" priority="14" operator="containsText" text="Sí">
      <formula>NOT(ISERROR(SEARCH(("Sí"),(AB47))))</formula>
    </cfRule>
  </conditionalFormatting>
  <conditionalFormatting sqref="H3:H100 K3:W100 Y3:Y10 X67:X68 X71 X73:X75">
    <cfRule type="containsText" dxfId="11" priority="15" operator="containsText" text="O">
      <formula>NOT(ISERROR(SEARCH(("O"),(H3))))</formula>
    </cfRule>
  </conditionalFormatting>
  <conditionalFormatting sqref="K104:W104">
    <cfRule type="cellIs" dxfId="1" priority="16" operator="equal">
      <formula>"OK"</formula>
    </cfRule>
  </conditionalFormatting>
  <conditionalFormatting sqref="K104:W104">
    <cfRule type="cellIs" dxfId="7" priority="17" operator="equal">
      <formula>"NO"</formula>
    </cfRule>
  </conditionalFormatting>
  <conditionalFormatting sqref="X3:X100">
    <cfRule type="cellIs" dxfId="2" priority="18" operator="greaterThanOrEqual">
      <formula>"75%"</formula>
    </cfRule>
  </conditionalFormatting>
  <conditionalFormatting sqref="X3:X100">
    <cfRule type="cellIs" dxfId="12" priority="19" operator="lessThan">
      <formula>"50%"</formula>
    </cfRule>
  </conditionalFormatting>
  <conditionalFormatting sqref="H3:H100 K3:W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W52 K53:O53 Q53:W53 K54:W65 K66 M66:W66 K67:W100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3" width="6.57"/>
    <col customWidth="1" min="24" max="24" width="5.86"/>
    <col customWidth="1" min="25" max="25" width="21.0"/>
    <col customWidth="1" min="26" max="26" width="9.43"/>
    <col customWidth="1" min="27" max="27" width="10.43"/>
    <col customWidth="1" min="28" max="28" width="22.0"/>
    <col customWidth="1" min="29" max="29" width="11.43"/>
  </cols>
  <sheetData>
    <row r="1" ht="15.75" customHeight="1">
      <c r="A1" s="5" t="s">
        <v>239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240</v>
      </c>
      <c r="L1" s="7"/>
      <c r="M1" s="7"/>
      <c r="N1" s="7"/>
      <c r="O1" s="7"/>
      <c r="P1" s="7"/>
      <c r="Q1" s="7"/>
      <c r="R1" s="7"/>
      <c r="S1" s="7"/>
      <c r="T1" s="7"/>
      <c r="U1" s="8"/>
      <c r="V1" s="9"/>
      <c r="W1" s="9"/>
      <c r="X1" s="10">
        <v>8.0</v>
      </c>
      <c r="Y1" s="11" t="s">
        <v>4</v>
      </c>
      <c r="Z1" s="4"/>
      <c r="AA1" s="12" t="s">
        <v>5</v>
      </c>
      <c r="AB1" s="7"/>
      <c r="AC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20">
        <v>3.0</v>
      </c>
      <c r="L2" s="19">
        <v>5.0</v>
      </c>
      <c r="M2" s="19">
        <v>7.0</v>
      </c>
      <c r="N2" s="20">
        <v>10.0</v>
      </c>
      <c r="O2" s="19">
        <v>12.0</v>
      </c>
      <c r="P2" s="19">
        <v>14.0</v>
      </c>
      <c r="Q2" s="20">
        <v>17.0</v>
      </c>
      <c r="R2" s="19">
        <v>19.0</v>
      </c>
      <c r="S2" s="19">
        <v>21.0</v>
      </c>
      <c r="T2" s="20">
        <v>24.0</v>
      </c>
      <c r="U2" s="19">
        <v>26.0</v>
      </c>
      <c r="V2" s="19">
        <v>28.0</v>
      </c>
      <c r="W2" s="20">
        <v>31.0</v>
      </c>
      <c r="X2" s="21" t="s">
        <v>14</v>
      </c>
      <c r="Y2" s="22"/>
      <c r="Z2" s="22"/>
      <c r="AA2" s="23"/>
      <c r="AB2" s="24"/>
      <c r="AC2" s="22"/>
    </row>
    <row r="3" ht="15.75" customHeight="1">
      <c r="A3" s="25">
        <f t="shared" ref="A3:A38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2</v>
      </c>
      <c r="B3" s="25">
        <f t="shared" ref="B3:B27" si="2">IF(C3="Cap.",1,IF(C3="Tte.",2,IF(C3="Alf.",3,IF(C3="SgtM.",4,IF(C3="Sgt1.",5,IF(C3="Sgt.",6,IF(C3="Cbo1.",7,IF(C3="Cbo.",8,IF(C3="Dis.",9,IF(C3="Inf.",10,IF(C3="Rct.",11,15)))))))))))</f>
        <v>4</v>
      </c>
      <c r="C3" s="26" t="s">
        <v>237</v>
      </c>
      <c r="D3" s="27" t="s">
        <v>32</v>
      </c>
      <c r="E3" s="91" t="s">
        <v>33</v>
      </c>
      <c r="F3" s="91"/>
      <c r="G3" s="29" t="s">
        <v>18</v>
      </c>
      <c r="H3" s="30" t="s">
        <v>19</v>
      </c>
      <c r="I3" s="31" t="s">
        <v>34</v>
      </c>
      <c r="J3" s="32" t="s">
        <v>238</v>
      </c>
      <c r="K3" s="33"/>
      <c r="L3" s="30"/>
      <c r="M3" s="40"/>
      <c r="N3" s="30"/>
      <c r="O3" s="30" t="s">
        <v>19</v>
      </c>
      <c r="P3" s="30" t="s">
        <v>19</v>
      </c>
      <c r="Q3" s="30"/>
      <c r="R3" s="30"/>
      <c r="S3" s="30" t="s">
        <v>19</v>
      </c>
      <c r="T3" s="30"/>
      <c r="U3" s="30" t="s">
        <v>19</v>
      </c>
      <c r="V3" s="30" t="s">
        <v>19</v>
      </c>
      <c r="W3" s="30"/>
      <c r="X3" s="34">
        <f t="shared" ref="X3:X100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)+ (COUNTIF(V3,"A") + (COUNTIF(V3,"T")/2) + (COUNTIF(V3,"O")/2) )+ (COUNTIF(W3,"A") + (COUNTIF(W3,"T")/2) + (COUNTIF(W3,"O")/2) ) )/$X$1</f>
        <v>0.625</v>
      </c>
      <c r="Y3" s="35" t="s">
        <v>19</v>
      </c>
      <c r="Z3" s="36" t="s">
        <v>22</v>
      </c>
      <c r="AA3" s="37"/>
      <c r="AB3" s="37"/>
      <c r="AC3" s="38"/>
    </row>
    <row r="4" ht="15.75" customHeight="1">
      <c r="A4" s="25">
        <f t="shared" si="1"/>
        <v>3</v>
      </c>
      <c r="B4" s="25">
        <f t="shared" si="2"/>
        <v>7</v>
      </c>
      <c r="C4" s="26" t="s">
        <v>38</v>
      </c>
      <c r="D4" s="27" t="s">
        <v>39</v>
      </c>
      <c r="E4" s="91" t="s">
        <v>33</v>
      </c>
      <c r="F4" s="91" t="s">
        <v>40</v>
      </c>
      <c r="G4" s="29" t="s">
        <v>41</v>
      </c>
      <c r="H4" s="30" t="s">
        <v>19</v>
      </c>
      <c r="I4" s="31" t="s">
        <v>42</v>
      </c>
      <c r="J4" s="32" t="s">
        <v>43</v>
      </c>
      <c r="K4" s="33"/>
      <c r="L4" s="30" t="s">
        <v>19</v>
      </c>
      <c r="M4" s="41" t="s">
        <v>19</v>
      </c>
      <c r="N4" s="30"/>
      <c r="O4" s="30" t="s">
        <v>19</v>
      </c>
      <c r="P4" s="30" t="s">
        <v>19</v>
      </c>
      <c r="Q4" s="30"/>
      <c r="R4" s="30" t="s">
        <v>29</v>
      </c>
      <c r="S4" s="30" t="s">
        <v>29</v>
      </c>
      <c r="T4" s="30"/>
      <c r="U4" s="30"/>
      <c r="V4" s="30"/>
      <c r="W4" s="30"/>
      <c r="X4" s="34">
        <f t="shared" si="3"/>
        <v>0.5</v>
      </c>
      <c r="Y4" s="30" t="s">
        <v>26</v>
      </c>
      <c r="Z4" s="39" t="s">
        <v>27</v>
      </c>
      <c r="AA4" s="3"/>
      <c r="AB4" s="3"/>
      <c r="AC4" s="4"/>
    </row>
    <row r="5" ht="15.75" customHeight="1">
      <c r="A5" s="25">
        <f t="shared" si="1"/>
        <v>3</v>
      </c>
      <c r="B5" s="25">
        <f t="shared" si="2"/>
        <v>7</v>
      </c>
      <c r="C5" s="26" t="s">
        <v>38</v>
      </c>
      <c r="D5" s="27" t="s">
        <v>50</v>
      </c>
      <c r="E5" s="91" t="s">
        <v>51</v>
      </c>
      <c r="F5" s="91" t="s">
        <v>46</v>
      </c>
      <c r="G5" s="29" t="s">
        <v>52</v>
      </c>
      <c r="H5" s="30" t="s">
        <v>19</v>
      </c>
      <c r="I5" s="31" t="s">
        <v>42</v>
      </c>
      <c r="J5" s="32" t="s">
        <v>53</v>
      </c>
      <c r="K5" s="33"/>
      <c r="L5" s="30" t="s">
        <v>19</v>
      </c>
      <c r="M5" s="30" t="s">
        <v>19</v>
      </c>
      <c r="N5" s="30"/>
      <c r="O5" s="30" t="s">
        <v>19</v>
      </c>
      <c r="P5" s="30" t="s">
        <v>19</v>
      </c>
      <c r="Q5" s="30"/>
      <c r="R5" s="30" t="s">
        <v>29</v>
      </c>
      <c r="S5" s="30" t="s">
        <v>19</v>
      </c>
      <c r="T5" s="30"/>
      <c r="U5" s="30"/>
      <c r="V5" s="30"/>
      <c r="W5" s="30"/>
      <c r="X5" s="34">
        <f t="shared" si="3"/>
        <v>0.625</v>
      </c>
      <c r="Y5" s="30" t="s">
        <v>29</v>
      </c>
      <c r="Z5" s="39" t="s">
        <v>30</v>
      </c>
      <c r="AA5" s="3"/>
      <c r="AB5" s="3"/>
      <c r="AC5" s="4"/>
    </row>
    <row r="6" ht="15.75" customHeight="1">
      <c r="A6" s="25">
        <f t="shared" si="1"/>
        <v>3</v>
      </c>
      <c r="B6" s="25">
        <f t="shared" si="2"/>
        <v>7</v>
      </c>
      <c r="C6" s="26" t="s">
        <v>38</v>
      </c>
      <c r="D6" s="27" t="s">
        <v>89</v>
      </c>
      <c r="E6" s="91" t="s">
        <v>33</v>
      </c>
      <c r="F6" s="91" t="s">
        <v>62</v>
      </c>
      <c r="G6" s="29" t="s">
        <v>18</v>
      </c>
      <c r="H6" s="30" t="s">
        <v>25</v>
      </c>
      <c r="I6" s="31" t="s">
        <v>42</v>
      </c>
      <c r="J6" s="32" t="s">
        <v>90</v>
      </c>
      <c r="K6" s="33" t="s">
        <v>25</v>
      </c>
      <c r="L6" s="30" t="s">
        <v>25</v>
      </c>
      <c r="M6" s="30" t="s">
        <v>25</v>
      </c>
      <c r="N6" s="30" t="s">
        <v>25</v>
      </c>
      <c r="O6" s="30" t="s">
        <v>25</v>
      </c>
      <c r="P6" s="30" t="s">
        <v>25</v>
      </c>
      <c r="Q6" s="30" t="s">
        <v>25</v>
      </c>
      <c r="R6" s="30" t="s">
        <v>25</v>
      </c>
      <c r="S6" s="30" t="s">
        <v>25</v>
      </c>
      <c r="T6" s="30" t="s">
        <v>25</v>
      </c>
      <c r="U6" s="30" t="s">
        <v>25</v>
      </c>
      <c r="V6" s="30" t="s">
        <v>25</v>
      </c>
      <c r="W6" s="30" t="s">
        <v>25</v>
      </c>
      <c r="X6" s="34">
        <f t="shared" si="3"/>
        <v>0</v>
      </c>
      <c r="Y6" s="30" t="s">
        <v>36</v>
      </c>
      <c r="Z6" s="39" t="s">
        <v>37</v>
      </c>
      <c r="AA6" s="3"/>
      <c r="AB6" s="3"/>
      <c r="AC6" s="4"/>
    </row>
    <row r="7" ht="15.75" customHeight="1">
      <c r="A7" s="25">
        <f t="shared" si="1"/>
        <v>3</v>
      </c>
      <c r="B7" s="25">
        <f t="shared" si="2"/>
        <v>8</v>
      </c>
      <c r="C7" s="26" t="s">
        <v>56</v>
      </c>
      <c r="D7" s="27" t="s">
        <v>45</v>
      </c>
      <c r="E7" s="91" t="s">
        <v>33</v>
      </c>
      <c r="F7" s="91" t="s">
        <v>46</v>
      </c>
      <c r="G7" s="29" t="s">
        <v>41</v>
      </c>
      <c r="H7" s="30" t="s">
        <v>19</v>
      </c>
      <c r="I7" s="31" t="s">
        <v>42</v>
      </c>
      <c r="J7" s="32" t="s">
        <v>47</v>
      </c>
      <c r="K7" s="33"/>
      <c r="L7" s="30" t="s">
        <v>19</v>
      </c>
      <c r="M7" s="30" t="s">
        <v>19</v>
      </c>
      <c r="N7" s="30"/>
      <c r="O7" s="30" t="s">
        <v>19</v>
      </c>
      <c r="P7" s="30" t="s">
        <v>19</v>
      </c>
      <c r="Q7" s="30"/>
      <c r="R7" s="30" t="s">
        <v>19</v>
      </c>
      <c r="S7" s="30" t="s">
        <v>19</v>
      </c>
      <c r="T7" s="30"/>
      <c r="U7" s="30"/>
      <c r="V7" s="30"/>
      <c r="W7" s="30"/>
      <c r="X7" s="34">
        <f t="shared" si="3"/>
        <v>0.75</v>
      </c>
      <c r="Y7" s="30" t="s">
        <v>25</v>
      </c>
      <c r="Z7" s="39" t="s">
        <v>44</v>
      </c>
      <c r="AA7" s="3"/>
      <c r="AB7" s="3"/>
      <c r="AC7" s="4"/>
    </row>
    <row r="8" ht="15.75" customHeight="1">
      <c r="A8" s="25">
        <f t="shared" si="1"/>
        <v>3</v>
      </c>
      <c r="B8" s="25">
        <f t="shared" si="2"/>
        <v>8</v>
      </c>
      <c r="C8" s="26" t="s">
        <v>56</v>
      </c>
      <c r="D8" s="27" t="s">
        <v>57</v>
      </c>
      <c r="E8" s="91" t="s">
        <v>51</v>
      </c>
      <c r="F8" s="91" t="s">
        <v>17</v>
      </c>
      <c r="G8" s="29" t="s">
        <v>18</v>
      </c>
      <c r="H8" s="30" t="s">
        <v>19</v>
      </c>
      <c r="I8" s="31" t="s">
        <v>42</v>
      </c>
      <c r="J8" s="32" t="s">
        <v>58</v>
      </c>
      <c r="K8" s="33"/>
      <c r="L8" s="30" t="s">
        <v>29</v>
      </c>
      <c r="M8" s="30" t="s">
        <v>29</v>
      </c>
      <c r="N8" s="30"/>
      <c r="O8" s="30"/>
      <c r="P8" s="30" t="s">
        <v>29</v>
      </c>
      <c r="Q8" s="30"/>
      <c r="R8" s="30" t="s">
        <v>29</v>
      </c>
      <c r="S8" s="30" t="s">
        <v>29</v>
      </c>
      <c r="T8" s="30"/>
      <c r="U8" s="30"/>
      <c r="V8" s="30"/>
      <c r="W8" s="30"/>
      <c r="X8" s="34">
        <f t="shared" si="3"/>
        <v>0</v>
      </c>
      <c r="Y8" s="30" t="s">
        <v>48</v>
      </c>
      <c r="Z8" s="39" t="s">
        <v>49</v>
      </c>
      <c r="AA8" s="3"/>
      <c r="AB8" s="3"/>
      <c r="AC8" s="4"/>
    </row>
    <row r="9" ht="15.75" customHeight="1">
      <c r="A9" s="25">
        <f t="shared" si="1"/>
        <v>3</v>
      </c>
      <c r="B9" s="25">
        <f t="shared" si="2"/>
        <v>8</v>
      </c>
      <c r="C9" s="26" t="s">
        <v>56</v>
      </c>
      <c r="D9" s="27" t="s">
        <v>93</v>
      </c>
      <c r="E9" s="91" t="s">
        <v>63</v>
      </c>
      <c r="F9" s="91" t="s">
        <v>17</v>
      </c>
      <c r="G9" s="29" t="s">
        <v>18</v>
      </c>
      <c r="H9" s="30" t="s">
        <v>25</v>
      </c>
      <c r="I9" s="31" t="s">
        <v>42</v>
      </c>
      <c r="J9" s="32" t="s">
        <v>90</v>
      </c>
      <c r="K9" s="33" t="s">
        <v>25</v>
      </c>
      <c r="L9" s="30" t="s">
        <v>25</v>
      </c>
      <c r="M9" s="30" t="s">
        <v>25</v>
      </c>
      <c r="N9" s="30" t="s">
        <v>25</v>
      </c>
      <c r="O9" s="30" t="s">
        <v>25</v>
      </c>
      <c r="P9" s="30" t="s">
        <v>25</v>
      </c>
      <c r="Q9" s="30" t="s">
        <v>25</v>
      </c>
      <c r="R9" s="30" t="s">
        <v>25</v>
      </c>
      <c r="S9" s="30" t="s">
        <v>25</v>
      </c>
      <c r="T9" s="30" t="s">
        <v>25</v>
      </c>
      <c r="U9" s="30" t="s">
        <v>25</v>
      </c>
      <c r="V9" s="30" t="s">
        <v>25</v>
      </c>
      <c r="W9" s="30" t="s">
        <v>25</v>
      </c>
      <c r="X9" s="34">
        <f t="shared" si="3"/>
        <v>0</v>
      </c>
      <c r="Y9" s="30" t="s">
        <v>54</v>
      </c>
      <c r="Z9" s="39" t="s">
        <v>55</v>
      </c>
      <c r="AA9" s="3"/>
      <c r="AB9" s="3"/>
      <c r="AC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70" t="s">
        <v>227</v>
      </c>
      <c r="E10" s="91" t="s">
        <v>63</v>
      </c>
      <c r="F10" s="91" t="s">
        <v>51</v>
      </c>
      <c r="G10" s="29" t="s">
        <v>64</v>
      </c>
      <c r="H10" s="30" t="s">
        <v>19</v>
      </c>
      <c r="I10" s="31" t="s">
        <v>42</v>
      </c>
      <c r="J10" s="32" t="s">
        <v>90</v>
      </c>
      <c r="K10" s="33"/>
      <c r="L10" s="30" t="s">
        <v>19</v>
      </c>
      <c r="M10" s="30" t="s">
        <v>19</v>
      </c>
      <c r="N10" s="30"/>
      <c r="O10" s="30" t="s">
        <v>19</v>
      </c>
      <c r="P10" s="30" t="s">
        <v>19</v>
      </c>
      <c r="Q10" s="30"/>
      <c r="R10" s="30" t="s">
        <v>19</v>
      </c>
      <c r="S10" s="30" t="s">
        <v>19</v>
      </c>
      <c r="T10" s="30"/>
      <c r="U10" s="30" t="s">
        <v>19</v>
      </c>
      <c r="V10" s="30" t="s">
        <v>19</v>
      </c>
      <c r="W10" s="30"/>
      <c r="X10" s="34">
        <f t="shared" si="3"/>
        <v>1</v>
      </c>
      <c r="Y10" s="30" t="s">
        <v>59</v>
      </c>
      <c r="Z10" s="39" t="s">
        <v>60</v>
      </c>
      <c r="AA10" s="3"/>
      <c r="AB10" s="3"/>
      <c r="AC10" s="4"/>
    </row>
    <row r="11" ht="15.75" customHeight="1">
      <c r="A11" s="25">
        <f t="shared" si="1"/>
        <v>3</v>
      </c>
      <c r="B11" s="25">
        <f t="shared" si="2"/>
        <v>8</v>
      </c>
      <c r="C11" s="26" t="s">
        <v>56</v>
      </c>
      <c r="D11" s="27" t="s">
        <v>96</v>
      </c>
      <c r="E11" s="91" t="s">
        <v>33</v>
      </c>
      <c r="F11" s="91" t="s">
        <v>46</v>
      </c>
      <c r="G11" s="29" t="s">
        <v>41</v>
      </c>
      <c r="H11" s="30" t="s">
        <v>25</v>
      </c>
      <c r="I11" s="31" t="s">
        <v>42</v>
      </c>
      <c r="J11" s="32" t="s">
        <v>90</v>
      </c>
      <c r="K11" s="33" t="s">
        <v>25</v>
      </c>
      <c r="L11" s="30" t="s">
        <v>25</v>
      </c>
      <c r="M11" s="30" t="s">
        <v>25</v>
      </c>
      <c r="N11" s="30" t="s">
        <v>25</v>
      </c>
      <c r="O11" s="30" t="s">
        <v>25</v>
      </c>
      <c r="P11" s="30" t="s">
        <v>25</v>
      </c>
      <c r="Q11" s="30" t="s">
        <v>25</v>
      </c>
      <c r="R11" s="30" t="s">
        <v>25</v>
      </c>
      <c r="S11" s="30" t="s">
        <v>25</v>
      </c>
      <c r="T11" s="30" t="s">
        <v>25</v>
      </c>
      <c r="U11" s="30" t="s">
        <v>25</v>
      </c>
      <c r="V11" s="30" t="s">
        <v>25</v>
      </c>
      <c r="W11" s="30" t="s">
        <v>25</v>
      </c>
      <c r="X11" s="34">
        <f t="shared" si="3"/>
        <v>0</v>
      </c>
    </row>
    <row r="12" ht="15.75" customHeight="1">
      <c r="A12" s="25">
        <f t="shared" si="1"/>
        <v>3</v>
      </c>
      <c r="B12" s="25">
        <f t="shared" si="2"/>
        <v>9</v>
      </c>
      <c r="C12" s="26" t="s">
        <v>74</v>
      </c>
      <c r="D12" s="27" t="s">
        <v>61</v>
      </c>
      <c r="E12" s="91" t="s">
        <v>17</v>
      </c>
      <c r="F12" s="91" t="s">
        <v>63</v>
      </c>
      <c r="G12" s="29" t="s">
        <v>64</v>
      </c>
      <c r="H12" s="30" t="s">
        <v>19</v>
      </c>
      <c r="I12" s="31" t="s">
        <v>42</v>
      </c>
      <c r="J12" s="32" t="s">
        <v>58</v>
      </c>
      <c r="K12" s="33"/>
      <c r="L12" s="42" t="s">
        <v>19</v>
      </c>
      <c r="M12" s="30" t="s">
        <v>19</v>
      </c>
      <c r="N12" s="30"/>
      <c r="O12" s="30" t="s">
        <v>19</v>
      </c>
      <c r="P12" s="30" t="s">
        <v>19</v>
      </c>
      <c r="Q12" s="30"/>
      <c r="R12" s="30" t="s">
        <v>19</v>
      </c>
      <c r="S12" s="30" t="s">
        <v>19</v>
      </c>
      <c r="T12" s="30"/>
      <c r="U12" s="30"/>
      <c r="V12" s="30"/>
      <c r="W12" s="30"/>
      <c r="X12" s="34">
        <f t="shared" si="3"/>
        <v>0.75</v>
      </c>
      <c r="Y12" s="43" t="s">
        <v>67</v>
      </c>
      <c r="Z12" s="43" t="s">
        <v>68</v>
      </c>
      <c r="AA12" s="44"/>
      <c r="AB12" s="43" t="s">
        <v>69</v>
      </c>
      <c r="AC12" s="43" t="s">
        <v>68</v>
      </c>
    </row>
    <row r="13" ht="15.75" customHeight="1">
      <c r="A13" s="25">
        <f t="shared" si="1"/>
        <v>3</v>
      </c>
      <c r="B13" s="25">
        <f t="shared" si="2"/>
        <v>9</v>
      </c>
      <c r="C13" s="26" t="s">
        <v>74</v>
      </c>
      <c r="D13" s="27" t="s">
        <v>83</v>
      </c>
      <c r="E13" s="91" t="s">
        <v>17</v>
      </c>
      <c r="F13" s="91" t="s">
        <v>33</v>
      </c>
      <c r="G13" s="29" t="s">
        <v>41</v>
      </c>
      <c r="H13" s="42" t="s">
        <v>19</v>
      </c>
      <c r="I13" s="31" t="s">
        <v>42</v>
      </c>
      <c r="J13" s="32" t="s">
        <v>77</v>
      </c>
      <c r="K13" s="47"/>
      <c r="L13" s="42" t="s">
        <v>19</v>
      </c>
      <c r="M13" s="42" t="s">
        <v>19</v>
      </c>
      <c r="N13" s="42"/>
      <c r="O13" s="42" t="s">
        <v>19</v>
      </c>
      <c r="P13" s="42" t="s">
        <v>19</v>
      </c>
      <c r="Q13" s="42"/>
      <c r="R13" s="42" t="s">
        <v>29</v>
      </c>
      <c r="S13" s="42" t="s">
        <v>19</v>
      </c>
      <c r="T13" s="42"/>
      <c r="U13" s="42"/>
      <c r="V13" s="42"/>
      <c r="W13" s="42"/>
      <c r="X13" s="34">
        <f t="shared" si="3"/>
        <v>0.625</v>
      </c>
      <c r="Y13" s="45" t="s">
        <v>72</v>
      </c>
      <c r="Z13" s="46">
        <f>COUNTIF(I3:I100,"1° P - 1°M")</f>
        <v>17</v>
      </c>
      <c r="AA13" s="44"/>
      <c r="AB13" s="45" t="s">
        <v>73</v>
      </c>
      <c r="AC13" s="46">
        <f>COUNTIF(C3:C100,"Rct.")</f>
        <v>18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80</v>
      </c>
      <c r="E14" s="91" t="s">
        <v>33</v>
      </c>
      <c r="F14" s="91" t="s">
        <v>17</v>
      </c>
      <c r="G14" s="29" t="s">
        <v>52</v>
      </c>
      <c r="H14" s="30" t="s">
        <v>19</v>
      </c>
      <c r="I14" s="31" t="s">
        <v>42</v>
      </c>
      <c r="J14" s="32" t="s">
        <v>77</v>
      </c>
      <c r="K14" s="33"/>
      <c r="L14" s="30" t="s">
        <v>29</v>
      </c>
      <c r="M14" s="30" t="s">
        <v>19</v>
      </c>
      <c r="N14" s="30"/>
      <c r="O14" s="30" t="s">
        <v>29</v>
      </c>
      <c r="P14" s="30" t="s">
        <v>29</v>
      </c>
      <c r="Q14" s="30"/>
      <c r="R14" s="30" t="s">
        <v>19</v>
      </c>
      <c r="S14" s="30" t="s">
        <v>29</v>
      </c>
      <c r="T14" s="30"/>
      <c r="U14" s="30"/>
      <c r="V14" s="30"/>
      <c r="W14" s="30"/>
      <c r="X14" s="34">
        <f t="shared" si="3"/>
        <v>0.25</v>
      </c>
      <c r="Y14" s="45" t="s">
        <v>78</v>
      </c>
      <c r="Z14" s="46">
        <f>COUNTIF(I3:I100,"1° P - 2°M")</f>
        <v>20</v>
      </c>
      <c r="AA14" s="44"/>
      <c r="AB14" s="45" t="s">
        <v>79</v>
      </c>
      <c r="AC14" s="46">
        <f>COUNTIF(C3:C100,"Inf.")</f>
        <v>12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75</v>
      </c>
      <c r="E15" s="91" t="s">
        <v>76</v>
      </c>
      <c r="F15" s="91" t="s">
        <v>63</v>
      </c>
      <c r="G15" s="29" t="s">
        <v>41</v>
      </c>
      <c r="H15" s="30" t="s">
        <v>25</v>
      </c>
      <c r="I15" s="31" t="s">
        <v>42</v>
      </c>
      <c r="J15" s="32" t="s">
        <v>77</v>
      </c>
      <c r="K15" s="33" t="s">
        <v>25</v>
      </c>
      <c r="L15" s="30" t="s">
        <v>25</v>
      </c>
      <c r="M15" s="30" t="s">
        <v>25</v>
      </c>
      <c r="N15" s="30" t="s">
        <v>25</v>
      </c>
      <c r="O15" s="30" t="s">
        <v>25</v>
      </c>
      <c r="P15" s="30" t="s">
        <v>25</v>
      </c>
      <c r="Q15" s="30" t="s">
        <v>25</v>
      </c>
      <c r="R15" s="30" t="s">
        <v>25</v>
      </c>
      <c r="S15" s="30" t="s">
        <v>25</v>
      </c>
      <c r="T15" s="30" t="s">
        <v>25</v>
      </c>
      <c r="U15" s="30" t="s">
        <v>25</v>
      </c>
      <c r="V15" s="30" t="s">
        <v>25</v>
      </c>
      <c r="W15" s="30" t="s">
        <v>25</v>
      </c>
      <c r="X15" s="34">
        <f t="shared" si="3"/>
        <v>0</v>
      </c>
      <c r="Y15" s="45" t="s">
        <v>81</v>
      </c>
      <c r="Z15" s="46">
        <f>COUNTIF(I3:I100,"1° PP - 1°Pa")</f>
        <v>12</v>
      </c>
      <c r="AA15" s="44"/>
      <c r="AB15" s="45" t="s">
        <v>82</v>
      </c>
      <c r="AC15" s="46">
        <f>COUNTIF(C3:C100,"Dis.")</f>
        <v>17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99</v>
      </c>
      <c r="E16" s="91" t="s">
        <v>63</v>
      </c>
      <c r="F16" s="91" t="s">
        <v>40</v>
      </c>
      <c r="G16" s="29" t="s">
        <v>18</v>
      </c>
      <c r="H16" s="30" t="s">
        <v>25</v>
      </c>
      <c r="I16" s="31" t="s">
        <v>42</v>
      </c>
      <c r="J16" s="32" t="s">
        <v>90</v>
      </c>
      <c r="K16" s="33" t="s">
        <v>25</v>
      </c>
      <c r="L16" s="30" t="s">
        <v>25</v>
      </c>
      <c r="M16" s="30" t="s">
        <v>25</v>
      </c>
      <c r="N16" s="30" t="s">
        <v>25</v>
      </c>
      <c r="O16" s="30" t="s">
        <v>25</v>
      </c>
      <c r="P16" s="30" t="s">
        <v>25</v>
      </c>
      <c r="Q16" s="30" t="s">
        <v>25</v>
      </c>
      <c r="R16" s="30" t="s">
        <v>25</v>
      </c>
      <c r="S16" s="30" t="s">
        <v>25</v>
      </c>
      <c r="T16" s="30" t="s">
        <v>25</v>
      </c>
      <c r="U16" s="30" t="s">
        <v>25</v>
      </c>
      <c r="V16" s="30" t="s">
        <v>25</v>
      </c>
      <c r="W16" s="30" t="s">
        <v>25</v>
      </c>
      <c r="X16" s="34">
        <f t="shared" si="3"/>
        <v>0</v>
      </c>
      <c r="Y16" s="45" t="s">
        <v>84</v>
      </c>
      <c r="Z16" s="46">
        <f>COUNTIF(I3:I100,"Espectro")</f>
        <v>6</v>
      </c>
      <c r="AA16" s="44"/>
      <c r="AB16" s="45" t="s">
        <v>85</v>
      </c>
      <c r="AC16" s="46">
        <f>COUNTIF(C3:C100,"Cbo.")</f>
        <v>13</v>
      </c>
    </row>
    <row r="17" ht="15.75" customHeight="1">
      <c r="A17" s="25">
        <f t="shared" si="1"/>
        <v>3</v>
      </c>
      <c r="B17" s="25">
        <f t="shared" si="2"/>
        <v>10</v>
      </c>
      <c r="C17" s="26" t="s">
        <v>65</v>
      </c>
      <c r="D17" s="27" t="s">
        <v>66</v>
      </c>
      <c r="E17" s="91" t="s">
        <v>17</v>
      </c>
      <c r="F17" s="91"/>
      <c r="G17" s="29" t="s">
        <v>41</v>
      </c>
      <c r="H17" s="30" t="s">
        <v>19</v>
      </c>
      <c r="I17" s="31" t="s">
        <v>42</v>
      </c>
      <c r="J17" s="32" t="s">
        <v>58</v>
      </c>
      <c r="K17" s="33"/>
      <c r="L17" s="30" t="s">
        <v>19</v>
      </c>
      <c r="M17" s="30" t="s">
        <v>19</v>
      </c>
      <c r="N17" s="30"/>
      <c r="O17" s="30"/>
      <c r="P17" s="30" t="s">
        <v>48</v>
      </c>
      <c r="Q17" s="30"/>
      <c r="R17" s="30" t="s">
        <v>19</v>
      </c>
      <c r="S17" s="30" t="s">
        <v>19</v>
      </c>
      <c r="T17" s="30"/>
      <c r="U17" s="30"/>
      <c r="V17" s="30"/>
      <c r="W17" s="30"/>
      <c r="X17" s="34">
        <f t="shared" si="3"/>
        <v>0.5625</v>
      </c>
      <c r="Y17" s="45" t="s">
        <v>87</v>
      </c>
      <c r="Z17" s="46">
        <f>COUNTIF(I3:I100,"Caballeria")</f>
        <v>8</v>
      </c>
      <c r="AA17" s="44"/>
      <c r="AB17" s="45" t="s">
        <v>88</v>
      </c>
      <c r="AC17" s="46">
        <f>COUNTIF(C3:C100,"Cbo1.")</f>
        <v>7</v>
      </c>
    </row>
    <row r="18" ht="15.75" customHeight="1">
      <c r="A18" s="25">
        <f t="shared" si="1"/>
        <v>3</v>
      </c>
      <c r="B18" s="25">
        <f t="shared" si="2"/>
        <v>11</v>
      </c>
      <c r="C18" s="26" t="s">
        <v>70</v>
      </c>
      <c r="D18" s="27" t="s">
        <v>71</v>
      </c>
      <c r="E18" s="91" t="s">
        <v>17</v>
      </c>
      <c r="F18" s="91"/>
      <c r="G18" s="29" t="s">
        <v>18</v>
      </c>
      <c r="H18" s="30" t="s">
        <v>25</v>
      </c>
      <c r="I18" s="31" t="s">
        <v>42</v>
      </c>
      <c r="J18" s="32" t="s">
        <v>58</v>
      </c>
      <c r="K18" s="47" t="s">
        <v>25</v>
      </c>
      <c r="L18" s="30" t="s">
        <v>25</v>
      </c>
      <c r="M18" s="42" t="s">
        <v>25</v>
      </c>
      <c r="N18" s="30" t="s">
        <v>25</v>
      </c>
      <c r="O18" s="42" t="s">
        <v>25</v>
      </c>
      <c r="P18" s="30" t="s">
        <v>25</v>
      </c>
      <c r="Q18" s="42" t="s">
        <v>25</v>
      </c>
      <c r="R18" s="30" t="s">
        <v>25</v>
      </c>
      <c r="S18" s="42" t="s">
        <v>25</v>
      </c>
      <c r="T18" s="30" t="s">
        <v>25</v>
      </c>
      <c r="U18" s="42" t="s">
        <v>25</v>
      </c>
      <c r="V18" s="30" t="s">
        <v>25</v>
      </c>
      <c r="W18" s="42" t="s">
        <v>25</v>
      </c>
      <c r="X18" s="34">
        <f t="shared" si="3"/>
        <v>0</v>
      </c>
      <c r="Y18" s="45" t="s">
        <v>91</v>
      </c>
      <c r="Z18" s="46">
        <f>COUNTIF(I3:I100,"FAZR")</f>
        <v>4</v>
      </c>
      <c r="AA18" s="44"/>
      <c r="AB18" s="45" t="s">
        <v>92</v>
      </c>
      <c r="AC18" s="46">
        <f>COUNTIF(C3:C100,"Sgt.")</f>
        <v>4</v>
      </c>
    </row>
    <row r="19" ht="15.75" customHeight="1">
      <c r="A19" s="25">
        <f t="shared" si="1"/>
        <v>3</v>
      </c>
      <c r="B19" s="25">
        <f t="shared" si="2"/>
        <v>11</v>
      </c>
      <c r="C19" s="26" t="s">
        <v>70</v>
      </c>
      <c r="D19" s="27" t="s">
        <v>86</v>
      </c>
      <c r="E19" s="91" t="s">
        <v>17</v>
      </c>
      <c r="F19" s="91"/>
      <c r="G19" s="29" t="s">
        <v>18</v>
      </c>
      <c r="H19" s="30" t="s">
        <v>19</v>
      </c>
      <c r="I19" s="31" t="s">
        <v>42</v>
      </c>
      <c r="J19" s="32" t="s">
        <v>77</v>
      </c>
      <c r="K19" s="33"/>
      <c r="L19" s="30"/>
      <c r="M19" s="30"/>
      <c r="N19" s="30"/>
      <c r="O19" s="30" t="s">
        <v>29</v>
      </c>
      <c r="P19" s="30" t="s">
        <v>29</v>
      </c>
      <c r="Q19" s="30"/>
      <c r="R19" s="30"/>
      <c r="S19" s="30"/>
      <c r="T19" s="30"/>
      <c r="U19" s="30"/>
      <c r="V19" s="30"/>
      <c r="W19" s="30"/>
      <c r="X19" s="34">
        <f t="shared" si="3"/>
        <v>0</v>
      </c>
      <c r="Y19" s="45" t="s">
        <v>94</v>
      </c>
      <c r="Z19" s="46">
        <v>6.0</v>
      </c>
      <c r="AA19" s="44"/>
      <c r="AB19" s="45" t="s">
        <v>95</v>
      </c>
      <c r="AC19" s="46">
        <f>COUNTIF(C3:C100,"Sgt1.")</f>
        <v>4</v>
      </c>
    </row>
    <row r="20" ht="15.75" customHeight="1">
      <c r="A20" s="25">
        <f t="shared" si="1"/>
        <v>3</v>
      </c>
      <c r="B20" s="25">
        <f t="shared" si="2"/>
        <v>11</v>
      </c>
      <c r="C20" s="26" t="s">
        <v>70</v>
      </c>
      <c r="D20" s="27" t="s">
        <v>101</v>
      </c>
      <c r="E20" s="91" t="s">
        <v>17</v>
      </c>
      <c r="F20" s="91"/>
      <c r="G20" s="29" t="s">
        <v>102</v>
      </c>
      <c r="H20" s="30" t="s">
        <v>25</v>
      </c>
      <c r="I20" s="31" t="s">
        <v>42</v>
      </c>
      <c r="J20" s="32" t="s">
        <v>90</v>
      </c>
      <c r="K20" s="33" t="s">
        <v>25</v>
      </c>
      <c r="L20" s="30" t="s">
        <v>25</v>
      </c>
      <c r="M20" s="30" t="s">
        <v>25</v>
      </c>
      <c r="N20" s="30" t="s">
        <v>25</v>
      </c>
      <c r="O20" s="30" t="s">
        <v>25</v>
      </c>
      <c r="P20" s="30" t="s">
        <v>25</v>
      </c>
      <c r="Q20" s="30" t="s">
        <v>25</v>
      </c>
      <c r="R20" s="30" t="s">
        <v>25</v>
      </c>
      <c r="S20" s="30" t="s">
        <v>25</v>
      </c>
      <c r="T20" s="30" t="s">
        <v>25</v>
      </c>
      <c r="U20" s="30" t="s">
        <v>25</v>
      </c>
      <c r="V20" s="30" t="s">
        <v>25</v>
      </c>
      <c r="W20" s="30" t="s">
        <v>25</v>
      </c>
      <c r="X20" s="34">
        <f t="shared" si="3"/>
        <v>0</v>
      </c>
      <c r="Y20" s="45" t="s">
        <v>97</v>
      </c>
      <c r="Z20" s="46">
        <f>COUNTIF(H3:H100,"R")</f>
        <v>30</v>
      </c>
      <c r="AA20" s="44"/>
      <c r="AB20" s="45" t="s">
        <v>98</v>
      </c>
      <c r="AC20" s="46">
        <f>COUNTIF(C3:C100,"SgtM.")</f>
        <v>1</v>
      </c>
    </row>
    <row r="21" ht="15.75" customHeight="1">
      <c r="A21" s="25">
        <f t="shared" si="1"/>
        <v>4</v>
      </c>
      <c r="B21" s="25">
        <f t="shared" si="2"/>
        <v>5</v>
      </c>
      <c r="C21" s="26" t="s">
        <v>144</v>
      </c>
      <c r="D21" s="27" t="s">
        <v>145</v>
      </c>
      <c r="E21" s="91" t="s">
        <v>40</v>
      </c>
      <c r="F21" s="91" t="s">
        <v>76</v>
      </c>
      <c r="G21" s="29" t="s">
        <v>18</v>
      </c>
      <c r="H21" s="30" t="s">
        <v>19</v>
      </c>
      <c r="I21" s="31" t="s">
        <v>106</v>
      </c>
      <c r="J21" s="32" t="s">
        <v>43</v>
      </c>
      <c r="K21" s="33"/>
      <c r="L21" s="30" t="s">
        <v>25</v>
      </c>
      <c r="M21" s="30" t="s">
        <v>25</v>
      </c>
      <c r="N21" s="30"/>
      <c r="O21" s="30" t="s">
        <v>25</v>
      </c>
      <c r="P21" s="30" t="s">
        <v>25</v>
      </c>
      <c r="Q21" s="30"/>
      <c r="R21" s="30" t="s">
        <v>19</v>
      </c>
      <c r="S21" s="30" t="s">
        <v>19</v>
      </c>
      <c r="T21" s="30"/>
      <c r="U21" s="30" t="s">
        <v>25</v>
      </c>
      <c r="V21" s="30" t="s">
        <v>19</v>
      </c>
      <c r="W21" s="30"/>
      <c r="X21" s="34">
        <f t="shared" si="3"/>
        <v>0.375</v>
      </c>
      <c r="Y21" s="45" t="s">
        <v>37</v>
      </c>
      <c r="Z21" s="46">
        <f>COUNTIF(H3:H100,"L")</f>
        <v>0</v>
      </c>
      <c r="AA21" s="44"/>
      <c r="AB21" s="45" t="s">
        <v>100</v>
      </c>
      <c r="AC21" s="46">
        <f>COUNTIF(C3:C100,"Tte.")</f>
        <v>0</v>
      </c>
    </row>
    <row r="22" ht="15.75" customHeight="1">
      <c r="A22" s="25">
        <f t="shared" si="1"/>
        <v>4</v>
      </c>
      <c r="B22" s="25">
        <f t="shared" si="2"/>
        <v>8</v>
      </c>
      <c r="C22" s="26" t="s">
        <v>56</v>
      </c>
      <c r="D22" s="27" t="s">
        <v>108</v>
      </c>
      <c r="E22" s="91" t="s">
        <v>51</v>
      </c>
      <c r="F22" s="91" t="s">
        <v>63</v>
      </c>
      <c r="G22" s="29" t="s">
        <v>52</v>
      </c>
      <c r="H22" s="30" t="s">
        <v>19</v>
      </c>
      <c r="I22" s="31" t="s">
        <v>106</v>
      </c>
      <c r="J22" s="32" t="s">
        <v>53</v>
      </c>
      <c r="K22" s="33"/>
      <c r="L22" s="30" t="s">
        <v>19</v>
      </c>
      <c r="M22" s="30" t="s">
        <v>19</v>
      </c>
      <c r="N22" s="30"/>
      <c r="O22" s="30" t="s">
        <v>19</v>
      </c>
      <c r="P22" s="30" t="s">
        <v>19</v>
      </c>
      <c r="Q22" s="30"/>
      <c r="R22" s="30" t="s">
        <v>19</v>
      </c>
      <c r="S22" s="30" t="s">
        <v>19</v>
      </c>
      <c r="T22" s="30"/>
      <c r="U22" s="30" t="s">
        <v>19</v>
      </c>
      <c r="V22" s="30" t="s">
        <v>19</v>
      </c>
      <c r="W22" s="30"/>
      <c r="X22" s="34">
        <f t="shared" si="3"/>
        <v>1</v>
      </c>
      <c r="Y22" s="45"/>
      <c r="Z22" s="46"/>
      <c r="AA22" s="44"/>
      <c r="AB22" s="45" t="s">
        <v>103</v>
      </c>
      <c r="AC22" s="46">
        <f>COUNTIF(C3:C100,"Alf.")</f>
        <v>0</v>
      </c>
    </row>
    <row r="23" ht="15.75" customHeight="1">
      <c r="A23" s="25">
        <f t="shared" si="1"/>
        <v>4</v>
      </c>
      <c r="B23" s="25">
        <f t="shared" si="2"/>
        <v>8</v>
      </c>
      <c r="C23" s="26" t="s">
        <v>56</v>
      </c>
      <c r="D23" s="27" t="s">
        <v>147</v>
      </c>
      <c r="E23" s="91" t="s">
        <v>33</v>
      </c>
      <c r="F23" s="91" t="s">
        <v>62</v>
      </c>
      <c r="G23" s="29" t="s">
        <v>41</v>
      </c>
      <c r="H23" s="30" t="s">
        <v>25</v>
      </c>
      <c r="I23" s="31" t="s">
        <v>106</v>
      </c>
      <c r="J23" s="32" t="s">
        <v>90</v>
      </c>
      <c r="K23" s="33" t="s">
        <v>25</v>
      </c>
      <c r="L23" s="30" t="s">
        <v>25</v>
      </c>
      <c r="M23" s="30" t="s">
        <v>25</v>
      </c>
      <c r="N23" s="30" t="s">
        <v>25</v>
      </c>
      <c r="O23" s="30" t="s">
        <v>25</v>
      </c>
      <c r="P23" s="30" t="s">
        <v>25</v>
      </c>
      <c r="Q23" s="30" t="s">
        <v>25</v>
      </c>
      <c r="R23" s="30" t="s">
        <v>25</v>
      </c>
      <c r="S23" s="30" t="s">
        <v>25</v>
      </c>
      <c r="T23" s="30" t="s">
        <v>25</v>
      </c>
      <c r="U23" s="30" t="s">
        <v>25</v>
      </c>
      <c r="V23" s="30" t="s">
        <v>25</v>
      </c>
      <c r="W23" s="30" t="s">
        <v>25</v>
      </c>
      <c r="X23" s="34">
        <f t="shared" si="3"/>
        <v>0</v>
      </c>
      <c r="Y23" s="45"/>
      <c r="Z23" s="46"/>
      <c r="AA23" s="44"/>
      <c r="AB23" s="45" t="s">
        <v>242</v>
      </c>
      <c r="AC23" s="46">
        <f>COUNTIF(C3:C100,"Cap.")</f>
        <v>1</v>
      </c>
    </row>
    <row r="24" ht="15.75" customHeight="1">
      <c r="A24" s="25">
        <f t="shared" si="1"/>
        <v>4</v>
      </c>
      <c r="B24" s="25">
        <f t="shared" si="2"/>
        <v>8</v>
      </c>
      <c r="C24" s="26" t="s">
        <v>56</v>
      </c>
      <c r="D24" s="27" t="s">
        <v>149</v>
      </c>
      <c r="E24" s="91" t="s">
        <v>76</v>
      </c>
      <c r="F24" s="91" t="s">
        <v>62</v>
      </c>
      <c r="G24" s="29" t="s">
        <v>52</v>
      </c>
      <c r="H24" s="30" t="s">
        <v>25</v>
      </c>
      <c r="I24" s="31" t="s">
        <v>106</v>
      </c>
      <c r="J24" s="32" t="s">
        <v>90</v>
      </c>
      <c r="K24" s="33" t="s">
        <v>25</v>
      </c>
      <c r="L24" s="30" t="s">
        <v>25</v>
      </c>
      <c r="M24" s="30" t="s">
        <v>25</v>
      </c>
      <c r="N24" s="30" t="s">
        <v>25</v>
      </c>
      <c r="O24" s="30" t="s">
        <v>25</v>
      </c>
      <c r="P24" s="30" t="s">
        <v>25</v>
      </c>
      <c r="Q24" s="30" t="s">
        <v>25</v>
      </c>
      <c r="R24" s="30" t="s">
        <v>25</v>
      </c>
      <c r="S24" s="30" t="s">
        <v>25</v>
      </c>
      <c r="T24" s="30" t="s">
        <v>25</v>
      </c>
      <c r="U24" s="30" t="s">
        <v>25</v>
      </c>
      <c r="V24" s="30" t="s">
        <v>25</v>
      </c>
      <c r="W24" s="30" t="s">
        <v>25</v>
      </c>
      <c r="X24" s="34">
        <f t="shared" si="3"/>
        <v>0</v>
      </c>
      <c r="Y24" s="48"/>
      <c r="Z24" s="48"/>
      <c r="AA24" s="49"/>
      <c r="AB24" s="45" t="s">
        <v>107</v>
      </c>
      <c r="AC24" s="46">
        <f>COUNTIF(C3:C101,"May.")</f>
        <v>2</v>
      </c>
    </row>
    <row r="25" ht="15.75" customHeight="1">
      <c r="A25" s="25">
        <f t="shared" si="1"/>
        <v>4</v>
      </c>
      <c r="B25" s="25">
        <f t="shared" si="2"/>
        <v>9</v>
      </c>
      <c r="C25" s="26" t="s">
        <v>74</v>
      </c>
      <c r="D25" s="27" t="s">
        <v>104</v>
      </c>
      <c r="E25" s="91" t="s">
        <v>40</v>
      </c>
      <c r="F25" s="91" t="s">
        <v>63</v>
      </c>
      <c r="G25" s="29" t="s">
        <v>105</v>
      </c>
      <c r="H25" s="30" t="s">
        <v>19</v>
      </c>
      <c r="I25" s="31" t="s">
        <v>106</v>
      </c>
      <c r="J25" s="32" t="s">
        <v>47</v>
      </c>
      <c r="K25" s="33"/>
      <c r="L25" s="30" t="s">
        <v>19</v>
      </c>
      <c r="M25" s="30" t="s">
        <v>19</v>
      </c>
      <c r="N25" s="30"/>
      <c r="O25" s="30" t="s">
        <v>19</v>
      </c>
      <c r="P25" s="30" t="s">
        <v>19</v>
      </c>
      <c r="Q25" s="30"/>
      <c r="R25" s="30" t="s">
        <v>19</v>
      </c>
      <c r="S25" s="30" t="s">
        <v>19</v>
      </c>
      <c r="T25" s="30"/>
      <c r="U25" s="30" t="s">
        <v>19</v>
      </c>
      <c r="V25" s="30" t="s">
        <v>19</v>
      </c>
      <c r="W25" s="30"/>
      <c r="X25" s="34">
        <f t="shared" si="3"/>
        <v>1</v>
      </c>
    </row>
    <row r="26" ht="15.75" customHeight="1">
      <c r="A26" s="25">
        <f t="shared" si="1"/>
        <v>4</v>
      </c>
      <c r="B26" s="25">
        <f t="shared" si="2"/>
        <v>9</v>
      </c>
      <c r="C26" s="26" t="s">
        <v>74</v>
      </c>
      <c r="D26" s="27" t="s">
        <v>129</v>
      </c>
      <c r="E26" s="91" t="s">
        <v>17</v>
      </c>
      <c r="F26" s="91"/>
      <c r="G26" s="29" t="s">
        <v>110</v>
      </c>
      <c r="H26" s="30" t="s">
        <v>19</v>
      </c>
      <c r="I26" s="31" t="s">
        <v>106</v>
      </c>
      <c r="J26" s="32" t="s">
        <v>77</v>
      </c>
      <c r="K26" s="33"/>
      <c r="L26" s="30" t="s">
        <v>26</v>
      </c>
      <c r="M26" s="30" t="s">
        <v>29</v>
      </c>
      <c r="N26" s="30"/>
      <c r="O26" s="30" t="s">
        <v>26</v>
      </c>
      <c r="P26" s="30" t="s">
        <v>26</v>
      </c>
      <c r="Q26" s="30"/>
      <c r="R26" s="30" t="s">
        <v>26</v>
      </c>
      <c r="S26" s="30" t="s">
        <v>25</v>
      </c>
      <c r="T26" s="30"/>
      <c r="U26" s="30" t="s">
        <v>25</v>
      </c>
      <c r="V26" s="30" t="s">
        <v>25</v>
      </c>
      <c r="W26" s="30"/>
      <c r="X26" s="34">
        <f t="shared" si="3"/>
        <v>0</v>
      </c>
      <c r="Y26" s="43" t="s">
        <v>111</v>
      </c>
      <c r="Z26" s="43" t="s">
        <v>68</v>
      </c>
      <c r="AA26" s="49"/>
      <c r="AB26" s="43" t="s">
        <v>112</v>
      </c>
      <c r="AC26" s="43" t="s">
        <v>68</v>
      </c>
    </row>
    <row r="27" ht="15.75" customHeight="1">
      <c r="A27" s="25">
        <f t="shared" si="1"/>
        <v>4</v>
      </c>
      <c r="B27" s="25">
        <f t="shared" si="2"/>
        <v>10</v>
      </c>
      <c r="C27" s="26" t="s">
        <v>65</v>
      </c>
      <c r="D27" s="27" t="s">
        <v>151</v>
      </c>
      <c r="E27" s="91" t="s">
        <v>17</v>
      </c>
      <c r="F27" s="91" t="s">
        <v>63</v>
      </c>
      <c r="G27" s="29" t="s">
        <v>152</v>
      </c>
      <c r="H27" s="42" t="s">
        <v>25</v>
      </c>
      <c r="I27" s="31" t="s">
        <v>106</v>
      </c>
      <c r="J27" s="32" t="s">
        <v>90</v>
      </c>
      <c r="K27" s="33" t="s">
        <v>25</v>
      </c>
      <c r="L27" s="30" t="s">
        <v>25</v>
      </c>
      <c r="M27" s="30" t="s">
        <v>25</v>
      </c>
      <c r="N27" s="30" t="s">
        <v>25</v>
      </c>
      <c r="O27" s="30" t="s">
        <v>25</v>
      </c>
      <c r="P27" s="30" t="s">
        <v>25</v>
      </c>
      <c r="Q27" s="30" t="s">
        <v>25</v>
      </c>
      <c r="R27" s="30" t="s">
        <v>25</v>
      </c>
      <c r="S27" s="30" t="s">
        <v>25</v>
      </c>
      <c r="T27" s="30" t="s">
        <v>25</v>
      </c>
      <c r="U27" s="30" t="s">
        <v>25</v>
      </c>
      <c r="V27" s="30" t="s">
        <v>25</v>
      </c>
      <c r="W27" s="30" t="s">
        <v>25</v>
      </c>
      <c r="X27" s="34">
        <f t="shared" si="3"/>
        <v>0</v>
      </c>
      <c r="Y27" s="45" t="s">
        <v>114</v>
      </c>
      <c r="Z27" s="46">
        <f>COUNTIF(G3:G100, "Ar")</f>
        <v>18</v>
      </c>
      <c r="AA27" s="44"/>
      <c r="AB27" s="45" t="s">
        <v>115</v>
      </c>
      <c r="AC27" s="46">
        <f>COUNTIF(E3:E100,"AT")+COUNTIF(F3:F100,"AT")</f>
        <v>16</v>
      </c>
    </row>
    <row r="28" ht="15.75" customHeight="1">
      <c r="A28" s="25">
        <f t="shared" si="1"/>
        <v>4</v>
      </c>
      <c r="B28" s="25">
        <v>11.0</v>
      </c>
      <c r="C28" s="26" t="s">
        <v>65</v>
      </c>
      <c r="D28" s="27" t="s">
        <v>132</v>
      </c>
      <c r="E28" s="91" t="s">
        <v>51</v>
      </c>
      <c r="F28" s="91"/>
      <c r="G28" s="29" t="s">
        <v>133</v>
      </c>
      <c r="H28" s="30" t="s">
        <v>19</v>
      </c>
      <c r="I28" s="31" t="s">
        <v>106</v>
      </c>
      <c r="J28" s="32" t="s">
        <v>77</v>
      </c>
      <c r="K28" s="33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30" t="s">
        <v>25</v>
      </c>
      <c r="S28" s="30" t="s">
        <v>25</v>
      </c>
      <c r="T28" s="30" t="s">
        <v>25</v>
      </c>
      <c r="U28" s="30" t="s">
        <v>25</v>
      </c>
      <c r="V28" s="30" t="s">
        <v>25</v>
      </c>
      <c r="W28" s="30" t="s">
        <v>25</v>
      </c>
      <c r="X28" s="34">
        <f t="shared" si="3"/>
        <v>0</v>
      </c>
      <c r="Y28" s="50" t="s">
        <v>117</v>
      </c>
      <c r="Z28" s="46">
        <f>COUNTIF(G3:G100, "Ch")</f>
        <v>12</v>
      </c>
      <c r="AA28" s="44"/>
      <c r="AB28" s="50" t="s">
        <v>118</v>
      </c>
      <c r="AC28" s="46">
        <f>COUNTIF(E3:E100,"FL")+COUNTIF(F3:F100,"FL")</f>
        <v>46</v>
      </c>
    </row>
    <row r="29" ht="15.75" customHeight="1">
      <c r="A29" s="25">
        <f t="shared" si="1"/>
        <v>4</v>
      </c>
      <c r="B29" s="25">
        <f t="shared" ref="B29:B38" si="4">IF(C29="Cap.",1,IF(C29="Tte.",2,IF(C29="Alf.",3,IF(C29="SgtM.",4,IF(C29="Sgt1.",5,IF(C29="Sgt.",6,IF(C29="Cbo1.",7,IF(C29="Cbo.",8,IF(C29="Dis.",9,IF(C29="Inf.",10,IF(C29="Rct.",11,15)))))))))))</f>
        <v>11</v>
      </c>
      <c r="C29" s="26" t="s">
        <v>70</v>
      </c>
      <c r="D29" s="27" t="s">
        <v>109</v>
      </c>
      <c r="E29" s="91" t="s">
        <v>17</v>
      </c>
      <c r="F29" s="91"/>
      <c r="G29" s="29" t="s">
        <v>110</v>
      </c>
      <c r="H29" s="30" t="s">
        <v>19</v>
      </c>
      <c r="I29" s="31" t="s">
        <v>106</v>
      </c>
      <c r="J29" s="32" t="s">
        <v>58</v>
      </c>
      <c r="K29" s="33"/>
      <c r="L29" s="30" t="s">
        <v>19</v>
      </c>
      <c r="M29" s="30" t="s">
        <v>19</v>
      </c>
      <c r="N29" s="30"/>
      <c r="O29" s="30" t="s">
        <v>19</v>
      </c>
      <c r="P29" s="30" t="s">
        <v>19</v>
      </c>
      <c r="Q29" s="30"/>
      <c r="R29" s="51" t="s">
        <v>19</v>
      </c>
      <c r="S29" s="30" t="s">
        <v>19</v>
      </c>
      <c r="T29" s="51"/>
      <c r="U29" s="30" t="s">
        <v>19</v>
      </c>
      <c r="V29" s="51" t="s">
        <v>19</v>
      </c>
      <c r="W29" s="30"/>
      <c r="X29" s="34">
        <f t="shared" si="3"/>
        <v>1</v>
      </c>
      <c r="Y29" s="50" t="s">
        <v>120</v>
      </c>
      <c r="Z29" s="46">
        <f>COUNTIF(G3:G100, "Co")</f>
        <v>3</v>
      </c>
      <c r="AA29" s="44"/>
      <c r="AB29" s="50" t="s">
        <v>121</v>
      </c>
      <c r="AC29" s="46">
        <f>COUNTIF(E3:E100,"GL")+COUNTIF(F3:F100,"GL")</f>
        <v>10</v>
      </c>
    </row>
    <row r="30" ht="15.75" customHeight="1">
      <c r="A30" s="25">
        <f t="shared" si="1"/>
        <v>4</v>
      </c>
      <c r="B30" s="25">
        <f t="shared" si="4"/>
        <v>11</v>
      </c>
      <c r="C30" s="26" t="s">
        <v>70</v>
      </c>
      <c r="D30" s="27" t="s">
        <v>119</v>
      </c>
      <c r="E30" s="91" t="s">
        <v>17</v>
      </c>
      <c r="F30" s="91"/>
      <c r="G30" s="29" t="s">
        <v>52</v>
      </c>
      <c r="H30" s="30" t="s">
        <v>25</v>
      </c>
      <c r="I30" s="31" t="s">
        <v>106</v>
      </c>
      <c r="J30" s="32" t="s">
        <v>58</v>
      </c>
      <c r="K30" s="33" t="s">
        <v>25</v>
      </c>
      <c r="L30" s="30" t="s">
        <v>25</v>
      </c>
      <c r="M30" s="30" t="s">
        <v>25</v>
      </c>
      <c r="N30" s="30" t="s">
        <v>25</v>
      </c>
      <c r="O30" s="30" t="s">
        <v>25</v>
      </c>
      <c r="P30" s="30" t="s">
        <v>25</v>
      </c>
      <c r="Q30" s="30" t="s">
        <v>25</v>
      </c>
      <c r="R30" s="30" t="s">
        <v>25</v>
      </c>
      <c r="S30" s="30" t="s">
        <v>25</v>
      </c>
      <c r="T30" s="30" t="s">
        <v>25</v>
      </c>
      <c r="U30" s="30" t="s">
        <v>25</v>
      </c>
      <c r="V30" s="30" t="s">
        <v>25</v>
      </c>
      <c r="W30" s="30" t="s">
        <v>25</v>
      </c>
      <c r="X30" s="34">
        <f t="shared" si="3"/>
        <v>0</v>
      </c>
      <c r="Y30" s="50" t="s">
        <v>124</v>
      </c>
      <c r="Z30" s="46">
        <f>COUNTIF(G3:G100, "CR")</f>
        <v>0</v>
      </c>
      <c r="AA30" s="44"/>
      <c r="AB30" s="50" t="s">
        <v>125</v>
      </c>
      <c r="AC30" s="46">
        <f>COUNTIF(E3:E100,"MC")+COUNTIF(F3:F100,"MC")</f>
        <v>22</v>
      </c>
    </row>
    <row r="31" ht="15.75" customHeight="1">
      <c r="A31" s="25">
        <f t="shared" si="1"/>
        <v>4</v>
      </c>
      <c r="B31" s="25">
        <f t="shared" si="4"/>
        <v>11</v>
      </c>
      <c r="C31" s="26" t="s">
        <v>70</v>
      </c>
      <c r="D31" s="27" t="s">
        <v>243</v>
      </c>
      <c r="E31" s="91" t="s">
        <v>51</v>
      </c>
      <c r="F31" s="91" t="s">
        <v>63</v>
      </c>
      <c r="G31" s="29" t="s">
        <v>18</v>
      </c>
      <c r="H31" s="30" t="s">
        <v>19</v>
      </c>
      <c r="I31" s="31" t="s">
        <v>106</v>
      </c>
      <c r="J31" s="32" t="s">
        <v>58</v>
      </c>
      <c r="K31" s="33" t="s">
        <v>25</v>
      </c>
      <c r="L31" s="30" t="s">
        <v>25</v>
      </c>
      <c r="M31" s="30" t="s">
        <v>25</v>
      </c>
      <c r="N31" s="30" t="s">
        <v>25</v>
      </c>
      <c r="O31" s="30" t="s">
        <v>25</v>
      </c>
      <c r="P31" s="30" t="s">
        <v>25</v>
      </c>
      <c r="Q31" s="30" t="s">
        <v>25</v>
      </c>
      <c r="R31" s="30" t="s">
        <v>25</v>
      </c>
      <c r="S31" s="30" t="s">
        <v>25</v>
      </c>
      <c r="T31" s="30" t="s">
        <v>25</v>
      </c>
      <c r="U31" s="30" t="s">
        <v>25</v>
      </c>
      <c r="V31" s="30" t="s">
        <v>25</v>
      </c>
      <c r="W31" s="30" t="s">
        <v>25</v>
      </c>
      <c r="X31" s="34">
        <f t="shared" si="3"/>
        <v>0</v>
      </c>
      <c r="Y31" s="50" t="s">
        <v>127</v>
      </c>
      <c r="Z31" s="46">
        <f>COUNTIF(G3:G100, "ES")</f>
        <v>1</v>
      </c>
      <c r="AA31" s="44"/>
      <c r="AB31" s="50" t="s">
        <v>128</v>
      </c>
      <c r="AC31" s="46">
        <f>COUNTIF(E3:E100,"MG")+COUNTIF(F3:F100,"MG")</f>
        <v>14</v>
      </c>
    </row>
    <row r="32" ht="15.75" customHeight="1">
      <c r="A32" s="25">
        <f t="shared" si="1"/>
        <v>4</v>
      </c>
      <c r="B32" s="25">
        <f t="shared" si="4"/>
        <v>11</v>
      </c>
      <c r="C32" s="26" t="s">
        <v>70</v>
      </c>
      <c r="D32" s="27" t="s">
        <v>139</v>
      </c>
      <c r="E32" s="91" t="s">
        <v>33</v>
      </c>
      <c r="F32" s="91" t="s">
        <v>17</v>
      </c>
      <c r="G32" s="29" t="s">
        <v>18</v>
      </c>
      <c r="H32" s="30" t="s">
        <v>19</v>
      </c>
      <c r="I32" s="31" t="s">
        <v>106</v>
      </c>
      <c r="J32" s="32" t="s">
        <v>77</v>
      </c>
      <c r="K32" s="33"/>
      <c r="L32" s="30" t="s">
        <v>19</v>
      </c>
      <c r="M32" s="30" t="s">
        <v>19</v>
      </c>
      <c r="N32" s="30"/>
      <c r="O32" s="30" t="s">
        <v>19</v>
      </c>
      <c r="P32" s="30" t="s">
        <v>19</v>
      </c>
      <c r="Q32" s="53"/>
      <c r="R32" s="53" t="s">
        <v>19</v>
      </c>
      <c r="S32" s="53" t="s">
        <v>19</v>
      </c>
      <c r="T32" s="53"/>
      <c r="U32" s="53" t="s">
        <v>19</v>
      </c>
      <c r="V32" s="53" t="s">
        <v>19</v>
      </c>
      <c r="W32" s="53"/>
      <c r="X32" s="34">
        <f t="shared" si="3"/>
        <v>1</v>
      </c>
      <c r="Y32" s="50" t="s">
        <v>130</v>
      </c>
      <c r="Z32" s="46">
        <f>COUNTIF(G3:G100, "Ja")</f>
        <v>1</v>
      </c>
      <c r="AA32" s="44"/>
      <c r="AB32" s="50" t="s">
        <v>131</v>
      </c>
      <c r="AC32" s="46">
        <f>COUNTIF(E3:E100,"OD")+COUNTIF(F3:F100,"OD")</f>
        <v>6</v>
      </c>
    </row>
    <row r="33" ht="15.75" customHeight="1">
      <c r="A33" s="25">
        <f t="shared" si="1"/>
        <v>4</v>
      </c>
      <c r="B33" s="25">
        <f t="shared" si="4"/>
        <v>11</v>
      </c>
      <c r="C33" s="52" t="s">
        <v>70</v>
      </c>
      <c r="D33" s="54" t="s">
        <v>154</v>
      </c>
      <c r="E33" s="91" t="s">
        <v>17</v>
      </c>
      <c r="F33" s="91"/>
      <c r="G33" s="29" t="s">
        <v>64</v>
      </c>
      <c r="H33" s="30" t="s">
        <v>25</v>
      </c>
      <c r="I33" s="31" t="s">
        <v>106</v>
      </c>
      <c r="J33" s="32" t="s">
        <v>90</v>
      </c>
      <c r="K33" s="33" t="s">
        <v>25</v>
      </c>
      <c r="L33" s="30" t="s">
        <v>25</v>
      </c>
      <c r="M33" s="30" t="s">
        <v>25</v>
      </c>
      <c r="N33" s="30" t="s">
        <v>25</v>
      </c>
      <c r="O33" s="30" t="s">
        <v>25</v>
      </c>
      <c r="P33" s="30" t="s">
        <v>25</v>
      </c>
      <c r="Q33" s="30" t="s">
        <v>25</v>
      </c>
      <c r="R33" s="30" t="s">
        <v>25</v>
      </c>
      <c r="S33" s="30" t="s">
        <v>25</v>
      </c>
      <c r="T33" s="30" t="s">
        <v>25</v>
      </c>
      <c r="U33" s="30" t="s">
        <v>25</v>
      </c>
      <c r="V33" s="30" t="s">
        <v>25</v>
      </c>
      <c r="W33" s="30" t="s">
        <v>25</v>
      </c>
      <c r="X33" s="34">
        <f t="shared" si="3"/>
        <v>0</v>
      </c>
      <c r="Y33" s="50" t="s">
        <v>134</v>
      </c>
      <c r="Z33" s="46">
        <f>COUNTIF(G3:G100, "Me")</f>
        <v>11</v>
      </c>
      <c r="AA33" s="44"/>
      <c r="AB33" s="50" t="s">
        <v>135</v>
      </c>
      <c r="AC33" s="46">
        <f>COUNTIF(E3:E100,"RO")+COUNTIF(F3:F100,"RO")</f>
        <v>8</v>
      </c>
    </row>
    <row r="34" ht="15.75" customHeight="1">
      <c r="A34" s="25">
        <f t="shared" si="1"/>
        <v>4</v>
      </c>
      <c r="B34" s="25">
        <f t="shared" si="4"/>
        <v>11</v>
      </c>
      <c r="C34" s="26" t="s">
        <v>70</v>
      </c>
      <c r="D34" s="27" t="s">
        <v>113</v>
      </c>
      <c r="E34" s="91" t="s">
        <v>17</v>
      </c>
      <c r="F34" s="91"/>
      <c r="G34" s="29"/>
      <c r="H34" s="30" t="s">
        <v>19</v>
      </c>
      <c r="I34" s="31" t="s">
        <v>106</v>
      </c>
      <c r="J34" s="32"/>
      <c r="K34" s="33"/>
      <c r="L34" s="30" t="s">
        <v>19</v>
      </c>
      <c r="M34" s="30" t="s">
        <v>29</v>
      </c>
      <c r="N34" s="30"/>
      <c r="O34" s="30" t="s">
        <v>19</v>
      </c>
      <c r="P34" s="30" t="s">
        <v>19</v>
      </c>
      <c r="Q34" s="30"/>
      <c r="R34" s="30" t="s">
        <v>19</v>
      </c>
      <c r="S34" s="30" t="s">
        <v>19</v>
      </c>
      <c r="T34" s="30"/>
      <c r="U34" s="30" t="s">
        <v>29</v>
      </c>
      <c r="V34" s="30" t="s">
        <v>29</v>
      </c>
      <c r="W34" s="30"/>
      <c r="X34" s="34">
        <f t="shared" si="3"/>
        <v>0.625</v>
      </c>
      <c r="Y34" s="50" t="s">
        <v>137</v>
      </c>
      <c r="Z34" s="46">
        <f>COUNTIF(G3:G100, "Pa")</f>
        <v>3</v>
      </c>
      <c r="AA34" s="44"/>
      <c r="AB34" s="50" t="s">
        <v>138</v>
      </c>
      <c r="AC34" s="46">
        <f>COUNTIF(E3:E100,"TE")+COUNTIF(F3:F100,"TE")</f>
        <v>7</v>
      </c>
    </row>
    <row r="35" ht="15.75" customHeight="1">
      <c r="A35" s="25">
        <f t="shared" si="1"/>
        <v>4</v>
      </c>
      <c r="B35" s="25">
        <f t="shared" si="4"/>
        <v>11</v>
      </c>
      <c r="C35" s="26" t="s">
        <v>70</v>
      </c>
      <c r="D35" s="27" t="s">
        <v>116</v>
      </c>
      <c r="E35" s="91" t="s">
        <v>17</v>
      </c>
      <c r="F35" s="91"/>
      <c r="G35" s="29"/>
      <c r="H35" s="30" t="s">
        <v>19</v>
      </c>
      <c r="I35" s="31" t="s">
        <v>106</v>
      </c>
      <c r="J35" s="32"/>
      <c r="K35" s="33"/>
      <c r="L35" s="30" t="s">
        <v>19</v>
      </c>
      <c r="M35" s="30" t="s">
        <v>19</v>
      </c>
      <c r="N35" s="30"/>
      <c r="O35" s="30" t="s">
        <v>19</v>
      </c>
      <c r="P35" s="30" t="s">
        <v>19</v>
      </c>
      <c r="Q35" s="30"/>
      <c r="R35" s="30" t="s">
        <v>19</v>
      </c>
      <c r="S35" s="30" t="s">
        <v>19</v>
      </c>
      <c r="T35" s="30"/>
      <c r="U35" s="30" t="s">
        <v>19</v>
      </c>
      <c r="V35" s="30" t="s">
        <v>19</v>
      </c>
      <c r="W35" s="30"/>
      <c r="X35" s="34">
        <f t="shared" si="3"/>
        <v>1</v>
      </c>
      <c r="Y35" s="50" t="s">
        <v>140</v>
      </c>
      <c r="Z35" s="46">
        <f>COUNTIF(G3:G100, "Py")</f>
        <v>0</v>
      </c>
      <c r="AA35" s="44"/>
      <c r="AB35" s="50" t="s">
        <v>141</v>
      </c>
      <c r="AC35" s="46">
        <f>COUNTIF(E3:E100,"TS")+COUNTIF(F3:F100,"TS")</f>
        <v>1</v>
      </c>
    </row>
    <row r="36" ht="15.75" customHeight="1">
      <c r="A36" s="25">
        <f t="shared" si="1"/>
        <v>4</v>
      </c>
      <c r="B36" s="25">
        <f t="shared" si="4"/>
        <v>11</v>
      </c>
      <c r="C36" s="26" t="s">
        <v>70</v>
      </c>
      <c r="D36" s="27" t="s">
        <v>136</v>
      </c>
      <c r="E36" s="91" t="s">
        <v>17</v>
      </c>
      <c r="F36" s="91"/>
      <c r="G36" s="29"/>
      <c r="H36" s="30" t="s">
        <v>19</v>
      </c>
      <c r="I36" s="31" t="s">
        <v>106</v>
      </c>
      <c r="J36" s="32"/>
      <c r="K36" s="33"/>
      <c r="L36" s="30" t="s">
        <v>19</v>
      </c>
      <c r="M36" s="30" t="s">
        <v>19</v>
      </c>
      <c r="N36" s="30"/>
      <c r="O36" s="30" t="s">
        <v>19</v>
      </c>
      <c r="P36" s="30" t="s">
        <v>29</v>
      </c>
      <c r="Q36" s="30"/>
      <c r="R36" s="30" t="s">
        <v>29</v>
      </c>
      <c r="S36" s="30" t="s">
        <v>19</v>
      </c>
      <c r="T36" s="30"/>
      <c r="U36" s="30" t="s">
        <v>19</v>
      </c>
      <c r="V36" s="30" t="s">
        <v>29</v>
      </c>
      <c r="W36" s="30"/>
      <c r="X36" s="34">
        <f t="shared" si="3"/>
        <v>0.625</v>
      </c>
      <c r="Y36" s="50" t="s">
        <v>143</v>
      </c>
      <c r="Z36" s="46">
        <f>COUNTIF(G3:G100, "Pe")</f>
        <v>3</v>
      </c>
      <c r="AA36" s="44"/>
      <c r="AB36" s="50"/>
      <c r="AC36" s="46"/>
    </row>
    <row r="37" ht="15.75" customHeight="1">
      <c r="A37" s="25">
        <f t="shared" si="1"/>
        <v>4</v>
      </c>
      <c r="B37" s="25">
        <f t="shared" si="4"/>
        <v>11</v>
      </c>
      <c r="C37" s="26" t="s">
        <v>70</v>
      </c>
      <c r="D37" s="27" t="s">
        <v>156</v>
      </c>
      <c r="E37" s="91" t="s">
        <v>17</v>
      </c>
      <c r="F37" s="91"/>
      <c r="G37" s="29"/>
      <c r="H37" s="30" t="s">
        <v>19</v>
      </c>
      <c r="I37" s="31" t="s">
        <v>106</v>
      </c>
      <c r="J37" s="32"/>
      <c r="K37" s="33"/>
      <c r="L37" s="30" t="s">
        <v>36</v>
      </c>
      <c r="M37" s="30" t="s">
        <v>36</v>
      </c>
      <c r="N37" s="30"/>
      <c r="O37" s="30" t="s">
        <v>19</v>
      </c>
      <c r="P37" s="30" t="s">
        <v>19</v>
      </c>
      <c r="Q37" s="30"/>
      <c r="R37" s="30" t="s">
        <v>29</v>
      </c>
      <c r="S37" s="30" t="s">
        <v>19</v>
      </c>
      <c r="T37" s="30"/>
      <c r="U37" s="30" t="s">
        <v>25</v>
      </c>
      <c r="V37" s="30" t="s">
        <v>25</v>
      </c>
      <c r="W37" s="30"/>
      <c r="X37" s="34">
        <f t="shared" si="3"/>
        <v>0.375</v>
      </c>
      <c r="Y37" s="50" t="s">
        <v>146</v>
      </c>
      <c r="Z37" s="46">
        <f>COUNTIF(G3:G100, "US")</f>
        <v>1</v>
      </c>
      <c r="AA37" s="44"/>
      <c r="AB37" s="50"/>
      <c r="AC37" s="46"/>
    </row>
    <row r="38" ht="15.75" customHeight="1">
      <c r="A38" s="25">
        <f t="shared" si="1"/>
        <v>4</v>
      </c>
      <c r="B38" s="25">
        <f t="shared" si="4"/>
        <v>15</v>
      </c>
      <c r="C38" s="26" t="s">
        <v>122</v>
      </c>
      <c r="D38" s="27" t="s">
        <v>123</v>
      </c>
      <c r="E38" s="91" t="s">
        <v>17</v>
      </c>
      <c r="F38" s="91"/>
      <c r="G38" s="29" t="s">
        <v>52</v>
      </c>
      <c r="H38" s="30" t="s">
        <v>19</v>
      </c>
      <c r="I38" s="31" t="s">
        <v>106</v>
      </c>
      <c r="J38" s="32" t="s">
        <v>58</v>
      </c>
      <c r="K38" s="33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0" t="s">
        <v>25</v>
      </c>
      <c r="W38" s="30" t="s">
        <v>25</v>
      </c>
      <c r="X38" s="34">
        <f t="shared" si="3"/>
        <v>0</v>
      </c>
      <c r="Y38" s="50" t="s">
        <v>148</v>
      </c>
      <c r="Z38" s="46">
        <f>COUNTIF(G1:G98, "Ve")</f>
        <v>22</v>
      </c>
      <c r="AA38" s="44"/>
      <c r="AB38" s="50"/>
      <c r="AC38" s="46"/>
    </row>
    <row r="39" ht="15.75" customHeight="1">
      <c r="A39" s="25">
        <v>4.0</v>
      </c>
      <c r="B39" s="25"/>
      <c r="C39" s="52" t="s">
        <v>70</v>
      </c>
      <c r="D39" s="27" t="s">
        <v>126</v>
      </c>
      <c r="E39" s="91" t="s">
        <v>17</v>
      </c>
      <c r="F39" s="91"/>
      <c r="G39" s="29" t="s">
        <v>64</v>
      </c>
      <c r="H39" s="30" t="s">
        <v>19</v>
      </c>
      <c r="I39" s="31" t="s">
        <v>106</v>
      </c>
      <c r="J39" s="32" t="s">
        <v>58</v>
      </c>
      <c r="K39" s="33"/>
      <c r="L39" s="30" t="s">
        <v>19</v>
      </c>
      <c r="M39" s="30" t="s">
        <v>19</v>
      </c>
      <c r="N39" s="30"/>
      <c r="O39" s="30" t="s">
        <v>19</v>
      </c>
      <c r="P39" s="30" t="s">
        <v>19</v>
      </c>
      <c r="Q39" s="30"/>
      <c r="R39" s="30" t="s">
        <v>29</v>
      </c>
      <c r="S39" s="30" t="s">
        <v>19</v>
      </c>
      <c r="T39" s="30"/>
      <c r="U39" s="30" t="s">
        <v>19</v>
      </c>
      <c r="V39" s="30" t="s">
        <v>29</v>
      </c>
      <c r="W39" s="30"/>
      <c r="X39" s="34">
        <f t="shared" si="3"/>
        <v>0.75</v>
      </c>
      <c r="Y39" s="50" t="s">
        <v>150</v>
      </c>
      <c r="Z39" s="46">
        <f>COUNTIF(G1:G98, "PR")</f>
        <v>0</v>
      </c>
      <c r="AA39" s="44"/>
      <c r="AB39" s="50"/>
      <c r="AC39" s="46"/>
    </row>
    <row r="40" ht="15.75" customHeight="1">
      <c r="A40" s="25">
        <v>4.0</v>
      </c>
      <c r="B40" s="25"/>
      <c r="C40" s="52" t="s">
        <v>70</v>
      </c>
      <c r="D40" s="27" t="s">
        <v>142</v>
      </c>
      <c r="E40" s="91" t="s">
        <v>17</v>
      </c>
      <c r="F40" s="91" t="s">
        <v>40</v>
      </c>
      <c r="G40" s="29" t="s">
        <v>52</v>
      </c>
      <c r="H40" s="30" t="s">
        <v>19</v>
      </c>
      <c r="I40" s="31" t="s">
        <v>106</v>
      </c>
      <c r="J40" s="32" t="s">
        <v>77</v>
      </c>
      <c r="K40" s="33"/>
      <c r="L40" s="30" t="s">
        <v>36</v>
      </c>
      <c r="M40" s="30" t="s">
        <v>36</v>
      </c>
      <c r="N40" s="30"/>
      <c r="O40" s="30" t="s">
        <v>36</v>
      </c>
      <c r="P40" s="30" t="s">
        <v>36</v>
      </c>
      <c r="Q40" s="30"/>
      <c r="R40" s="30" t="s">
        <v>36</v>
      </c>
      <c r="S40" s="30" t="s">
        <v>19</v>
      </c>
      <c r="T40" s="30"/>
      <c r="U40" s="30" t="s">
        <v>29</v>
      </c>
      <c r="V40" s="30" t="s">
        <v>19</v>
      </c>
      <c r="W40" s="30"/>
      <c r="X40" s="34">
        <f t="shared" si="3"/>
        <v>0.25</v>
      </c>
      <c r="Y40" s="50" t="s">
        <v>153</v>
      </c>
      <c r="Z40" s="46">
        <f>COUNTIF(G1:G98, "Bo")</f>
        <v>1</v>
      </c>
      <c r="AA40" s="44"/>
      <c r="AB40" s="50"/>
      <c r="AC40" s="46"/>
    </row>
    <row r="41" ht="15.75" customHeight="1">
      <c r="A41" s="25">
        <f t="shared" ref="A41:A100" si="5">IF(I41="ALTM",1,IF(I41="1° P",2,IF(I41="1° P - 1°M",3,IF(I41="1° P - 2°M",4,IF(I41="2° P",5,IF(I41="2° P - 3°M",6,IF(I41="2° P - 4°M",7,IF(I41="1° PP",8,IF(I41="1° PP - 1°Pa",9,IF(I41="1° PP - 2°Pa",10,IF(I41="Espectro",11,IF(I41="Caballeria",12,IF(I41="FAZR",13,15)))))))))))))</f>
        <v>9</v>
      </c>
      <c r="B41" s="25">
        <f t="shared" ref="B41:B100" si="6">IF(C41="Cap.",1,IF(C41="Tte.",2,IF(C41="Alf.",3,IF(C41="SgtM.",4,IF(C41="Sgt1.",5,IF(C41="Sgt.",6,IF(C41="Cbo1.",7,IF(C41="Cbo.",8,IF(C41="Dis.",9,IF(C41="Inf.",10,IF(C41="Rct.",11,15)))))))))))</f>
        <v>5</v>
      </c>
      <c r="C41" s="26" t="s">
        <v>144</v>
      </c>
      <c r="D41" s="27" t="s">
        <v>157</v>
      </c>
      <c r="E41" s="91" t="s">
        <v>40</v>
      </c>
      <c r="F41" s="91" t="s">
        <v>33</v>
      </c>
      <c r="G41" s="29" t="s">
        <v>18</v>
      </c>
      <c r="H41" s="30" t="s">
        <v>19</v>
      </c>
      <c r="I41" s="31" t="s">
        <v>158</v>
      </c>
      <c r="J41" s="32" t="s">
        <v>43</v>
      </c>
      <c r="K41" s="33" t="s">
        <v>54</v>
      </c>
      <c r="L41" s="30" t="s">
        <v>29</v>
      </c>
      <c r="M41" s="30" t="s">
        <v>19</v>
      </c>
      <c r="N41" s="30" t="s">
        <v>54</v>
      </c>
      <c r="O41" s="30" t="s">
        <v>29</v>
      </c>
      <c r="P41" s="30" t="s">
        <v>19</v>
      </c>
      <c r="Q41" s="30"/>
      <c r="R41" s="30" t="s">
        <v>29</v>
      </c>
      <c r="S41" s="30" t="s">
        <v>19</v>
      </c>
      <c r="T41" s="30"/>
      <c r="U41" s="30" t="s">
        <v>29</v>
      </c>
      <c r="V41" s="30" t="s">
        <v>19</v>
      </c>
      <c r="W41" s="30"/>
      <c r="X41" s="34">
        <f t="shared" si="3"/>
        <v>0.625</v>
      </c>
      <c r="Y41" s="50" t="s">
        <v>155</v>
      </c>
      <c r="Z41" s="46">
        <f>COUNTIF(G1:G99, "RD")</f>
        <v>0</v>
      </c>
      <c r="AA41" s="44"/>
      <c r="AB41" s="44"/>
      <c r="AC41" s="44"/>
    </row>
    <row r="42" ht="15.75" customHeight="1">
      <c r="A42" s="25">
        <f t="shared" si="5"/>
        <v>9</v>
      </c>
      <c r="B42" s="25">
        <f t="shared" si="6"/>
        <v>7</v>
      </c>
      <c r="C42" s="26" t="s">
        <v>38</v>
      </c>
      <c r="D42" s="27" t="s">
        <v>161</v>
      </c>
      <c r="E42" s="91" t="s">
        <v>51</v>
      </c>
      <c r="F42" s="91" t="s">
        <v>40</v>
      </c>
      <c r="G42" s="29" t="s">
        <v>133</v>
      </c>
      <c r="H42" s="30" t="s">
        <v>19</v>
      </c>
      <c r="I42" s="31" t="s">
        <v>158</v>
      </c>
      <c r="J42" s="32" t="s">
        <v>53</v>
      </c>
      <c r="K42" s="33"/>
      <c r="L42" s="30" t="s">
        <v>29</v>
      </c>
      <c r="M42" s="30" t="s">
        <v>19</v>
      </c>
      <c r="N42" s="30"/>
      <c r="O42" s="30" t="s">
        <v>19</v>
      </c>
      <c r="P42" s="30" t="s">
        <v>29</v>
      </c>
      <c r="Q42" s="30"/>
      <c r="R42" s="30" t="s">
        <v>19</v>
      </c>
      <c r="S42" s="30" t="s">
        <v>19</v>
      </c>
      <c r="T42" s="30"/>
      <c r="U42" s="30" t="s">
        <v>29</v>
      </c>
      <c r="V42" s="30" t="s">
        <v>19</v>
      </c>
      <c r="W42" s="30"/>
      <c r="X42" s="34">
        <f t="shared" si="3"/>
        <v>0.625</v>
      </c>
      <c r="Y42" s="50"/>
      <c r="Z42" s="46"/>
      <c r="AA42" s="44"/>
      <c r="AB42" s="44"/>
      <c r="AC42" s="44"/>
    </row>
    <row r="43" ht="15.75" customHeight="1">
      <c r="A43" s="25">
        <f t="shared" si="5"/>
        <v>9</v>
      </c>
      <c r="B43" s="25">
        <f t="shared" si="6"/>
        <v>7</v>
      </c>
      <c r="C43" s="26" t="s">
        <v>38</v>
      </c>
      <c r="D43" s="27" t="s">
        <v>170</v>
      </c>
      <c r="E43" s="91" t="s">
        <v>33</v>
      </c>
      <c r="F43" s="91" t="s">
        <v>62</v>
      </c>
      <c r="G43" s="29" t="s">
        <v>171</v>
      </c>
      <c r="H43" s="30" t="s">
        <v>25</v>
      </c>
      <c r="I43" s="31" t="s">
        <v>158</v>
      </c>
      <c r="J43" s="32" t="s">
        <v>77</v>
      </c>
      <c r="K43" s="33" t="s">
        <v>25</v>
      </c>
      <c r="L43" s="30" t="s">
        <v>25</v>
      </c>
      <c r="M43" s="30" t="s">
        <v>25</v>
      </c>
      <c r="N43" s="30" t="s">
        <v>25</v>
      </c>
      <c r="O43" s="30" t="s">
        <v>25</v>
      </c>
      <c r="P43" s="30" t="s">
        <v>25</v>
      </c>
      <c r="Q43" s="30" t="s">
        <v>25</v>
      </c>
      <c r="R43" s="30" t="s">
        <v>25</v>
      </c>
      <c r="S43" s="30" t="s">
        <v>25</v>
      </c>
      <c r="T43" s="30" t="s">
        <v>25</v>
      </c>
      <c r="U43" s="30" t="s">
        <v>25</v>
      </c>
      <c r="V43" s="30" t="s">
        <v>25</v>
      </c>
      <c r="W43" s="30" t="s">
        <v>25</v>
      </c>
      <c r="X43" s="34">
        <f t="shared" si="3"/>
        <v>0</v>
      </c>
      <c r="Y43" s="50"/>
      <c r="Z43" s="46"/>
    </row>
    <row r="44" ht="15.75" customHeight="1">
      <c r="A44" s="25">
        <f t="shared" si="5"/>
        <v>9</v>
      </c>
      <c r="B44" s="25">
        <f t="shared" si="6"/>
        <v>7</v>
      </c>
      <c r="C44" s="26" t="s">
        <v>38</v>
      </c>
      <c r="D44" s="27" t="s">
        <v>174</v>
      </c>
      <c r="E44" s="91" t="s">
        <v>76</v>
      </c>
      <c r="F44" s="91" t="s">
        <v>46</v>
      </c>
      <c r="G44" s="29" t="s">
        <v>18</v>
      </c>
      <c r="H44" s="30" t="s">
        <v>25</v>
      </c>
      <c r="I44" s="31" t="s">
        <v>158</v>
      </c>
      <c r="J44" s="32" t="s">
        <v>90</v>
      </c>
      <c r="K44" s="33" t="s">
        <v>25</v>
      </c>
      <c r="L44" s="30" t="s">
        <v>25</v>
      </c>
      <c r="M44" s="30" t="s">
        <v>25</v>
      </c>
      <c r="N44" s="30" t="s">
        <v>25</v>
      </c>
      <c r="O44" s="30" t="s">
        <v>25</v>
      </c>
      <c r="P44" s="30" t="s">
        <v>25</v>
      </c>
      <c r="Q44" s="30" t="s">
        <v>25</v>
      </c>
      <c r="R44" s="30" t="s">
        <v>25</v>
      </c>
      <c r="S44" s="30" t="s">
        <v>25</v>
      </c>
      <c r="T44" s="30" t="s">
        <v>25</v>
      </c>
      <c r="U44" s="30" t="s">
        <v>25</v>
      </c>
      <c r="V44" s="30" t="s">
        <v>25</v>
      </c>
      <c r="W44" s="30" t="s">
        <v>25</v>
      </c>
      <c r="X44" s="34">
        <f t="shared" si="3"/>
        <v>0</v>
      </c>
    </row>
    <row r="45" ht="15.75" customHeight="1">
      <c r="A45" s="25">
        <f t="shared" si="5"/>
        <v>9</v>
      </c>
      <c r="B45" s="25">
        <f t="shared" si="6"/>
        <v>7</v>
      </c>
      <c r="C45" s="26" t="s">
        <v>38</v>
      </c>
      <c r="D45" s="27" t="s">
        <v>175</v>
      </c>
      <c r="E45" s="91" t="s">
        <v>228</v>
      </c>
      <c r="F45" s="91" t="s">
        <v>62</v>
      </c>
      <c r="G45" s="29" t="s">
        <v>64</v>
      </c>
      <c r="H45" s="42" t="s">
        <v>25</v>
      </c>
      <c r="I45" s="31" t="s">
        <v>158</v>
      </c>
      <c r="J45" s="32" t="s">
        <v>90</v>
      </c>
      <c r="K45" s="47" t="s">
        <v>25</v>
      </c>
      <c r="L45" s="42" t="s">
        <v>25</v>
      </c>
      <c r="M45" s="42" t="s">
        <v>25</v>
      </c>
      <c r="N45" s="42" t="s">
        <v>25</v>
      </c>
      <c r="O45" s="42" t="s">
        <v>25</v>
      </c>
      <c r="P45" s="42" t="s">
        <v>25</v>
      </c>
      <c r="Q45" s="42" t="s">
        <v>25</v>
      </c>
      <c r="R45" s="42" t="s">
        <v>25</v>
      </c>
      <c r="S45" s="42" t="s">
        <v>25</v>
      </c>
      <c r="T45" s="42"/>
      <c r="U45" s="42" t="s">
        <v>25</v>
      </c>
      <c r="V45" s="42" t="s">
        <v>25</v>
      </c>
      <c r="W45" s="42"/>
      <c r="X45" s="34">
        <f t="shared" si="3"/>
        <v>0</v>
      </c>
      <c r="Y45" s="55" t="s">
        <v>162</v>
      </c>
      <c r="Z45" s="4"/>
      <c r="AA45" s="48"/>
      <c r="AB45" s="55" t="s">
        <v>163</v>
      </c>
      <c r="AC45" s="4"/>
    </row>
    <row r="46" ht="15.75" customHeight="1">
      <c r="A46" s="25">
        <f t="shared" si="5"/>
        <v>9</v>
      </c>
      <c r="B46" s="25">
        <f t="shared" si="6"/>
        <v>8</v>
      </c>
      <c r="C46" s="26" t="s">
        <v>56</v>
      </c>
      <c r="D46" s="27" t="s">
        <v>159</v>
      </c>
      <c r="E46" s="91" t="s">
        <v>51</v>
      </c>
      <c r="F46" s="91" t="s">
        <v>33</v>
      </c>
      <c r="G46" s="29" t="s">
        <v>64</v>
      </c>
      <c r="H46" s="30" t="s">
        <v>19</v>
      </c>
      <c r="I46" s="31" t="s">
        <v>158</v>
      </c>
      <c r="J46" s="32" t="s">
        <v>47</v>
      </c>
      <c r="K46" s="33"/>
      <c r="L46" s="30" t="s">
        <v>19</v>
      </c>
      <c r="M46" s="30" t="s">
        <v>19</v>
      </c>
      <c r="N46" s="30"/>
      <c r="O46" s="30" t="s">
        <v>19</v>
      </c>
      <c r="P46" s="30" t="s">
        <v>19</v>
      </c>
      <c r="Q46" s="30"/>
      <c r="R46" s="30" t="s">
        <v>19</v>
      </c>
      <c r="S46" s="30" t="s">
        <v>19</v>
      </c>
      <c r="T46" s="30"/>
      <c r="U46" s="30" t="s">
        <v>19</v>
      </c>
      <c r="V46" s="30" t="s">
        <v>19</v>
      </c>
      <c r="W46" s="30"/>
      <c r="X46" s="34">
        <f t="shared" si="3"/>
        <v>1</v>
      </c>
      <c r="Y46" s="56" t="s">
        <v>7</v>
      </c>
      <c r="Z46" s="57"/>
      <c r="AA46" s="58" t="s">
        <v>165</v>
      </c>
      <c r="AB46" s="58" t="s">
        <v>166</v>
      </c>
      <c r="AC46" s="58" t="s">
        <v>167</v>
      </c>
    </row>
    <row r="47" ht="15.75" customHeight="1">
      <c r="A47" s="25">
        <f t="shared" si="5"/>
        <v>9</v>
      </c>
      <c r="B47" s="25">
        <f t="shared" si="6"/>
        <v>9</v>
      </c>
      <c r="C47" s="26" t="s">
        <v>74</v>
      </c>
      <c r="D47" s="27" t="s">
        <v>164</v>
      </c>
      <c r="E47" s="91" t="s">
        <v>46</v>
      </c>
      <c r="F47" s="91" t="s">
        <v>17</v>
      </c>
      <c r="G47" s="29" t="s">
        <v>110</v>
      </c>
      <c r="H47" s="30" t="s">
        <v>25</v>
      </c>
      <c r="I47" s="31" t="s">
        <v>158</v>
      </c>
      <c r="J47" s="32" t="s">
        <v>58</v>
      </c>
      <c r="K47" s="33" t="s">
        <v>25</v>
      </c>
      <c r="L47" s="30" t="s">
        <v>25</v>
      </c>
      <c r="M47" s="30" t="s">
        <v>25</v>
      </c>
      <c r="N47" s="30" t="s">
        <v>25</v>
      </c>
      <c r="O47" s="30" t="s">
        <v>25</v>
      </c>
      <c r="P47" s="30" t="s">
        <v>25</v>
      </c>
      <c r="Q47" s="30" t="s">
        <v>25</v>
      </c>
      <c r="R47" s="30" t="s">
        <v>25</v>
      </c>
      <c r="S47" s="30" t="s">
        <v>25</v>
      </c>
      <c r="T47" s="30" t="s">
        <v>25</v>
      </c>
      <c r="U47" s="30" t="s">
        <v>25</v>
      </c>
      <c r="V47" s="30" t="s">
        <v>25</v>
      </c>
      <c r="W47" s="30" t="s">
        <v>25</v>
      </c>
      <c r="X47" s="34">
        <f t="shared" si="3"/>
        <v>0</v>
      </c>
      <c r="Y47" s="59"/>
      <c r="Z47" s="57"/>
      <c r="AA47" s="60"/>
      <c r="AB47" s="61"/>
      <c r="AC47" s="61"/>
    </row>
    <row r="48" ht="15.75" customHeight="1">
      <c r="A48" s="25">
        <f t="shared" si="5"/>
        <v>9</v>
      </c>
      <c r="B48" s="25">
        <f t="shared" si="6"/>
        <v>9</v>
      </c>
      <c r="C48" s="26" t="s">
        <v>74</v>
      </c>
      <c r="D48" s="27" t="s">
        <v>172</v>
      </c>
      <c r="E48" s="91" t="s">
        <v>17</v>
      </c>
      <c r="F48" s="91" t="s">
        <v>63</v>
      </c>
      <c r="G48" s="29" t="s">
        <v>64</v>
      </c>
      <c r="H48" s="30" t="s">
        <v>19</v>
      </c>
      <c r="I48" s="31" t="s">
        <v>158</v>
      </c>
      <c r="J48" s="32" t="s">
        <v>77</v>
      </c>
      <c r="K48" s="33"/>
      <c r="L48" s="30" t="s">
        <v>19</v>
      </c>
      <c r="M48" s="30" t="s">
        <v>19</v>
      </c>
      <c r="N48" s="30"/>
      <c r="O48" s="30" t="s">
        <v>19</v>
      </c>
      <c r="P48" s="30" t="s">
        <v>19</v>
      </c>
      <c r="Q48" s="30"/>
      <c r="R48" s="30" t="s">
        <v>19</v>
      </c>
      <c r="S48" s="30" t="s">
        <v>19</v>
      </c>
      <c r="T48" s="30"/>
      <c r="U48" s="30" t="s">
        <v>19</v>
      </c>
      <c r="V48" s="30" t="s">
        <v>19</v>
      </c>
      <c r="W48" s="30"/>
      <c r="X48" s="34">
        <f t="shared" si="3"/>
        <v>1</v>
      </c>
      <c r="Y48" s="59"/>
      <c r="Z48" s="57"/>
      <c r="AA48" s="60"/>
      <c r="AB48" s="61"/>
      <c r="AC48" s="61"/>
    </row>
    <row r="49" ht="15.75" customHeight="1">
      <c r="A49" s="25">
        <f t="shared" si="5"/>
        <v>9</v>
      </c>
      <c r="B49" s="25">
        <f t="shared" si="6"/>
        <v>9</v>
      </c>
      <c r="C49" s="26" t="s">
        <v>74</v>
      </c>
      <c r="D49" s="27" t="s">
        <v>176</v>
      </c>
      <c r="E49" s="91" t="s">
        <v>63</v>
      </c>
      <c r="F49" s="91" t="s">
        <v>33</v>
      </c>
      <c r="G49" s="29" t="s">
        <v>41</v>
      </c>
      <c r="H49" s="30" t="s">
        <v>25</v>
      </c>
      <c r="I49" s="31" t="s">
        <v>158</v>
      </c>
      <c r="J49" s="32" t="s">
        <v>90</v>
      </c>
      <c r="K49" s="33" t="s">
        <v>25</v>
      </c>
      <c r="L49" s="30" t="s">
        <v>25</v>
      </c>
      <c r="M49" s="30" t="s">
        <v>25</v>
      </c>
      <c r="N49" s="30" t="s">
        <v>25</v>
      </c>
      <c r="O49" s="30" t="s">
        <v>25</v>
      </c>
      <c r="P49" s="30" t="s">
        <v>25</v>
      </c>
      <c r="Q49" s="30" t="s">
        <v>25</v>
      </c>
      <c r="R49" s="30" t="s">
        <v>25</v>
      </c>
      <c r="S49" s="30" t="s">
        <v>25</v>
      </c>
      <c r="T49" s="30" t="s">
        <v>25</v>
      </c>
      <c r="U49" s="30" t="s">
        <v>25</v>
      </c>
      <c r="V49" s="30" t="s">
        <v>25</v>
      </c>
      <c r="W49" s="30" t="s">
        <v>25</v>
      </c>
      <c r="X49" s="34">
        <f t="shared" si="3"/>
        <v>0</v>
      </c>
      <c r="Y49" s="59"/>
      <c r="Z49" s="57"/>
      <c r="AA49" s="60"/>
      <c r="AB49" s="61"/>
      <c r="AC49" s="61"/>
    </row>
    <row r="50" ht="15.75" customHeight="1">
      <c r="A50" s="25">
        <f t="shared" si="5"/>
        <v>9</v>
      </c>
      <c r="B50" s="25">
        <f t="shared" si="6"/>
        <v>10</v>
      </c>
      <c r="C50" s="52" t="s">
        <v>65</v>
      </c>
      <c r="D50" s="54" t="s">
        <v>168</v>
      </c>
      <c r="E50" s="91" t="s">
        <v>17</v>
      </c>
      <c r="F50" s="91" t="s">
        <v>46</v>
      </c>
      <c r="G50" s="29" t="s">
        <v>64</v>
      </c>
      <c r="H50" s="35" t="s">
        <v>19</v>
      </c>
      <c r="I50" s="31" t="s">
        <v>158</v>
      </c>
      <c r="J50" s="32" t="s">
        <v>58</v>
      </c>
      <c r="K50" s="33"/>
      <c r="L50" s="30" t="s">
        <v>29</v>
      </c>
      <c r="M50" s="30" t="s">
        <v>19</v>
      </c>
      <c r="N50" s="30"/>
      <c r="O50" s="30" t="s">
        <v>29</v>
      </c>
      <c r="P50" s="30" t="s">
        <v>19</v>
      </c>
      <c r="Q50" s="30"/>
      <c r="R50" s="30" t="s">
        <v>29</v>
      </c>
      <c r="S50" s="30" t="s">
        <v>29</v>
      </c>
      <c r="T50" s="30" t="s">
        <v>19</v>
      </c>
      <c r="U50" s="30" t="s">
        <v>19</v>
      </c>
      <c r="V50" s="30" t="s">
        <v>19</v>
      </c>
      <c r="W50" s="30"/>
      <c r="X50" s="34">
        <f t="shared" si="3"/>
        <v>0.625</v>
      </c>
      <c r="Y50" s="59"/>
      <c r="Z50" s="57"/>
      <c r="AA50" s="60"/>
      <c r="AB50" s="61"/>
      <c r="AC50" s="61"/>
    </row>
    <row r="51" ht="15.75" customHeight="1">
      <c r="A51" s="25">
        <f t="shared" si="5"/>
        <v>9</v>
      </c>
      <c r="B51" s="25">
        <f t="shared" si="6"/>
        <v>10</v>
      </c>
      <c r="C51" s="26" t="s">
        <v>65</v>
      </c>
      <c r="D51" s="27" t="s">
        <v>169</v>
      </c>
      <c r="E51" s="91" t="s">
        <v>17</v>
      </c>
      <c r="F51" s="91"/>
      <c r="G51" s="29" t="s">
        <v>133</v>
      </c>
      <c r="H51" s="30" t="s">
        <v>19</v>
      </c>
      <c r="I51" s="31" t="s">
        <v>158</v>
      </c>
      <c r="J51" s="32" t="s">
        <v>58</v>
      </c>
      <c r="K51" s="33"/>
      <c r="L51" s="30" t="s">
        <v>19</v>
      </c>
      <c r="M51" s="30" t="s">
        <v>19</v>
      </c>
      <c r="N51" s="30"/>
      <c r="O51" s="30" t="s">
        <v>19</v>
      </c>
      <c r="P51" s="30" t="s">
        <v>29</v>
      </c>
      <c r="Q51" s="30"/>
      <c r="R51" s="30" t="s">
        <v>19</v>
      </c>
      <c r="S51" s="30" t="s">
        <v>19</v>
      </c>
      <c r="T51" s="30"/>
      <c r="U51" s="30" t="s">
        <v>19</v>
      </c>
      <c r="V51" s="30" t="s">
        <v>19</v>
      </c>
      <c r="W51" s="30"/>
      <c r="X51" s="34">
        <f t="shared" si="3"/>
        <v>0.875</v>
      </c>
      <c r="Y51" s="59"/>
      <c r="Z51" s="57"/>
      <c r="AA51" s="60"/>
      <c r="AB51" s="61"/>
      <c r="AC51" s="61"/>
    </row>
    <row r="52" ht="15.75" customHeight="1">
      <c r="A52" s="25">
        <f t="shared" si="5"/>
        <v>9</v>
      </c>
      <c r="B52" s="25">
        <f t="shared" si="6"/>
        <v>11</v>
      </c>
      <c r="C52" s="26" t="s">
        <v>70</v>
      </c>
      <c r="D52" s="27" t="s">
        <v>173</v>
      </c>
      <c r="E52" s="91" t="s">
        <v>17</v>
      </c>
      <c r="F52" s="91"/>
      <c r="G52" s="29" t="s">
        <v>64</v>
      </c>
      <c r="H52" s="30" t="s">
        <v>19</v>
      </c>
      <c r="I52" s="31" t="s">
        <v>158</v>
      </c>
      <c r="J52" s="32" t="s">
        <v>77</v>
      </c>
      <c r="K52" s="33"/>
      <c r="L52" s="30" t="s">
        <v>19</v>
      </c>
      <c r="M52" s="30" t="s">
        <v>19</v>
      </c>
      <c r="N52" s="30"/>
      <c r="O52" s="30" t="s">
        <v>19</v>
      </c>
      <c r="P52" s="30" t="s">
        <v>19</v>
      </c>
      <c r="Q52" s="30"/>
      <c r="R52" s="30" t="s">
        <v>19</v>
      </c>
      <c r="S52" s="30" t="s">
        <v>19</v>
      </c>
      <c r="T52" s="30"/>
      <c r="U52" s="30" t="s">
        <v>26</v>
      </c>
      <c r="V52" s="30" t="s">
        <v>26</v>
      </c>
      <c r="W52" s="30"/>
      <c r="X52" s="34">
        <f t="shared" si="3"/>
        <v>0.75</v>
      </c>
      <c r="Y52" s="59"/>
      <c r="Z52" s="57"/>
      <c r="AA52" s="60"/>
      <c r="AB52" s="61"/>
      <c r="AC52" s="61"/>
    </row>
    <row r="53" ht="15.75" customHeight="1">
      <c r="A53" s="25">
        <f t="shared" si="5"/>
        <v>15</v>
      </c>
      <c r="B53" s="25">
        <f t="shared" si="6"/>
        <v>10</v>
      </c>
      <c r="C53" s="26" t="s">
        <v>65</v>
      </c>
      <c r="D53" s="27" t="s">
        <v>207</v>
      </c>
      <c r="E53" s="91" t="s">
        <v>17</v>
      </c>
      <c r="F53" s="91"/>
      <c r="G53" s="29" t="s">
        <v>64</v>
      </c>
      <c r="H53" s="30" t="s">
        <v>19</v>
      </c>
      <c r="I53" s="31" t="s">
        <v>208</v>
      </c>
      <c r="J53" s="32" t="s">
        <v>58</v>
      </c>
      <c r="K53" s="33"/>
      <c r="L53" s="30" t="s">
        <v>19</v>
      </c>
      <c r="M53" s="30" t="s">
        <v>19</v>
      </c>
      <c r="N53" s="30"/>
      <c r="O53" s="30" t="s">
        <v>19</v>
      </c>
      <c r="P53" s="65" t="s">
        <v>19</v>
      </c>
      <c r="Q53" s="30"/>
      <c r="R53" s="30" t="s">
        <v>19</v>
      </c>
      <c r="S53" s="30" t="s">
        <v>19</v>
      </c>
      <c r="T53" s="30"/>
      <c r="U53" s="30"/>
      <c r="V53" s="30"/>
      <c r="W53" s="30"/>
      <c r="X53" s="34">
        <f t="shared" si="3"/>
        <v>0.75</v>
      </c>
      <c r="Y53" s="59"/>
      <c r="Z53" s="57"/>
      <c r="AA53" s="60"/>
      <c r="AB53" s="61"/>
      <c r="AC53" s="61"/>
    </row>
    <row r="54" ht="15.75" customHeight="1">
      <c r="A54" s="25">
        <f t="shared" si="5"/>
        <v>15</v>
      </c>
      <c r="B54" s="25">
        <f t="shared" si="6"/>
        <v>11</v>
      </c>
      <c r="C54" s="26" t="s">
        <v>70</v>
      </c>
      <c r="D54" s="27" t="s">
        <v>209</v>
      </c>
      <c r="E54" s="91" t="s">
        <v>17</v>
      </c>
      <c r="F54" s="91"/>
      <c r="G54" s="29" t="s">
        <v>18</v>
      </c>
      <c r="H54" s="68" t="s">
        <v>19</v>
      </c>
      <c r="I54" s="31" t="s">
        <v>208</v>
      </c>
      <c r="J54" s="32" t="s">
        <v>58</v>
      </c>
      <c r="K54" s="33"/>
      <c r="L54" s="30" t="s">
        <v>19</v>
      </c>
      <c r="M54" s="30" t="s">
        <v>19</v>
      </c>
      <c r="N54" s="30"/>
      <c r="O54" s="30" t="s">
        <v>19</v>
      </c>
      <c r="P54" s="30" t="s">
        <v>19</v>
      </c>
      <c r="Q54" s="30"/>
      <c r="R54" s="30" t="s">
        <v>26</v>
      </c>
      <c r="S54" s="30" t="s">
        <v>19</v>
      </c>
      <c r="T54" s="30"/>
      <c r="U54" s="30"/>
      <c r="V54" s="30"/>
      <c r="W54" s="30"/>
      <c r="X54" s="34">
        <f t="shared" si="3"/>
        <v>0.625</v>
      </c>
      <c r="Y54" s="59"/>
      <c r="Z54" s="57"/>
      <c r="AA54" s="60"/>
      <c r="AB54" s="61"/>
      <c r="AC54" s="61"/>
    </row>
    <row r="55" ht="15.75" customHeight="1">
      <c r="A55" s="25">
        <f t="shared" si="5"/>
        <v>15</v>
      </c>
      <c r="B55" s="25">
        <f t="shared" si="6"/>
        <v>11</v>
      </c>
      <c r="C55" s="52" t="s">
        <v>70</v>
      </c>
      <c r="D55" s="54" t="s">
        <v>211</v>
      </c>
      <c r="E55" s="91" t="s">
        <v>17</v>
      </c>
      <c r="F55" s="91"/>
      <c r="G55" s="29" t="s">
        <v>18</v>
      </c>
      <c r="H55" s="30" t="s">
        <v>19</v>
      </c>
      <c r="I55" s="31" t="s">
        <v>208</v>
      </c>
      <c r="J55" s="32" t="s">
        <v>77</v>
      </c>
      <c r="K55" s="33"/>
      <c r="L55" s="30" t="s">
        <v>19</v>
      </c>
      <c r="M55" s="30" t="s">
        <v>29</v>
      </c>
      <c r="N55" s="30"/>
      <c r="O55" s="30" t="s">
        <v>19</v>
      </c>
      <c r="P55" s="30" t="s">
        <v>19</v>
      </c>
      <c r="Q55" s="30"/>
      <c r="R55" s="30" t="s">
        <v>19</v>
      </c>
      <c r="S55" s="30" t="s">
        <v>19</v>
      </c>
      <c r="T55" s="30"/>
      <c r="U55" s="30"/>
      <c r="V55" s="30"/>
      <c r="W55" s="30"/>
      <c r="X55" s="34">
        <f t="shared" si="3"/>
        <v>0.625</v>
      </c>
      <c r="Y55" s="59"/>
      <c r="Z55" s="57"/>
      <c r="AA55" s="60"/>
      <c r="AB55" s="61"/>
      <c r="AC55" s="61"/>
    </row>
    <row r="56" ht="15.75" customHeight="1">
      <c r="A56" s="25">
        <f t="shared" si="5"/>
        <v>1</v>
      </c>
      <c r="B56" s="25">
        <f t="shared" si="6"/>
        <v>1</v>
      </c>
      <c r="C56" s="26" t="s">
        <v>15</v>
      </c>
      <c r="D56" s="27" t="s">
        <v>16</v>
      </c>
      <c r="E56" s="91" t="s">
        <v>17</v>
      </c>
      <c r="F56" s="91"/>
      <c r="G56" s="29" t="s">
        <v>18</v>
      </c>
      <c r="H56" s="30" t="s">
        <v>19</v>
      </c>
      <c r="I56" s="31" t="s">
        <v>20</v>
      </c>
      <c r="J56" s="32" t="s">
        <v>21</v>
      </c>
      <c r="K56" s="33"/>
      <c r="L56" s="30"/>
      <c r="M56" s="30"/>
      <c r="N56" s="30"/>
      <c r="O56" s="30"/>
      <c r="P56" s="30" t="s">
        <v>48</v>
      </c>
      <c r="Q56" s="30"/>
      <c r="R56" s="30"/>
      <c r="S56" s="30"/>
      <c r="T56" s="30"/>
      <c r="U56" s="30"/>
      <c r="V56" s="30"/>
      <c r="W56" s="30"/>
      <c r="X56" s="34">
        <f t="shared" si="3"/>
        <v>0.0625</v>
      </c>
      <c r="Y56" s="59"/>
      <c r="Z56" s="57"/>
      <c r="AA56" s="60"/>
      <c r="AB56" s="61"/>
      <c r="AC56" s="61"/>
    </row>
    <row r="57" ht="15.75" customHeight="1">
      <c r="A57" s="25">
        <f t="shared" si="5"/>
        <v>1</v>
      </c>
      <c r="B57" s="25">
        <f t="shared" si="6"/>
        <v>15</v>
      </c>
      <c r="C57" s="26" t="s">
        <v>23</v>
      </c>
      <c r="D57" s="27" t="s">
        <v>24</v>
      </c>
      <c r="E57" s="91" t="s">
        <v>17</v>
      </c>
      <c r="F57" s="91"/>
      <c r="G57" s="29" t="s">
        <v>18</v>
      </c>
      <c r="H57" s="30" t="s">
        <v>25</v>
      </c>
      <c r="I57" s="31" t="s">
        <v>20</v>
      </c>
      <c r="J57" s="32" t="s">
        <v>21</v>
      </c>
      <c r="K57" s="33" t="s">
        <v>25</v>
      </c>
      <c r="L57" s="30" t="s">
        <v>25</v>
      </c>
      <c r="M57" s="30" t="s">
        <v>25</v>
      </c>
      <c r="N57" s="30" t="s">
        <v>25</v>
      </c>
      <c r="O57" s="30" t="s">
        <v>25</v>
      </c>
      <c r="P57" s="30" t="s">
        <v>19</v>
      </c>
      <c r="Q57" s="30" t="s">
        <v>25</v>
      </c>
      <c r="R57" s="30" t="s">
        <v>25</v>
      </c>
      <c r="S57" s="30" t="s">
        <v>25</v>
      </c>
      <c r="T57" s="30" t="s">
        <v>25</v>
      </c>
      <c r="U57" s="30" t="s">
        <v>25</v>
      </c>
      <c r="V57" s="30" t="s">
        <v>25</v>
      </c>
      <c r="W57" s="30" t="s">
        <v>25</v>
      </c>
      <c r="X57" s="34">
        <f t="shared" si="3"/>
        <v>0.125</v>
      </c>
      <c r="Y57" s="59"/>
      <c r="Z57" s="57"/>
      <c r="AA57" s="60"/>
      <c r="AB57" s="61"/>
      <c r="AC57" s="61"/>
    </row>
    <row r="58" ht="15.75" customHeight="1">
      <c r="A58" s="25">
        <f t="shared" si="5"/>
        <v>1</v>
      </c>
      <c r="B58" s="25">
        <f t="shared" si="6"/>
        <v>15</v>
      </c>
      <c r="C58" s="26" t="s">
        <v>23</v>
      </c>
      <c r="D58" s="27" t="s">
        <v>28</v>
      </c>
      <c r="E58" s="91" t="s">
        <v>17</v>
      </c>
      <c r="F58" s="91"/>
      <c r="G58" s="29" t="s">
        <v>18</v>
      </c>
      <c r="H58" s="30" t="s">
        <v>25</v>
      </c>
      <c r="I58" s="31" t="s">
        <v>20</v>
      </c>
      <c r="J58" s="32" t="s">
        <v>21</v>
      </c>
      <c r="K58" s="33" t="s">
        <v>25</v>
      </c>
      <c r="L58" s="30" t="s">
        <v>25</v>
      </c>
      <c r="M58" s="30" t="s">
        <v>25</v>
      </c>
      <c r="N58" s="30" t="s">
        <v>25</v>
      </c>
      <c r="O58" s="30" t="s">
        <v>25</v>
      </c>
      <c r="P58" s="30" t="s">
        <v>25</v>
      </c>
      <c r="Q58" s="30" t="s">
        <v>25</v>
      </c>
      <c r="R58" s="30" t="s">
        <v>25</v>
      </c>
      <c r="S58" s="30" t="s">
        <v>25</v>
      </c>
      <c r="T58" s="30" t="s">
        <v>25</v>
      </c>
      <c r="U58" s="30" t="s">
        <v>25</v>
      </c>
      <c r="V58" s="30" t="s">
        <v>25</v>
      </c>
      <c r="W58" s="30" t="s">
        <v>25</v>
      </c>
      <c r="X58" s="34">
        <f t="shared" si="3"/>
        <v>0</v>
      </c>
      <c r="Y58" s="59"/>
      <c r="Z58" s="57"/>
      <c r="AA58" s="60"/>
      <c r="AB58" s="61"/>
      <c r="AC58" s="61"/>
    </row>
    <row r="59" ht="15.75" customHeight="1">
      <c r="A59" s="25">
        <f t="shared" si="5"/>
        <v>12</v>
      </c>
      <c r="B59" s="25">
        <f t="shared" si="6"/>
        <v>5</v>
      </c>
      <c r="C59" s="26" t="s">
        <v>144</v>
      </c>
      <c r="D59" s="27" t="s">
        <v>195</v>
      </c>
      <c r="E59" s="91" t="s">
        <v>63</v>
      </c>
      <c r="F59" s="91" t="s">
        <v>51</v>
      </c>
      <c r="G59" s="29" t="s">
        <v>18</v>
      </c>
      <c r="H59" s="30" t="s">
        <v>19</v>
      </c>
      <c r="I59" s="31" t="s">
        <v>87</v>
      </c>
      <c r="J59" s="32" t="s">
        <v>196</v>
      </c>
      <c r="K59" s="33"/>
      <c r="L59" s="30" t="s">
        <v>19</v>
      </c>
      <c r="M59" s="30" t="s">
        <v>19</v>
      </c>
      <c r="N59" s="30"/>
      <c r="O59" s="30" t="s">
        <v>19</v>
      </c>
      <c r="P59" s="30" t="s">
        <v>19</v>
      </c>
      <c r="Q59" s="30"/>
      <c r="R59" s="30" t="s">
        <v>19</v>
      </c>
      <c r="S59" s="30" t="s">
        <v>19</v>
      </c>
      <c r="T59" s="30"/>
      <c r="U59" s="30" t="s">
        <v>29</v>
      </c>
      <c r="V59" s="30" t="s">
        <v>29</v>
      </c>
      <c r="W59" s="30"/>
      <c r="X59" s="34">
        <f t="shared" si="3"/>
        <v>0.75</v>
      </c>
      <c r="Y59" s="59"/>
      <c r="Z59" s="57"/>
      <c r="AA59" s="60"/>
      <c r="AB59" s="61"/>
      <c r="AC59" s="61"/>
    </row>
    <row r="60" ht="15.75" customHeight="1">
      <c r="A60" s="25">
        <f t="shared" si="5"/>
        <v>12</v>
      </c>
      <c r="B60" s="25">
        <f t="shared" si="6"/>
        <v>6</v>
      </c>
      <c r="C60" s="26" t="s">
        <v>160</v>
      </c>
      <c r="D60" s="27" t="s">
        <v>188</v>
      </c>
      <c r="E60" s="91" t="s">
        <v>33</v>
      </c>
      <c r="F60" s="91" t="s">
        <v>51</v>
      </c>
      <c r="G60" s="29" t="s">
        <v>52</v>
      </c>
      <c r="H60" s="30" t="s">
        <v>19</v>
      </c>
      <c r="I60" s="31" t="s">
        <v>87</v>
      </c>
      <c r="J60" s="32" t="s">
        <v>189</v>
      </c>
      <c r="K60" s="33"/>
      <c r="L60" s="30" t="s">
        <v>19</v>
      </c>
      <c r="M60" s="30" t="s">
        <v>19</v>
      </c>
      <c r="N60" s="30"/>
      <c r="O60" s="30" t="s">
        <v>19</v>
      </c>
      <c r="P60" s="30" t="s">
        <v>19</v>
      </c>
      <c r="Q60" s="30"/>
      <c r="R60" s="30" t="s">
        <v>19</v>
      </c>
      <c r="S60" s="30" t="s">
        <v>19</v>
      </c>
      <c r="T60" s="30"/>
      <c r="U60" s="30" t="s">
        <v>19</v>
      </c>
      <c r="V60" s="30" t="s">
        <v>19</v>
      </c>
      <c r="W60" s="30"/>
      <c r="X60" s="34">
        <f t="shared" si="3"/>
        <v>1</v>
      </c>
    </row>
    <row r="61" ht="15.75" customHeight="1">
      <c r="A61" s="25">
        <f t="shared" si="5"/>
        <v>12</v>
      </c>
      <c r="B61" s="25">
        <f t="shared" si="6"/>
        <v>6</v>
      </c>
      <c r="C61" s="26" t="s">
        <v>160</v>
      </c>
      <c r="D61" s="27" t="s">
        <v>190</v>
      </c>
      <c r="E61" s="91" t="s">
        <v>63</v>
      </c>
      <c r="F61" s="91" t="s">
        <v>40</v>
      </c>
      <c r="G61" s="29" t="s">
        <v>191</v>
      </c>
      <c r="H61" s="30" t="s">
        <v>19</v>
      </c>
      <c r="I61" s="31" t="s">
        <v>87</v>
      </c>
      <c r="J61" s="32" t="s">
        <v>192</v>
      </c>
      <c r="K61" s="33"/>
      <c r="L61" s="30" t="s">
        <v>19</v>
      </c>
      <c r="M61" s="30" t="s">
        <v>19</v>
      </c>
      <c r="N61" s="30"/>
      <c r="O61" s="30" t="s">
        <v>19</v>
      </c>
      <c r="P61" s="30" t="s">
        <v>19</v>
      </c>
      <c r="Q61" s="30"/>
      <c r="R61" s="30" t="s">
        <v>19</v>
      </c>
      <c r="S61" s="30" t="s">
        <v>19</v>
      </c>
      <c r="T61" s="30"/>
      <c r="U61" s="30" t="s">
        <v>19</v>
      </c>
      <c r="V61" s="30" t="s">
        <v>19</v>
      </c>
      <c r="W61" s="30"/>
      <c r="X61" s="34">
        <f t="shared" si="3"/>
        <v>1</v>
      </c>
    </row>
    <row r="62" ht="15.75" customHeight="1">
      <c r="A62" s="25">
        <f t="shared" si="5"/>
        <v>12</v>
      </c>
      <c r="B62" s="25">
        <f t="shared" si="6"/>
        <v>8</v>
      </c>
      <c r="C62" s="26" t="s">
        <v>56</v>
      </c>
      <c r="D62" s="27" t="s">
        <v>193</v>
      </c>
      <c r="E62" s="91" t="s">
        <v>17</v>
      </c>
      <c r="F62" s="91"/>
      <c r="G62" s="29" t="s">
        <v>41</v>
      </c>
      <c r="H62" s="30" t="s">
        <v>25</v>
      </c>
      <c r="I62" s="31" t="s">
        <v>87</v>
      </c>
      <c r="J62" s="32" t="s">
        <v>194</v>
      </c>
      <c r="K62" s="33" t="s">
        <v>25</v>
      </c>
      <c r="L62" s="30" t="s">
        <v>25</v>
      </c>
      <c r="M62" s="30" t="s">
        <v>25</v>
      </c>
      <c r="N62" s="30" t="s">
        <v>25</v>
      </c>
      <c r="O62" s="30" t="s">
        <v>25</v>
      </c>
      <c r="P62" s="30" t="s">
        <v>25</v>
      </c>
      <c r="Q62" s="30" t="s">
        <v>25</v>
      </c>
      <c r="R62" s="30" t="s">
        <v>25</v>
      </c>
      <c r="S62" s="30" t="s">
        <v>25</v>
      </c>
      <c r="T62" s="30" t="s">
        <v>25</v>
      </c>
      <c r="U62" s="30" t="s">
        <v>25</v>
      </c>
      <c r="V62" s="30" t="s">
        <v>25</v>
      </c>
      <c r="W62" s="30" t="s">
        <v>25</v>
      </c>
      <c r="X62" s="34">
        <f t="shared" si="3"/>
        <v>0</v>
      </c>
      <c r="Y62" s="63" t="s">
        <v>186</v>
      </c>
      <c r="Z62" s="3"/>
      <c r="AA62" s="3"/>
      <c r="AB62" s="3"/>
      <c r="AC62" s="4"/>
    </row>
    <row r="63" ht="15.75" customHeight="1">
      <c r="A63" s="25">
        <f t="shared" si="5"/>
        <v>12</v>
      </c>
      <c r="B63" s="25">
        <f t="shared" si="6"/>
        <v>9</v>
      </c>
      <c r="C63" s="26" t="s">
        <v>74</v>
      </c>
      <c r="D63" s="27" t="s">
        <v>187</v>
      </c>
      <c r="E63" s="91" t="s">
        <v>33</v>
      </c>
      <c r="F63" s="91" t="s">
        <v>62</v>
      </c>
      <c r="G63" s="29" t="s">
        <v>18</v>
      </c>
      <c r="H63" s="30" t="s">
        <v>19</v>
      </c>
      <c r="I63" s="31" t="s">
        <v>87</v>
      </c>
      <c r="J63" s="32" t="s">
        <v>58</v>
      </c>
      <c r="K63" s="33"/>
      <c r="L63" s="30" t="s">
        <v>19</v>
      </c>
      <c r="M63" s="30" t="s">
        <v>19</v>
      </c>
      <c r="N63" s="30"/>
      <c r="O63" s="30" t="s">
        <v>19</v>
      </c>
      <c r="P63" s="30" t="s">
        <v>19</v>
      </c>
      <c r="Q63" s="30"/>
      <c r="R63" s="30" t="s">
        <v>19</v>
      </c>
      <c r="S63" s="30" t="s">
        <v>19</v>
      </c>
      <c r="T63" s="30"/>
      <c r="U63" s="30" t="s">
        <v>29</v>
      </c>
      <c r="V63" s="30" t="s">
        <v>29</v>
      </c>
      <c r="W63" s="30"/>
      <c r="X63" s="34">
        <f t="shared" si="3"/>
        <v>0.75</v>
      </c>
      <c r="Y63" s="64"/>
      <c r="Z63" s="3"/>
      <c r="AA63" s="3"/>
      <c r="AB63" s="3"/>
      <c r="AC63" s="4"/>
    </row>
    <row r="64" ht="15.75" customHeight="1">
      <c r="A64" s="25">
        <f t="shared" si="5"/>
        <v>12</v>
      </c>
      <c r="B64" s="25">
        <f t="shared" si="6"/>
        <v>9</v>
      </c>
      <c r="C64" s="26" t="s">
        <v>74</v>
      </c>
      <c r="D64" s="27" t="s">
        <v>197</v>
      </c>
      <c r="E64" s="91" t="s">
        <v>17</v>
      </c>
      <c r="F64" s="91"/>
      <c r="G64" s="29" t="s">
        <v>171</v>
      </c>
      <c r="H64" s="30" t="s">
        <v>25</v>
      </c>
      <c r="I64" s="31" t="s">
        <v>87</v>
      </c>
      <c r="J64" s="32" t="s">
        <v>90</v>
      </c>
      <c r="K64" s="33" t="s">
        <v>25</v>
      </c>
      <c r="L64" s="30" t="s">
        <v>25</v>
      </c>
      <c r="M64" s="30" t="s">
        <v>25</v>
      </c>
      <c r="N64" s="30" t="s">
        <v>25</v>
      </c>
      <c r="O64" s="30" t="s">
        <v>25</v>
      </c>
      <c r="P64" s="30" t="s">
        <v>25</v>
      </c>
      <c r="Q64" s="30" t="s">
        <v>25</v>
      </c>
      <c r="R64" s="30" t="s">
        <v>25</v>
      </c>
      <c r="S64" s="30" t="s">
        <v>25</v>
      </c>
      <c r="T64" s="30" t="s">
        <v>25</v>
      </c>
      <c r="U64" s="30" t="s">
        <v>25</v>
      </c>
      <c r="V64" s="30" t="s">
        <v>25</v>
      </c>
      <c r="W64" s="30" t="s">
        <v>25</v>
      </c>
      <c r="X64" s="34">
        <f t="shared" si="3"/>
        <v>0</v>
      </c>
      <c r="Y64" s="64"/>
      <c r="Z64" s="3"/>
      <c r="AA64" s="3"/>
      <c r="AB64" s="3"/>
      <c r="AC64" s="4"/>
    </row>
    <row r="65" ht="15.75" customHeight="1">
      <c r="A65" s="25">
        <f t="shared" si="5"/>
        <v>12</v>
      </c>
      <c r="B65" s="25">
        <f t="shared" si="6"/>
        <v>10</v>
      </c>
      <c r="C65" s="26" t="s">
        <v>65</v>
      </c>
      <c r="D65" s="27" t="s">
        <v>198</v>
      </c>
      <c r="E65" s="91" t="s">
        <v>17</v>
      </c>
      <c r="F65" s="91"/>
      <c r="G65" s="29" t="s">
        <v>41</v>
      </c>
      <c r="H65" s="30" t="s">
        <v>25</v>
      </c>
      <c r="I65" s="31" t="s">
        <v>87</v>
      </c>
      <c r="J65" s="32" t="s">
        <v>90</v>
      </c>
      <c r="K65" s="33" t="s">
        <v>25</v>
      </c>
      <c r="L65" s="30" t="s">
        <v>25</v>
      </c>
      <c r="M65" s="30" t="s">
        <v>25</v>
      </c>
      <c r="N65" s="30" t="s">
        <v>25</v>
      </c>
      <c r="O65" s="30" t="s">
        <v>25</v>
      </c>
      <c r="P65" s="30" t="s">
        <v>25</v>
      </c>
      <c r="Q65" s="30" t="s">
        <v>25</v>
      </c>
      <c r="R65" s="30" t="s">
        <v>25</v>
      </c>
      <c r="S65" s="30" t="s">
        <v>25</v>
      </c>
      <c r="T65" s="30" t="s">
        <v>25</v>
      </c>
      <c r="U65" s="30" t="s">
        <v>25</v>
      </c>
      <c r="V65" s="30" t="s">
        <v>25</v>
      </c>
      <c r="W65" s="30" t="s">
        <v>25</v>
      </c>
      <c r="X65" s="34">
        <f t="shared" si="3"/>
        <v>0</v>
      </c>
      <c r="Y65" s="64"/>
      <c r="Z65" s="3"/>
      <c r="AA65" s="3"/>
      <c r="AB65" s="3"/>
      <c r="AC65" s="4"/>
    </row>
    <row r="66" ht="1.5" customHeight="1">
      <c r="A66" s="25">
        <f t="shared" si="5"/>
        <v>12</v>
      </c>
      <c r="B66" s="25">
        <f t="shared" si="6"/>
        <v>10</v>
      </c>
      <c r="C66" s="26" t="s">
        <v>65</v>
      </c>
      <c r="D66" s="27" t="s">
        <v>199</v>
      </c>
      <c r="E66" s="91" t="s">
        <v>17</v>
      </c>
      <c r="F66" s="91"/>
      <c r="G66" s="29" t="s">
        <v>52</v>
      </c>
      <c r="H66" s="30" t="s">
        <v>19</v>
      </c>
      <c r="I66" s="31" t="s">
        <v>87</v>
      </c>
      <c r="J66" s="32" t="s">
        <v>200</v>
      </c>
      <c r="K66" s="33"/>
      <c r="L66" s="65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4">
        <f t="shared" si="3"/>
        <v>0</v>
      </c>
      <c r="Y66" s="64"/>
      <c r="Z66" s="3"/>
      <c r="AA66" s="3"/>
      <c r="AB66" s="3"/>
      <c r="AC66" s="4"/>
    </row>
    <row r="67" ht="15.75" customHeight="1">
      <c r="A67" s="25">
        <f t="shared" si="5"/>
        <v>11</v>
      </c>
      <c r="B67" s="25">
        <f t="shared" si="6"/>
        <v>5</v>
      </c>
      <c r="C67" s="26" t="s">
        <v>144</v>
      </c>
      <c r="D67" s="27" t="s">
        <v>183</v>
      </c>
      <c r="E67" s="91" t="s">
        <v>63</v>
      </c>
      <c r="F67" s="91" t="s">
        <v>17</v>
      </c>
      <c r="G67" s="29" t="s">
        <v>64</v>
      </c>
      <c r="H67" s="30" t="s">
        <v>19</v>
      </c>
      <c r="I67" s="31" t="s">
        <v>84</v>
      </c>
      <c r="J67" s="32" t="s">
        <v>90</v>
      </c>
      <c r="K67" s="33"/>
      <c r="L67" s="30" t="s">
        <v>19</v>
      </c>
      <c r="M67" s="30" t="s">
        <v>19</v>
      </c>
      <c r="N67" s="30"/>
      <c r="O67" s="30" t="s">
        <v>19</v>
      </c>
      <c r="P67" s="30" t="s">
        <v>19</v>
      </c>
      <c r="Q67" s="30"/>
      <c r="R67" s="30" t="s">
        <v>19</v>
      </c>
      <c r="S67" s="30" t="s">
        <v>19</v>
      </c>
      <c r="T67" s="30"/>
      <c r="U67" s="30" t="s">
        <v>19</v>
      </c>
      <c r="V67" s="30" t="s">
        <v>19</v>
      </c>
      <c r="W67" s="30"/>
      <c r="X67" s="34">
        <f t="shared" si="3"/>
        <v>1</v>
      </c>
      <c r="Y67" s="64"/>
      <c r="Z67" s="3"/>
      <c r="AA67" s="3"/>
      <c r="AB67" s="3"/>
      <c r="AC67" s="4"/>
    </row>
    <row r="68" ht="15.75" customHeight="1">
      <c r="A68" s="25">
        <f t="shared" si="5"/>
        <v>11</v>
      </c>
      <c r="B68" s="25">
        <f t="shared" si="6"/>
        <v>6</v>
      </c>
      <c r="C68" s="26" t="s">
        <v>160</v>
      </c>
      <c r="D68" s="27" t="s">
        <v>184</v>
      </c>
      <c r="E68" s="91" t="s">
        <v>40</v>
      </c>
      <c r="F68" s="91" t="s">
        <v>62</v>
      </c>
      <c r="G68" s="29" t="s">
        <v>18</v>
      </c>
      <c r="H68" s="30" t="s">
        <v>25</v>
      </c>
      <c r="I68" s="31" t="s">
        <v>84</v>
      </c>
      <c r="J68" s="32" t="s">
        <v>90</v>
      </c>
      <c r="K68" s="33" t="s">
        <v>25</v>
      </c>
      <c r="L68" s="30" t="s">
        <v>25</v>
      </c>
      <c r="M68" s="30" t="s">
        <v>25</v>
      </c>
      <c r="N68" s="30" t="s">
        <v>25</v>
      </c>
      <c r="O68" s="30" t="s">
        <v>25</v>
      </c>
      <c r="P68" s="30" t="s">
        <v>25</v>
      </c>
      <c r="Q68" s="30" t="s">
        <v>25</v>
      </c>
      <c r="R68" s="30" t="s">
        <v>25</v>
      </c>
      <c r="S68" s="30" t="s">
        <v>25</v>
      </c>
      <c r="T68" s="30" t="s">
        <v>25</v>
      </c>
      <c r="U68" s="30" t="s">
        <v>25</v>
      </c>
      <c r="V68" s="30" t="s">
        <v>25</v>
      </c>
      <c r="W68" s="30" t="s">
        <v>25</v>
      </c>
      <c r="X68" s="34">
        <f t="shared" si="3"/>
        <v>0</v>
      </c>
      <c r="Y68" s="64"/>
      <c r="Z68" s="3"/>
      <c r="AA68" s="3"/>
      <c r="AB68" s="3"/>
      <c r="AC68" s="4"/>
    </row>
    <row r="69" ht="15.75" customHeight="1">
      <c r="A69" s="25">
        <f t="shared" si="5"/>
        <v>11</v>
      </c>
      <c r="B69" s="25">
        <f t="shared" si="6"/>
        <v>9</v>
      </c>
      <c r="C69" s="26" t="s">
        <v>74</v>
      </c>
      <c r="D69" s="27" t="s">
        <v>181</v>
      </c>
      <c r="E69" s="91" t="s">
        <v>63</v>
      </c>
      <c r="F69" s="91" t="s">
        <v>76</v>
      </c>
      <c r="G69" s="29" t="s">
        <v>64</v>
      </c>
      <c r="H69" s="30" t="s">
        <v>19</v>
      </c>
      <c r="I69" s="31" t="s">
        <v>84</v>
      </c>
      <c r="J69" s="32" t="s">
        <v>58</v>
      </c>
      <c r="K69" s="33"/>
      <c r="L69" s="30" t="s">
        <v>19</v>
      </c>
      <c r="M69" s="30" t="s">
        <v>29</v>
      </c>
      <c r="N69" s="30"/>
      <c r="O69" s="30" t="s">
        <v>29</v>
      </c>
      <c r="P69" s="30" t="s">
        <v>29</v>
      </c>
      <c r="Q69" s="30"/>
      <c r="R69" s="30" t="s">
        <v>19</v>
      </c>
      <c r="S69" s="30" t="s">
        <v>19</v>
      </c>
      <c r="T69" s="30"/>
      <c r="U69" s="30" t="s">
        <v>19</v>
      </c>
      <c r="V69" s="30" t="s">
        <v>19</v>
      </c>
      <c r="W69" s="30"/>
      <c r="X69" s="34">
        <f t="shared" si="3"/>
        <v>0.625</v>
      </c>
      <c r="Y69" s="64"/>
      <c r="Z69" s="3"/>
      <c r="AA69" s="3"/>
      <c r="AB69" s="3"/>
      <c r="AC69" s="4"/>
    </row>
    <row r="70" ht="15.75" customHeight="1">
      <c r="A70" s="25">
        <f t="shared" si="5"/>
        <v>11</v>
      </c>
      <c r="B70" s="25">
        <f t="shared" si="6"/>
        <v>9</v>
      </c>
      <c r="C70" s="26" t="s">
        <v>74</v>
      </c>
      <c r="D70" s="27" t="s">
        <v>180</v>
      </c>
      <c r="E70" s="91" t="s">
        <v>33</v>
      </c>
      <c r="F70" s="91" t="s">
        <v>17</v>
      </c>
      <c r="G70" s="29" t="s">
        <v>64</v>
      </c>
      <c r="H70" s="30" t="s">
        <v>19</v>
      </c>
      <c r="I70" s="31" t="s">
        <v>84</v>
      </c>
      <c r="J70" s="32" t="s">
        <v>58</v>
      </c>
      <c r="K70" s="33"/>
      <c r="L70" s="30" t="s">
        <v>19</v>
      </c>
      <c r="M70" s="30" t="s">
        <v>19</v>
      </c>
      <c r="N70" s="30"/>
      <c r="O70" s="30" t="s">
        <v>19</v>
      </c>
      <c r="P70" s="30" t="s">
        <v>19</v>
      </c>
      <c r="Q70" s="30"/>
      <c r="R70" s="30" t="s">
        <v>19</v>
      </c>
      <c r="S70" s="30" t="s">
        <v>19</v>
      </c>
      <c r="T70" s="30"/>
      <c r="U70" s="30" t="s">
        <v>19</v>
      </c>
      <c r="V70" s="30" t="s">
        <v>19</v>
      </c>
      <c r="W70" s="30"/>
      <c r="X70" s="34">
        <f t="shared" si="3"/>
        <v>1</v>
      </c>
      <c r="Y70" s="64"/>
      <c r="Z70" s="3"/>
      <c r="AA70" s="3"/>
      <c r="AB70" s="3"/>
      <c r="AC70" s="4"/>
    </row>
    <row r="71" ht="15.75" customHeight="1">
      <c r="A71" s="25">
        <f t="shared" si="5"/>
        <v>11</v>
      </c>
      <c r="B71" s="25">
        <f t="shared" si="6"/>
        <v>9</v>
      </c>
      <c r="C71" s="26" t="s">
        <v>74</v>
      </c>
      <c r="D71" s="27" t="s">
        <v>185</v>
      </c>
      <c r="E71" s="91" t="s">
        <v>51</v>
      </c>
      <c r="F71" s="91" t="s">
        <v>33</v>
      </c>
      <c r="G71" s="29" t="s">
        <v>171</v>
      </c>
      <c r="H71" s="30" t="s">
        <v>25</v>
      </c>
      <c r="I71" s="31" t="s">
        <v>84</v>
      </c>
      <c r="J71" s="32" t="s">
        <v>90</v>
      </c>
      <c r="K71" s="33" t="s">
        <v>25</v>
      </c>
      <c r="L71" s="30" t="s">
        <v>25</v>
      </c>
      <c r="M71" s="30" t="s">
        <v>25</v>
      </c>
      <c r="N71" s="30" t="s">
        <v>25</v>
      </c>
      <c r="O71" s="30" t="s">
        <v>25</v>
      </c>
      <c r="P71" s="30" t="s">
        <v>25</v>
      </c>
      <c r="Q71" s="30" t="s">
        <v>25</v>
      </c>
      <c r="R71" s="30" t="s">
        <v>25</v>
      </c>
      <c r="S71" s="30" t="s">
        <v>25</v>
      </c>
      <c r="T71" s="30" t="s">
        <v>25</v>
      </c>
      <c r="U71" s="30" t="s">
        <v>25</v>
      </c>
      <c r="V71" s="30" t="s">
        <v>25</v>
      </c>
      <c r="W71" s="30" t="s">
        <v>25</v>
      </c>
      <c r="X71" s="34">
        <f t="shared" si="3"/>
        <v>0</v>
      </c>
      <c r="Y71" s="48"/>
      <c r="Z71" s="48"/>
      <c r="AA71" s="49"/>
      <c r="AB71" s="5"/>
      <c r="AC71" s="5"/>
    </row>
    <row r="72" ht="15.75" customHeight="1">
      <c r="A72" s="25">
        <f t="shared" si="5"/>
        <v>11</v>
      </c>
      <c r="B72" s="25">
        <f t="shared" si="6"/>
        <v>10</v>
      </c>
      <c r="C72" s="26" t="s">
        <v>65</v>
      </c>
      <c r="D72" s="27" t="s">
        <v>182</v>
      </c>
      <c r="E72" s="91" t="s">
        <v>17</v>
      </c>
      <c r="F72" s="91" t="s">
        <v>40</v>
      </c>
      <c r="G72" s="29" t="s">
        <v>64</v>
      </c>
      <c r="H72" s="42" t="s">
        <v>19</v>
      </c>
      <c r="I72" s="31" t="s">
        <v>84</v>
      </c>
      <c r="J72" s="32" t="s">
        <v>77</v>
      </c>
      <c r="K72" s="47"/>
      <c r="L72" s="42" t="s">
        <v>19</v>
      </c>
      <c r="M72" s="42" t="s">
        <v>19</v>
      </c>
      <c r="N72" s="42"/>
      <c r="O72" s="42" t="s">
        <v>26</v>
      </c>
      <c r="P72" s="42" t="s">
        <v>19</v>
      </c>
      <c r="Q72" s="42"/>
      <c r="R72" s="42" t="s">
        <v>19</v>
      </c>
      <c r="S72" s="42" t="s">
        <v>19</v>
      </c>
      <c r="T72" s="42"/>
      <c r="U72" s="42" t="s">
        <v>19</v>
      </c>
      <c r="V72" s="42" t="s">
        <v>19</v>
      </c>
      <c r="W72" s="42"/>
      <c r="X72" s="34">
        <f t="shared" si="3"/>
        <v>0.875</v>
      </c>
      <c r="Y72" s="48"/>
      <c r="Z72" s="48"/>
      <c r="AA72" s="49"/>
      <c r="AB72" s="5"/>
      <c r="AC72" s="5"/>
    </row>
    <row r="73" ht="15.75" customHeight="1">
      <c r="A73" s="25">
        <f t="shared" si="5"/>
        <v>13</v>
      </c>
      <c r="B73" s="25">
        <f t="shared" si="6"/>
        <v>8</v>
      </c>
      <c r="C73" s="26" t="s">
        <v>56</v>
      </c>
      <c r="D73" s="27" t="s">
        <v>201</v>
      </c>
      <c r="E73" s="91" t="s">
        <v>33</v>
      </c>
      <c r="F73" s="91" t="s">
        <v>46</v>
      </c>
      <c r="G73" s="29" t="s">
        <v>64</v>
      </c>
      <c r="H73" s="30" t="s">
        <v>19</v>
      </c>
      <c r="I73" s="31" t="s">
        <v>91</v>
      </c>
      <c r="J73" s="32" t="s">
        <v>202</v>
      </c>
      <c r="K73" s="3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4">
        <f t="shared" si="3"/>
        <v>0</v>
      </c>
      <c r="Y73" s="48"/>
      <c r="Z73" s="48"/>
      <c r="AA73" s="49"/>
      <c r="AB73" s="5"/>
      <c r="AC73" s="5"/>
    </row>
    <row r="74" ht="15.75" customHeight="1">
      <c r="A74" s="25">
        <f t="shared" si="5"/>
        <v>13</v>
      </c>
      <c r="B74" s="25">
        <f t="shared" si="6"/>
        <v>8</v>
      </c>
      <c r="C74" s="26" t="s">
        <v>56</v>
      </c>
      <c r="D74" s="27" t="s">
        <v>205</v>
      </c>
      <c r="E74" s="91" t="s">
        <v>33</v>
      </c>
      <c r="F74" s="91" t="s">
        <v>76</v>
      </c>
      <c r="G74" s="29" t="s">
        <v>64</v>
      </c>
      <c r="H74" s="30" t="s">
        <v>19</v>
      </c>
      <c r="I74" s="31" t="s">
        <v>91</v>
      </c>
      <c r="J74" s="32" t="s">
        <v>206</v>
      </c>
      <c r="K74" s="33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4">
        <f t="shared" si="3"/>
        <v>0</v>
      </c>
      <c r="Y74" s="48"/>
      <c r="Z74" s="48"/>
      <c r="AA74" s="49"/>
      <c r="AB74" s="5"/>
      <c r="AC74" s="5"/>
    </row>
    <row r="75" ht="15.75" customHeight="1">
      <c r="A75" s="25">
        <f t="shared" si="5"/>
        <v>13</v>
      </c>
      <c r="B75" s="25">
        <f t="shared" si="6"/>
        <v>9</v>
      </c>
      <c r="C75" s="26" t="s">
        <v>74</v>
      </c>
      <c r="D75" s="66" t="s">
        <v>203</v>
      </c>
      <c r="E75" s="91" t="s">
        <v>51</v>
      </c>
      <c r="F75" s="91" t="s">
        <v>17</v>
      </c>
      <c r="G75" s="29" t="s">
        <v>52</v>
      </c>
      <c r="H75" s="30" t="s">
        <v>19</v>
      </c>
      <c r="I75" s="31" t="s">
        <v>91</v>
      </c>
      <c r="J75" s="32" t="s">
        <v>202</v>
      </c>
      <c r="K75" s="33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4">
        <f t="shared" si="3"/>
        <v>0</v>
      </c>
      <c r="Y75" s="48"/>
      <c r="Z75" s="48"/>
      <c r="AA75" s="49"/>
      <c r="AB75" s="5"/>
      <c r="AC75" s="5"/>
    </row>
    <row r="76" ht="15.75" customHeight="1">
      <c r="A76" s="25">
        <f t="shared" si="5"/>
        <v>13</v>
      </c>
      <c r="B76" s="25">
        <f t="shared" si="6"/>
        <v>10</v>
      </c>
      <c r="C76" s="26" t="s">
        <v>65</v>
      </c>
      <c r="D76" s="67" t="s">
        <v>204</v>
      </c>
      <c r="E76" s="91" t="s">
        <v>17</v>
      </c>
      <c r="F76" s="91"/>
      <c r="G76" s="29" t="s">
        <v>41</v>
      </c>
      <c r="H76" s="42" t="s">
        <v>19</v>
      </c>
      <c r="I76" s="31" t="s">
        <v>91</v>
      </c>
      <c r="J76" s="32" t="s">
        <v>202</v>
      </c>
      <c r="K76" s="33"/>
      <c r="L76" s="42"/>
      <c r="M76" s="30"/>
      <c r="N76" s="30"/>
      <c r="O76" s="42"/>
      <c r="P76" s="30"/>
      <c r="Q76" s="30"/>
      <c r="R76" s="42"/>
      <c r="S76" s="30"/>
      <c r="T76" s="30"/>
      <c r="U76" s="42"/>
      <c r="V76" s="30"/>
      <c r="W76" s="42"/>
      <c r="X76" s="34">
        <f t="shared" si="3"/>
        <v>0</v>
      </c>
      <c r="Y76" s="48"/>
      <c r="Z76" s="48"/>
      <c r="AA76" s="49"/>
      <c r="AB76" s="5"/>
      <c r="AC76" s="5"/>
    </row>
    <row r="77" ht="15.75" customHeight="1">
      <c r="A77" s="25">
        <f t="shared" si="5"/>
        <v>15</v>
      </c>
      <c r="B77" s="25">
        <f t="shared" si="6"/>
        <v>6</v>
      </c>
      <c r="C77" s="69" t="s">
        <v>160</v>
      </c>
      <c r="D77" s="67" t="s">
        <v>215</v>
      </c>
      <c r="E77" s="91" t="s">
        <v>33</v>
      </c>
      <c r="F77" s="91" t="s">
        <v>17</v>
      </c>
      <c r="G77" s="29" t="s">
        <v>18</v>
      </c>
      <c r="H77" s="30" t="s">
        <v>25</v>
      </c>
      <c r="I77" s="31" t="s">
        <v>97</v>
      </c>
      <c r="J77" s="32" t="s">
        <v>90</v>
      </c>
      <c r="K77" s="33" t="s">
        <v>25</v>
      </c>
      <c r="L77" s="30" t="s">
        <v>25</v>
      </c>
      <c r="M77" s="30" t="s">
        <v>25</v>
      </c>
      <c r="N77" s="30" t="s">
        <v>25</v>
      </c>
      <c r="O77" s="30" t="s">
        <v>25</v>
      </c>
      <c r="P77" s="30" t="s">
        <v>25</v>
      </c>
      <c r="Q77" s="30" t="s">
        <v>25</v>
      </c>
      <c r="R77" s="30" t="s">
        <v>25</v>
      </c>
      <c r="S77" s="30" t="s">
        <v>25</v>
      </c>
      <c r="T77" s="30" t="s">
        <v>25</v>
      </c>
      <c r="U77" s="30" t="s">
        <v>25</v>
      </c>
      <c r="V77" s="30" t="s">
        <v>25</v>
      </c>
      <c r="W77" s="30" t="s">
        <v>25</v>
      </c>
      <c r="X77" s="34">
        <f t="shared" si="3"/>
        <v>0</v>
      </c>
      <c r="Y77" s="48"/>
      <c r="Z77" s="48"/>
      <c r="AA77" s="49"/>
      <c r="AB77" s="5"/>
      <c r="AC77" s="5"/>
    </row>
    <row r="78" ht="15.75" customHeight="1">
      <c r="A78" s="25">
        <f t="shared" si="5"/>
        <v>15</v>
      </c>
      <c r="B78" s="25">
        <f t="shared" si="6"/>
        <v>8</v>
      </c>
      <c r="C78" s="26" t="s">
        <v>56</v>
      </c>
      <c r="D78" s="27" t="s">
        <v>212</v>
      </c>
      <c r="E78" s="91" t="s">
        <v>33</v>
      </c>
      <c r="F78" s="91" t="s">
        <v>46</v>
      </c>
      <c r="G78" s="29" t="s">
        <v>64</v>
      </c>
      <c r="H78" s="30" t="s">
        <v>25</v>
      </c>
      <c r="I78" s="31" t="s">
        <v>97</v>
      </c>
      <c r="J78" s="32" t="s">
        <v>77</v>
      </c>
      <c r="K78" s="33" t="s">
        <v>25</v>
      </c>
      <c r="L78" s="30" t="s">
        <v>25</v>
      </c>
      <c r="M78" s="30" t="s">
        <v>25</v>
      </c>
      <c r="N78" s="30" t="s">
        <v>25</v>
      </c>
      <c r="O78" s="30" t="s">
        <v>25</v>
      </c>
      <c r="P78" s="30" t="s">
        <v>25</v>
      </c>
      <c r="Q78" s="30" t="s">
        <v>25</v>
      </c>
      <c r="R78" s="30" t="s">
        <v>25</v>
      </c>
      <c r="S78" s="30" t="s">
        <v>25</v>
      </c>
      <c r="T78" s="30" t="s">
        <v>25</v>
      </c>
      <c r="U78" s="30" t="s">
        <v>25</v>
      </c>
      <c r="V78" s="30" t="s">
        <v>25</v>
      </c>
      <c r="W78" s="30" t="s">
        <v>25</v>
      </c>
      <c r="X78" s="34">
        <f t="shared" si="3"/>
        <v>0</v>
      </c>
      <c r="Y78" s="48"/>
      <c r="Z78" s="48"/>
      <c r="AA78" s="49"/>
      <c r="AB78" s="5"/>
      <c r="AC78" s="5"/>
    </row>
    <row r="79" ht="15.75" customHeight="1">
      <c r="A79" s="25">
        <f t="shared" si="5"/>
        <v>15</v>
      </c>
      <c r="B79" s="25">
        <f t="shared" si="6"/>
        <v>9</v>
      </c>
      <c r="C79" s="26" t="s">
        <v>74</v>
      </c>
      <c r="D79" s="27" t="s">
        <v>210</v>
      </c>
      <c r="E79" s="91" t="s">
        <v>51</v>
      </c>
      <c r="F79" s="91" t="s">
        <v>63</v>
      </c>
      <c r="G79" s="29" t="s">
        <v>18</v>
      </c>
      <c r="H79" s="30" t="s">
        <v>25</v>
      </c>
      <c r="I79" s="31" t="s">
        <v>97</v>
      </c>
      <c r="J79" s="32" t="s">
        <v>58</v>
      </c>
      <c r="K79" s="33" t="s">
        <v>25</v>
      </c>
      <c r="L79" s="30" t="s">
        <v>25</v>
      </c>
      <c r="M79" s="30" t="s">
        <v>25</v>
      </c>
      <c r="N79" s="30" t="s">
        <v>25</v>
      </c>
      <c r="O79" s="30" t="s">
        <v>25</v>
      </c>
      <c r="P79" s="30" t="s">
        <v>25</v>
      </c>
      <c r="Q79" s="30" t="s">
        <v>25</v>
      </c>
      <c r="R79" s="30" t="s">
        <v>25</v>
      </c>
      <c r="S79" s="30" t="s">
        <v>25</v>
      </c>
      <c r="T79" s="30" t="s">
        <v>25</v>
      </c>
      <c r="U79" s="30" t="s">
        <v>25</v>
      </c>
      <c r="V79" s="30" t="s">
        <v>25</v>
      </c>
      <c r="W79" s="30" t="s">
        <v>25</v>
      </c>
      <c r="X79" s="34">
        <f t="shared" si="3"/>
        <v>0</v>
      </c>
      <c r="Y79" s="48"/>
      <c r="Z79" s="48"/>
      <c r="AA79" s="49"/>
      <c r="AB79" s="5"/>
      <c r="AC79" s="5"/>
    </row>
    <row r="80" ht="15.75" customHeight="1">
      <c r="A80" s="25">
        <f t="shared" si="5"/>
        <v>15</v>
      </c>
      <c r="B80" s="25">
        <f t="shared" si="6"/>
        <v>10</v>
      </c>
      <c r="C80" s="26" t="s">
        <v>65</v>
      </c>
      <c r="D80" s="27" t="s">
        <v>213</v>
      </c>
      <c r="E80" s="91" t="s">
        <v>17</v>
      </c>
      <c r="F80" s="91" t="s">
        <v>33</v>
      </c>
      <c r="G80" s="29" t="s">
        <v>41</v>
      </c>
      <c r="H80" s="30" t="s">
        <v>25</v>
      </c>
      <c r="I80" s="31" t="s">
        <v>97</v>
      </c>
      <c r="J80" s="32" t="s">
        <v>77</v>
      </c>
      <c r="K80" s="33" t="s">
        <v>25</v>
      </c>
      <c r="L80" s="30" t="s">
        <v>25</v>
      </c>
      <c r="M80" s="30" t="s">
        <v>25</v>
      </c>
      <c r="N80" s="30" t="s">
        <v>25</v>
      </c>
      <c r="O80" s="30" t="s">
        <v>25</v>
      </c>
      <c r="P80" s="30" t="s">
        <v>25</v>
      </c>
      <c r="Q80" s="30" t="s">
        <v>25</v>
      </c>
      <c r="R80" s="30" t="s">
        <v>25</v>
      </c>
      <c r="S80" s="30" t="s">
        <v>25</v>
      </c>
      <c r="T80" s="30" t="s">
        <v>25</v>
      </c>
      <c r="U80" s="30" t="s">
        <v>25</v>
      </c>
      <c r="V80" s="30" t="s">
        <v>25</v>
      </c>
      <c r="W80" s="30" t="s">
        <v>25</v>
      </c>
      <c r="X80" s="34">
        <f t="shared" si="3"/>
        <v>0</v>
      </c>
      <c r="Y80" s="48"/>
      <c r="Z80" s="48"/>
      <c r="AA80" s="49"/>
      <c r="AB80" s="5"/>
      <c r="AC80" s="5"/>
    </row>
    <row r="81" ht="15.75" customHeight="1">
      <c r="A81" s="25">
        <f t="shared" si="5"/>
        <v>15</v>
      </c>
      <c r="B81" s="25">
        <f t="shared" si="6"/>
        <v>10</v>
      </c>
      <c r="C81" s="26" t="s">
        <v>65</v>
      </c>
      <c r="D81" s="27" t="s">
        <v>216</v>
      </c>
      <c r="E81" s="91" t="s">
        <v>51</v>
      </c>
      <c r="F81" s="91" t="s">
        <v>17</v>
      </c>
      <c r="G81" s="29" t="s">
        <v>64</v>
      </c>
      <c r="H81" s="30" t="s">
        <v>25</v>
      </c>
      <c r="I81" s="31" t="s">
        <v>97</v>
      </c>
      <c r="J81" s="32" t="s">
        <v>90</v>
      </c>
      <c r="K81" s="33" t="s">
        <v>25</v>
      </c>
      <c r="L81" s="30" t="s">
        <v>25</v>
      </c>
      <c r="M81" s="30" t="s">
        <v>25</v>
      </c>
      <c r="N81" s="30" t="s">
        <v>25</v>
      </c>
      <c r="O81" s="30" t="s">
        <v>25</v>
      </c>
      <c r="P81" s="30" t="s">
        <v>25</v>
      </c>
      <c r="Q81" s="30" t="s">
        <v>25</v>
      </c>
      <c r="R81" s="30" t="s">
        <v>25</v>
      </c>
      <c r="S81" s="30" t="s">
        <v>25</v>
      </c>
      <c r="T81" s="30" t="s">
        <v>25</v>
      </c>
      <c r="U81" s="30" t="s">
        <v>25</v>
      </c>
      <c r="V81" s="30" t="s">
        <v>25</v>
      </c>
      <c r="W81" s="30" t="s">
        <v>25</v>
      </c>
      <c r="X81" s="34">
        <f t="shared" si="3"/>
        <v>0</v>
      </c>
      <c r="Y81" s="48"/>
      <c r="Z81" s="48"/>
      <c r="AA81" s="49"/>
      <c r="AB81" s="5"/>
      <c r="AC81" s="5"/>
    </row>
    <row r="82" ht="15.75" customHeight="1">
      <c r="A82" s="25">
        <f t="shared" si="5"/>
        <v>15</v>
      </c>
      <c r="B82" s="25">
        <f t="shared" si="6"/>
        <v>11</v>
      </c>
      <c r="C82" s="26" t="s">
        <v>70</v>
      </c>
      <c r="D82" s="27" t="s">
        <v>214</v>
      </c>
      <c r="E82" s="91" t="s">
        <v>17</v>
      </c>
      <c r="F82" s="91"/>
      <c r="G82" s="29" t="s">
        <v>52</v>
      </c>
      <c r="H82" s="30" t="s">
        <v>25</v>
      </c>
      <c r="I82" s="31" t="s">
        <v>97</v>
      </c>
      <c r="J82" s="32" t="s">
        <v>77</v>
      </c>
      <c r="K82" s="33" t="s">
        <v>25</v>
      </c>
      <c r="L82" s="30" t="s">
        <v>25</v>
      </c>
      <c r="M82" s="30" t="s">
        <v>25</v>
      </c>
      <c r="N82" s="30" t="s">
        <v>25</v>
      </c>
      <c r="O82" s="30" t="s">
        <v>25</v>
      </c>
      <c r="P82" s="30" t="s">
        <v>25</v>
      </c>
      <c r="Q82" s="30" t="s">
        <v>25</v>
      </c>
      <c r="R82" s="30" t="s">
        <v>25</v>
      </c>
      <c r="S82" s="30" t="s">
        <v>25</v>
      </c>
      <c r="T82" s="30" t="s">
        <v>25</v>
      </c>
      <c r="U82" s="30" t="s">
        <v>25</v>
      </c>
      <c r="V82" s="30" t="s">
        <v>25</v>
      </c>
      <c r="W82" s="30" t="s">
        <v>25</v>
      </c>
      <c r="X82" s="34">
        <f t="shared" si="3"/>
        <v>0</v>
      </c>
      <c r="Y82" s="48"/>
      <c r="Z82" s="48"/>
      <c r="AA82" s="49"/>
      <c r="AB82" s="5"/>
      <c r="AC82" s="5"/>
    </row>
    <row r="83" ht="15.75" customHeight="1">
      <c r="A83" s="25">
        <f t="shared" si="5"/>
        <v>15</v>
      </c>
      <c r="B83" s="25">
        <f t="shared" si="6"/>
        <v>15</v>
      </c>
      <c r="C83" s="26"/>
      <c r="D83" s="27"/>
      <c r="E83" s="91"/>
      <c r="F83" s="91"/>
      <c r="G83" s="29"/>
      <c r="H83" s="30"/>
      <c r="I83" s="31"/>
      <c r="J83" s="32"/>
      <c r="K83" s="33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4">
        <f t="shared" si="3"/>
        <v>0</v>
      </c>
      <c r="Y83" s="48"/>
      <c r="Z83" s="48"/>
      <c r="AA83" s="49"/>
      <c r="AB83" s="5"/>
      <c r="AC83" s="5"/>
    </row>
    <row r="84" ht="15.75" customHeight="1">
      <c r="A84" s="25">
        <f t="shared" si="5"/>
        <v>15</v>
      </c>
      <c r="B84" s="25">
        <f t="shared" si="6"/>
        <v>15</v>
      </c>
      <c r="C84" s="26"/>
      <c r="D84" s="27"/>
      <c r="E84" s="91"/>
      <c r="F84" s="91"/>
      <c r="G84" s="29"/>
      <c r="H84" s="30"/>
      <c r="I84" s="31"/>
      <c r="J84" s="32"/>
      <c r="K84" s="33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4">
        <f t="shared" si="3"/>
        <v>0</v>
      </c>
      <c r="Y84" s="48"/>
      <c r="Z84" s="48"/>
      <c r="AA84" s="49"/>
      <c r="AB84" s="5"/>
      <c r="AC84" s="5"/>
    </row>
    <row r="85" ht="15.75" customHeight="1">
      <c r="A85" s="25">
        <f t="shared" si="5"/>
        <v>15</v>
      </c>
      <c r="B85" s="25">
        <f t="shared" si="6"/>
        <v>15</v>
      </c>
      <c r="C85" s="26"/>
      <c r="D85" s="27"/>
      <c r="E85" s="91"/>
      <c r="F85" s="91"/>
      <c r="G85" s="29"/>
      <c r="H85" s="30"/>
      <c r="I85" s="31"/>
      <c r="J85" s="32"/>
      <c r="K85" s="33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4">
        <f t="shared" si="3"/>
        <v>0</v>
      </c>
      <c r="Y85" s="48"/>
      <c r="Z85" s="48"/>
      <c r="AA85" s="49"/>
      <c r="AB85" s="5"/>
      <c r="AC85" s="5"/>
    </row>
    <row r="86" ht="15.75" customHeight="1">
      <c r="A86" s="25">
        <f t="shared" si="5"/>
        <v>15</v>
      </c>
      <c r="B86" s="25">
        <f t="shared" si="6"/>
        <v>15</v>
      </c>
      <c r="C86" s="26"/>
      <c r="D86" s="27"/>
      <c r="E86" s="91"/>
      <c r="F86" s="91"/>
      <c r="G86" s="29"/>
      <c r="H86" s="30"/>
      <c r="I86" s="31"/>
      <c r="J86" s="32"/>
      <c r="K86" s="33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4">
        <f t="shared" si="3"/>
        <v>0</v>
      </c>
      <c r="Y86" s="48"/>
      <c r="Z86" s="48"/>
      <c r="AA86" s="49"/>
      <c r="AB86" s="5"/>
      <c r="AC86" s="5"/>
    </row>
    <row r="87" ht="15.75" customHeight="1">
      <c r="A87" s="25">
        <f t="shared" si="5"/>
        <v>15</v>
      </c>
      <c r="B87" s="25">
        <f t="shared" si="6"/>
        <v>15</v>
      </c>
      <c r="C87" s="26"/>
      <c r="D87" s="27"/>
      <c r="E87" s="91"/>
      <c r="F87" s="91"/>
      <c r="G87" s="29"/>
      <c r="H87" s="30"/>
      <c r="I87" s="31"/>
      <c r="J87" s="32"/>
      <c r="K87" s="33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4">
        <f t="shared" si="3"/>
        <v>0</v>
      </c>
      <c r="Y87" s="48"/>
      <c r="Z87" s="48"/>
      <c r="AA87" s="49"/>
      <c r="AB87" s="5"/>
      <c r="AC87" s="5"/>
    </row>
    <row r="88" ht="15.75" customHeight="1">
      <c r="A88" s="25">
        <f t="shared" si="5"/>
        <v>15</v>
      </c>
      <c r="B88" s="25">
        <f t="shared" si="6"/>
        <v>15</v>
      </c>
      <c r="C88" s="26"/>
      <c r="D88" s="27"/>
      <c r="E88" s="91"/>
      <c r="F88" s="91"/>
      <c r="G88" s="29"/>
      <c r="H88" s="30"/>
      <c r="I88" s="31"/>
      <c r="J88" s="32"/>
      <c r="K88" s="33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4">
        <f t="shared" si="3"/>
        <v>0</v>
      </c>
      <c r="Y88" s="48"/>
      <c r="Z88" s="48"/>
      <c r="AA88" s="49"/>
      <c r="AB88" s="5"/>
      <c r="AC88" s="5"/>
    </row>
    <row r="89" ht="15.75" customHeight="1">
      <c r="A89" s="25">
        <f t="shared" si="5"/>
        <v>15</v>
      </c>
      <c r="B89" s="25">
        <f t="shared" si="6"/>
        <v>15</v>
      </c>
      <c r="C89" s="26"/>
      <c r="D89" s="27"/>
      <c r="E89" s="91"/>
      <c r="F89" s="91"/>
      <c r="G89" s="29"/>
      <c r="H89" s="30"/>
      <c r="I89" s="31"/>
      <c r="J89" s="32"/>
      <c r="K89" s="33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4">
        <f t="shared" si="3"/>
        <v>0</v>
      </c>
      <c r="Y89" s="48"/>
      <c r="Z89" s="48"/>
      <c r="AA89" s="49"/>
      <c r="AB89" s="5"/>
      <c r="AC89" s="5"/>
    </row>
    <row r="90" ht="15.75" customHeight="1">
      <c r="A90" s="25">
        <f t="shared" si="5"/>
        <v>15</v>
      </c>
      <c r="B90" s="25">
        <f t="shared" si="6"/>
        <v>15</v>
      </c>
      <c r="C90" s="26"/>
      <c r="D90" s="27"/>
      <c r="E90" s="91"/>
      <c r="F90" s="91"/>
      <c r="G90" s="29"/>
      <c r="H90" s="30"/>
      <c r="I90" s="31"/>
      <c r="J90" s="32"/>
      <c r="K90" s="33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4">
        <f t="shared" si="3"/>
        <v>0</v>
      </c>
      <c r="Y90" s="48"/>
      <c r="Z90" s="48"/>
      <c r="AA90" s="49"/>
      <c r="AB90" s="5"/>
      <c r="AC90" s="5"/>
    </row>
    <row r="91" ht="15.75" customHeight="1">
      <c r="A91" s="25">
        <f t="shared" si="5"/>
        <v>15</v>
      </c>
      <c r="B91" s="25">
        <f t="shared" si="6"/>
        <v>15</v>
      </c>
      <c r="C91" s="26"/>
      <c r="D91" s="27"/>
      <c r="E91" s="91"/>
      <c r="F91" s="91"/>
      <c r="G91" s="29"/>
      <c r="H91" s="30"/>
      <c r="I91" s="31"/>
      <c r="J91" s="32"/>
      <c r="K91" s="33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4">
        <f t="shared" si="3"/>
        <v>0</v>
      </c>
      <c r="Y91" s="48"/>
      <c r="Z91" s="48"/>
      <c r="AA91" s="49"/>
      <c r="AB91" s="5"/>
      <c r="AC91" s="5"/>
    </row>
    <row r="92" ht="15.75" customHeight="1">
      <c r="A92" s="25">
        <f t="shared" si="5"/>
        <v>15</v>
      </c>
      <c r="B92" s="25">
        <f t="shared" si="6"/>
        <v>15</v>
      </c>
      <c r="C92" s="26"/>
      <c r="D92" s="27"/>
      <c r="E92" s="91"/>
      <c r="F92" s="91"/>
      <c r="G92" s="29"/>
      <c r="H92" s="30"/>
      <c r="I92" s="31"/>
      <c r="J92" s="32"/>
      <c r="K92" s="33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4">
        <f t="shared" si="3"/>
        <v>0</v>
      </c>
      <c r="Y92" s="48"/>
      <c r="Z92" s="48"/>
      <c r="AA92" s="49"/>
      <c r="AB92" s="5"/>
      <c r="AC92" s="5"/>
    </row>
    <row r="93" ht="15.75" customHeight="1">
      <c r="A93" s="25">
        <f t="shared" si="5"/>
        <v>15</v>
      </c>
      <c r="B93" s="25">
        <f t="shared" si="6"/>
        <v>15</v>
      </c>
      <c r="C93" s="26"/>
      <c r="D93" s="27"/>
      <c r="E93" s="91"/>
      <c r="F93" s="91"/>
      <c r="G93" s="29"/>
      <c r="H93" s="30"/>
      <c r="I93" s="31"/>
      <c r="J93" s="32"/>
      <c r="K93" s="33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4">
        <f t="shared" si="3"/>
        <v>0</v>
      </c>
      <c r="Y93" s="48"/>
      <c r="Z93" s="48"/>
      <c r="AA93" s="49"/>
      <c r="AB93" s="5"/>
      <c r="AC93" s="5"/>
    </row>
    <row r="94" ht="15.75" customHeight="1">
      <c r="A94" s="25">
        <f t="shared" si="5"/>
        <v>15</v>
      </c>
      <c r="B94" s="25">
        <f t="shared" si="6"/>
        <v>15</v>
      </c>
      <c r="C94" s="26"/>
      <c r="D94" s="27"/>
      <c r="E94" s="91"/>
      <c r="F94" s="91"/>
      <c r="G94" s="29"/>
      <c r="H94" s="30"/>
      <c r="I94" s="31"/>
      <c r="J94" s="32"/>
      <c r="K94" s="33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4">
        <f t="shared" si="3"/>
        <v>0</v>
      </c>
      <c r="Y94" s="48"/>
      <c r="Z94" s="48"/>
      <c r="AA94" s="49"/>
      <c r="AB94" s="5"/>
      <c r="AC94" s="5"/>
    </row>
    <row r="95" ht="15.75" customHeight="1">
      <c r="A95" s="25">
        <f t="shared" si="5"/>
        <v>15</v>
      </c>
      <c r="B95" s="25">
        <f t="shared" si="6"/>
        <v>15</v>
      </c>
      <c r="C95" s="26"/>
      <c r="D95" s="27"/>
      <c r="E95" s="91"/>
      <c r="F95" s="91"/>
      <c r="G95" s="29"/>
      <c r="H95" s="30"/>
      <c r="I95" s="31"/>
      <c r="J95" s="32"/>
      <c r="K95" s="33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4">
        <f t="shared" si="3"/>
        <v>0</v>
      </c>
      <c r="Y95" s="48"/>
      <c r="Z95" s="48"/>
      <c r="AA95" s="49"/>
      <c r="AB95" s="5"/>
      <c r="AC95" s="5"/>
    </row>
    <row r="96" ht="15.75" customHeight="1">
      <c r="A96" s="25">
        <f t="shared" si="5"/>
        <v>15</v>
      </c>
      <c r="B96" s="25">
        <f t="shared" si="6"/>
        <v>15</v>
      </c>
      <c r="C96" s="26"/>
      <c r="D96" s="27"/>
      <c r="E96" s="91"/>
      <c r="F96" s="91"/>
      <c r="G96" s="29"/>
      <c r="H96" s="30"/>
      <c r="I96" s="31"/>
      <c r="J96" s="32"/>
      <c r="K96" s="33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4">
        <f t="shared" si="3"/>
        <v>0</v>
      </c>
      <c r="Y96" s="48"/>
      <c r="Z96" s="48"/>
      <c r="AA96" s="49"/>
      <c r="AB96" s="5"/>
      <c r="AC96" s="5"/>
    </row>
    <row r="97" ht="15.75" customHeight="1">
      <c r="A97" s="25">
        <f t="shared" si="5"/>
        <v>15</v>
      </c>
      <c r="B97" s="25">
        <f t="shared" si="6"/>
        <v>15</v>
      </c>
      <c r="C97" s="26"/>
      <c r="D97" s="27"/>
      <c r="E97" s="91"/>
      <c r="F97" s="91"/>
      <c r="G97" s="29"/>
      <c r="H97" s="30"/>
      <c r="I97" s="31"/>
      <c r="J97" s="32"/>
      <c r="K97" s="33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4">
        <f t="shared" si="3"/>
        <v>0</v>
      </c>
      <c r="Y97" s="48"/>
      <c r="Z97" s="48"/>
      <c r="AA97" s="49"/>
      <c r="AB97" s="5"/>
      <c r="AC97" s="5"/>
    </row>
    <row r="98" ht="15.75" customHeight="1">
      <c r="A98" s="25">
        <f t="shared" si="5"/>
        <v>15</v>
      </c>
      <c r="B98" s="25">
        <f t="shared" si="6"/>
        <v>15</v>
      </c>
      <c r="C98" s="26"/>
      <c r="D98" s="27"/>
      <c r="E98" s="91"/>
      <c r="F98" s="91"/>
      <c r="G98" s="29"/>
      <c r="H98" s="30"/>
      <c r="I98" s="31"/>
      <c r="J98" s="32"/>
      <c r="K98" s="33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4">
        <f t="shared" si="3"/>
        <v>0</v>
      </c>
      <c r="Y98" s="48"/>
      <c r="Z98" s="48"/>
      <c r="AA98" s="49"/>
      <c r="AB98" s="5"/>
      <c r="AC98" s="5"/>
    </row>
    <row r="99" ht="15.75" customHeight="1">
      <c r="A99" s="25">
        <f t="shared" si="5"/>
        <v>15</v>
      </c>
      <c r="B99" s="25">
        <f t="shared" si="6"/>
        <v>15</v>
      </c>
      <c r="C99" s="26"/>
      <c r="D99" s="27"/>
      <c r="E99" s="91"/>
      <c r="F99" s="91"/>
      <c r="G99" s="29"/>
      <c r="H99" s="30"/>
      <c r="I99" s="31"/>
      <c r="J99" s="32"/>
      <c r="K99" s="33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4">
        <f t="shared" si="3"/>
        <v>0</v>
      </c>
      <c r="Y99" s="48"/>
      <c r="Z99" s="48"/>
      <c r="AA99" s="49"/>
      <c r="AB99" s="5"/>
      <c r="AC99" s="5"/>
    </row>
    <row r="100" ht="15.75" customHeight="1">
      <c r="A100" s="25">
        <f t="shared" si="5"/>
        <v>15</v>
      </c>
      <c r="B100" s="25">
        <f t="shared" si="6"/>
        <v>15</v>
      </c>
      <c r="C100" s="26"/>
      <c r="D100" s="27"/>
      <c r="E100" s="91"/>
      <c r="F100" s="91"/>
      <c r="G100" s="29"/>
      <c r="H100" s="30"/>
      <c r="I100" s="31"/>
      <c r="J100" s="32"/>
      <c r="K100" s="33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4">
        <f t="shared" si="3"/>
        <v>0</v>
      </c>
      <c r="Y100" s="48"/>
      <c r="Z100" s="48"/>
      <c r="AA100" s="49"/>
      <c r="AB100" s="5"/>
      <c r="AC100" s="5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3" t="s">
        <v>218</v>
      </c>
      <c r="K101" s="74">
        <f t="shared" ref="K101:L101" si="7">SUM(COUNTIF(K3:K100,"A") + COUNTIF(K3:K100,"T") + (COUNTIF(K3:K100,"T")/2))</f>
        <v>0</v>
      </c>
      <c r="L101" s="74">
        <f t="shared" si="7"/>
        <v>30</v>
      </c>
      <c r="M101" s="74">
        <f>SUM(COUNTIF(M3:M100,"O")/2)</f>
        <v>0</v>
      </c>
      <c r="N101" s="74">
        <f t="shared" ref="N101:O101" si="8">SUM(COUNTIF(N3:N100,"A") + COUNTIF(N3:N100,"T") + (COUNTIF(N3:N100,"T")/2))</f>
        <v>0</v>
      </c>
      <c r="O101" s="74">
        <f t="shared" si="8"/>
        <v>30</v>
      </c>
      <c r="P101" s="74">
        <f>SUM(COUNTIF(P3:P100,"O")/2)</f>
        <v>0</v>
      </c>
      <c r="Q101" s="74">
        <f t="shared" ref="Q101:R101" si="9">SUM(COUNTIF(Q3:Q100,"A") + COUNTIF(Q3:Q100,"T") + (COUNTIF(Q3:Q100,"T")/2))</f>
        <v>0</v>
      </c>
      <c r="R101" s="74">
        <f t="shared" si="9"/>
        <v>27</v>
      </c>
      <c r="S101" s="74">
        <f>SUM(COUNTIF(S3:S100,"O")/2)</f>
        <v>0</v>
      </c>
      <c r="T101" s="74">
        <f t="shared" ref="T101:W101" si="10">SUM(COUNTIF(T3:T100,"A") + COUNTIF(T3:T100,"T") + (COUNTIF(T3:T100,"T")/2))</f>
        <v>1</v>
      </c>
      <c r="U101" s="74">
        <f t="shared" si="10"/>
        <v>19</v>
      </c>
      <c r="V101" s="74">
        <f t="shared" si="10"/>
        <v>21</v>
      </c>
      <c r="W101" s="74">
        <f t="shared" si="10"/>
        <v>0</v>
      </c>
      <c r="X101" s="75">
        <f t="shared" ref="X101:X104" si="12">AVERAGE(L101,M101,O101,P101,R101,S101,U101,V101)</f>
        <v>15.875</v>
      </c>
      <c r="Y101" s="76" t="s">
        <v>219</v>
      </c>
      <c r="Z101" s="4"/>
      <c r="AA101" s="48"/>
      <c r="AB101" s="48"/>
      <c r="AC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77" t="s">
        <v>220</v>
      </c>
      <c r="K102" s="78">
        <f t="shared" ref="K102:W102" si="11">SUM(COUNTIF(K3:K100,"J"))</f>
        <v>0</v>
      </c>
      <c r="L102" s="78">
        <f t="shared" si="11"/>
        <v>5</v>
      </c>
      <c r="M102" s="78">
        <f t="shared" si="11"/>
        <v>5</v>
      </c>
      <c r="N102" s="78">
        <f t="shared" si="11"/>
        <v>0</v>
      </c>
      <c r="O102" s="78">
        <f t="shared" si="11"/>
        <v>5</v>
      </c>
      <c r="P102" s="78">
        <f t="shared" si="11"/>
        <v>7</v>
      </c>
      <c r="Q102" s="78">
        <f t="shared" si="11"/>
        <v>0</v>
      </c>
      <c r="R102" s="78">
        <f t="shared" si="11"/>
        <v>9</v>
      </c>
      <c r="S102" s="78">
        <f t="shared" si="11"/>
        <v>4</v>
      </c>
      <c r="T102" s="78">
        <f t="shared" si="11"/>
        <v>0</v>
      </c>
      <c r="U102" s="78">
        <f t="shared" si="11"/>
        <v>6</v>
      </c>
      <c r="V102" s="78">
        <f t="shared" si="11"/>
        <v>5</v>
      </c>
      <c r="W102" s="78">
        <f t="shared" si="11"/>
        <v>0</v>
      </c>
      <c r="X102" s="79">
        <f t="shared" si="12"/>
        <v>5.75</v>
      </c>
      <c r="Y102" s="76" t="s">
        <v>221</v>
      </c>
      <c r="Z102" s="4"/>
      <c r="AA102" s="48"/>
      <c r="AB102" s="48"/>
      <c r="AC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0" t="s">
        <v>222</v>
      </c>
      <c r="K103" s="81">
        <f t="shared" ref="K103:W103" si="13">SUM(COUNTIF(K3:K100,"F"))</f>
        <v>0</v>
      </c>
      <c r="L103" s="81">
        <f t="shared" si="13"/>
        <v>1</v>
      </c>
      <c r="M103" s="81">
        <f t="shared" si="13"/>
        <v>0</v>
      </c>
      <c r="N103" s="81">
        <f t="shared" si="13"/>
        <v>0</v>
      </c>
      <c r="O103" s="81">
        <f t="shared" si="13"/>
        <v>2</v>
      </c>
      <c r="P103" s="81">
        <f t="shared" si="13"/>
        <v>1</v>
      </c>
      <c r="Q103" s="81">
        <f t="shared" si="13"/>
        <v>0</v>
      </c>
      <c r="R103" s="81">
        <f t="shared" si="13"/>
        <v>2</v>
      </c>
      <c r="S103" s="81">
        <f t="shared" si="13"/>
        <v>0</v>
      </c>
      <c r="T103" s="81">
        <f t="shared" si="13"/>
        <v>0</v>
      </c>
      <c r="U103" s="81">
        <f t="shared" si="13"/>
        <v>1</v>
      </c>
      <c r="V103" s="81">
        <f t="shared" si="13"/>
        <v>1</v>
      </c>
      <c r="W103" s="81">
        <f t="shared" si="13"/>
        <v>0</v>
      </c>
      <c r="X103" s="82">
        <f t="shared" si="12"/>
        <v>1</v>
      </c>
      <c r="Y103" s="76" t="s">
        <v>223</v>
      </c>
      <c r="Z103" s="4"/>
      <c r="AA103" s="48"/>
      <c r="AB103" s="48"/>
      <c r="AC103" s="48"/>
    </row>
    <row r="104" ht="15.75" customHeight="1">
      <c r="A104" s="71"/>
      <c r="B104" s="71"/>
      <c r="C104" s="1"/>
      <c r="D104" s="48"/>
      <c r="E104" s="72"/>
      <c r="F104" s="72"/>
      <c r="G104" s="72"/>
      <c r="H104" s="72"/>
      <c r="I104" s="44"/>
      <c r="J104" s="83" t="s">
        <v>224</v>
      </c>
      <c r="K104" s="85"/>
      <c r="L104" s="84">
        <f t="shared" ref="L104:M104" si="14">(COUNTIF(L3:L100,"A") + COUNTIF(L3:L100,"T") + COUNTIF(L3:L100,"F") + COUNTIF(L3:L100,"J"))</f>
        <v>36</v>
      </c>
      <c r="M104" s="84">
        <f t="shared" si="14"/>
        <v>36</v>
      </c>
      <c r="N104" s="85"/>
      <c r="O104" s="84">
        <f t="shared" ref="O104:P104" si="15">(COUNTIF(O3:O100,"A") + COUNTIF(O3:O100,"T") + COUNTIF(O3:O100,"F") + COUNTIF(O3:O100,"J"))</f>
        <v>37</v>
      </c>
      <c r="P104" s="84">
        <f t="shared" si="15"/>
        <v>41</v>
      </c>
      <c r="Q104" s="85"/>
      <c r="R104" s="84">
        <f t="shared" ref="R104:S104" si="16">(COUNTIF(R3:R100,"A") + COUNTIF(R3:R100,"T") + COUNTIF(R3:R100,"F") + COUNTIF(R3:R100,"J"))</f>
        <v>38</v>
      </c>
      <c r="S104" s="84">
        <f t="shared" si="16"/>
        <v>39</v>
      </c>
      <c r="T104" s="85"/>
      <c r="U104" s="84">
        <f t="shared" ref="U104:V104" si="17">(COUNTIF(U3:U100,"A") + COUNTIF(U3:U100,"T") + COUNTIF(U3:U100,"F") + COUNTIF(U3:U100,"J"))</f>
        <v>26</v>
      </c>
      <c r="V104" s="84">
        <f t="shared" si="17"/>
        <v>27</v>
      </c>
      <c r="W104" s="85"/>
      <c r="X104" s="86">
        <f t="shared" si="12"/>
        <v>35</v>
      </c>
      <c r="Y104" s="76" t="s">
        <v>225</v>
      </c>
      <c r="Z104" s="4"/>
      <c r="AA104" s="48"/>
      <c r="AB104" s="48"/>
      <c r="AC104" s="4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C1:I1"/>
    <mergeCell ref="K1:U1"/>
    <mergeCell ref="Y1:Z1"/>
    <mergeCell ref="AA1:AC1"/>
    <mergeCell ref="Z3:AC3"/>
    <mergeCell ref="Z4:AC4"/>
    <mergeCell ref="Z5:AC5"/>
    <mergeCell ref="Y65:AC65"/>
    <mergeCell ref="Y66:AC66"/>
    <mergeCell ref="Y101:Z101"/>
    <mergeCell ref="Y102:Z102"/>
    <mergeCell ref="Y103:Z103"/>
    <mergeCell ref="Y104:Z104"/>
    <mergeCell ref="Y67:AC67"/>
    <mergeCell ref="Y68:AC68"/>
    <mergeCell ref="Y69:AC69"/>
    <mergeCell ref="Y70:AC70"/>
    <mergeCell ref="Y62:AC62"/>
    <mergeCell ref="Y63:AC63"/>
    <mergeCell ref="Y64:AC64"/>
    <mergeCell ref="Y53:Z53"/>
    <mergeCell ref="Y54:Z54"/>
    <mergeCell ref="Y55:Z55"/>
    <mergeCell ref="Y56:Z56"/>
    <mergeCell ref="Y57:Z57"/>
    <mergeCell ref="Y58:Z58"/>
    <mergeCell ref="Y59:Z59"/>
    <mergeCell ref="Y46:Z46"/>
    <mergeCell ref="Y47:Z47"/>
    <mergeCell ref="Y48:Z48"/>
    <mergeCell ref="Y49:Z49"/>
    <mergeCell ref="Y50:Z50"/>
    <mergeCell ref="Y51:Z51"/>
    <mergeCell ref="Y52:Z52"/>
    <mergeCell ref="Z6:AC6"/>
    <mergeCell ref="Z7:AC7"/>
    <mergeCell ref="Z8:AC8"/>
    <mergeCell ref="Z9:AC9"/>
    <mergeCell ref="Z10:AC10"/>
    <mergeCell ref="Y45:Z45"/>
    <mergeCell ref="AB45:AC45"/>
  </mergeCells>
  <conditionalFormatting sqref="H67:H68 K67:X68 H71:H75 K71:X71 K73:X75">
    <cfRule type="cellIs" dxfId="0" priority="1" operator="equal">
      <formula>"NP"</formula>
    </cfRule>
  </conditionalFormatting>
  <conditionalFormatting sqref="H3:H100 K3:W100 Y3:Y10">
    <cfRule type="cellIs" dxfId="0" priority="2" operator="equal">
      <formula>"NP"</formula>
    </cfRule>
  </conditionalFormatting>
  <conditionalFormatting sqref="AB47:AB49 AC47 AB51:AB53">
    <cfRule type="containsText" dxfId="1" priority="3" operator="containsText" text="Si">
      <formula>NOT(ISERROR(SEARCH(("Si"),(AB47))))</formula>
    </cfRule>
  </conditionalFormatting>
  <conditionalFormatting sqref="H3:H100 K3:W100 Y3:Y10 X67:X68 X71 X73:X75">
    <cfRule type="containsText" dxfId="2" priority="4" operator="containsText" text="A">
      <formula>NOT(ISERROR(SEARCH(("A"),(H3))))</formula>
    </cfRule>
  </conditionalFormatting>
  <conditionalFormatting sqref="H3:H100 K3:W100 Y3:Y10 X67:X68 X71 X73:X75">
    <cfRule type="containsText" dxfId="3" priority="5" operator="containsText" text="F">
      <formula>NOT(ISERROR(SEARCH(("F"),(H3))))</formula>
    </cfRule>
  </conditionalFormatting>
  <conditionalFormatting sqref="H3:H100 K3:W100 Y3:Y10 X67:X68 X71 X73:X75">
    <cfRule type="containsText" dxfId="4" priority="6" operator="containsText" text="J">
      <formula>NOT(ISERROR(SEARCH(("J"),(H3))))</formula>
    </cfRule>
  </conditionalFormatting>
  <conditionalFormatting sqref="H3:H100 K3:W100 Y3:Y10 X67:X68 X71 X73:X75">
    <cfRule type="containsText" dxfId="5" priority="7" operator="containsText" text="R">
      <formula>NOT(ISERROR(SEARCH(("R"),(H3))))</formula>
    </cfRule>
  </conditionalFormatting>
  <conditionalFormatting sqref="H3:H100 K3:W100 Y3:Y10 X67:X68 X71 X73:X75">
    <cfRule type="containsText" dxfId="6" priority="8" operator="containsText" text="L">
      <formula>NOT(ISERROR(SEARCH(("L"),(H3))))</formula>
    </cfRule>
  </conditionalFormatting>
  <conditionalFormatting sqref="AA24 AA26 AA47:AA59 AA71:AA100">
    <cfRule type="expression" dxfId="7" priority="9">
      <formula>AND(ISNUMBER(AA24),TRUNC(AA24)&lt;TODAY())</formula>
    </cfRule>
  </conditionalFormatting>
  <conditionalFormatting sqref="AA24 AA26 AA47:AA59 AA71:AA100">
    <cfRule type="expression" dxfId="8" priority="10">
      <formula>AND(ISNUMBER(AA24),TRUNC(AA24)&gt;TODAY())</formula>
    </cfRule>
  </conditionalFormatting>
  <conditionalFormatting sqref="AA24 AA26 AA47:AA59 AA71:AA100">
    <cfRule type="timePeriod" dxfId="9" priority="11" timePeriod="today"/>
  </conditionalFormatting>
  <conditionalFormatting sqref="AB47:AC59 AB71:AC100">
    <cfRule type="containsText" dxfId="7" priority="12" operator="containsText" text="No">
      <formula>NOT(ISERROR(SEARCH(("No"),(AB47))))</formula>
    </cfRule>
  </conditionalFormatting>
  <conditionalFormatting sqref="H3:H100 K3:W100 Y3:Y10 X67:X68 X71 X73:X75">
    <cfRule type="containsText" dxfId="10" priority="13" operator="containsText" text="T">
      <formula>NOT(ISERROR(SEARCH(("T"),(H3))))</formula>
    </cfRule>
  </conditionalFormatting>
  <conditionalFormatting sqref="AB47:AC59 AB71:AC100">
    <cfRule type="containsText" dxfId="1" priority="14" operator="containsText" text="Sí">
      <formula>NOT(ISERROR(SEARCH(("Sí"),(AB47))))</formula>
    </cfRule>
  </conditionalFormatting>
  <conditionalFormatting sqref="H3:H100 K3:W100 Y3:Y10 X67:X68 X71 X73:X75">
    <cfRule type="containsText" dxfId="11" priority="15" operator="containsText" text="O">
      <formula>NOT(ISERROR(SEARCH(("O"),(H3))))</formula>
    </cfRule>
  </conditionalFormatting>
  <conditionalFormatting sqref="K104:W104">
    <cfRule type="cellIs" dxfId="1" priority="16" operator="equal">
      <formula>"OK"</formula>
    </cfRule>
  </conditionalFormatting>
  <conditionalFormatting sqref="K104:W104">
    <cfRule type="cellIs" dxfId="7" priority="17" operator="equal">
      <formula>"NO"</formula>
    </cfRule>
  </conditionalFormatting>
  <conditionalFormatting sqref="X3:X100">
    <cfRule type="cellIs" dxfId="2" priority="18" operator="greaterThanOrEqual">
      <formula>"75%"</formula>
    </cfRule>
  </conditionalFormatting>
  <conditionalFormatting sqref="X3:X100">
    <cfRule type="cellIs" dxfId="12" priority="19" operator="lessThan">
      <formula>"50%"</formula>
    </cfRule>
  </conditionalFormatting>
  <conditionalFormatting sqref="H3:H100 K3:W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W52 K53:O53 Q53:W53 K54:W65 K66 M66:W66 K67:W100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3.14"/>
    <col customWidth="1" min="3" max="3" width="14.14"/>
    <col customWidth="1" min="4" max="4" width="12.0"/>
    <col customWidth="1" min="5" max="6" width="6.71"/>
    <col customWidth="1" min="7" max="7" width="8.57"/>
    <col customWidth="1" min="8" max="8" width="7.86"/>
    <col customWidth="1" min="9" max="9" width="13.29"/>
    <col customWidth="1" min="10" max="10" width="11.71"/>
    <col customWidth="1" min="11" max="11" width="7.57"/>
    <col customWidth="1" min="12" max="21" width="6.57"/>
    <col customWidth="1" min="22" max="22" width="5.86"/>
    <col customWidth="1" min="23" max="23" width="21.0"/>
    <col customWidth="1" min="24" max="24" width="9.43"/>
    <col customWidth="1" min="25" max="25" width="10.43"/>
    <col customWidth="1" min="26" max="26" width="22.0"/>
    <col customWidth="1" min="27" max="27" width="11.43"/>
  </cols>
  <sheetData>
    <row r="1" ht="15.75" customHeight="1">
      <c r="A1" s="5" t="s">
        <v>239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5"/>
      <c r="K1" s="6" t="s">
        <v>241</v>
      </c>
      <c r="L1" s="7"/>
      <c r="M1" s="7"/>
      <c r="N1" s="7"/>
      <c r="O1" s="7"/>
      <c r="P1" s="7"/>
      <c r="Q1" s="7"/>
      <c r="R1" s="7"/>
      <c r="S1" s="7"/>
      <c r="T1" s="7"/>
      <c r="U1" s="8"/>
      <c r="V1" s="10">
        <v>8.0</v>
      </c>
      <c r="W1" s="11" t="s">
        <v>4</v>
      </c>
      <c r="X1" s="4"/>
      <c r="Y1" s="12" t="s">
        <v>5</v>
      </c>
      <c r="Z1" s="7"/>
      <c r="AA1" s="8"/>
    </row>
    <row r="2" ht="15.75" customHeight="1">
      <c r="A2" s="13"/>
      <c r="B2" s="13"/>
      <c r="C2" s="14" t="s">
        <v>6</v>
      </c>
      <c r="D2" s="14" t="s">
        <v>7</v>
      </c>
      <c r="E2" s="15" t="s">
        <v>8</v>
      </c>
      <c r="F2" s="15" t="s">
        <v>9</v>
      </c>
      <c r="G2" s="16" t="s">
        <v>10</v>
      </c>
      <c r="H2" s="17" t="s">
        <v>11</v>
      </c>
      <c r="I2" s="18" t="s">
        <v>12</v>
      </c>
      <c r="J2" s="18" t="s">
        <v>13</v>
      </c>
      <c r="K2" s="19">
        <v>5.0</v>
      </c>
      <c r="L2" s="19">
        <v>7.0</v>
      </c>
      <c r="M2" s="92">
        <v>10.0</v>
      </c>
      <c r="N2" s="19">
        <v>12.0</v>
      </c>
      <c r="O2" s="19">
        <v>15.0</v>
      </c>
      <c r="P2" s="92">
        <v>17.0</v>
      </c>
      <c r="Q2" s="19">
        <v>19.0</v>
      </c>
      <c r="R2" s="19">
        <v>21.0</v>
      </c>
      <c r="S2" s="92">
        <v>24.0</v>
      </c>
      <c r="T2" s="19">
        <v>26.0</v>
      </c>
      <c r="U2" s="19">
        <v>28.0</v>
      </c>
      <c r="V2" s="21" t="s">
        <v>14</v>
      </c>
      <c r="W2" s="22"/>
      <c r="X2" s="22"/>
      <c r="Y2" s="23"/>
      <c r="Z2" s="24"/>
      <c r="AA2" s="22"/>
    </row>
    <row r="3" ht="15.75" customHeight="1">
      <c r="A3" s="25">
        <f t="shared" ref="A3:A30" si="1">IF(I3="ALTM",1,IF(I3="1° P",2,IF(I3="1° P - 1°M",3,IF(I3="1° P - 2°M",4,IF(I3="2° P",5,IF(I3="2° P - 3°M",6,IF(I3="2° P - 4°M",7,IF(I3="1° PP",8,IF(I3="1° PP - 1°Pa",9,IF(I3="1° PP - 2°Pa",10,IF(I3="Espectro",11,IF(I3="Caballeria",12,IF(I3="FAZR",13,15)))))))))))))</f>
        <v>1</v>
      </c>
      <c r="B3" s="25">
        <f t="shared" ref="B3:B30" si="2">IF(C3="Cap.",1,IF(C3="Tte.",2,IF(C3="Alf.",3,IF(C3="SgtM.",4,IF(C3="Sgt1.",5,IF(C3="Sgt.",6,IF(C3="Cbo1.",7,IF(C3="Cbo.",8,IF(C3="Dis.",9,IF(C3="Inf.",10,IF(C3="Rct.",11,15)))))))))))</f>
        <v>1</v>
      </c>
      <c r="C3" s="26" t="s">
        <v>15</v>
      </c>
      <c r="D3" s="27" t="s">
        <v>16</v>
      </c>
      <c r="E3" s="91" t="s">
        <v>17</v>
      </c>
      <c r="F3" s="91"/>
      <c r="G3" s="29" t="s">
        <v>18</v>
      </c>
      <c r="H3" s="30" t="s">
        <v>19</v>
      </c>
      <c r="I3" s="31" t="s">
        <v>20</v>
      </c>
      <c r="J3" s="32" t="s">
        <v>21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4">
        <f t="shared" ref="V3:V100" si="3">SUM( (COUNTIF(K3,"A") + (COUNTIF(K3,"T")/2) + (COUNTIF(K3,"O")/2) )+ (COUNTIF(L3,"A") + (COUNTIF(L3,"T")/2) + (COUNTIF(L3,"O")/2) )+ (COUNTIF(M3,"A") + (COUNTIF(M3,"T")/2) + (COUNTIF(M3,"O")/2) )+ (COUNTIF(N3,"A") + (COUNTIF(N3,"T")/2) + (COUNTIF(N3,"O")/2) )+ (COUNTIF(O3,"A") + (COUNTIF(O3,"T")/2) + (COUNTIF(O3,"O")/2) )+ (COUNTIF(P3,"A") + (COUNTIF(P3,"T")/2) + (COUNTIF(P3,"O")/2) )+ (COUNTIF(Q3,"A") + (COUNTIF(Q3,"T")/2) + (COUNTIF(Q3,"O")/2) )+ (COUNTIF(R3,"A") + (COUNTIF(R3,"T")/2) + (COUNTIF(R3,"O")/2) )+ (COUNTIF(S3,"A") + (COUNTIF(S3,"T")/2) + (COUNTIF(S3,"O")/2) )+ (COUNTIF(T3,"A") + (COUNTIF(T3,"T")/2) + (COUNTIF(T3,"O")/2) )+ (COUNTIF(U3,"A") + (COUNTIF(U3,"T")/2) + (COUNTIF(U3,"O")/2) ) )/$V$1</f>
        <v>0</v>
      </c>
      <c r="W3" s="35" t="s">
        <v>19</v>
      </c>
      <c r="X3" s="36" t="s">
        <v>22</v>
      </c>
      <c r="Y3" s="37"/>
      <c r="Z3" s="37"/>
      <c r="AA3" s="38"/>
    </row>
    <row r="4" ht="15.75" customHeight="1">
      <c r="A4" s="25">
        <f t="shared" si="1"/>
        <v>1</v>
      </c>
      <c r="B4" s="25">
        <f t="shared" si="2"/>
        <v>15</v>
      </c>
      <c r="C4" s="26" t="s">
        <v>23</v>
      </c>
      <c r="D4" s="27" t="s">
        <v>24</v>
      </c>
      <c r="E4" s="91" t="s">
        <v>17</v>
      </c>
      <c r="F4" s="91"/>
      <c r="G4" s="29" t="s">
        <v>18</v>
      </c>
      <c r="H4" s="30" t="s">
        <v>25</v>
      </c>
      <c r="I4" s="31" t="s">
        <v>20</v>
      </c>
      <c r="J4" s="32" t="s">
        <v>21</v>
      </c>
      <c r="K4" s="30" t="s">
        <v>25</v>
      </c>
      <c r="L4" s="30" t="s">
        <v>25</v>
      </c>
      <c r="M4" s="30" t="s">
        <v>25</v>
      </c>
      <c r="N4" s="30" t="s">
        <v>25</v>
      </c>
      <c r="O4" s="30" t="s">
        <v>25</v>
      </c>
      <c r="P4" s="30" t="s">
        <v>25</v>
      </c>
      <c r="Q4" s="30" t="s">
        <v>25</v>
      </c>
      <c r="R4" s="30" t="s">
        <v>25</v>
      </c>
      <c r="S4" s="30" t="s">
        <v>25</v>
      </c>
      <c r="T4" s="30" t="s">
        <v>25</v>
      </c>
      <c r="U4" s="30" t="s">
        <v>25</v>
      </c>
      <c r="V4" s="34">
        <f t="shared" si="3"/>
        <v>0</v>
      </c>
      <c r="W4" s="30" t="s">
        <v>26</v>
      </c>
      <c r="X4" s="39" t="s">
        <v>27</v>
      </c>
      <c r="Y4" s="3"/>
      <c r="Z4" s="3"/>
      <c r="AA4" s="4"/>
    </row>
    <row r="5" ht="15.75" customHeight="1">
      <c r="A5" s="25">
        <f t="shared" si="1"/>
        <v>1</v>
      </c>
      <c r="B5" s="25">
        <f t="shared" si="2"/>
        <v>15</v>
      </c>
      <c r="C5" s="26" t="s">
        <v>23</v>
      </c>
      <c r="D5" s="27" t="s">
        <v>28</v>
      </c>
      <c r="E5" s="91" t="s">
        <v>17</v>
      </c>
      <c r="F5" s="91"/>
      <c r="G5" s="29" t="s">
        <v>18</v>
      </c>
      <c r="H5" s="30" t="s">
        <v>25</v>
      </c>
      <c r="I5" s="31" t="s">
        <v>20</v>
      </c>
      <c r="J5" s="32" t="s">
        <v>21</v>
      </c>
      <c r="K5" s="30" t="s">
        <v>25</v>
      </c>
      <c r="L5" s="30" t="s">
        <v>25</v>
      </c>
      <c r="M5" s="30" t="s">
        <v>25</v>
      </c>
      <c r="N5" s="30" t="s">
        <v>25</v>
      </c>
      <c r="O5" s="30" t="s">
        <v>25</v>
      </c>
      <c r="P5" s="30" t="s">
        <v>25</v>
      </c>
      <c r="Q5" s="30" t="s">
        <v>25</v>
      </c>
      <c r="R5" s="30" t="s">
        <v>25</v>
      </c>
      <c r="S5" s="30" t="s">
        <v>25</v>
      </c>
      <c r="T5" s="30" t="s">
        <v>25</v>
      </c>
      <c r="U5" s="30" t="s">
        <v>25</v>
      </c>
      <c r="V5" s="34">
        <f t="shared" si="3"/>
        <v>0</v>
      </c>
      <c r="W5" s="30" t="s">
        <v>29</v>
      </c>
      <c r="X5" s="39" t="s">
        <v>30</v>
      </c>
      <c r="Y5" s="3"/>
      <c r="Z5" s="3"/>
      <c r="AA5" s="4"/>
    </row>
    <row r="6" ht="15.75" customHeight="1">
      <c r="A6" s="25">
        <f t="shared" si="1"/>
        <v>2</v>
      </c>
      <c r="B6" s="25">
        <f t="shared" si="2"/>
        <v>4</v>
      </c>
      <c r="C6" s="26" t="s">
        <v>237</v>
      </c>
      <c r="D6" s="27" t="s">
        <v>32</v>
      </c>
      <c r="E6" s="91" t="s">
        <v>33</v>
      </c>
      <c r="F6" s="91"/>
      <c r="G6" s="29" t="s">
        <v>18</v>
      </c>
      <c r="H6" s="30" t="s">
        <v>19</v>
      </c>
      <c r="I6" s="31" t="s">
        <v>34</v>
      </c>
      <c r="J6" s="32" t="s">
        <v>238</v>
      </c>
      <c r="K6" s="30" t="s">
        <v>29</v>
      </c>
      <c r="L6" s="30" t="s">
        <v>29</v>
      </c>
      <c r="M6" s="40"/>
      <c r="N6" s="30" t="s">
        <v>19</v>
      </c>
      <c r="O6" s="30"/>
      <c r="P6" s="30"/>
      <c r="Q6" s="30"/>
      <c r="R6" s="30" t="s">
        <v>19</v>
      </c>
      <c r="S6" s="30"/>
      <c r="T6" s="30"/>
      <c r="U6" s="30"/>
      <c r="V6" s="34">
        <f t="shared" si="3"/>
        <v>0.25</v>
      </c>
      <c r="W6" s="30" t="s">
        <v>36</v>
      </c>
      <c r="X6" s="39" t="s">
        <v>37</v>
      </c>
      <c r="Y6" s="3"/>
      <c r="Z6" s="3"/>
      <c r="AA6" s="4"/>
    </row>
    <row r="7" ht="15.75" customHeight="1">
      <c r="A7" s="25">
        <f t="shared" si="1"/>
        <v>3</v>
      </c>
      <c r="B7" s="25">
        <f t="shared" si="2"/>
        <v>7</v>
      </c>
      <c r="C7" s="26" t="s">
        <v>38</v>
      </c>
      <c r="D7" s="27" t="s">
        <v>39</v>
      </c>
      <c r="E7" s="91" t="s">
        <v>33</v>
      </c>
      <c r="F7" s="91" t="s">
        <v>40</v>
      </c>
      <c r="G7" s="29" t="s">
        <v>41</v>
      </c>
      <c r="H7" s="30" t="s">
        <v>19</v>
      </c>
      <c r="I7" s="31" t="s">
        <v>42</v>
      </c>
      <c r="J7" s="32" t="s">
        <v>43</v>
      </c>
      <c r="K7" s="30" t="s">
        <v>29</v>
      </c>
      <c r="L7" s="30" t="s">
        <v>29</v>
      </c>
      <c r="M7" s="41"/>
      <c r="N7" s="30" t="s">
        <v>19</v>
      </c>
      <c r="O7" s="30"/>
      <c r="P7" s="30"/>
      <c r="Q7" s="30"/>
      <c r="R7" s="30" t="s">
        <v>19</v>
      </c>
      <c r="S7" s="30"/>
      <c r="T7" s="30"/>
      <c r="U7" s="30"/>
      <c r="V7" s="34">
        <f t="shared" si="3"/>
        <v>0.25</v>
      </c>
      <c r="W7" s="30" t="s">
        <v>25</v>
      </c>
      <c r="X7" s="39" t="s">
        <v>44</v>
      </c>
      <c r="Y7" s="3"/>
      <c r="Z7" s="3"/>
      <c r="AA7" s="4"/>
    </row>
    <row r="8" ht="15.75" customHeight="1">
      <c r="A8" s="25">
        <f t="shared" si="1"/>
        <v>3</v>
      </c>
      <c r="B8" s="25">
        <f t="shared" si="2"/>
        <v>8</v>
      </c>
      <c r="C8" s="26" t="s">
        <v>56</v>
      </c>
      <c r="D8" s="27" t="s">
        <v>45</v>
      </c>
      <c r="E8" s="91" t="s">
        <v>33</v>
      </c>
      <c r="F8" s="91" t="s">
        <v>46</v>
      </c>
      <c r="G8" s="29" t="s">
        <v>41</v>
      </c>
      <c r="H8" s="30" t="s">
        <v>19</v>
      </c>
      <c r="I8" s="31" t="s">
        <v>42</v>
      </c>
      <c r="J8" s="32" t="s">
        <v>47</v>
      </c>
      <c r="K8" s="30" t="s">
        <v>19</v>
      </c>
      <c r="L8" s="30" t="s">
        <v>19</v>
      </c>
      <c r="M8" s="30"/>
      <c r="N8" s="30" t="s">
        <v>19</v>
      </c>
      <c r="O8" s="30"/>
      <c r="P8" s="30"/>
      <c r="Q8" s="30"/>
      <c r="R8" s="30" t="s">
        <v>19</v>
      </c>
      <c r="S8" s="30"/>
      <c r="T8" s="30"/>
      <c r="U8" s="30"/>
      <c r="V8" s="34">
        <f t="shared" si="3"/>
        <v>0.5</v>
      </c>
      <c r="W8" s="30" t="s">
        <v>48</v>
      </c>
      <c r="X8" s="39" t="s">
        <v>49</v>
      </c>
      <c r="Y8" s="3"/>
      <c r="Z8" s="3"/>
      <c r="AA8" s="4"/>
    </row>
    <row r="9" ht="15.75" customHeight="1">
      <c r="A9" s="25">
        <f t="shared" si="1"/>
        <v>3</v>
      </c>
      <c r="B9" s="25">
        <f t="shared" si="2"/>
        <v>7</v>
      </c>
      <c r="C9" s="26" t="s">
        <v>38</v>
      </c>
      <c r="D9" s="27" t="s">
        <v>50</v>
      </c>
      <c r="E9" s="91" t="s">
        <v>51</v>
      </c>
      <c r="F9" s="91" t="s">
        <v>46</v>
      </c>
      <c r="G9" s="29" t="s">
        <v>52</v>
      </c>
      <c r="H9" s="30" t="s">
        <v>19</v>
      </c>
      <c r="I9" s="31" t="s">
        <v>42</v>
      </c>
      <c r="J9" s="32" t="s">
        <v>53</v>
      </c>
      <c r="K9" s="30" t="s">
        <v>19</v>
      </c>
      <c r="L9" s="30" t="s">
        <v>19</v>
      </c>
      <c r="M9" s="30"/>
      <c r="N9" s="30" t="s">
        <v>19</v>
      </c>
      <c r="O9" s="30"/>
      <c r="P9" s="30"/>
      <c r="Q9" s="30"/>
      <c r="R9" s="30" t="s">
        <v>19</v>
      </c>
      <c r="S9" s="30"/>
      <c r="T9" s="30"/>
      <c r="U9" s="30"/>
      <c r="V9" s="34">
        <f t="shared" si="3"/>
        <v>0.5</v>
      </c>
      <c r="W9" s="30" t="s">
        <v>54</v>
      </c>
      <c r="X9" s="39" t="s">
        <v>55</v>
      </c>
      <c r="Y9" s="3"/>
      <c r="Z9" s="3"/>
      <c r="AA9" s="4"/>
    </row>
    <row r="10" ht="15.75" customHeight="1">
      <c r="A10" s="25">
        <f t="shared" si="1"/>
        <v>3</v>
      </c>
      <c r="B10" s="25">
        <f t="shared" si="2"/>
        <v>8</v>
      </c>
      <c r="C10" s="26" t="s">
        <v>56</v>
      </c>
      <c r="D10" s="27" t="s">
        <v>57</v>
      </c>
      <c r="E10" s="91" t="s">
        <v>51</v>
      </c>
      <c r="F10" s="91" t="s">
        <v>17</v>
      </c>
      <c r="G10" s="29" t="s">
        <v>18</v>
      </c>
      <c r="H10" s="30" t="s">
        <v>19</v>
      </c>
      <c r="I10" s="31" t="s">
        <v>42</v>
      </c>
      <c r="J10" s="32" t="s">
        <v>58</v>
      </c>
      <c r="K10" s="30" t="s">
        <v>48</v>
      </c>
      <c r="L10" s="30" t="s">
        <v>48</v>
      </c>
      <c r="M10" s="30"/>
      <c r="N10" s="30" t="s">
        <v>29</v>
      </c>
      <c r="O10" s="30"/>
      <c r="P10" s="30"/>
      <c r="Q10" s="30"/>
      <c r="R10" s="30" t="s">
        <v>19</v>
      </c>
      <c r="S10" s="30"/>
      <c r="T10" s="30"/>
      <c r="U10" s="30"/>
      <c r="V10" s="34">
        <f t="shared" si="3"/>
        <v>0.25</v>
      </c>
      <c r="W10" s="30" t="s">
        <v>59</v>
      </c>
      <c r="X10" s="39" t="s">
        <v>60</v>
      </c>
      <c r="Y10" s="3"/>
      <c r="Z10" s="3"/>
      <c r="AA10" s="4"/>
    </row>
    <row r="11" ht="15.75" customHeight="1">
      <c r="A11" s="25">
        <f t="shared" si="1"/>
        <v>3</v>
      </c>
      <c r="B11" s="25">
        <f t="shared" si="2"/>
        <v>9</v>
      </c>
      <c r="C11" s="26" t="s">
        <v>74</v>
      </c>
      <c r="D11" s="27" t="s">
        <v>61</v>
      </c>
      <c r="E11" s="91" t="s">
        <v>17</v>
      </c>
      <c r="F11" s="91" t="s">
        <v>63</v>
      </c>
      <c r="G11" s="29" t="s">
        <v>64</v>
      </c>
      <c r="H11" s="30" t="s">
        <v>19</v>
      </c>
      <c r="I11" s="31" t="s">
        <v>42</v>
      </c>
      <c r="J11" s="32" t="s">
        <v>58</v>
      </c>
      <c r="K11" s="30" t="s">
        <v>29</v>
      </c>
      <c r="L11" s="42" t="s">
        <v>19</v>
      </c>
      <c r="M11" s="30"/>
      <c r="N11" s="30" t="s">
        <v>29</v>
      </c>
      <c r="O11" s="30"/>
      <c r="P11" s="30"/>
      <c r="Q11" s="30"/>
      <c r="R11" s="30" t="s">
        <v>19</v>
      </c>
      <c r="S11" s="30"/>
      <c r="T11" s="30"/>
      <c r="U11" s="30"/>
      <c r="V11" s="34">
        <f t="shared" si="3"/>
        <v>0.25</v>
      </c>
    </row>
    <row r="12" ht="15.75" customHeight="1">
      <c r="A12" s="25">
        <f t="shared" si="1"/>
        <v>3</v>
      </c>
      <c r="B12" s="25">
        <f t="shared" si="2"/>
        <v>11</v>
      </c>
      <c r="C12" s="26" t="s">
        <v>70</v>
      </c>
      <c r="D12" s="27" t="s">
        <v>71</v>
      </c>
      <c r="E12" s="91" t="s">
        <v>17</v>
      </c>
      <c r="F12" s="91"/>
      <c r="G12" s="29" t="s">
        <v>18</v>
      </c>
      <c r="H12" s="30" t="s">
        <v>25</v>
      </c>
      <c r="I12" s="31" t="s">
        <v>42</v>
      </c>
      <c r="J12" s="32" t="s">
        <v>58</v>
      </c>
      <c r="K12" s="42" t="s">
        <v>25</v>
      </c>
      <c r="L12" s="30" t="s">
        <v>25</v>
      </c>
      <c r="M12" s="42" t="s">
        <v>25</v>
      </c>
      <c r="N12" s="30" t="s">
        <v>25</v>
      </c>
      <c r="O12" s="42" t="s">
        <v>25</v>
      </c>
      <c r="P12" s="30" t="s">
        <v>25</v>
      </c>
      <c r="Q12" s="42" t="s">
        <v>25</v>
      </c>
      <c r="R12" s="30" t="s">
        <v>25</v>
      </c>
      <c r="S12" s="42" t="s">
        <v>25</v>
      </c>
      <c r="T12" s="30" t="s">
        <v>25</v>
      </c>
      <c r="U12" s="42" t="s">
        <v>25</v>
      </c>
      <c r="V12" s="34">
        <f t="shared" si="3"/>
        <v>0</v>
      </c>
      <c r="W12" s="43" t="s">
        <v>67</v>
      </c>
      <c r="X12" s="43" t="s">
        <v>68</v>
      </c>
      <c r="Y12" s="44"/>
      <c r="Z12" s="43" t="s">
        <v>69</v>
      </c>
      <c r="AA12" s="43" t="s">
        <v>68</v>
      </c>
    </row>
    <row r="13" ht="15.75" customHeight="1">
      <c r="A13" s="25">
        <f t="shared" si="1"/>
        <v>3</v>
      </c>
      <c r="B13" s="25">
        <f t="shared" si="2"/>
        <v>11</v>
      </c>
      <c r="C13" s="26" t="s">
        <v>70</v>
      </c>
      <c r="D13" s="27" t="s">
        <v>66</v>
      </c>
      <c r="E13" s="91" t="s">
        <v>17</v>
      </c>
      <c r="F13" s="91"/>
      <c r="G13" s="29" t="s">
        <v>41</v>
      </c>
      <c r="H13" s="30" t="s">
        <v>19</v>
      </c>
      <c r="I13" s="31" t="s">
        <v>42</v>
      </c>
      <c r="J13" s="32" t="s">
        <v>58</v>
      </c>
      <c r="K13" s="30" t="s">
        <v>19</v>
      </c>
      <c r="L13" s="30" t="s">
        <v>19</v>
      </c>
      <c r="M13" s="30"/>
      <c r="N13" s="30" t="s">
        <v>19</v>
      </c>
      <c r="O13" s="30"/>
      <c r="P13" s="30"/>
      <c r="Q13" s="30"/>
      <c r="R13" s="30" t="s">
        <v>48</v>
      </c>
      <c r="S13" s="30"/>
      <c r="T13" s="30"/>
      <c r="U13" s="30"/>
      <c r="V13" s="34">
        <f t="shared" si="3"/>
        <v>0.4375</v>
      </c>
      <c r="W13" s="45" t="s">
        <v>72</v>
      </c>
      <c r="X13" s="46">
        <f>COUNTIF(I3:I100,"1° P - 1°M")</f>
        <v>17</v>
      </c>
      <c r="Y13" s="44"/>
      <c r="Z13" s="45" t="s">
        <v>73</v>
      </c>
      <c r="AA13" s="46">
        <f>COUNTIF(C3:C100,"Rct.")</f>
        <v>16</v>
      </c>
    </row>
    <row r="14" ht="15.75" customHeight="1">
      <c r="A14" s="25">
        <f t="shared" si="1"/>
        <v>3</v>
      </c>
      <c r="B14" s="25">
        <f t="shared" si="2"/>
        <v>9</v>
      </c>
      <c r="C14" s="26" t="s">
        <v>74</v>
      </c>
      <c r="D14" s="27" t="s">
        <v>83</v>
      </c>
      <c r="E14" s="91" t="s">
        <v>17</v>
      </c>
      <c r="F14" s="91" t="s">
        <v>33</v>
      </c>
      <c r="G14" s="29" t="s">
        <v>41</v>
      </c>
      <c r="H14" s="42" t="s">
        <v>19</v>
      </c>
      <c r="I14" s="31" t="s">
        <v>42</v>
      </c>
      <c r="J14" s="32" t="s">
        <v>77</v>
      </c>
      <c r="K14" s="42" t="s">
        <v>19</v>
      </c>
      <c r="L14" s="42" t="s">
        <v>19</v>
      </c>
      <c r="M14" s="42"/>
      <c r="N14" s="42" t="s">
        <v>29</v>
      </c>
      <c r="O14" s="42"/>
      <c r="P14" s="42"/>
      <c r="Q14" s="42"/>
      <c r="R14" s="42" t="s">
        <v>19</v>
      </c>
      <c r="S14" s="42"/>
      <c r="T14" s="42"/>
      <c r="U14" s="42"/>
      <c r="V14" s="34">
        <f t="shared" si="3"/>
        <v>0.375</v>
      </c>
      <c r="W14" s="45" t="s">
        <v>78</v>
      </c>
      <c r="X14" s="46">
        <f>COUNTIF(I3:I100,"1° P - 2°M")</f>
        <v>16</v>
      </c>
      <c r="Y14" s="44"/>
      <c r="Z14" s="45" t="s">
        <v>79</v>
      </c>
      <c r="AA14" s="46">
        <f>COUNTIF(C3:C100,"Inf.")</f>
        <v>9</v>
      </c>
    </row>
    <row r="15" ht="15.75" customHeight="1">
      <c r="A15" s="25">
        <f t="shared" si="1"/>
        <v>3</v>
      </c>
      <c r="B15" s="25">
        <f t="shared" si="2"/>
        <v>9</v>
      </c>
      <c r="C15" s="26" t="s">
        <v>74</v>
      </c>
      <c r="D15" s="27" t="s">
        <v>80</v>
      </c>
      <c r="E15" s="91" t="s">
        <v>33</v>
      </c>
      <c r="F15" s="91" t="s">
        <v>17</v>
      </c>
      <c r="G15" s="29" t="s">
        <v>52</v>
      </c>
      <c r="H15" s="30" t="s">
        <v>19</v>
      </c>
      <c r="I15" s="31" t="s">
        <v>42</v>
      </c>
      <c r="J15" s="32" t="s">
        <v>77</v>
      </c>
      <c r="K15" s="30" t="s">
        <v>29</v>
      </c>
      <c r="L15" s="30" t="s">
        <v>19</v>
      </c>
      <c r="M15" s="30"/>
      <c r="N15" s="30" t="s">
        <v>29</v>
      </c>
      <c r="O15" s="30"/>
      <c r="P15" s="30"/>
      <c r="Q15" s="30"/>
      <c r="R15" s="30" t="s">
        <v>19</v>
      </c>
      <c r="S15" s="30"/>
      <c r="T15" s="30"/>
      <c r="U15" s="30"/>
      <c r="V15" s="34">
        <f t="shared" si="3"/>
        <v>0.25</v>
      </c>
      <c r="W15" s="45" t="s">
        <v>81</v>
      </c>
      <c r="X15" s="46">
        <f>COUNTIF(I3:I100,"1° PP - 1°Pa")</f>
        <v>12</v>
      </c>
      <c r="Y15" s="44"/>
      <c r="Z15" s="45" t="s">
        <v>82</v>
      </c>
      <c r="AA15" s="46">
        <f>COUNTIF(C3:C100,"Dis.")</f>
        <v>17</v>
      </c>
    </row>
    <row r="16" ht="15.75" customHeight="1">
      <c r="A16" s="25">
        <f t="shared" si="1"/>
        <v>3</v>
      </c>
      <c r="B16" s="25">
        <f t="shared" si="2"/>
        <v>9</v>
      </c>
      <c r="C16" s="26" t="s">
        <v>74</v>
      </c>
      <c r="D16" s="27" t="s">
        <v>75</v>
      </c>
      <c r="E16" s="91" t="s">
        <v>76</v>
      </c>
      <c r="F16" s="91" t="s">
        <v>63</v>
      </c>
      <c r="G16" s="29" t="s">
        <v>41</v>
      </c>
      <c r="H16" s="30" t="s">
        <v>25</v>
      </c>
      <c r="I16" s="31" t="s">
        <v>42</v>
      </c>
      <c r="J16" s="32" t="s">
        <v>77</v>
      </c>
      <c r="K16" s="30" t="s">
        <v>25</v>
      </c>
      <c r="L16" s="30" t="s">
        <v>25</v>
      </c>
      <c r="M16" s="30" t="s">
        <v>25</v>
      </c>
      <c r="N16" s="30" t="s">
        <v>25</v>
      </c>
      <c r="O16" s="30" t="s">
        <v>25</v>
      </c>
      <c r="P16" s="30" t="s">
        <v>25</v>
      </c>
      <c r="Q16" s="30" t="s">
        <v>25</v>
      </c>
      <c r="R16" s="30" t="s">
        <v>25</v>
      </c>
      <c r="S16" s="30" t="s">
        <v>25</v>
      </c>
      <c r="T16" s="30" t="s">
        <v>25</v>
      </c>
      <c r="U16" s="30" t="s">
        <v>25</v>
      </c>
      <c r="V16" s="34">
        <f t="shared" si="3"/>
        <v>0</v>
      </c>
      <c r="W16" s="45" t="s">
        <v>84</v>
      </c>
      <c r="X16" s="46">
        <f>COUNTIF(I3:I100,"Espectro")</f>
        <v>6</v>
      </c>
      <c r="Y16" s="44"/>
      <c r="Z16" s="45" t="s">
        <v>85</v>
      </c>
      <c r="AA16" s="46">
        <f>COUNTIF(C3:C100,"Cbo.")</f>
        <v>13</v>
      </c>
    </row>
    <row r="17" ht="15.75" customHeight="1">
      <c r="A17" s="25">
        <f t="shared" si="1"/>
        <v>3</v>
      </c>
      <c r="B17" s="25">
        <f t="shared" si="2"/>
        <v>11</v>
      </c>
      <c r="C17" s="26" t="s">
        <v>70</v>
      </c>
      <c r="D17" s="27" t="s">
        <v>86</v>
      </c>
      <c r="E17" s="91" t="s">
        <v>17</v>
      </c>
      <c r="F17" s="91"/>
      <c r="G17" s="29" t="s">
        <v>18</v>
      </c>
      <c r="H17" s="30" t="s">
        <v>19</v>
      </c>
      <c r="I17" s="31" t="s">
        <v>42</v>
      </c>
      <c r="J17" s="32" t="s">
        <v>77</v>
      </c>
      <c r="K17" s="30"/>
      <c r="L17" s="30"/>
      <c r="M17" s="30"/>
      <c r="N17" s="30" t="s">
        <v>29</v>
      </c>
      <c r="O17" s="30"/>
      <c r="P17" s="30"/>
      <c r="Q17" s="30"/>
      <c r="R17" s="30" t="s">
        <v>29</v>
      </c>
      <c r="S17" s="30"/>
      <c r="T17" s="30"/>
      <c r="U17" s="30"/>
      <c r="V17" s="34">
        <f t="shared" si="3"/>
        <v>0</v>
      </c>
      <c r="W17" s="45" t="s">
        <v>87</v>
      </c>
      <c r="X17" s="46">
        <f>COUNTIF(I3:I100,"Caballeria")</f>
        <v>8</v>
      </c>
      <c r="Y17" s="44"/>
      <c r="Z17" s="45" t="s">
        <v>88</v>
      </c>
      <c r="AA17" s="46">
        <f>COUNTIF(C3:C100,"Cbo1.")</f>
        <v>7</v>
      </c>
    </row>
    <row r="18" ht="15.75" customHeight="1">
      <c r="A18" s="25">
        <f t="shared" si="1"/>
        <v>3</v>
      </c>
      <c r="B18" s="25">
        <f t="shared" si="2"/>
        <v>7</v>
      </c>
      <c r="C18" s="26" t="s">
        <v>38</v>
      </c>
      <c r="D18" s="27" t="s">
        <v>89</v>
      </c>
      <c r="E18" s="91" t="s">
        <v>33</v>
      </c>
      <c r="F18" s="91" t="s">
        <v>62</v>
      </c>
      <c r="G18" s="29" t="s">
        <v>18</v>
      </c>
      <c r="H18" s="30" t="s">
        <v>25</v>
      </c>
      <c r="I18" s="31" t="s">
        <v>42</v>
      </c>
      <c r="J18" s="32" t="s">
        <v>90</v>
      </c>
      <c r="K18" s="30" t="s">
        <v>25</v>
      </c>
      <c r="L18" s="30" t="s">
        <v>25</v>
      </c>
      <c r="M18" s="30" t="s">
        <v>25</v>
      </c>
      <c r="N18" s="30" t="s">
        <v>25</v>
      </c>
      <c r="O18" s="30" t="s">
        <v>25</v>
      </c>
      <c r="P18" s="30" t="s">
        <v>25</v>
      </c>
      <c r="Q18" s="30" t="s">
        <v>25</v>
      </c>
      <c r="R18" s="30" t="s">
        <v>25</v>
      </c>
      <c r="S18" s="30" t="s">
        <v>25</v>
      </c>
      <c r="T18" s="30" t="s">
        <v>25</v>
      </c>
      <c r="U18" s="30" t="s">
        <v>25</v>
      </c>
      <c r="V18" s="34">
        <f t="shared" si="3"/>
        <v>0</v>
      </c>
      <c r="W18" s="45" t="s">
        <v>91</v>
      </c>
      <c r="X18" s="46">
        <f>COUNTIF(I3:I100,"FAZR")</f>
        <v>4</v>
      </c>
      <c r="Y18" s="44"/>
      <c r="Z18" s="45" t="s">
        <v>92</v>
      </c>
      <c r="AA18" s="46">
        <f>COUNTIF(C3:C100,"Sgt.")</f>
        <v>4</v>
      </c>
    </row>
    <row r="19" ht="15.75" customHeight="1">
      <c r="A19" s="25">
        <f t="shared" si="1"/>
        <v>3</v>
      </c>
      <c r="B19" s="25">
        <f t="shared" si="2"/>
        <v>8</v>
      </c>
      <c r="C19" s="26" t="s">
        <v>56</v>
      </c>
      <c r="D19" s="27" t="s">
        <v>93</v>
      </c>
      <c r="E19" s="91" t="s">
        <v>63</v>
      </c>
      <c r="F19" s="91" t="s">
        <v>17</v>
      </c>
      <c r="G19" s="29" t="s">
        <v>18</v>
      </c>
      <c r="H19" s="30" t="s">
        <v>25</v>
      </c>
      <c r="I19" s="31" t="s">
        <v>42</v>
      </c>
      <c r="J19" s="32" t="s">
        <v>90</v>
      </c>
      <c r="K19" s="30" t="s">
        <v>25</v>
      </c>
      <c r="L19" s="30" t="s">
        <v>25</v>
      </c>
      <c r="M19" s="30" t="s">
        <v>25</v>
      </c>
      <c r="N19" s="30" t="s">
        <v>25</v>
      </c>
      <c r="O19" s="30" t="s">
        <v>25</v>
      </c>
      <c r="P19" s="30" t="s">
        <v>25</v>
      </c>
      <c r="Q19" s="30" t="s">
        <v>25</v>
      </c>
      <c r="R19" s="30" t="s">
        <v>25</v>
      </c>
      <c r="S19" s="30" t="s">
        <v>25</v>
      </c>
      <c r="T19" s="30" t="s">
        <v>25</v>
      </c>
      <c r="U19" s="30" t="s">
        <v>25</v>
      </c>
      <c r="V19" s="34">
        <f t="shared" si="3"/>
        <v>0</v>
      </c>
      <c r="W19" s="45" t="s">
        <v>94</v>
      </c>
      <c r="X19" s="46">
        <v>6.0</v>
      </c>
      <c r="Y19" s="44"/>
      <c r="Z19" s="45" t="s">
        <v>95</v>
      </c>
      <c r="AA19" s="46">
        <f>COUNTIF(C3:C100,"Sgt1.")</f>
        <v>4</v>
      </c>
    </row>
    <row r="20" ht="15.75" customHeight="1">
      <c r="A20" s="25">
        <f t="shared" si="1"/>
        <v>3</v>
      </c>
      <c r="B20" s="25">
        <f t="shared" si="2"/>
        <v>8</v>
      </c>
      <c r="C20" s="26" t="s">
        <v>56</v>
      </c>
      <c r="D20" s="70" t="s">
        <v>227</v>
      </c>
      <c r="E20" s="91" t="s">
        <v>63</v>
      </c>
      <c r="F20" s="91" t="s">
        <v>51</v>
      </c>
      <c r="G20" s="29" t="s">
        <v>64</v>
      </c>
      <c r="H20" s="30" t="s">
        <v>19</v>
      </c>
      <c r="I20" s="31" t="s">
        <v>42</v>
      </c>
      <c r="J20" s="32" t="s">
        <v>90</v>
      </c>
      <c r="K20" s="30" t="s">
        <v>19</v>
      </c>
      <c r="L20" s="30" t="s">
        <v>19</v>
      </c>
      <c r="M20" s="30"/>
      <c r="N20" s="30" t="s">
        <v>19</v>
      </c>
      <c r="O20" s="30" t="s">
        <v>19</v>
      </c>
      <c r="P20" s="30"/>
      <c r="Q20" s="30" t="s">
        <v>19</v>
      </c>
      <c r="R20" s="30" t="s">
        <v>19</v>
      </c>
      <c r="S20" s="30"/>
      <c r="T20" s="30" t="s">
        <v>19</v>
      </c>
      <c r="U20" s="30" t="s">
        <v>19</v>
      </c>
      <c r="V20" s="34">
        <f t="shared" si="3"/>
        <v>1</v>
      </c>
      <c r="W20" s="45" t="s">
        <v>97</v>
      </c>
      <c r="X20" s="46">
        <f>COUNTIF(H3:H100,"R")</f>
        <v>30</v>
      </c>
      <c r="Y20" s="44"/>
      <c r="Z20" s="45" t="s">
        <v>98</v>
      </c>
      <c r="AA20" s="46">
        <f>COUNTIF(C3:C100,"SgtM.")</f>
        <v>1</v>
      </c>
    </row>
    <row r="21" ht="15.75" customHeight="1">
      <c r="A21" s="25">
        <f t="shared" si="1"/>
        <v>3</v>
      </c>
      <c r="B21" s="25">
        <f t="shared" si="2"/>
        <v>8</v>
      </c>
      <c r="C21" s="26" t="s">
        <v>56</v>
      </c>
      <c r="D21" s="27" t="s">
        <v>96</v>
      </c>
      <c r="E21" s="91" t="s">
        <v>33</v>
      </c>
      <c r="F21" s="91" t="s">
        <v>46</v>
      </c>
      <c r="G21" s="29" t="s">
        <v>41</v>
      </c>
      <c r="H21" s="30" t="s">
        <v>25</v>
      </c>
      <c r="I21" s="31" t="s">
        <v>42</v>
      </c>
      <c r="J21" s="32" t="s">
        <v>90</v>
      </c>
      <c r="K21" s="30" t="s">
        <v>19</v>
      </c>
      <c r="L21" s="30" t="s">
        <v>25</v>
      </c>
      <c r="M21" s="30" t="s">
        <v>25</v>
      </c>
      <c r="N21" s="30" t="s">
        <v>25</v>
      </c>
      <c r="O21" s="30" t="s">
        <v>25</v>
      </c>
      <c r="P21" s="30" t="s">
        <v>25</v>
      </c>
      <c r="Q21" s="30" t="s">
        <v>25</v>
      </c>
      <c r="R21" s="30" t="s">
        <v>25</v>
      </c>
      <c r="S21" s="30" t="s">
        <v>25</v>
      </c>
      <c r="T21" s="30" t="s">
        <v>25</v>
      </c>
      <c r="U21" s="30" t="s">
        <v>25</v>
      </c>
      <c r="V21" s="34">
        <f t="shared" si="3"/>
        <v>0.125</v>
      </c>
      <c r="W21" s="45" t="s">
        <v>37</v>
      </c>
      <c r="X21" s="46">
        <f>COUNTIF(H3:H100,"L")</f>
        <v>0</v>
      </c>
      <c r="Y21" s="44"/>
      <c r="Z21" s="45" t="s">
        <v>100</v>
      </c>
      <c r="AA21" s="46">
        <f>COUNTIF(C3:C100,"Tte.")</f>
        <v>0</v>
      </c>
    </row>
    <row r="22" ht="15.75" customHeight="1">
      <c r="A22" s="25">
        <f t="shared" si="1"/>
        <v>3</v>
      </c>
      <c r="B22" s="25">
        <f t="shared" si="2"/>
        <v>9</v>
      </c>
      <c r="C22" s="26" t="s">
        <v>74</v>
      </c>
      <c r="D22" s="27" t="s">
        <v>99</v>
      </c>
      <c r="E22" s="91" t="s">
        <v>63</v>
      </c>
      <c r="F22" s="91" t="s">
        <v>40</v>
      </c>
      <c r="G22" s="29" t="s">
        <v>18</v>
      </c>
      <c r="H22" s="30" t="s">
        <v>25</v>
      </c>
      <c r="I22" s="31" t="s">
        <v>42</v>
      </c>
      <c r="J22" s="32" t="s">
        <v>90</v>
      </c>
      <c r="K22" s="30" t="s">
        <v>25</v>
      </c>
      <c r="L22" s="30" t="s">
        <v>25</v>
      </c>
      <c r="M22" s="30" t="s">
        <v>25</v>
      </c>
      <c r="N22" s="30" t="s">
        <v>25</v>
      </c>
      <c r="O22" s="30" t="s">
        <v>25</v>
      </c>
      <c r="P22" s="30" t="s">
        <v>25</v>
      </c>
      <c r="Q22" s="30" t="s">
        <v>25</v>
      </c>
      <c r="R22" s="30" t="s">
        <v>25</v>
      </c>
      <c r="S22" s="30" t="s">
        <v>25</v>
      </c>
      <c r="T22" s="30" t="s">
        <v>25</v>
      </c>
      <c r="U22" s="30" t="s">
        <v>25</v>
      </c>
      <c r="V22" s="34">
        <f t="shared" si="3"/>
        <v>0</v>
      </c>
      <c r="W22" s="45"/>
      <c r="X22" s="46"/>
      <c r="Y22" s="44"/>
      <c r="Z22" s="45" t="s">
        <v>103</v>
      </c>
      <c r="AA22" s="46">
        <f>COUNTIF(C3:C100,"Alf.")</f>
        <v>0</v>
      </c>
    </row>
    <row r="23" ht="15.75" customHeight="1">
      <c r="A23" s="25">
        <f t="shared" si="1"/>
        <v>3</v>
      </c>
      <c r="B23" s="25">
        <f t="shared" si="2"/>
        <v>11</v>
      </c>
      <c r="C23" s="26" t="s">
        <v>70</v>
      </c>
      <c r="D23" s="27" t="s">
        <v>101</v>
      </c>
      <c r="E23" s="91" t="s">
        <v>17</v>
      </c>
      <c r="F23" s="91"/>
      <c r="G23" s="29" t="s">
        <v>102</v>
      </c>
      <c r="H23" s="30" t="s">
        <v>25</v>
      </c>
      <c r="I23" s="31" t="s">
        <v>42</v>
      </c>
      <c r="J23" s="32" t="s">
        <v>90</v>
      </c>
      <c r="K23" s="30" t="s">
        <v>25</v>
      </c>
      <c r="L23" s="30" t="s">
        <v>25</v>
      </c>
      <c r="M23" s="30" t="s">
        <v>25</v>
      </c>
      <c r="N23" s="30" t="s">
        <v>25</v>
      </c>
      <c r="O23" s="30" t="s">
        <v>25</v>
      </c>
      <c r="P23" s="30" t="s">
        <v>25</v>
      </c>
      <c r="Q23" s="30" t="s">
        <v>25</v>
      </c>
      <c r="R23" s="30" t="s">
        <v>25</v>
      </c>
      <c r="S23" s="30" t="s">
        <v>25</v>
      </c>
      <c r="T23" s="30" t="s">
        <v>25</v>
      </c>
      <c r="U23" s="30" t="s">
        <v>25</v>
      </c>
      <c r="V23" s="34">
        <f t="shared" si="3"/>
        <v>0</v>
      </c>
      <c r="W23" s="45"/>
      <c r="X23" s="46"/>
      <c r="Y23" s="44"/>
      <c r="Z23" s="45" t="s">
        <v>242</v>
      </c>
      <c r="AA23" s="46">
        <f>COUNTIF(C3:C100,"Cap.")</f>
        <v>1</v>
      </c>
    </row>
    <row r="24" ht="15.75" customHeight="1">
      <c r="A24" s="25">
        <f t="shared" si="1"/>
        <v>4</v>
      </c>
      <c r="B24" s="25">
        <f t="shared" si="2"/>
        <v>5</v>
      </c>
      <c r="C24" s="26" t="s">
        <v>144</v>
      </c>
      <c r="D24" s="27" t="s">
        <v>145</v>
      </c>
      <c r="E24" s="91" t="s">
        <v>40</v>
      </c>
      <c r="F24" s="91" t="s">
        <v>76</v>
      </c>
      <c r="G24" s="29" t="s">
        <v>18</v>
      </c>
      <c r="H24" s="30" t="s">
        <v>19</v>
      </c>
      <c r="I24" s="31" t="s">
        <v>106</v>
      </c>
      <c r="J24" s="32" t="s">
        <v>43</v>
      </c>
      <c r="K24" s="30" t="s">
        <v>29</v>
      </c>
      <c r="L24" s="30" t="s">
        <v>19</v>
      </c>
      <c r="M24" s="30"/>
      <c r="N24" s="30" t="s">
        <v>29</v>
      </c>
      <c r="O24" s="30"/>
      <c r="P24" s="30"/>
      <c r="Q24" s="30" t="s">
        <v>29</v>
      </c>
      <c r="R24" s="30" t="s">
        <v>29</v>
      </c>
      <c r="S24" s="30"/>
      <c r="T24" s="30" t="s">
        <v>29</v>
      </c>
      <c r="U24" s="30" t="s">
        <v>19</v>
      </c>
      <c r="V24" s="34">
        <f t="shared" si="3"/>
        <v>0.25</v>
      </c>
      <c r="W24" s="48"/>
      <c r="X24" s="48"/>
      <c r="Y24" s="49"/>
      <c r="Z24" s="45" t="s">
        <v>107</v>
      </c>
      <c r="AA24" s="46">
        <f>COUNTIF(C3:C101,"May.")</f>
        <v>2</v>
      </c>
    </row>
    <row r="25" ht="15.75" customHeight="1">
      <c r="A25" s="25">
        <f t="shared" si="1"/>
        <v>4</v>
      </c>
      <c r="B25" s="25">
        <f t="shared" si="2"/>
        <v>9</v>
      </c>
      <c r="C25" s="26" t="s">
        <v>74</v>
      </c>
      <c r="D25" s="27" t="s">
        <v>104</v>
      </c>
      <c r="E25" s="91" t="s">
        <v>51</v>
      </c>
      <c r="F25" s="91" t="s">
        <v>63</v>
      </c>
      <c r="G25" s="29" t="s">
        <v>105</v>
      </c>
      <c r="H25" s="30" t="s">
        <v>19</v>
      </c>
      <c r="I25" s="31" t="s">
        <v>106</v>
      </c>
      <c r="J25" s="32" t="s">
        <v>47</v>
      </c>
      <c r="K25" s="30" t="s">
        <v>19</v>
      </c>
      <c r="L25" s="30" t="s">
        <v>19</v>
      </c>
      <c r="M25" s="30"/>
      <c r="N25" s="30" t="s">
        <v>19</v>
      </c>
      <c r="O25" s="30"/>
      <c r="P25" s="30"/>
      <c r="Q25" s="30" t="s">
        <v>19</v>
      </c>
      <c r="R25" s="30" t="s">
        <v>19</v>
      </c>
      <c r="S25" s="30"/>
      <c r="T25" s="30" t="s">
        <v>19</v>
      </c>
      <c r="U25" s="30" t="s">
        <v>19</v>
      </c>
      <c r="V25" s="34">
        <f t="shared" si="3"/>
        <v>0.875</v>
      </c>
    </row>
    <row r="26" ht="15.75" customHeight="1">
      <c r="A26" s="25">
        <f t="shared" si="1"/>
        <v>4</v>
      </c>
      <c r="B26" s="25">
        <f t="shared" si="2"/>
        <v>8</v>
      </c>
      <c r="C26" s="26" t="s">
        <v>56</v>
      </c>
      <c r="D26" s="27" t="s">
        <v>108</v>
      </c>
      <c r="E26" s="91" t="s">
        <v>51</v>
      </c>
      <c r="F26" s="91" t="s">
        <v>63</v>
      </c>
      <c r="G26" s="29" t="s">
        <v>52</v>
      </c>
      <c r="H26" s="30" t="s">
        <v>19</v>
      </c>
      <c r="I26" s="31" t="s">
        <v>106</v>
      </c>
      <c r="J26" s="32" t="s">
        <v>53</v>
      </c>
      <c r="K26" s="30" t="s">
        <v>19</v>
      </c>
      <c r="L26" s="30" t="s">
        <v>19</v>
      </c>
      <c r="M26" s="30"/>
      <c r="N26" s="30" t="s">
        <v>19</v>
      </c>
      <c r="O26" s="30"/>
      <c r="P26" s="30"/>
      <c r="Q26" s="30" t="s">
        <v>19</v>
      </c>
      <c r="R26" s="30" t="s">
        <v>29</v>
      </c>
      <c r="S26" s="30"/>
      <c r="T26" s="30" t="s">
        <v>19</v>
      </c>
      <c r="U26" s="30" t="s">
        <v>19</v>
      </c>
      <c r="V26" s="34">
        <f t="shared" si="3"/>
        <v>0.75</v>
      </c>
      <c r="W26" s="43" t="s">
        <v>111</v>
      </c>
      <c r="X26" s="43" t="s">
        <v>68</v>
      </c>
      <c r="Y26" s="49"/>
      <c r="Z26" s="43" t="s">
        <v>112</v>
      </c>
      <c r="AA26" s="43" t="s">
        <v>68</v>
      </c>
    </row>
    <row r="27" ht="15.75" customHeight="1">
      <c r="A27" s="25">
        <f t="shared" si="1"/>
        <v>4</v>
      </c>
      <c r="B27" s="25">
        <f t="shared" si="2"/>
        <v>11</v>
      </c>
      <c r="C27" s="26" t="s">
        <v>70</v>
      </c>
      <c r="D27" s="27" t="s">
        <v>109</v>
      </c>
      <c r="E27" s="91" t="s">
        <v>17</v>
      </c>
      <c r="F27" s="91"/>
      <c r="G27" s="29" t="s">
        <v>110</v>
      </c>
      <c r="H27" s="30" t="s">
        <v>19</v>
      </c>
      <c r="I27" s="31" t="s">
        <v>106</v>
      </c>
      <c r="J27" s="32" t="s">
        <v>58</v>
      </c>
      <c r="K27" s="30" t="s">
        <v>19</v>
      </c>
      <c r="L27" s="30" t="s">
        <v>19</v>
      </c>
      <c r="M27" s="30"/>
      <c r="N27" s="30" t="s">
        <v>19</v>
      </c>
      <c r="O27" s="30"/>
      <c r="P27" s="30"/>
      <c r="Q27" s="30" t="s">
        <v>19</v>
      </c>
      <c r="R27" s="30" t="s">
        <v>19</v>
      </c>
      <c r="S27" s="30"/>
      <c r="T27" s="30" t="s">
        <v>19</v>
      </c>
      <c r="U27" s="30" t="s">
        <v>19</v>
      </c>
      <c r="V27" s="34">
        <f t="shared" si="3"/>
        <v>0.875</v>
      </c>
      <c r="W27" s="45" t="s">
        <v>114</v>
      </c>
      <c r="X27" s="46">
        <f>COUNTIF(G3:G100, "Ar")</f>
        <v>18</v>
      </c>
      <c r="Y27" s="44"/>
      <c r="Z27" s="45" t="s">
        <v>115</v>
      </c>
      <c r="AA27" s="46">
        <f>COUNTIF(E3:E100,"AT")+COUNTIF(F3:F100,"AT")</f>
        <v>16</v>
      </c>
    </row>
    <row r="28" ht="15.75" customHeight="1">
      <c r="A28" s="25">
        <f t="shared" si="1"/>
        <v>4</v>
      </c>
      <c r="B28" s="25">
        <f t="shared" si="2"/>
        <v>11</v>
      </c>
      <c r="C28" s="26" t="s">
        <v>70</v>
      </c>
      <c r="D28" s="27" t="s">
        <v>119</v>
      </c>
      <c r="E28" s="91" t="s">
        <v>17</v>
      </c>
      <c r="F28" s="91"/>
      <c r="G28" s="29" t="s">
        <v>52</v>
      </c>
      <c r="H28" s="30" t="s">
        <v>25</v>
      </c>
      <c r="I28" s="31" t="s">
        <v>106</v>
      </c>
      <c r="J28" s="32" t="s">
        <v>58</v>
      </c>
      <c r="K28" s="30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30" t="s">
        <v>25</v>
      </c>
      <c r="S28" s="30" t="s">
        <v>25</v>
      </c>
      <c r="T28" s="30" t="s">
        <v>25</v>
      </c>
      <c r="U28" s="30" t="s">
        <v>25</v>
      </c>
      <c r="V28" s="34">
        <f t="shared" si="3"/>
        <v>0</v>
      </c>
      <c r="W28" s="50" t="s">
        <v>117</v>
      </c>
      <c r="X28" s="46">
        <f>COUNTIF(G3:G100, "Ch")</f>
        <v>12</v>
      </c>
      <c r="Y28" s="44"/>
      <c r="Z28" s="50" t="s">
        <v>118</v>
      </c>
      <c r="AA28" s="46">
        <f>COUNTIF(E3:E100,"FL")+COUNTIF(F3:F100,"FL")</f>
        <v>41</v>
      </c>
    </row>
    <row r="29" ht="15.75" customHeight="1">
      <c r="A29" s="25">
        <f t="shared" si="1"/>
        <v>4</v>
      </c>
      <c r="B29" s="25">
        <f t="shared" si="2"/>
        <v>11</v>
      </c>
      <c r="C29" s="26" t="s">
        <v>70</v>
      </c>
      <c r="D29" s="27" t="s">
        <v>243</v>
      </c>
      <c r="E29" s="91" t="s">
        <v>51</v>
      </c>
      <c r="F29" s="91" t="s">
        <v>63</v>
      </c>
      <c r="G29" s="29" t="s">
        <v>18</v>
      </c>
      <c r="H29" s="30" t="s">
        <v>19</v>
      </c>
      <c r="I29" s="31" t="s">
        <v>106</v>
      </c>
      <c r="J29" s="32" t="s">
        <v>58</v>
      </c>
      <c r="K29" s="30" t="s">
        <v>19</v>
      </c>
      <c r="L29" s="30" t="s">
        <v>19</v>
      </c>
      <c r="M29" s="30"/>
      <c r="N29" s="30" t="s">
        <v>29</v>
      </c>
      <c r="O29" s="30"/>
      <c r="P29" s="30"/>
      <c r="Q29" s="30" t="s">
        <v>19</v>
      </c>
      <c r="R29" s="51" t="s">
        <v>29</v>
      </c>
      <c r="S29" s="30"/>
      <c r="T29" s="51" t="s">
        <v>19</v>
      </c>
      <c r="U29" s="30" t="s">
        <v>19</v>
      </c>
      <c r="V29" s="34">
        <f t="shared" si="3"/>
        <v>0.625</v>
      </c>
      <c r="W29" s="50" t="s">
        <v>120</v>
      </c>
      <c r="X29" s="46">
        <f>COUNTIF(G3:G100, "Co")</f>
        <v>3</v>
      </c>
      <c r="Y29" s="44"/>
      <c r="Z29" s="50" t="s">
        <v>121</v>
      </c>
      <c r="AA29" s="46">
        <f>COUNTIF(E3:E100,"GL")+COUNTIF(F3:F100,"GL")</f>
        <v>9</v>
      </c>
    </row>
    <row r="30" ht="15.75" customHeight="1">
      <c r="A30" s="25">
        <f t="shared" si="1"/>
        <v>4</v>
      </c>
      <c r="B30" s="25">
        <f t="shared" si="2"/>
        <v>15</v>
      </c>
      <c r="C30" s="26" t="s">
        <v>122</v>
      </c>
      <c r="D30" s="27" t="s">
        <v>123</v>
      </c>
      <c r="E30" s="91" t="s">
        <v>17</v>
      </c>
      <c r="F30" s="91"/>
      <c r="G30" s="29" t="s">
        <v>52</v>
      </c>
      <c r="H30" s="30" t="s">
        <v>19</v>
      </c>
      <c r="I30" s="31" t="s">
        <v>106</v>
      </c>
      <c r="J30" s="32" t="s">
        <v>58</v>
      </c>
      <c r="K30" s="30" t="s">
        <v>19</v>
      </c>
      <c r="L30" s="30" t="s">
        <v>19</v>
      </c>
      <c r="M30" s="30"/>
      <c r="N30" s="30" t="s">
        <v>19</v>
      </c>
      <c r="O30" s="30"/>
      <c r="P30" s="30"/>
      <c r="Q30" s="30" t="s">
        <v>29</v>
      </c>
      <c r="R30" s="30" t="s">
        <v>29</v>
      </c>
      <c r="S30" s="30"/>
      <c r="T30" s="30" t="s">
        <v>26</v>
      </c>
      <c r="U30" s="30" t="s">
        <v>26</v>
      </c>
      <c r="V30" s="34">
        <f t="shared" si="3"/>
        <v>0.375</v>
      </c>
      <c r="W30" s="50" t="s">
        <v>124</v>
      </c>
      <c r="X30" s="46">
        <f>COUNTIF(G3:G100, "CR")</f>
        <v>0</v>
      </c>
      <c r="Y30" s="44"/>
      <c r="Z30" s="50" t="s">
        <v>125</v>
      </c>
      <c r="AA30" s="46">
        <f>COUNTIF(E3:E100,"MC")+COUNTIF(F3:F100,"MC")</f>
        <v>22</v>
      </c>
    </row>
    <row r="31" ht="15.75" customHeight="1">
      <c r="A31" s="25">
        <v>4.0</v>
      </c>
      <c r="B31" s="25"/>
      <c r="C31" s="52" t="s">
        <v>70</v>
      </c>
      <c r="D31" s="27" t="s">
        <v>126</v>
      </c>
      <c r="E31" s="91" t="s">
        <v>17</v>
      </c>
      <c r="F31" s="91"/>
      <c r="G31" s="29" t="s">
        <v>64</v>
      </c>
      <c r="H31" s="30" t="s">
        <v>19</v>
      </c>
      <c r="I31" s="31" t="s">
        <v>106</v>
      </c>
      <c r="J31" s="32" t="s">
        <v>58</v>
      </c>
      <c r="K31" s="30" t="s">
        <v>19</v>
      </c>
      <c r="L31" s="30" t="s">
        <v>19</v>
      </c>
      <c r="M31" s="30"/>
      <c r="N31" s="30" t="s">
        <v>19</v>
      </c>
      <c r="O31" s="30"/>
      <c r="P31" s="30"/>
      <c r="Q31" s="30" t="s">
        <v>19</v>
      </c>
      <c r="R31" s="30" t="s">
        <v>19</v>
      </c>
      <c r="S31" s="30"/>
      <c r="T31" s="30" t="s">
        <v>19</v>
      </c>
      <c r="U31" s="30" t="s">
        <v>19</v>
      </c>
      <c r="V31" s="34">
        <f t="shared" si="3"/>
        <v>0.875</v>
      </c>
      <c r="W31" s="50" t="s">
        <v>127</v>
      </c>
      <c r="X31" s="46">
        <f>COUNTIF(G3:G100, "ES")</f>
        <v>1</v>
      </c>
      <c r="Y31" s="44"/>
      <c r="Z31" s="50" t="s">
        <v>128</v>
      </c>
      <c r="AA31" s="46">
        <f>COUNTIF(E3:E100,"MG")+COUNTIF(F3:F100,"MG")</f>
        <v>15</v>
      </c>
    </row>
    <row r="32" ht="15.75" customHeight="1">
      <c r="A32" s="25">
        <f t="shared" ref="A32:A34" si="4">IF(I32="ALTM",1,IF(I32="1° P",2,IF(I32="1° P - 1°M",3,IF(I32="1° P - 2°M",4,IF(I32="2° P",5,IF(I32="2° P - 3°M",6,IF(I32="2° P - 4°M",7,IF(I32="1° PP",8,IF(I32="1° PP - 1°Pa",9,IF(I32="1° PP - 2°Pa",10,IF(I32="Espectro",11,IF(I32="Caballeria",12,IF(I32="FAZR",13,15)))))))))))))</f>
        <v>4</v>
      </c>
      <c r="B32" s="25">
        <f t="shared" ref="B32:B33" si="5">IF(C32="Cap.",1,IF(C32="Tte.",2,IF(C32="Alf.",3,IF(C32="SgtM.",4,IF(C32="Sgt1.",5,IF(C32="Sgt.",6,IF(C32="Cbo1.",7,IF(C32="Cbo.",8,IF(C32="Dis.",9,IF(C32="Inf.",10,IF(C32="Rct.",11,15)))))))))))</f>
        <v>9</v>
      </c>
      <c r="C32" s="26" t="s">
        <v>74</v>
      </c>
      <c r="D32" s="27" t="s">
        <v>129</v>
      </c>
      <c r="E32" s="91" t="s">
        <v>17</v>
      </c>
      <c r="F32" s="91"/>
      <c r="G32" s="29" t="s">
        <v>110</v>
      </c>
      <c r="H32" s="30" t="s">
        <v>19</v>
      </c>
      <c r="I32" s="31" t="s">
        <v>106</v>
      </c>
      <c r="J32" s="32" t="s">
        <v>77</v>
      </c>
      <c r="K32" s="30" t="s">
        <v>19</v>
      </c>
      <c r="L32" s="30" t="s">
        <v>29</v>
      </c>
      <c r="M32" s="30"/>
      <c r="N32" s="30" t="s">
        <v>29</v>
      </c>
      <c r="O32" s="30"/>
      <c r="P32" s="30"/>
      <c r="Q32" s="30" t="s">
        <v>29</v>
      </c>
      <c r="R32" s="30" t="s">
        <v>29</v>
      </c>
      <c r="S32" s="30"/>
      <c r="T32" s="30" t="s">
        <v>29</v>
      </c>
      <c r="U32" s="30" t="s">
        <v>26</v>
      </c>
      <c r="V32" s="34">
        <f t="shared" si="3"/>
        <v>0.125</v>
      </c>
      <c r="W32" s="50" t="s">
        <v>130</v>
      </c>
      <c r="X32" s="46">
        <f>COUNTIF(G3:G100, "Ja")</f>
        <v>1</v>
      </c>
      <c r="Y32" s="44"/>
      <c r="Z32" s="50" t="s">
        <v>131</v>
      </c>
      <c r="AA32" s="46">
        <f>COUNTIF(E3:E100,"OD")+COUNTIF(F3:F100,"OD")</f>
        <v>6</v>
      </c>
    </row>
    <row r="33" ht="15.75" customHeight="1">
      <c r="A33" s="25">
        <f t="shared" si="4"/>
        <v>4</v>
      </c>
      <c r="B33" s="25">
        <f t="shared" si="5"/>
        <v>11</v>
      </c>
      <c r="C33" s="26" t="s">
        <v>70</v>
      </c>
      <c r="D33" s="27" t="s">
        <v>139</v>
      </c>
      <c r="E33" s="91" t="s">
        <v>33</v>
      </c>
      <c r="F33" s="91" t="s">
        <v>17</v>
      </c>
      <c r="G33" s="29" t="s">
        <v>18</v>
      </c>
      <c r="H33" s="30" t="s">
        <v>19</v>
      </c>
      <c r="I33" s="31" t="s">
        <v>106</v>
      </c>
      <c r="J33" s="32" t="s">
        <v>77</v>
      </c>
      <c r="K33" s="30" t="s">
        <v>29</v>
      </c>
      <c r="L33" s="30" t="s">
        <v>19</v>
      </c>
      <c r="M33" s="30"/>
      <c r="N33" s="30" t="s">
        <v>19</v>
      </c>
      <c r="O33" s="30"/>
      <c r="P33" s="30"/>
      <c r="Q33" s="53" t="s">
        <v>19</v>
      </c>
      <c r="R33" s="53" t="s">
        <v>19</v>
      </c>
      <c r="S33" s="53"/>
      <c r="T33" s="53" t="s">
        <v>19</v>
      </c>
      <c r="U33" s="53" t="s">
        <v>19</v>
      </c>
      <c r="V33" s="34">
        <f t="shared" si="3"/>
        <v>0.75</v>
      </c>
      <c r="W33" s="50" t="s">
        <v>134</v>
      </c>
      <c r="X33" s="46">
        <f>COUNTIF(G3:G100, "Me")</f>
        <v>11</v>
      </c>
      <c r="Y33" s="44"/>
      <c r="Z33" s="50" t="s">
        <v>135</v>
      </c>
      <c r="AA33" s="46">
        <f>COUNTIF(E3:E100,"RO")+COUNTIF(F3:F100,"RO")</f>
        <v>8</v>
      </c>
    </row>
    <row r="34" ht="15.75" customHeight="1">
      <c r="A34" s="25">
        <f t="shared" si="4"/>
        <v>4</v>
      </c>
      <c r="B34" s="25">
        <v>11.0</v>
      </c>
      <c r="C34" s="26" t="s">
        <v>65</v>
      </c>
      <c r="D34" s="27" t="s">
        <v>132</v>
      </c>
      <c r="E34" s="91" t="s">
        <v>51</v>
      </c>
      <c r="F34" s="91"/>
      <c r="G34" s="29" t="s">
        <v>133</v>
      </c>
      <c r="H34" s="30" t="s">
        <v>19</v>
      </c>
      <c r="I34" s="31" t="s">
        <v>106</v>
      </c>
      <c r="J34" s="32" t="s">
        <v>77</v>
      </c>
      <c r="K34" s="30" t="s">
        <v>25</v>
      </c>
      <c r="L34" s="30" t="s">
        <v>26</v>
      </c>
      <c r="M34" s="30"/>
      <c r="N34" s="30" t="s">
        <v>25</v>
      </c>
      <c r="O34" s="30"/>
      <c r="P34" s="30"/>
      <c r="Q34" s="30" t="s">
        <v>25</v>
      </c>
      <c r="R34" s="30" t="s">
        <v>25</v>
      </c>
      <c r="S34" s="30"/>
      <c r="T34" s="30" t="s">
        <v>25</v>
      </c>
      <c r="U34" s="30" t="s">
        <v>25</v>
      </c>
      <c r="V34" s="34">
        <f t="shared" si="3"/>
        <v>0</v>
      </c>
      <c r="W34" s="50" t="s">
        <v>137</v>
      </c>
      <c r="X34" s="46">
        <f>COUNTIF(G3:G100, "Pa")</f>
        <v>3</v>
      </c>
      <c r="Y34" s="44"/>
      <c r="Z34" s="50" t="s">
        <v>138</v>
      </c>
      <c r="AA34" s="46">
        <f>COUNTIF(E3:E100,"TE")+COUNTIF(F3:F100,"TE")</f>
        <v>7</v>
      </c>
    </row>
    <row r="35" ht="15.75" customHeight="1">
      <c r="A35" s="25">
        <v>4.0</v>
      </c>
      <c r="B35" s="25"/>
      <c r="C35" s="52" t="s">
        <v>70</v>
      </c>
      <c r="D35" s="27" t="s">
        <v>142</v>
      </c>
      <c r="E35" s="91" t="s">
        <v>17</v>
      </c>
      <c r="F35" s="91" t="s">
        <v>40</v>
      </c>
      <c r="G35" s="29" t="s">
        <v>52</v>
      </c>
      <c r="H35" s="30" t="s">
        <v>19</v>
      </c>
      <c r="I35" s="31" t="s">
        <v>106</v>
      </c>
      <c r="J35" s="32" t="s">
        <v>77</v>
      </c>
      <c r="K35" s="30" t="s">
        <v>29</v>
      </c>
      <c r="L35" s="30" t="s">
        <v>19</v>
      </c>
      <c r="M35" s="30"/>
      <c r="N35" s="30" t="s">
        <v>19</v>
      </c>
      <c r="O35" s="30"/>
      <c r="P35" s="30"/>
      <c r="Q35" s="30" t="s">
        <v>36</v>
      </c>
      <c r="R35" s="30" t="s">
        <v>36</v>
      </c>
      <c r="S35" s="30"/>
      <c r="T35" s="30" t="s">
        <v>36</v>
      </c>
      <c r="U35" s="30" t="s">
        <v>36</v>
      </c>
      <c r="V35" s="34">
        <f t="shared" si="3"/>
        <v>0.25</v>
      </c>
      <c r="W35" s="50" t="s">
        <v>140</v>
      </c>
      <c r="X35" s="46">
        <f>COUNTIF(G3:G100, "Py")</f>
        <v>0</v>
      </c>
      <c r="Y35" s="44"/>
      <c r="Z35" s="50" t="s">
        <v>141</v>
      </c>
      <c r="AA35" s="46">
        <f>COUNTIF(E3:E100,"TS")+COUNTIF(F3:F100,"TS")</f>
        <v>1</v>
      </c>
    </row>
    <row r="36" ht="15.75" customHeight="1">
      <c r="A36" s="25">
        <f t="shared" ref="A36:A100" si="6">IF(I36="ALTM",1,IF(I36="1° P",2,IF(I36="1° P - 1°M",3,IF(I36="1° P - 2°M",4,IF(I36="2° P",5,IF(I36="2° P - 3°M",6,IF(I36="2° P - 4°M",7,IF(I36="1° PP",8,IF(I36="1° PP - 1°Pa",9,IF(I36="1° PP - 2°Pa",10,IF(I36="Espectro",11,IF(I36="Caballeria",12,IF(I36="FAZR",13,15)))))))))))))</f>
        <v>4</v>
      </c>
      <c r="B36" s="25">
        <f t="shared" ref="B36:B100" si="7">IF(C36="Cap.",1,IF(C36="Tte.",2,IF(C36="Alf.",3,IF(C36="SgtM.",4,IF(C36="Sgt1.",5,IF(C36="Sgt.",6,IF(C36="Cbo1.",7,IF(C36="Cbo.",8,IF(C36="Dis.",9,IF(C36="Inf.",10,IF(C36="Rct.",11,15)))))))))))</f>
        <v>8</v>
      </c>
      <c r="C36" s="26" t="s">
        <v>56</v>
      </c>
      <c r="D36" s="27" t="s">
        <v>147</v>
      </c>
      <c r="E36" s="91" t="s">
        <v>33</v>
      </c>
      <c r="F36" s="91" t="s">
        <v>62</v>
      </c>
      <c r="G36" s="29" t="s">
        <v>41</v>
      </c>
      <c r="H36" s="30" t="s">
        <v>25</v>
      </c>
      <c r="I36" s="31" t="s">
        <v>106</v>
      </c>
      <c r="J36" s="32" t="s">
        <v>90</v>
      </c>
      <c r="K36" s="30" t="s">
        <v>25</v>
      </c>
      <c r="L36" s="30" t="s">
        <v>25</v>
      </c>
      <c r="M36" s="30" t="s">
        <v>25</v>
      </c>
      <c r="N36" s="30" t="s">
        <v>25</v>
      </c>
      <c r="O36" s="30" t="s">
        <v>25</v>
      </c>
      <c r="P36" s="30" t="s">
        <v>25</v>
      </c>
      <c r="Q36" s="30" t="s">
        <v>25</v>
      </c>
      <c r="R36" s="30" t="s">
        <v>25</v>
      </c>
      <c r="S36" s="30" t="s">
        <v>25</v>
      </c>
      <c r="T36" s="30" t="s">
        <v>25</v>
      </c>
      <c r="U36" s="30" t="s">
        <v>25</v>
      </c>
      <c r="V36" s="34">
        <f t="shared" si="3"/>
        <v>0</v>
      </c>
      <c r="W36" s="50" t="s">
        <v>143</v>
      </c>
      <c r="X36" s="46">
        <f>COUNTIF(G3:G100, "Pe")</f>
        <v>3</v>
      </c>
      <c r="Y36" s="44"/>
      <c r="Z36" s="50"/>
      <c r="AA36" s="46"/>
    </row>
    <row r="37" ht="15.75" customHeight="1">
      <c r="A37" s="25">
        <f t="shared" si="6"/>
        <v>4</v>
      </c>
      <c r="B37" s="25">
        <f t="shared" si="7"/>
        <v>8</v>
      </c>
      <c r="C37" s="26" t="s">
        <v>56</v>
      </c>
      <c r="D37" s="27" t="s">
        <v>149</v>
      </c>
      <c r="E37" s="91" t="s">
        <v>76</v>
      </c>
      <c r="F37" s="91" t="s">
        <v>62</v>
      </c>
      <c r="G37" s="29" t="s">
        <v>52</v>
      </c>
      <c r="H37" s="30" t="s">
        <v>25</v>
      </c>
      <c r="I37" s="31" t="s">
        <v>106</v>
      </c>
      <c r="J37" s="32" t="s">
        <v>90</v>
      </c>
      <c r="K37" s="30" t="s">
        <v>25</v>
      </c>
      <c r="L37" s="30" t="s">
        <v>25</v>
      </c>
      <c r="M37" s="30" t="s">
        <v>25</v>
      </c>
      <c r="N37" s="30" t="s">
        <v>25</v>
      </c>
      <c r="O37" s="30" t="s">
        <v>25</v>
      </c>
      <c r="P37" s="30" t="s">
        <v>25</v>
      </c>
      <c r="Q37" s="30" t="s">
        <v>25</v>
      </c>
      <c r="R37" s="30" t="s">
        <v>25</v>
      </c>
      <c r="S37" s="30" t="s">
        <v>25</v>
      </c>
      <c r="T37" s="30" t="s">
        <v>25</v>
      </c>
      <c r="U37" s="30" t="s">
        <v>25</v>
      </c>
      <c r="V37" s="34">
        <f t="shared" si="3"/>
        <v>0</v>
      </c>
      <c r="W37" s="50" t="s">
        <v>146</v>
      </c>
      <c r="X37" s="46">
        <f>COUNTIF(G3:G100, "US")</f>
        <v>1</v>
      </c>
      <c r="Y37" s="44"/>
      <c r="Z37" s="50"/>
      <c r="AA37" s="46"/>
    </row>
    <row r="38" ht="15.75" customHeight="1">
      <c r="A38" s="25">
        <f t="shared" si="6"/>
        <v>4</v>
      </c>
      <c r="B38" s="25">
        <f t="shared" si="7"/>
        <v>10</v>
      </c>
      <c r="C38" s="26" t="s">
        <v>65</v>
      </c>
      <c r="D38" s="27" t="s">
        <v>151</v>
      </c>
      <c r="E38" s="91" t="s">
        <v>17</v>
      </c>
      <c r="F38" s="91" t="s">
        <v>63</v>
      </c>
      <c r="G38" s="29" t="s">
        <v>152</v>
      </c>
      <c r="H38" s="42" t="s">
        <v>25</v>
      </c>
      <c r="I38" s="31" t="s">
        <v>106</v>
      </c>
      <c r="J38" s="32" t="s">
        <v>90</v>
      </c>
      <c r="K38" s="30" t="s">
        <v>25</v>
      </c>
      <c r="L38" s="30" t="s">
        <v>25</v>
      </c>
      <c r="M38" s="30" t="s">
        <v>25</v>
      </c>
      <c r="N38" s="30" t="s">
        <v>25</v>
      </c>
      <c r="O38" s="30" t="s">
        <v>25</v>
      </c>
      <c r="P38" s="30" t="s">
        <v>25</v>
      </c>
      <c r="Q38" s="30" t="s">
        <v>25</v>
      </c>
      <c r="R38" s="30" t="s">
        <v>25</v>
      </c>
      <c r="S38" s="30" t="s">
        <v>25</v>
      </c>
      <c r="T38" s="30" t="s">
        <v>25</v>
      </c>
      <c r="U38" s="30" t="s">
        <v>25</v>
      </c>
      <c r="V38" s="34">
        <f t="shared" si="3"/>
        <v>0</v>
      </c>
      <c r="W38" s="50" t="s">
        <v>148</v>
      </c>
      <c r="X38" s="46">
        <f>COUNTIF(G1:G98, "Ve")</f>
        <v>21</v>
      </c>
      <c r="Y38" s="44"/>
      <c r="Z38" s="50"/>
      <c r="AA38" s="46"/>
    </row>
    <row r="39" ht="15.75" customHeight="1">
      <c r="A39" s="25">
        <f t="shared" si="6"/>
        <v>4</v>
      </c>
      <c r="B39" s="25">
        <f t="shared" si="7"/>
        <v>11</v>
      </c>
      <c r="C39" s="52" t="s">
        <v>70</v>
      </c>
      <c r="D39" s="54" t="s">
        <v>154</v>
      </c>
      <c r="E39" s="91" t="s">
        <v>17</v>
      </c>
      <c r="F39" s="91"/>
      <c r="G39" s="29" t="s">
        <v>64</v>
      </c>
      <c r="H39" s="30" t="s">
        <v>25</v>
      </c>
      <c r="I39" s="31" t="s">
        <v>106</v>
      </c>
      <c r="J39" s="32" t="s">
        <v>90</v>
      </c>
      <c r="K39" s="30" t="s">
        <v>25</v>
      </c>
      <c r="L39" s="30" t="s">
        <v>25</v>
      </c>
      <c r="M39" s="30" t="s">
        <v>25</v>
      </c>
      <c r="N39" s="30" t="s">
        <v>25</v>
      </c>
      <c r="O39" s="30" t="s">
        <v>25</v>
      </c>
      <c r="P39" s="30" t="s">
        <v>25</v>
      </c>
      <c r="Q39" s="30" t="s">
        <v>25</v>
      </c>
      <c r="R39" s="30" t="s">
        <v>25</v>
      </c>
      <c r="S39" s="30" t="s">
        <v>25</v>
      </c>
      <c r="T39" s="30" t="s">
        <v>25</v>
      </c>
      <c r="U39" s="30" t="s">
        <v>25</v>
      </c>
      <c r="V39" s="34">
        <f t="shared" si="3"/>
        <v>0</v>
      </c>
      <c r="W39" s="50" t="s">
        <v>150</v>
      </c>
      <c r="X39" s="46">
        <f>COUNTIF(G1:G98, "PR")</f>
        <v>0</v>
      </c>
      <c r="Y39" s="44"/>
      <c r="Z39" s="50"/>
      <c r="AA39" s="46"/>
    </row>
    <row r="40" ht="15.75" customHeight="1">
      <c r="A40" s="25">
        <f t="shared" si="6"/>
        <v>9</v>
      </c>
      <c r="B40" s="25">
        <f t="shared" si="7"/>
        <v>5</v>
      </c>
      <c r="C40" s="26" t="s">
        <v>144</v>
      </c>
      <c r="D40" s="27" t="s">
        <v>157</v>
      </c>
      <c r="E40" s="91" t="s">
        <v>40</v>
      </c>
      <c r="F40" s="91" t="s">
        <v>33</v>
      </c>
      <c r="G40" s="29" t="s">
        <v>18</v>
      </c>
      <c r="H40" s="30" t="s">
        <v>19</v>
      </c>
      <c r="I40" s="31" t="s">
        <v>158</v>
      </c>
      <c r="J40" s="32" t="s">
        <v>43</v>
      </c>
      <c r="K40" s="30" t="s">
        <v>29</v>
      </c>
      <c r="L40" s="30" t="s">
        <v>19</v>
      </c>
      <c r="M40" s="30"/>
      <c r="N40" s="30" t="s">
        <v>29</v>
      </c>
      <c r="O40" s="30" t="s">
        <v>19</v>
      </c>
      <c r="P40" s="30"/>
      <c r="Q40" s="30" t="s">
        <v>29</v>
      </c>
      <c r="R40" s="30" t="s">
        <v>19</v>
      </c>
      <c r="S40" s="30"/>
      <c r="T40" s="30" t="s">
        <v>29</v>
      </c>
      <c r="U40" s="30" t="s">
        <v>19</v>
      </c>
      <c r="V40" s="34">
        <f t="shared" si="3"/>
        <v>0.5</v>
      </c>
      <c r="W40" s="50" t="s">
        <v>153</v>
      </c>
      <c r="X40" s="46">
        <f>COUNTIF(G1:G98, "Bo")</f>
        <v>1</v>
      </c>
      <c r="Y40" s="44"/>
      <c r="Z40" s="50"/>
      <c r="AA40" s="46"/>
    </row>
    <row r="41" ht="15.75" customHeight="1">
      <c r="A41" s="25">
        <f t="shared" si="6"/>
        <v>9</v>
      </c>
      <c r="B41" s="25">
        <f t="shared" si="7"/>
        <v>8</v>
      </c>
      <c r="C41" s="26" t="s">
        <v>56</v>
      </c>
      <c r="D41" s="27" t="s">
        <v>159</v>
      </c>
      <c r="E41" s="91" t="s">
        <v>51</v>
      </c>
      <c r="F41" s="91" t="s">
        <v>33</v>
      </c>
      <c r="G41" s="29" t="s">
        <v>64</v>
      </c>
      <c r="H41" s="30" t="s">
        <v>19</v>
      </c>
      <c r="I41" s="31" t="s">
        <v>158</v>
      </c>
      <c r="J41" s="32" t="s">
        <v>47</v>
      </c>
      <c r="K41" s="30" t="s">
        <v>19</v>
      </c>
      <c r="L41" s="30" t="s">
        <v>19</v>
      </c>
      <c r="M41" s="30" t="s">
        <v>54</v>
      </c>
      <c r="N41" s="30" t="s">
        <v>19</v>
      </c>
      <c r="O41" s="30" t="s">
        <v>19</v>
      </c>
      <c r="P41" s="30"/>
      <c r="Q41" s="30" t="s">
        <v>19</v>
      </c>
      <c r="R41" s="30" t="s">
        <v>19</v>
      </c>
      <c r="S41" s="30"/>
      <c r="T41" s="30" t="s">
        <v>19</v>
      </c>
      <c r="U41" s="30" t="s">
        <v>19</v>
      </c>
      <c r="V41" s="34">
        <f t="shared" si="3"/>
        <v>1.0625</v>
      </c>
      <c r="W41" s="50" t="s">
        <v>155</v>
      </c>
      <c r="X41" s="46">
        <f>COUNTIF(G1:G99, "RD")</f>
        <v>0</v>
      </c>
      <c r="Y41" s="44"/>
      <c r="Z41" s="44"/>
      <c r="AA41" s="44"/>
    </row>
    <row r="42" ht="15.75" customHeight="1">
      <c r="A42" s="25">
        <f t="shared" si="6"/>
        <v>9</v>
      </c>
      <c r="B42" s="25">
        <f t="shared" si="7"/>
        <v>7</v>
      </c>
      <c r="C42" s="26" t="s">
        <v>38</v>
      </c>
      <c r="D42" s="27" t="s">
        <v>161</v>
      </c>
      <c r="E42" s="91" t="s">
        <v>51</v>
      </c>
      <c r="F42" s="91" t="s">
        <v>40</v>
      </c>
      <c r="G42" s="29" t="s">
        <v>133</v>
      </c>
      <c r="H42" s="30" t="s">
        <v>19</v>
      </c>
      <c r="I42" s="31" t="s">
        <v>158</v>
      </c>
      <c r="J42" s="32" t="s">
        <v>53</v>
      </c>
      <c r="K42" s="30" t="s">
        <v>19</v>
      </c>
      <c r="L42" s="30" t="s">
        <v>29</v>
      </c>
      <c r="M42" s="30"/>
      <c r="N42" s="30" t="s">
        <v>29</v>
      </c>
      <c r="O42" s="30" t="s">
        <v>29</v>
      </c>
      <c r="P42" s="30"/>
      <c r="Q42" s="30" t="s">
        <v>19</v>
      </c>
      <c r="R42" s="30" t="s">
        <v>29</v>
      </c>
      <c r="S42" s="30"/>
      <c r="T42" s="30" t="s">
        <v>19</v>
      </c>
      <c r="U42" s="30" t="s">
        <v>29</v>
      </c>
      <c r="V42" s="34">
        <f t="shared" si="3"/>
        <v>0.375</v>
      </c>
      <c r="W42" s="50"/>
      <c r="X42" s="46"/>
      <c r="Y42" s="44"/>
      <c r="Z42" s="44"/>
      <c r="AA42" s="44"/>
    </row>
    <row r="43" ht="15.75" customHeight="1">
      <c r="A43" s="25">
        <f t="shared" si="6"/>
        <v>9</v>
      </c>
      <c r="B43" s="25">
        <f t="shared" si="7"/>
        <v>9</v>
      </c>
      <c r="C43" s="26" t="s">
        <v>74</v>
      </c>
      <c r="D43" s="27" t="s">
        <v>164</v>
      </c>
      <c r="E43" s="91" t="s">
        <v>46</v>
      </c>
      <c r="F43" s="91" t="s">
        <v>17</v>
      </c>
      <c r="G43" s="29" t="s">
        <v>110</v>
      </c>
      <c r="H43" s="30" t="s">
        <v>25</v>
      </c>
      <c r="I43" s="31" t="s">
        <v>158</v>
      </c>
      <c r="J43" s="32" t="s">
        <v>58</v>
      </c>
      <c r="K43" s="30" t="s">
        <v>25</v>
      </c>
      <c r="L43" s="30" t="s">
        <v>25</v>
      </c>
      <c r="M43" s="30" t="s">
        <v>25</v>
      </c>
      <c r="N43" s="30" t="s">
        <v>25</v>
      </c>
      <c r="O43" s="30" t="s">
        <v>25</v>
      </c>
      <c r="P43" s="30" t="s">
        <v>25</v>
      </c>
      <c r="Q43" s="30" t="s">
        <v>25</v>
      </c>
      <c r="R43" s="30" t="s">
        <v>25</v>
      </c>
      <c r="S43" s="30" t="s">
        <v>25</v>
      </c>
      <c r="T43" s="30" t="s">
        <v>25</v>
      </c>
      <c r="U43" s="30" t="s">
        <v>25</v>
      </c>
      <c r="V43" s="34">
        <f t="shared" si="3"/>
        <v>0</v>
      </c>
      <c r="W43" s="50"/>
      <c r="X43" s="46"/>
    </row>
    <row r="44" ht="15.75" customHeight="1">
      <c r="A44" s="25">
        <f t="shared" si="6"/>
        <v>9</v>
      </c>
      <c r="B44" s="25">
        <f t="shared" si="7"/>
        <v>10</v>
      </c>
      <c r="C44" s="52" t="s">
        <v>65</v>
      </c>
      <c r="D44" s="54" t="s">
        <v>168</v>
      </c>
      <c r="E44" s="91" t="s">
        <v>17</v>
      </c>
      <c r="F44" s="91" t="s">
        <v>46</v>
      </c>
      <c r="G44" s="29" t="s">
        <v>64</v>
      </c>
      <c r="H44" s="30" t="s">
        <v>19</v>
      </c>
      <c r="I44" s="31" t="s">
        <v>158</v>
      </c>
      <c r="J44" s="32" t="s">
        <v>58</v>
      </c>
      <c r="K44" s="30" t="s">
        <v>29</v>
      </c>
      <c r="L44" s="30" t="s">
        <v>19</v>
      </c>
      <c r="M44" s="30"/>
      <c r="N44" s="30" t="s">
        <v>19</v>
      </c>
      <c r="O44" s="30" t="s">
        <v>29</v>
      </c>
      <c r="P44" s="30"/>
      <c r="Q44" s="30" t="s">
        <v>29</v>
      </c>
      <c r="R44" s="30" t="s">
        <v>19</v>
      </c>
      <c r="S44" s="30"/>
      <c r="T44" s="30" t="s">
        <v>29</v>
      </c>
      <c r="U44" s="30" t="s">
        <v>19</v>
      </c>
      <c r="V44" s="34">
        <f t="shared" si="3"/>
        <v>0.5</v>
      </c>
    </row>
    <row r="45" ht="15.75" customHeight="1">
      <c r="A45" s="25">
        <f t="shared" si="6"/>
        <v>9</v>
      </c>
      <c r="B45" s="25">
        <f t="shared" si="7"/>
        <v>11</v>
      </c>
      <c r="C45" s="26" t="s">
        <v>70</v>
      </c>
      <c r="D45" s="27" t="s">
        <v>169</v>
      </c>
      <c r="E45" s="91" t="s">
        <v>17</v>
      </c>
      <c r="F45" s="91"/>
      <c r="G45" s="29" t="s">
        <v>133</v>
      </c>
      <c r="H45" s="30" t="s">
        <v>19</v>
      </c>
      <c r="I45" s="31" t="s">
        <v>158</v>
      </c>
      <c r="J45" s="32" t="s">
        <v>58</v>
      </c>
      <c r="K45" s="30" t="s">
        <v>19</v>
      </c>
      <c r="L45" s="30" t="s">
        <v>19</v>
      </c>
      <c r="M45" s="30"/>
      <c r="N45" s="30" t="s">
        <v>19</v>
      </c>
      <c r="O45" s="30" t="s">
        <v>19</v>
      </c>
      <c r="P45" s="30"/>
      <c r="Q45" s="30" t="s">
        <v>19</v>
      </c>
      <c r="R45" s="30" t="s">
        <v>29</v>
      </c>
      <c r="S45" s="30"/>
      <c r="T45" s="30" t="s">
        <v>19</v>
      </c>
      <c r="U45" s="30" t="s">
        <v>19</v>
      </c>
      <c r="V45" s="34">
        <f t="shared" si="3"/>
        <v>0.875</v>
      </c>
      <c r="W45" s="55" t="s">
        <v>162</v>
      </c>
      <c r="X45" s="4"/>
      <c r="Y45" s="48"/>
      <c r="Z45" s="55" t="s">
        <v>163</v>
      </c>
      <c r="AA45" s="4"/>
    </row>
    <row r="46" ht="15.75" customHeight="1">
      <c r="A46" s="25">
        <f t="shared" si="6"/>
        <v>9</v>
      </c>
      <c r="B46" s="25">
        <f t="shared" si="7"/>
        <v>7</v>
      </c>
      <c r="C46" s="26" t="s">
        <v>38</v>
      </c>
      <c r="D46" s="27" t="s">
        <v>170</v>
      </c>
      <c r="E46" s="91" t="s">
        <v>33</v>
      </c>
      <c r="F46" s="91" t="s">
        <v>62</v>
      </c>
      <c r="G46" s="29" t="s">
        <v>171</v>
      </c>
      <c r="H46" s="30" t="s">
        <v>25</v>
      </c>
      <c r="I46" s="31" t="s">
        <v>158</v>
      </c>
      <c r="J46" s="32" t="s">
        <v>77</v>
      </c>
      <c r="K46" s="30" t="s">
        <v>25</v>
      </c>
      <c r="L46" s="30" t="s">
        <v>25</v>
      </c>
      <c r="M46" s="30" t="s">
        <v>25</v>
      </c>
      <c r="N46" s="30" t="s">
        <v>25</v>
      </c>
      <c r="O46" s="30" t="s">
        <v>25</v>
      </c>
      <c r="P46" s="30" t="s">
        <v>25</v>
      </c>
      <c r="Q46" s="30" t="s">
        <v>25</v>
      </c>
      <c r="R46" s="30" t="s">
        <v>25</v>
      </c>
      <c r="S46" s="30" t="s">
        <v>25</v>
      </c>
      <c r="T46" s="30" t="s">
        <v>25</v>
      </c>
      <c r="U46" s="30" t="s">
        <v>25</v>
      </c>
      <c r="V46" s="34">
        <f t="shared" si="3"/>
        <v>0</v>
      </c>
      <c r="W46" s="56" t="s">
        <v>7</v>
      </c>
      <c r="X46" s="57"/>
      <c r="Y46" s="58" t="s">
        <v>165</v>
      </c>
      <c r="Z46" s="58" t="s">
        <v>166</v>
      </c>
      <c r="AA46" s="58" t="s">
        <v>167</v>
      </c>
    </row>
    <row r="47" ht="15.75" customHeight="1">
      <c r="A47" s="25">
        <f t="shared" si="6"/>
        <v>9</v>
      </c>
      <c r="B47" s="25">
        <f t="shared" si="7"/>
        <v>9</v>
      </c>
      <c r="C47" s="26" t="s">
        <v>74</v>
      </c>
      <c r="D47" s="27" t="s">
        <v>172</v>
      </c>
      <c r="E47" s="91" t="s">
        <v>17</v>
      </c>
      <c r="F47" s="91" t="s">
        <v>63</v>
      </c>
      <c r="G47" s="29" t="s">
        <v>64</v>
      </c>
      <c r="H47" s="30" t="s">
        <v>19</v>
      </c>
      <c r="I47" s="31" t="s">
        <v>158</v>
      </c>
      <c r="J47" s="32" t="s">
        <v>77</v>
      </c>
      <c r="K47" s="30" t="s">
        <v>19</v>
      </c>
      <c r="L47" s="30" t="s">
        <v>19</v>
      </c>
      <c r="M47" s="30"/>
      <c r="N47" s="30" t="s">
        <v>19</v>
      </c>
      <c r="O47" s="30" t="s">
        <v>19</v>
      </c>
      <c r="P47" s="30"/>
      <c r="Q47" s="30" t="s">
        <v>19</v>
      </c>
      <c r="R47" s="30" t="s">
        <v>19</v>
      </c>
      <c r="S47" s="30"/>
      <c r="T47" s="30" t="s">
        <v>19</v>
      </c>
      <c r="U47" s="30" t="s">
        <v>19</v>
      </c>
      <c r="V47" s="34">
        <f t="shared" si="3"/>
        <v>1</v>
      </c>
      <c r="W47" s="59"/>
      <c r="X47" s="57"/>
      <c r="Y47" s="60"/>
      <c r="Z47" s="61"/>
      <c r="AA47" s="61"/>
    </row>
    <row r="48" ht="15.75" customHeight="1">
      <c r="A48" s="25">
        <f t="shared" si="6"/>
        <v>9</v>
      </c>
      <c r="B48" s="25">
        <f t="shared" si="7"/>
        <v>11</v>
      </c>
      <c r="C48" s="26" t="s">
        <v>70</v>
      </c>
      <c r="D48" s="27" t="s">
        <v>173</v>
      </c>
      <c r="E48" s="91" t="s">
        <v>17</v>
      </c>
      <c r="F48" s="91"/>
      <c r="G48" s="29" t="s">
        <v>64</v>
      </c>
      <c r="H48" s="30" t="s">
        <v>19</v>
      </c>
      <c r="I48" s="31" t="s">
        <v>158</v>
      </c>
      <c r="J48" s="32" t="s">
        <v>77</v>
      </c>
      <c r="K48" s="30" t="s">
        <v>19</v>
      </c>
      <c r="L48" s="30" t="s">
        <v>19</v>
      </c>
      <c r="M48" s="30"/>
      <c r="N48" s="30" t="s">
        <v>19</v>
      </c>
      <c r="O48" s="30" t="s">
        <v>19</v>
      </c>
      <c r="P48" s="30"/>
      <c r="Q48" s="30" t="s">
        <v>19</v>
      </c>
      <c r="R48" s="30" t="s">
        <v>19</v>
      </c>
      <c r="S48" s="30"/>
      <c r="T48" s="30" t="s">
        <v>19</v>
      </c>
      <c r="U48" s="30" t="s">
        <v>19</v>
      </c>
      <c r="V48" s="34">
        <f t="shared" si="3"/>
        <v>1</v>
      </c>
      <c r="W48" s="59"/>
      <c r="X48" s="57"/>
      <c r="Y48" s="60"/>
      <c r="Z48" s="61"/>
      <c r="AA48" s="61"/>
    </row>
    <row r="49" ht="15.75" customHeight="1">
      <c r="A49" s="25">
        <f t="shared" si="6"/>
        <v>9</v>
      </c>
      <c r="B49" s="25">
        <f t="shared" si="7"/>
        <v>7</v>
      </c>
      <c r="C49" s="26" t="s">
        <v>38</v>
      </c>
      <c r="D49" s="27" t="s">
        <v>174</v>
      </c>
      <c r="E49" s="91" t="s">
        <v>76</v>
      </c>
      <c r="F49" s="91" t="s">
        <v>46</v>
      </c>
      <c r="G49" s="29" t="s">
        <v>18</v>
      </c>
      <c r="H49" s="30" t="s">
        <v>25</v>
      </c>
      <c r="I49" s="31" t="s">
        <v>158</v>
      </c>
      <c r="J49" s="32" t="s">
        <v>90</v>
      </c>
      <c r="K49" s="30" t="s">
        <v>25</v>
      </c>
      <c r="L49" s="30" t="s">
        <v>25</v>
      </c>
      <c r="M49" s="30" t="s">
        <v>25</v>
      </c>
      <c r="N49" s="30" t="s">
        <v>25</v>
      </c>
      <c r="O49" s="30" t="s">
        <v>25</v>
      </c>
      <c r="P49" s="30" t="s">
        <v>25</v>
      </c>
      <c r="Q49" s="30" t="s">
        <v>25</v>
      </c>
      <c r="R49" s="30" t="s">
        <v>25</v>
      </c>
      <c r="S49" s="30" t="s">
        <v>25</v>
      </c>
      <c r="T49" s="30" t="s">
        <v>25</v>
      </c>
      <c r="U49" s="30" t="s">
        <v>25</v>
      </c>
      <c r="V49" s="34">
        <f t="shared" si="3"/>
        <v>0</v>
      </c>
      <c r="W49" s="59"/>
      <c r="X49" s="57"/>
      <c r="Y49" s="60"/>
      <c r="Z49" s="61"/>
      <c r="AA49" s="61"/>
    </row>
    <row r="50" ht="15.75" customHeight="1">
      <c r="A50" s="25">
        <f t="shared" si="6"/>
        <v>9</v>
      </c>
      <c r="B50" s="25">
        <f t="shared" si="7"/>
        <v>7</v>
      </c>
      <c r="C50" s="26" t="s">
        <v>38</v>
      </c>
      <c r="D50" s="27" t="s">
        <v>175</v>
      </c>
      <c r="E50" s="91" t="s">
        <v>228</v>
      </c>
      <c r="F50" s="91" t="s">
        <v>62</v>
      </c>
      <c r="G50" s="29" t="s">
        <v>64</v>
      </c>
      <c r="H50" s="93" t="s">
        <v>25</v>
      </c>
      <c r="I50" s="31" t="s">
        <v>158</v>
      </c>
      <c r="J50" s="32" t="s">
        <v>90</v>
      </c>
      <c r="K50" s="42" t="s">
        <v>25</v>
      </c>
      <c r="L50" s="42" t="s">
        <v>25</v>
      </c>
      <c r="M50" s="42" t="s">
        <v>25</v>
      </c>
      <c r="N50" s="42" t="s">
        <v>25</v>
      </c>
      <c r="O50" s="42" t="s">
        <v>25</v>
      </c>
      <c r="P50" s="42" t="s">
        <v>25</v>
      </c>
      <c r="Q50" s="42" t="s">
        <v>25</v>
      </c>
      <c r="R50" s="42" t="s">
        <v>25</v>
      </c>
      <c r="S50" s="42" t="s">
        <v>25</v>
      </c>
      <c r="T50" s="42" t="s">
        <v>25</v>
      </c>
      <c r="U50" s="42" t="s">
        <v>25</v>
      </c>
      <c r="V50" s="34">
        <f t="shared" si="3"/>
        <v>0</v>
      </c>
      <c r="W50" s="59"/>
      <c r="X50" s="57"/>
      <c r="Y50" s="60"/>
      <c r="Z50" s="61"/>
      <c r="AA50" s="61"/>
    </row>
    <row r="51" ht="15.75" customHeight="1">
      <c r="A51" s="25">
        <f t="shared" si="6"/>
        <v>9</v>
      </c>
      <c r="B51" s="25">
        <f t="shared" si="7"/>
        <v>9</v>
      </c>
      <c r="C51" s="26" t="s">
        <v>74</v>
      </c>
      <c r="D51" s="27" t="s">
        <v>176</v>
      </c>
      <c r="E51" s="91" t="s">
        <v>63</v>
      </c>
      <c r="F51" s="91" t="s">
        <v>33</v>
      </c>
      <c r="G51" s="29" t="s">
        <v>41</v>
      </c>
      <c r="H51" s="30" t="s">
        <v>25</v>
      </c>
      <c r="I51" s="31" t="s">
        <v>158</v>
      </c>
      <c r="J51" s="32" t="s">
        <v>90</v>
      </c>
      <c r="K51" s="30" t="s">
        <v>25</v>
      </c>
      <c r="L51" s="30" t="s">
        <v>25</v>
      </c>
      <c r="M51" s="30" t="s">
        <v>25</v>
      </c>
      <c r="N51" s="30" t="s">
        <v>25</v>
      </c>
      <c r="O51" s="30" t="s">
        <v>25</v>
      </c>
      <c r="P51" s="30" t="s">
        <v>25</v>
      </c>
      <c r="Q51" s="30" t="s">
        <v>25</v>
      </c>
      <c r="R51" s="30" t="s">
        <v>25</v>
      </c>
      <c r="S51" s="30" t="s">
        <v>25</v>
      </c>
      <c r="T51" s="30" t="s">
        <v>25</v>
      </c>
      <c r="U51" s="30" t="s">
        <v>25</v>
      </c>
      <c r="V51" s="34">
        <f t="shared" si="3"/>
        <v>0</v>
      </c>
      <c r="W51" s="59"/>
      <c r="X51" s="57"/>
      <c r="Y51" s="60"/>
      <c r="Z51" s="61"/>
      <c r="AA51" s="61"/>
    </row>
    <row r="52" ht="15.75" customHeight="1">
      <c r="A52" s="25">
        <f t="shared" si="6"/>
        <v>11</v>
      </c>
      <c r="B52" s="25">
        <f t="shared" si="7"/>
        <v>9</v>
      </c>
      <c r="C52" s="26" t="s">
        <v>74</v>
      </c>
      <c r="D52" s="27" t="s">
        <v>181</v>
      </c>
      <c r="E52" s="91" t="s">
        <v>63</v>
      </c>
      <c r="F52" s="91" t="s">
        <v>76</v>
      </c>
      <c r="G52" s="29" t="s">
        <v>64</v>
      </c>
      <c r="H52" s="30" t="s">
        <v>19</v>
      </c>
      <c r="I52" s="31" t="s">
        <v>84</v>
      </c>
      <c r="J52" s="32" t="s">
        <v>58</v>
      </c>
      <c r="K52" s="30" t="s">
        <v>19</v>
      </c>
      <c r="L52" s="30" t="s">
        <v>19</v>
      </c>
      <c r="M52" s="30"/>
      <c r="N52" s="30" t="s">
        <v>19</v>
      </c>
      <c r="O52" s="30" t="s">
        <v>19</v>
      </c>
      <c r="P52" s="30"/>
      <c r="Q52" s="30" t="s">
        <v>19</v>
      </c>
      <c r="R52" s="30" t="s">
        <v>29</v>
      </c>
      <c r="S52" s="30"/>
      <c r="T52" s="30" t="s">
        <v>19</v>
      </c>
      <c r="U52" s="30" t="s">
        <v>19</v>
      </c>
      <c r="V52" s="34">
        <f t="shared" si="3"/>
        <v>0.875</v>
      </c>
      <c r="W52" s="59"/>
      <c r="X52" s="57"/>
      <c r="Y52" s="60"/>
      <c r="Z52" s="61"/>
      <c r="AA52" s="61"/>
    </row>
    <row r="53" ht="15.75" customHeight="1">
      <c r="A53" s="25">
        <f t="shared" si="6"/>
        <v>11</v>
      </c>
      <c r="B53" s="25">
        <f t="shared" si="7"/>
        <v>9</v>
      </c>
      <c r="C53" s="26" t="s">
        <v>74</v>
      </c>
      <c r="D53" s="27" t="s">
        <v>180</v>
      </c>
      <c r="E53" s="91" t="s">
        <v>33</v>
      </c>
      <c r="F53" s="91" t="s">
        <v>17</v>
      </c>
      <c r="G53" s="29" t="s">
        <v>64</v>
      </c>
      <c r="H53" s="30" t="s">
        <v>19</v>
      </c>
      <c r="I53" s="31" t="s">
        <v>84</v>
      </c>
      <c r="J53" s="32" t="s">
        <v>58</v>
      </c>
      <c r="K53" s="30" t="s">
        <v>29</v>
      </c>
      <c r="L53" s="30" t="s">
        <v>29</v>
      </c>
      <c r="M53" s="30"/>
      <c r="N53" s="30" t="s">
        <v>29</v>
      </c>
      <c r="O53" s="30" t="s">
        <v>19</v>
      </c>
      <c r="P53" s="30"/>
      <c r="Q53" s="30" t="s">
        <v>19</v>
      </c>
      <c r="R53" s="30" t="s">
        <v>29</v>
      </c>
      <c r="S53" s="30"/>
      <c r="T53" s="30" t="s">
        <v>19</v>
      </c>
      <c r="U53" s="30" t="s">
        <v>19</v>
      </c>
      <c r="V53" s="34">
        <f t="shared" si="3"/>
        <v>0.5</v>
      </c>
      <c r="W53" s="59"/>
      <c r="X53" s="57"/>
      <c r="Y53" s="60"/>
      <c r="Z53" s="61"/>
      <c r="AA53" s="61"/>
    </row>
    <row r="54" ht="15.75" customHeight="1">
      <c r="A54" s="25">
        <f t="shared" si="6"/>
        <v>11</v>
      </c>
      <c r="B54" s="25">
        <f t="shared" si="7"/>
        <v>10</v>
      </c>
      <c r="C54" s="26" t="s">
        <v>65</v>
      </c>
      <c r="D54" s="27" t="s">
        <v>182</v>
      </c>
      <c r="E54" s="91" t="s">
        <v>17</v>
      </c>
      <c r="F54" s="91" t="s">
        <v>40</v>
      </c>
      <c r="G54" s="29" t="s">
        <v>64</v>
      </c>
      <c r="H54" s="42" t="s">
        <v>19</v>
      </c>
      <c r="I54" s="31" t="s">
        <v>84</v>
      </c>
      <c r="J54" s="32" t="s">
        <v>77</v>
      </c>
      <c r="K54" s="42" t="s">
        <v>19</v>
      </c>
      <c r="L54" s="42" t="s">
        <v>19</v>
      </c>
      <c r="M54" s="42"/>
      <c r="N54" s="42" t="s">
        <v>19</v>
      </c>
      <c r="O54" s="42" t="s">
        <v>19</v>
      </c>
      <c r="P54" s="42"/>
      <c r="Q54" s="42" t="s">
        <v>19</v>
      </c>
      <c r="R54" s="42" t="s">
        <v>19</v>
      </c>
      <c r="S54" s="42"/>
      <c r="T54" s="42" t="s">
        <v>19</v>
      </c>
      <c r="U54" s="42" t="s">
        <v>19</v>
      </c>
      <c r="V54" s="34">
        <f t="shared" si="3"/>
        <v>1</v>
      </c>
      <c r="W54" s="59"/>
      <c r="X54" s="57"/>
      <c r="Y54" s="60"/>
      <c r="Z54" s="61"/>
      <c r="AA54" s="61"/>
    </row>
    <row r="55" ht="15.75" customHeight="1">
      <c r="A55" s="25">
        <f t="shared" si="6"/>
        <v>11</v>
      </c>
      <c r="B55" s="25">
        <f t="shared" si="7"/>
        <v>5</v>
      </c>
      <c r="C55" s="26" t="s">
        <v>144</v>
      </c>
      <c r="D55" s="27" t="s">
        <v>183</v>
      </c>
      <c r="E55" s="91" t="s">
        <v>63</v>
      </c>
      <c r="F55" s="91" t="s">
        <v>17</v>
      </c>
      <c r="G55" s="29" t="s">
        <v>64</v>
      </c>
      <c r="H55" s="30" t="s">
        <v>19</v>
      </c>
      <c r="I55" s="31" t="s">
        <v>84</v>
      </c>
      <c r="J55" s="32" t="s">
        <v>90</v>
      </c>
      <c r="K55" s="30" t="s">
        <v>19</v>
      </c>
      <c r="L55" s="30" t="s">
        <v>19</v>
      </c>
      <c r="M55" s="30"/>
      <c r="N55" s="30" t="s">
        <v>19</v>
      </c>
      <c r="O55" s="30" t="s">
        <v>19</v>
      </c>
      <c r="P55" s="30"/>
      <c r="Q55" s="30" t="s">
        <v>19</v>
      </c>
      <c r="R55" s="30" t="s">
        <v>19</v>
      </c>
      <c r="S55" s="30"/>
      <c r="T55" s="30" t="s">
        <v>19</v>
      </c>
      <c r="U55" s="30" t="s">
        <v>19</v>
      </c>
      <c r="V55" s="34">
        <f t="shared" si="3"/>
        <v>1</v>
      </c>
      <c r="W55" s="59"/>
      <c r="X55" s="57"/>
      <c r="Y55" s="60"/>
      <c r="Z55" s="61"/>
      <c r="AA55" s="61"/>
    </row>
    <row r="56" ht="15.75" customHeight="1">
      <c r="A56" s="25">
        <f t="shared" si="6"/>
        <v>11</v>
      </c>
      <c r="B56" s="25">
        <f t="shared" si="7"/>
        <v>6</v>
      </c>
      <c r="C56" s="26" t="s">
        <v>160</v>
      </c>
      <c r="D56" s="27" t="s">
        <v>184</v>
      </c>
      <c r="E56" s="91" t="s">
        <v>40</v>
      </c>
      <c r="F56" s="91" t="s">
        <v>62</v>
      </c>
      <c r="G56" s="29" t="s">
        <v>18</v>
      </c>
      <c r="H56" s="30" t="s">
        <v>25</v>
      </c>
      <c r="I56" s="31" t="s">
        <v>84</v>
      </c>
      <c r="J56" s="32" t="s">
        <v>90</v>
      </c>
      <c r="K56" s="30" t="s">
        <v>25</v>
      </c>
      <c r="L56" s="30" t="s">
        <v>25</v>
      </c>
      <c r="M56" s="30" t="s">
        <v>25</v>
      </c>
      <c r="N56" s="30" t="s">
        <v>25</v>
      </c>
      <c r="O56" s="30" t="s">
        <v>25</v>
      </c>
      <c r="P56" s="30" t="s">
        <v>25</v>
      </c>
      <c r="Q56" s="30" t="s">
        <v>25</v>
      </c>
      <c r="R56" s="30" t="s">
        <v>25</v>
      </c>
      <c r="S56" s="30" t="s">
        <v>25</v>
      </c>
      <c r="T56" s="30" t="s">
        <v>25</v>
      </c>
      <c r="U56" s="30" t="s">
        <v>25</v>
      </c>
      <c r="V56" s="34">
        <f t="shared" si="3"/>
        <v>0</v>
      </c>
      <c r="W56" s="59"/>
      <c r="X56" s="57"/>
      <c r="Y56" s="60"/>
      <c r="Z56" s="61"/>
      <c r="AA56" s="61"/>
    </row>
    <row r="57" ht="15.75" customHeight="1">
      <c r="A57" s="25">
        <f t="shared" si="6"/>
        <v>11</v>
      </c>
      <c r="B57" s="25">
        <f t="shared" si="7"/>
        <v>9</v>
      </c>
      <c r="C57" s="26" t="s">
        <v>74</v>
      </c>
      <c r="D57" s="27" t="s">
        <v>185</v>
      </c>
      <c r="E57" s="91" t="s">
        <v>51</v>
      </c>
      <c r="F57" s="91" t="s">
        <v>33</v>
      </c>
      <c r="G57" s="29" t="s">
        <v>171</v>
      </c>
      <c r="H57" s="30" t="s">
        <v>25</v>
      </c>
      <c r="I57" s="31" t="s">
        <v>84</v>
      </c>
      <c r="J57" s="32" t="s">
        <v>90</v>
      </c>
      <c r="K57" s="30" t="s">
        <v>25</v>
      </c>
      <c r="L57" s="30" t="s">
        <v>25</v>
      </c>
      <c r="M57" s="30" t="s">
        <v>25</v>
      </c>
      <c r="N57" s="30" t="s">
        <v>25</v>
      </c>
      <c r="O57" s="30" t="s">
        <v>25</v>
      </c>
      <c r="P57" s="30" t="s">
        <v>25</v>
      </c>
      <c r="Q57" s="30" t="s">
        <v>25</v>
      </c>
      <c r="R57" s="30" t="s">
        <v>25</v>
      </c>
      <c r="S57" s="30" t="s">
        <v>25</v>
      </c>
      <c r="T57" s="30" t="s">
        <v>25</v>
      </c>
      <c r="U57" s="30" t="s">
        <v>25</v>
      </c>
      <c r="V57" s="34">
        <f t="shared" si="3"/>
        <v>0</v>
      </c>
      <c r="W57" s="59"/>
      <c r="X57" s="57"/>
      <c r="Y57" s="60"/>
      <c r="Z57" s="61"/>
      <c r="AA57" s="61"/>
    </row>
    <row r="58" ht="15.75" customHeight="1">
      <c r="A58" s="25">
        <f t="shared" si="6"/>
        <v>12</v>
      </c>
      <c r="B58" s="25">
        <f t="shared" si="7"/>
        <v>9</v>
      </c>
      <c r="C58" s="26" t="s">
        <v>74</v>
      </c>
      <c r="D58" s="27" t="s">
        <v>187</v>
      </c>
      <c r="E58" s="91" t="s">
        <v>33</v>
      </c>
      <c r="F58" s="91" t="s">
        <v>62</v>
      </c>
      <c r="G58" s="29" t="s">
        <v>18</v>
      </c>
      <c r="H58" s="30" t="s">
        <v>19</v>
      </c>
      <c r="I58" s="31" t="s">
        <v>87</v>
      </c>
      <c r="J58" s="32" t="s">
        <v>58</v>
      </c>
      <c r="K58" s="30" t="s">
        <v>19</v>
      </c>
      <c r="L58" s="30" t="s">
        <v>19</v>
      </c>
      <c r="M58" s="30"/>
      <c r="N58" s="30" t="s">
        <v>19</v>
      </c>
      <c r="O58" s="30" t="s">
        <v>19</v>
      </c>
      <c r="P58" s="30"/>
      <c r="Q58" s="30" t="s">
        <v>19</v>
      </c>
      <c r="R58" s="30" t="s">
        <v>19</v>
      </c>
      <c r="S58" s="30"/>
      <c r="T58" s="30" t="s">
        <v>19</v>
      </c>
      <c r="U58" s="30" t="s">
        <v>19</v>
      </c>
      <c r="V58" s="34">
        <f t="shared" si="3"/>
        <v>1</v>
      </c>
      <c r="W58" s="59"/>
      <c r="X58" s="57"/>
      <c r="Y58" s="60"/>
      <c r="Z58" s="61"/>
      <c r="AA58" s="61"/>
    </row>
    <row r="59" ht="15.75" customHeight="1">
      <c r="A59" s="25">
        <f t="shared" si="6"/>
        <v>12</v>
      </c>
      <c r="B59" s="25">
        <f t="shared" si="7"/>
        <v>6</v>
      </c>
      <c r="C59" s="26" t="s">
        <v>160</v>
      </c>
      <c r="D59" s="27" t="s">
        <v>188</v>
      </c>
      <c r="E59" s="91" t="s">
        <v>33</v>
      </c>
      <c r="F59" s="91" t="s">
        <v>51</v>
      </c>
      <c r="G59" s="29" t="s">
        <v>52</v>
      </c>
      <c r="H59" s="30" t="s">
        <v>19</v>
      </c>
      <c r="I59" s="31" t="s">
        <v>87</v>
      </c>
      <c r="J59" s="32" t="s">
        <v>189</v>
      </c>
      <c r="K59" s="30" t="s">
        <v>19</v>
      </c>
      <c r="L59" s="30" t="s">
        <v>19</v>
      </c>
      <c r="M59" s="30"/>
      <c r="N59" s="30" t="s">
        <v>19</v>
      </c>
      <c r="O59" s="30" t="s">
        <v>19</v>
      </c>
      <c r="P59" s="30"/>
      <c r="Q59" s="30" t="s">
        <v>19</v>
      </c>
      <c r="R59" s="30" t="s">
        <v>19</v>
      </c>
      <c r="S59" s="30"/>
      <c r="T59" s="30" t="s">
        <v>19</v>
      </c>
      <c r="U59" s="30" t="s">
        <v>19</v>
      </c>
      <c r="V59" s="34">
        <f t="shared" si="3"/>
        <v>1</v>
      </c>
      <c r="W59" s="59"/>
      <c r="X59" s="57"/>
      <c r="Y59" s="60"/>
      <c r="Z59" s="61"/>
      <c r="AA59" s="61"/>
    </row>
    <row r="60" ht="15.75" customHeight="1">
      <c r="A60" s="25">
        <f t="shared" si="6"/>
        <v>12</v>
      </c>
      <c r="B60" s="25">
        <f t="shared" si="7"/>
        <v>6</v>
      </c>
      <c r="C60" s="26" t="s">
        <v>160</v>
      </c>
      <c r="D60" s="27" t="s">
        <v>190</v>
      </c>
      <c r="E60" s="91" t="s">
        <v>63</v>
      </c>
      <c r="F60" s="91" t="s">
        <v>40</v>
      </c>
      <c r="G60" s="29" t="s">
        <v>191</v>
      </c>
      <c r="H60" s="30" t="s">
        <v>19</v>
      </c>
      <c r="I60" s="31" t="s">
        <v>87</v>
      </c>
      <c r="J60" s="32" t="s">
        <v>192</v>
      </c>
      <c r="K60" s="30" t="s">
        <v>19</v>
      </c>
      <c r="L60" s="30" t="s">
        <v>19</v>
      </c>
      <c r="M60" s="30"/>
      <c r="N60" s="30" t="s">
        <v>19</v>
      </c>
      <c r="O60" s="30" t="s">
        <v>19</v>
      </c>
      <c r="P60" s="30"/>
      <c r="Q60" s="30" t="s">
        <v>19</v>
      </c>
      <c r="R60" s="30" t="s">
        <v>19</v>
      </c>
      <c r="S60" s="30"/>
      <c r="T60" s="30" t="s">
        <v>19</v>
      </c>
      <c r="U60" s="30" t="s">
        <v>19</v>
      </c>
      <c r="V60" s="34">
        <f t="shared" si="3"/>
        <v>1</v>
      </c>
    </row>
    <row r="61" ht="15.75" customHeight="1">
      <c r="A61" s="25">
        <f t="shared" si="6"/>
        <v>12</v>
      </c>
      <c r="B61" s="25">
        <f t="shared" si="7"/>
        <v>8</v>
      </c>
      <c r="C61" s="26" t="s">
        <v>56</v>
      </c>
      <c r="D61" s="27" t="s">
        <v>193</v>
      </c>
      <c r="E61" s="91" t="s">
        <v>17</v>
      </c>
      <c r="F61" s="91"/>
      <c r="G61" s="29" t="s">
        <v>41</v>
      </c>
      <c r="H61" s="30" t="s">
        <v>25</v>
      </c>
      <c r="I61" s="31" t="s">
        <v>87</v>
      </c>
      <c r="J61" s="32" t="s">
        <v>194</v>
      </c>
      <c r="K61" s="30" t="s">
        <v>25</v>
      </c>
      <c r="L61" s="30" t="s">
        <v>25</v>
      </c>
      <c r="M61" s="30" t="s">
        <v>25</v>
      </c>
      <c r="N61" s="30" t="s">
        <v>25</v>
      </c>
      <c r="O61" s="30" t="s">
        <v>25</v>
      </c>
      <c r="P61" s="30" t="s">
        <v>25</v>
      </c>
      <c r="Q61" s="30" t="s">
        <v>25</v>
      </c>
      <c r="R61" s="30" t="s">
        <v>25</v>
      </c>
      <c r="S61" s="30" t="s">
        <v>25</v>
      </c>
      <c r="T61" s="30" t="s">
        <v>25</v>
      </c>
      <c r="U61" s="30" t="s">
        <v>25</v>
      </c>
      <c r="V61" s="34">
        <f t="shared" si="3"/>
        <v>0</v>
      </c>
    </row>
    <row r="62" ht="15.75" customHeight="1">
      <c r="A62" s="25">
        <f t="shared" si="6"/>
        <v>12</v>
      </c>
      <c r="B62" s="25">
        <f t="shared" si="7"/>
        <v>5</v>
      </c>
      <c r="C62" s="26" t="s">
        <v>144</v>
      </c>
      <c r="D62" s="27" t="s">
        <v>195</v>
      </c>
      <c r="E62" s="91" t="s">
        <v>63</v>
      </c>
      <c r="F62" s="91" t="s">
        <v>51</v>
      </c>
      <c r="G62" s="29" t="s">
        <v>18</v>
      </c>
      <c r="H62" s="30" t="s">
        <v>19</v>
      </c>
      <c r="I62" s="31" t="s">
        <v>87</v>
      </c>
      <c r="J62" s="32" t="s">
        <v>196</v>
      </c>
      <c r="K62" s="30" t="s">
        <v>19</v>
      </c>
      <c r="L62" s="30" t="s">
        <v>19</v>
      </c>
      <c r="M62" s="30"/>
      <c r="N62" s="30" t="s">
        <v>19</v>
      </c>
      <c r="O62" s="30" t="s">
        <v>19</v>
      </c>
      <c r="P62" s="30"/>
      <c r="Q62" s="30" t="s">
        <v>19</v>
      </c>
      <c r="R62" s="30" t="s">
        <v>19</v>
      </c>
      <c r="S62" s="30"/>
      <c r="T62" s="30" t="s">
        <v>19</v>
      </c>
      <c r="U62" s="30" t="s">
        <v>19</v>
      </c>
      <c r="V62" s="34">
        <f t="shared" si="3"/>
        <v>1</v>
      </c>
      <c r="W62" s="63" t="s">
        <v>186</v>
      </c>
      <c r="X62" s="3"/>
      <c r="Y62" s="3"/>
      <c r="Z62" s="3"/>
      <c r="AA62" s="4"/>
    </row>
    <row r="63" ht="15.75" customHeight="1">
      <c r="A63" s="25">
        <f t="shared" si="6"/>
        <v>12</v>
      </c>
      <c r="B63" s="25">
        <f t="shared" si="7"/>
        <v>9</v>
      </c>
      <c r="C63" s="26" t="s">
        <v>74</v>
      </c>
      <c r="D63" s="27" t="s">
        <v>197</v>
      </c>
      <c r="E63" s="91" t="s">
        <v>17</v>
      </c>
      <c r="F63" s="91"/>
      <c r="G63" s="29" t="s">
        <v>171</v>
      </c>
      <c r="H63" s="30" t="s">
        <v>25</v>
      </c>
      <c r="I63" s="31" t="s">
        <v>87</v>
      </c>
      <c r="J63" s="32" t="s">
        <v>90</v>
      </c>
      <c r="K63" s="30" t="s">
        <v>25</v>
      </c>
      <c r="L63" s="30" t="s">
        <v>25</v>
      </c>
      <c r="M63" s="30" t="s">
        <v>25</v>
      </c>
      <c r="N63" s="30" t="s">
        <v>25</v>
      </c>
      <c r="O63" s="30" t="s">
        <v>25</v>
      </c>
      <c r="P63" s="30" t="s">
        <v>25</v>
      </c>
      <c r="Q63" s="30" t="s">
        <v>25</v>
      </c>
      <c r="R63" s="30" t="s">
        <v>25</v>
      </c>
      <c r="S63" s="30" t="s">
        <v>25</v>
      </c>
      <c r="T63" s="30" t="s">
        <v>25</v>
      </c>
      <c r="U63" s="30" t="s">
        <v>25</v>
      </c>
      <c r="V63" s="34">
        <f t="shared" si="3"/>
        <v>0</v>
      </c>
      <c r="W63" s="64" t="s">
        <v>244</v>
      </c>
      <c r="X63" s="3"/>
      <c r="Y63" s="3"/>
      <c r="Z63" s="3"/>
      <c r="AA63" s="4"/>
    </row>
    <row r="64" ht="15.75" customHeight="1">
      <c r="A64" s="25">
        <f t="shared" si="6"/>
        <v>12</v>
      </c>
      <c r="B64" s="25">
        <f t="shared" si="7"/>
        <v>10</v>
      </c>
      <c r="C64" s="26" t="s">
        <v>65</v>
      </c>
      <c r="D64" s="27" t="s">
        <v>198</v>
      </c>
      <c r="E64" s="91" t="s">
        <v>17</v>
      </c>
      <c r="F64" s="91"/>
      <c r="G64" s="29" t="s">
        <v>41</v>
      </c>
      <c r="H64" s="30" t="s">
        <v>25</v>
      </c>
      <c r="I64" s="31" t="s">
        <v>87</v>
      </c>
      <c r="J64" s="32" t="s">
        <v>90</v>
      </c>
      <c r="K64" s="30" t="s">
        <v>25</v>
      </c>
      <c r="L64" s="30" t="s">
        <v>25</v>
      </c>
      <c r="M64" s="30" t="s">
        <v>25</v>
      </c>
      <c r="N64" s="30" t="s">
        <v>25</v>
      </c>
      <c r="O64" s="30" t="s">
        <v>25</v>
      </c>
      <c r="P64" s="30" t="s">
        <v>25</v>
      </c>
      <c r="Q64" s="30" t="s">
        <v>25</v>
      </c>
      <c r="R64" s="30" t="s">
        <v>25</v>
      </c>
      <c r="S64" s="30" t="s">
        <v>25</v>
      </c>
      <c r="T64" s="30" t="s">
        <v>25</v>
      </c>
      <c r="U64" s="30" t="s">
        <v>25</v>
      </c>
      <c r="V64" s="34">
        <f t="shared" si="3"/>
        <v>0</v>
      </c>
      <c r="W64" s="64"/>
      <c r="X64" s="3"/>
      <c r="Y64" s="3"/>
      <c r="Z64" s="3"/>
      <c r="AA64" s="4"/>
    </row>
    <row r="65" ht="15.75" customHeight="1">
      <c r="A65" s="25">
        <f t="shared" si="6"/>
        <v>12</v>
      </c>
      <c r="B65" s="25">
        <f t="shared" si="7"/>
        <v>10</v>
      </c>
      <c r="C65" s="26" t="s">
        <v>65</v>
      </c>
      <c r="D65" s="27" t="s">
        <v>199</v>
      </c>
      <c r="E65" s="91" t="s">
        <v>17</v>
      </c>
      <c r="F65" s="91"/>
      <c r="G65" s="29" t="s">
        <v>52</v>
      </c>
      <c r="H65" s="30" t="s">
        <v>19</v>
      </c>
      <c r="I65" s="31" t="s">
        <v>87</v>
      </c>
      <c r="J65" s="32" t="s">
        <v>200</v>
      </c>
      <c r="K65" s="30"/>
      <c r="L65" s="65"/>
      <c r="M65" s="30"/>
      <c r="N65" s="30"/>
      <c r="O65" s="30"/>
      <c r="P65" s="30"/>
      <c r="Q65" s="30"/>
      <c r="R65" s="30"/>
      <c r="S65" s="30"/>
      <c r="T65" s="30"/>
      <c r="U65" s="30"/>
      <c r="V65" s="34">
        <f t="shared" si="3"/>
        <v>0</v>
      </c>
      <c r="W65" s="64"/>
      <c r="X65" s="3"/>
      <c r="Y65" s="3"/>
      <c r="Z65" s="3"/>
      <c r="AA65" s="4"/>
    </row>
    <row r="66" ht="1.5" customHeight="1">
      <c r="A66" s="25">
        <f t="shared" si="6"/>
        <v>13</v>
      </c>
      <c r="B66" s="25">
        <f t="shared" si="7"/>
        <v>8</v>
      </c>
      <c r="C66" s="26" t="s">
        <v>56</v>
      </c>
      <c r="D66" s="27" t="s">
        <v>201</v>
      </c>
      <c r="E66" s="91" t="s">
        <v>33</v>
      </c>
      <c r="F66" s="91" t="s">
        <v>46</v>
      </c>
      <c r="G66" s="29" t="s">
        <v>64</v>
      </c>
      <c r="H66" s="30" t="s">
        <v>19</v>
      </c>
      <c r="I66" s="31" t="s">
        <v>91</v>
      </c>
      <c r="J66" s="32" t="s">
        <v>202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4">
        <f t="shared" si="3"/>
        <v>0</v>
      </c>
      <c r="W66" s="64"/>
      <c r="X66" s="3"/>
      <c r="Y66" s="3"/>
      <c r="Z66" s="3"/>
      <c r="AA66" s="4"/>
    </row>
    <row r="67" ht="15.75" customHeight="1">
      <c r="A67" s="25">
        <f t="shared" si="6"/>
        <v>13</v>
      </c>
      <c r="B67" s="25">
        <f t="shared" si="7"/>
        <v>9</v>
      </c>
      <c r="C67" s="26" t="s">
        <v>74</v>
      </c>
      <c r="D67" s="27" t="s">
        <v>203</v>
      </c>
      <c r="E67" s="91" t="s">
        <v>51</v>
      </c>
      <c r="F67" s="91" t="s">
        <v>17</v>
      </c>
      <c r="G67" s="29" t="s">
        <v>52</v>
      </c>
      <c r="H67" s="30" t="s">
        <v>19</v>
      </c>
      <c r="I67" s="31" t="s">
        <v>91</v>
      </c>
      <c r="J67" s="32" t="s">
        <v>202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4">
        <f t="shared" si="3"/>
        <v>0</v>
      </c>
      <c r="W67" s="64"/>
      <c r="X67" s="3"/>
      <c r="Y67" s="3"/>
      <c r="Z67" s="3"/>
      <c r="AA67" s="4"/>
    </row>
    <row r="68" ht="15.75" customHeight="1">
      <c r="A68" s="25">
        <f t="shared" si="6"/>
        <v>13</v>
      </c>
      <c r="B68" s="25">
        <f t="shared" si="7"/>
        <v>10</v>
      </c>
      <c r="C68" s="26" t="s">
        <v>65</v>
      </c>
      <c r="D68" s="27" t="s">
        <v>204</v>
      </c>
      <c r="E68" s="91" t="s">
        <v>17</v>
      </c>
      <c r="F68" s="91"/>
      <c r="G68" s="29" t="s">
        <v>41</v>
      </c>
      <c r="H68" s="42" t="s">
        <v>19</v>
      </c>
      <c r="I68" s="31" t="s">
        <v>91</v>
      </c>
      <c r="J68" s="32" t="s">
        <v>202</v>
      </c>
      <c r="K68" s="30"/>
      <c r="L68" s="42"/>
      <c r="M68" s="30"/>
      <c r="N68" s="30"/>
      <c r="O68" s="42"/>
      <c r="P68" s="30"/>
      <c r="Q68" s="30"/>
      <c r="R68" s="42"/>
      <c r="S68" s="30"/>
      <c r="T68" s="30"/>
      <c r="U68" s="42"/>
      <c r="V68" s="34">
        <f t="shared" si="3"/>
        <v>0</v>
      </c>
      <c r="W68" s="64"/>
      <c r="X68" s="3"/>
      <c r="Y68" s="3"/>
      <c r="Z68" s="3"/>
      <c r="AA68" s="4"/>
    </row>
    <row r="69" ht="15.75" customHeight="1">
      <c r="A69" s="25">
        <f t="shared" si="6"/>
        <v>13</v>
      </c>
      <c r="B69" s="25">
        <f t="shared" si="7"/>
        <v>8</v>
      </c>
      <c r="C69" s="26" t="s">
        <v>56</v>
      </c>
      <c r="D69" s="27" t="s">
        <v>205</v>
      </c>
      <c r="E69" s="91" t="s">
        <v>33</v>
      </c>
      <c r="F69" s="91" t="s">
        <v>76</v>
      </c>
      <c r="G69" s="29" t="s">
        <v>64</v>
      </c>
      <c r="H69" s="30" t="s">
        <v>19</v>
      </c>
      <c r="I69" s="31" t="s">
        <v>91</v>
      </c>
      <c r="J69" s="32" t="s">
        <v>206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4">
        <f t="shared" si="3"/>
        <v>0</v>
      </c>
      <c r="W69" s="64"/>
      <c r="X69" s="3"/>
      <c r="Y69" s="3"/>
      <c r="Z69" s="3"/>
      <c r="AA69" s="4"/>
    </row>
    <row r="70" ht="15.75" customHeight="1">
      <c r="A70" s="25">
        <f t="shared" si="6"/>
        <v>15</v>
      </c>
      <c r="B70" s="25">
        <f t="shared" si="7"/>
        <v>9</v>
      </c>
      <c r="C70" s="26" t="s">
        <v>74</v>
      </c>
      <c r="D70" s="27" t="s">
        <v>210</v>
      </c>
      <c r="E70" s="91" t="s">
        <v>51</v>
      </c>
      <c r="F70" s="91" t="s">
        <v>63</v>
      </c>
      <c r="G70" s="29" t="s">
        <v>18</v>
      </c>
      <c r="H70" s="30" t="s">
        <v>25</v>
      </c>
      <c r="I70" s="31" t="s">
        <v>97</v>
      </c>
      <c r="J70" s="32" t="s">
        <v>58</v>
      </c>
      <c r="K70" s="30" t="s">
        <v>25</v>
      </c>
      <c r="L70" s="30" t="s">
        <v>25</v>
      </c>
      <c r="M70" s="30" t="s">
        <v>25</v>
      </c>
      <c r="N70" s="30" t="s">
        <v>25</v>
      </c>
      <c r="O70" s="30" t="s">
        <v>25</v>
      </c>
      <c r="P70" s="30" t="s">
        <v>25</v>
      </c>
      <c r="Q70" s="30" t="s">
        <v>25</v>
      </c>
      <c r="R70" s="30" t="s">
        <v>25</v>
      </c>
      <c r="S70" s="30" t="s">
        <v>25</v>
      </c>
      <c r="T70" s="30" t="s">
        <v>25</v>
      </c>
      <c r="U70" s="30" t="s">
        <v>25</v>
      </c>
      <c r="V70" s="34">
        <f t="shared" si="3"/>
        <v>0</v>
      </c>
      <c r="W70" s="64"/>
      <c r="X70" s="3"/>
      <c r="Y70" s="3"/>
      <c r="Z70" s="3"/>
      <c r="AA70" s="4"/>
    </row>
    <row r="71" ht="15.75" customHeight="1">
      <c r="A71" s="25">
        <f t="shared" si="6"/>
        <v>15</v>
      </c>
      <c r="B71" s="25">
        <f t="shared" si="7"/>
        <v>8</v>
      </c>
      <c r="C71" s="26" t="s">
        <v>56</v>
      </c>
      <c r="D71" s="27" t="s">
        <v>212</v>
      </c>
      <c r="E71" s="91" t="s">
        <v>33</v>
      </c>
      <c r="F71" s="91" t="s">
        <v>46</v>
      </c>
      <c r="G71" s="29" t="s">
        <v>64</v>
      </c>
      <c r="H71" s="30" t="s">
        <v>25</v>
      </c>
      <c r="I71" s="31" t="s">
        <v>97</v>
      </c>
      <c r="J71" s="32" t="s">
        <v>77</v>
      </c>
      <c r="K71" s="30" t="s">
        <v>25</v>
      </c>
      <c r="L71" s="30" t="s">
        <v>25</v>
      </c>
      <c r="M71" s="30" t="s">
        <v>25</v>
      </c>
      <c r="N71" s="30" t="s">
        <v>25</v>
      </c>
      <c r="O71" s="30" t="s">
        <v>25</v>
      </c>
      <c r="P71" s="30" t="s">
        <v>25</v>
      </c>
      <c r="Q71" s="30" t="s">
        <v>25</v>
      </c>
      <c r="R71" s="30" t="s">
        <v>25</v>
      </c>
      <c r="S71" s="30" t="s">
        <v>25</v>
      </c>
      <c r="T71" s="30" t="s">
        <v>25</v>
      </c>
      <c r="U71" s="30" t="s">
        <v>25</v>
      </c>
      <c r="V71" s="34">
        <f t="shared" si="3"/>
        <v>0</v>
      </c>
      <c r="W71" s="48"/>
      <c r="X71" s="48"/>
      <c r="Y71" s="49"/>
      <c r="Z71" s="5"/>
      <c r="AA71" s="5"/>
    </row>
    <row r="72" ht="15.75" customHeight="1">
      <c r="A72" s="25">
        <f t="shared" si="6"/>
        <v>15</v>
      </c>
      <c r="B72" s="25">
        <f t="shared" si="7"/>
        <v>10</v>
      </c>
      <c r="C72" s="26" t="s">
        <v>65</v>
      </c>
      <c r="D72" s="27" t="s">
        <v>213</v>
      </c>
      <c r="E72" s="91" t="s">
        <v>17</v>
      </c>
      <c r="F72" s="91" t="s">
        <v>33</v>
      </c>
      <c r="G72" s="29" t="s">
        <v>41</v>
      </c>
      <c r="H72" s="30" t="s">
        <v>25</v>
      </c>
      <c r="I72" s="31" t="s">
        <v>97</v>
      </c>
      <c r="J72" s="32" t="s">
        <v>77</v>
      </c>
      <c r="K72" s="30" t="s">
        <v>25</v>
      </c>
      <c r="L72" s="30" t="s">
        <v>25</v>
      </c>
      <c r="M72" s="30" t="s">
        <v>25</v>
      </c>
      <c r="N72" s="30" t="s">
        <v>25</v>
      </c>
      <c r="O72" s="30" t="s">
        <v>25</v>
      </c>
      <c r="P72" s="30" t="s">
        <v>25</v>
      </c>
      <c r="Q72" s="30" t="s">
        <v>25</v>
      </c>
      <c r="R72" s="30" t="s">
        <v>25</v>
      </c>
      <c r="S72" s="30" t="s">
        <v>25</v>
      </c>
      <c r="T72" s="30" t="s">
        <v>25</v>
      </c>
      <c r="U72" s="30" t="s">
        <v>25</v>
      </c>
      <c r="V72" s="34">
        <f t="shared" si="3"/>
        <v>0</v>
      </c>
      <c r="W72" s="48"/>
      <c r="X72" s="48"/>
      <c r="Y72" s="49"/>
      <c r="Z72" s="5"/>
      <c r="AA72" s="5"/>
    </row>
    <row r="73" ht="15.75" customHeight="1">
      <c r="A73" s="25">
        <f t="shared" si="6"/>
        <v>15</v>
      </c>
      <c r="B73" s="25">
        <f t="shared" si="7"/>
        <v>11</v>
      </c>
      <c r="C73" s="26" t="s">
        <v>70</v>
      </c>
      <c r="D73" s="27" t="s">
        <v>214</v>
      </c>
      <c r="E73" s="91" t="s">
        <v>17</v>
      </c>
      <c r="F73" s="91"/>
      <c r="G73" s="29" t="s">
        <v>52</v>
      </c>
      <c r="H73" s="30" t="s">
        <v>25</v>
      </c>
      <c r="I73" s="31" t="s">
        <v>97</v>
      </c>
      <c r="J73" s="32" t="s">
        <v>77</v>
      </c>
      <c r="K73" s="30" t="s">
        <v>25</v>
      </c>
      <c r="L73" s="30" t="s">
        <v>25</v>
      </c>
      <c r="M73" s="30" t="s">
        <v>25</v>
      </c>
      <c r="N73" s="30" t="s">
        <v>25</v>
      </c>
      <c r="O73" s="30" t="s">
        <v>25</v>
      </c>
      <c r="P73" s="30" t="s">
        <v>25</v>
      </c>
      <c r="Q73" s="30" t="s">
        <v>25</v>
      </c>
      <c r="R73" s="30" t="s">
        <v>25</v>
      </c>
      <c r="S73" s="30" t="s">
        <v>25</v>
      </c>
      <c r="T73" s="30" t="s">
        <v>25</v>
      </c>
      <c r="U73" s="30" t="s">
        <v>25</v>
      </c>
      <c r="V73" s="34">
        <f t="shared" si="3"/>
        <v>0</v>
      </c>
      <c r="W73" s="48"/>
      <c r="X73" s="48"/>
      <c r="Y73" s="49"/>
      <c r="Z73" s="5"/>
      <c r="AA73" s="5"/>
    </row>
    <row r="74" ht="15.75" customHeight="1">
      <c r="A74" s="25">
        <f t="shared" si="6"/>
        <v>15</v>
      </c>
      <c r="B74" s="25">
        <f t="shared" si="7"/>
        <v>6</v>
      </c>
      <c r="C74" s="26" t="s">
        <v>160</v>
      </c>
      <c r="D74" s="27" t="s">
        <v>215</v>
      </c>
      <c r="E74" s="91" t="s">
        <v>33</v>
      </c>
      <c r="F74" s="91" t="s">
        <v>17</v>
      </c>
      <c r="G74" s="29" t="s">
        <v>18</v>
      </c>
      <c r="H74" s="30" t="s">
        <v>25</v>
      </c>
      <c r="I74" s="31" t="s">
        <v>97</v>
      </c>
      <c r="J74" s="32" t="s">
        <v>90</v>
      </c>
      <c r="K74" s="30" t="s">
        <v>25</v>
      </c>
      <c r="L74" s="30" t="s">
        <v>25</v>
      </c>
      <c r="M74" s="30" t="s">
        <v>25</v>
      </c>
      <c r="N74" s="30" t="s">
        <v>25</v>
      </c>
      <c r="O74" s="30" t="s">
        <v>25</v>
      </c>
      <c r="P74" s="30" t="s">
        <v>25</v>
      </c>
      <c r="Q74" s="30" t="s">
        <v>25</v>
      </c>
      <c r="R74" s="30" t="s">
        <v>25</v>
      </c>
      <c r="S74" s="30" t="s">
        <v>25</v>
      </c>
      <c r="T74" s="30" t="s">
        <v>25</v>
      </c>
      <c r="U74" s="30" t="s">
        <v>25</v>
      </c>
      <c r="V74" s="34">
        <f t="shared" si="3"/>
        <v>0</v>
      </c>
      <c r="W74" s="48"/>
      <c r="X74" s="48"/>
      <c r="Y74" s="49"/>
      <c r="Z74" s="5"/>
      <c r="AA74" s="5"/>
    </row>
    <row r="75" ht="15.75" customHeight="1">
      <c r="A75" s="25">
        <f t="shared" si="6"/>
        <v>15</v>
      </c>
      <c r="B75" s="25">
        <f t="shared" si="7"/>
        <v>10</v>
      </c>
      <c r="C75" s="26" t="s">
        <v>65</v>
      </c>
      <c r="D75" s="66" t="s">
        <v>216</v>
      </c>
      <c r="E75" s="91" t="s">
        <v>51</v>
      </c>
      <c r="F75" s="91" t="s">
        <v>17</v>
      </c>
      <c r="G75" s="29" t="s">
        <v>64</v>
      </c>
      <c r="H75" s="30" t="s">
        <v>25</v>
      </c>
      <c r="I75" s="31" t="s">
        <v>97</v>
      </c>
      <c r="J75" s="32" t="s">
        <v>90</v>
      </c>
      <c r="K75" s="30" t="s">
        <v>25</v>
      </c>
      <c r="L75" s="30" t="s">
        <v>25</v>
      </c>
      <c r="M75" s="30" t="s">
        <v>25</v>
      </c>
      <c r="N75" s="30" t="s">
        <v>25</v>
      </c>
      <c r="O75" s="30" t="s">
        <v>25</v>
      </c>
      <c r="P75" s="30" t="s">
        <v>25</v>
      </c>
      <c r="Q75" s="30" t="s">
        <v>25</v>
      </c>
      <c r="R75" s="30" t="s">
        <v>25</v>
      </c>
      <c r="S75" s="30" t="s">
        <v>25</v>
      </c>
      <c r="T75" s="30" t="s">
        <v>25</v>
      </c>
      <c r="U75" s="30" t="s">
        <v>25</v>
      </c>
      <c r="V75" s="34">
        <f t="shared" si="3"/>
        <v>0</v>
      </c>
      <c r="W75" s="48"/>
      <c r="X75" s="48"/>
      <c r="Y75" s="49"/>
      <c r="Z75" s="5"/>
      <c r="AA75" s="5"/>
    </row>
    <row r="76" ht="15.75" customHeight="1">
      <c r="A76" s="25">
        <f t="shared" si="6"/>
        <v>15</v>
      </c>
      <c r="B76" s="25">
        <f t="shared" si="7"/>
        <v>11</v>
      </c>
      <c r="C76" s="52" t="s">
        <v>70</v>
      </c>
      <c r="D76" s="94" t="s">
        <v>211</v>
      </c>
      <c r="E76" s="91" t="s">
        <v>17</v>
      </c>
      <c r="F76" s="91"/>
      <c r="G76" s="29" t="s">
        <v>18</v>
      </c>
      <c r="H76" s="30" t="s">
        <v>19</v>
      </c>
      <c r="I76" s="31"/>
      <c r="J76" s="32"/>
      <c r="K76" s="30" t="s">
        <v>19</v>
      </c>
      <c r="L76" s="30" t="s">
        <v>19</v>
      </c>
      <c r="M76" s="30"/>
      <c r="N76" s="30" t="s">
        <v>19</v>
      </c>
      <c r="O76" s="30"/>
      <c r="P76" s="30"/>
      <c r="Q76" s="30"/>
      <c r="R76" s="30" t="s">
        <v>19</v>
      </c>
      <c r="S76" s="30"/>
      <c r="T76" s="30"/>
      <c r="U76" s="30"/>
      <c r="V76" s="34">
        <f t="shared" si="3"/>
        <v>0.5</v>
      </c>
      <c r="W76" s="48"/>
      <c r="X76" s="48"/>
      <c r="Y76" s="49"/>
      <c r="Z76" s="5"/>
      <c r="AA76" s="5"/>
    </row>
    <row r="77" ht="15.75" customHeight="1">
      <c r="A77" s="25">
        <f t="shared" si="6"/>
        <v>15</v>
      </c>
      <c r="B77" s="25">
        <f t="shared" si="7"/>
        <v>11</v>
      </c>
      <c r="C77" s="69" t="s">
        <v>70</v>
      </c>
      <c r="D77" s="67" t="s">
        <v>207</v>
      </c>
      <c r="E77" s="91" t="s">
        <v>17</v>
      </c>
      <c r="F77" s="91"/>
      <c r="G77" s="29" t="s">
        <v>64</v>
      </c>
      <c r="H77" s="30" t="s">
        <v>19</v>
      </c>
      <c r="I77" s="31"/>
      <c r="J77" s="32"/>
      <c r="K77" s="30" t="s">
        <v>19</v>
      </c>
      <c r="L77" s="30" t="s">
        <v>19</v>
      </c>
      <c r="M77" s="30"/>
      <c r="N77" s="30" t="s">
        <v>48</v>
      </c>
      <c r="O77" s="30"/>
      <c r="P77" s="65"/>
      <c r="Q77" s="30"/>
      <c r="R77" s="30" t="s">
        <v>29</v>
      </c>
      <c r="S77" s="30"/>
      <c r="T77" s="30"/>
      <c r="U77" s="30"/>
      <c r="V77" s="34">
        <f t="shared" si="3"/>
        <v>0.3125</v>
      </c>
      <c r="W77" s="48"/>
      <c r="X77" s="48"/>
      <c r="Y77" s="49"/>
      <c r="Z77" s="5"/>
      <c r="AA77" s="5"/>
    </row>
    <row r="78" ht="15.75" customHeight="1">
      <c r="A78" s="25">
        <f t="shared" si="6"/>
        <v>15</v>
      </c>
      <c r="B78" s="25">
        <f t="shared" si="7"/>
        <v>15</v>
      </c>
      <c r="C78" s="26"/>
      <c r="D78" s="27"/>
      <c r="E78" s="91"/>
      <c r="F78" s="91"/>
      <c r="G78" s="29"/>
      <c r="H78" s="30"/>
      <c r="I78" s="31"/>
      <c r="J78" s="32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4">
        <f t="shared" si="3"/>
        <v>0</v>
      </c>
      <c r="W78" s="48"/>
      <c r="X78" s="48"/>
      <c r="Y78" s="49"/>
      <c r="Z78" s="5"/>
      <c r="AA78" s="5"/>
    </row>
    <row r="79" ht="15.75" customHeight="1">
      <c r="A79" s="25">
        <f t="shared" si="6"/>
        <v>15</v>
      </c>
      <c r="B79" s="25">
        <f t="shared" si="7"/>
        <v>15</v>
      </c>
      <c r="C79" s="26"/>
      <c r="D79" s="27"/>
      <c r="E79" s="91"/>
      <c r="F79" s="91"/>
      <c r="G79" s="29"/>
      <c r="H79" s="30"/>
      <c r="I79" s="31"/>
      <c r="J79" s="32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4">
        <f t="shared" si="3"/>
        <v>0</v>
      </c>
      <c r="W79" s="48"/>
      <c r="X79" s="48"/>
      <c r="Y79" s="49"/>
      <c r="Z79" s="5"/>
      <c r="AA79" s="5"/>
    </row>
    <row r="80" ht="15.75" customHeight="1">
      <c r="A80" s="25">
        <f t="shared" si="6"/>
        <v>15</v>
      </c>
      <c r="B80" s="25">
        <f t="shared" si="7"/>
        <v>15</v>
      </c>
      <c r="C80" s="26"/>
      <c r="D80" s="27"/>
      <c r="E80" s="91"/>
      <c r="F80" s="91"/>
      <c r="G80" s="29"/>
      <c r="H80" s="30"/>
      <c r="I80" s="31"/>
      <c r="J80" s="32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4">
        <f t="shared" si="3"/>
        <v>0</v>
      </c>
      <c r="W80" s="48"/>
      <c r="X80" s="48"/>
      <c r="Y80" s="49"/>
      <c r="Z80" s="5"/>
      <c r="AA80" s="5"/>
    </row>
    <row r="81" ht="15.75" customHeight="1">
      <c r="A81" s="25">
        <f t="shared" si="6"/>
        <v>15</v>
      </c>
      <c r="B81" s="25">
        <f t="shared" si="7"/>
        <v>15</v>
      </c>
      <c r="C81" s="26"/>
      <c r="D81" s="27"/>
      <c r="E81" s="91"/>
      <c r="F81" s="91"/>
      <c r="G81" s="29"/>
      <c r="H81" s="30"/>
      <c r="I81" s="31"/>
      <c r="J81" s="32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4">
        <f t="shared" si="3"/>
        <v>0</v>
      </c>
      <c r="W81" s="48"/>
      <c r="X81" s="48"/>
      <c r="Y81" s="49"/>
      <c r="Z81" s="5"/>
      <c r="AA81" s="5"/>
    </row>
    <row r="82" ht="15.75" customHeight="1">
      <c r="A82" s="25">
        <f t="shared" si="6"/>
        <v>15</v>
      </c>
      <c r="B82" s="25">
        <f t="shared" si="7"/>
        <v>15</v>
      </c>
      <c r="C82" s="26"/>
      <c r="D82" s="27"/>
      <c r="E82" s="91"/>
      <c r="F82" s="91"/>
      <c r="G82" s="29"/>
      <c r="H82" s="30"/>
      <c r="I82" s="31"/>
      <c r="J82" s="32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4">
        <f t="shared" si="3"/>
        <v>0</v>
      </c>
      <c r="W82" s="48"/>
      <c r="X82" s="48"/>
      <c r="Y82" s="49"/>
      <c r="Z82" s="5"/>
      <c r="AA82" s="5"/>
    </row>
    <row r="83" ht="15.75" customHeight="1">
      <c r="A83" s="25">
        <f t="shared" si="6"/>
        <v>15</v>
      </c>
      <c r="B83" s="25">
        <f t="shared" si="7"/>
        <v>15</v>
      </c>
      <c r="C83" s="26"/>
      <c r="D83" s="27"/>
      <c r="E83" s="91"/>
      <c r="F83" s="91"/>
      <c r="G83" s="29"/>
      <c r="H83" s="30"/>
      <c r="I83" s="31"/>
      <c r="J83" s="32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4">
        <f t="shared" si="3"/>
        <v>0</v>
      </c>
      <c r="W83" s="48"/>
      <c r="X83" s="48"/>
      <c r="Y83" s="49"/>
      <c r="Z83" s="5"/>
      <c r="AA83" s="5"/>
    </row>
    <row r="84" ht="15.75" customHeight="1">
      <c r="A84" s="25">
        <f t="shared" si="6"/>
        <v>15</v>
      </c>
      <c r="B84" s="25">
        <f t="shared" si="7"/>
        <v>15</v>
      </c>
      <c r="C84" s="26"/>
      <c r="D84" s="27"/>
      <c r="E84" s="91"/>
      <c r="F84" s="91"/>
      <c r="G84" s="29"/>
      <c r="H84" s="30"/>
      <c r="I84" s="31"/>
      <c r="J84" s="32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4">
        <f t="shared" si="3"/>
        <v>0</v>
      </c>
      <c r="W84" s="48"/>
      <c r="X84" s="48"/>
      <c r="Y84" s="49"/>
      <c r="Z84" s="5"/>
      <c r="AA84" s="5"/>
    </row>
    <row r="85" ht="15.75" customHeight="1">
      <c r="A85" s="25">
        <f t="shared" si="6"/>
        <v>15</v>
      </c>
      <c r="B85" s="25">
        <f t="shared" si="7"/>
        <v>15</v>
      </c>
      <c r="C85" s="26"/>
      <c r="D85" s="27"/>
      <c r="E85" s="91"/>
      <c r="F85" s="91"/>
      <c r="G85" s="29"/>
      <c r="H85" s="30"/>
      <c r="I85" s="31"/>
      <c r="J85" s="32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4">
        <f t="shared" si="3"/>
        <v>0</v>
      </c>
      <c r="W85" s="48"/>
      <c r="X85" s="48"/>
      <c r="Y85" s="49"/>
      <c r="Z85" s="5"/>
      <c r="AA85" s="5"/>
    </row>
    <row r="86" ht="15.75" customHeight="1">
      <c r="A86" s="25">
        <f t="shared" si="6"/>
        <v>15</v>
      </c>
      <c r="B86" s="25">
        <f t="shared" si="7"/>
        <v>15</v>
      </c>
      <c r="C86" s="26"/>
      <c r="D86" s="27"/>
      <c r="E86" s="91"/>
      <c r="F86" s="91"/>
      <c r="G86" s="29"/>
      <c r="H86" s="30"/>
      <c r="I86" s="31"/>
      <c r="J86" s="32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4">
        <f t="shared" si="3"/>
        <v>0</v>
      </c>
      <c r="W86" s="48"/>
      <c r="X86" s="48"/>
      <c r="Y86" s="49"/>
      <c r="Z86" s="5"/>
      <c r="AA86" s="5"/>
    </row>
    <row r="87" ht="15.75" customHeight="1">
      <c r="A87" s="25">
        <f t="shared" si="6"/>
        <v>15</v>
      </c>
      <c r="B87" s="25">
        <f t="shared" si="7"/>
        <v>15</v>
      </c>
      <c r="C87" s="26"/>
      <c r="D87" s="27"/>
      <c r="E87" s="91"/>
      <c r="F87" s="91"/>
      <c r="G87" s="29"/>
      <c r="H87" s="30"/>
      <c r="I87" s="31"/>
      <c r="J87" s="32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4">
        <f t="shared" si="3"/>
        <v>0</v>
      </c>
      <c r="W87" s="48"/>
      <c r="X87" s="48"/>
      <c r="Y87" s="49"/>
      <c r="Z87" s="5"/>
      <c r="AA87" s="5"/>
    </row>
    <row r="88" ht="15.75" customHeight="1">
      <c r="A88" s="25">
        <f t="shared" si="6"/>
        <v>15</v>
      </c>
      <c r="B88" s="25">
        <f t="shared" si="7"/>
        <v>15</v>
      </c>
      <c r="C88" s="26"/>
      <c r="D88" s="27"/>
      <c r="E88" s="91"/>
      <c r="F88" s="91"/>
      <c r="G88" s="29"/>
      <c r="H88" s="30"/>
      <c r="I88" s="31"/>
      <c r="J88" s="32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4">
        <f t="shared" si="3"/>
        <v>0</v>
      </c>
      <c r="W88" s="48"/>
      <c r="X88" s="48"/>
      <c r="Y88" s="49"/>
      <c r="Z88" s="5"/>
      <c r="AA88" s="5"/>
    </row>
    <row r="89" ht="15.75" customHeight="1">
      <c r="A89" s="25">
        <f t="shared" si="6"/>
        <v>15</v>
      </c>
      <c r="B89" s="25">
        <f t="shared" si="7"/>
        <v>15</v>
      </c>
      <c r="C89" s="26"/>
      <c r="D89" s="27"/>
      <c r="E89" s="91"/>
      <c r="F89" s="91"/>
      <c r="G89" s="29"/>
      <c r="H89" s="30"/>
      <c r="I89" s="31"/>
      <c r="J89" s="32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4">
        <f t="shared" si="3"/>
        <v>0</v>
      </c>
      <c r="W89" s="48"/>
      <c r="X89" s="48"/>
      <c r="Y89" s="49"/>
      <c r="Z89" s="5"/>
      <c r="AA89" s="5"/>
    </row>
    <row r="90" ht="15.75" customHeight="1">
      <c r="A90" s="25">
        <f t="shared" si="6"/>
        <v>15</v>
      </c>
      <c r="B90" s="25">
        <f t="shared" si="7"/>
        <v>15</v>
      </c>
      <c r="C90" s="26"/>
      <c r="D90" s="27"/>
      <c r="E90" s="91"/>
      <c r="F90" s="91"/>
      <c r="G90" s="29"/>
      <c r="H90" s="30"/>
      <c r="I90" s="31"/>
      <c r="J90" s="32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4">
        <f t="shared" si="3"/>
        <v>0</v>
      </c>
      <c r="W90" s="48"/>
      <c r="X90" s="48"/>
      <c r="Y90" s="49"/>
      <c r="Z90" s="5"/>
      <c r="AA90" s="5"/>
    </row>
    <row r="91" ht="15.75" customHeight="1">
      <c r="A91" s="25">
        <f t="shared" si="6"/>
        <v>15</v>
      </c>
      <c r="B91" s="25">
        <f t="shared" si="7"/>
        <v>15</v>
      </c>
      <c r="C91" s="26"/>
      <c r="D91" s="27"/>
      <c r="E91" s="91"/>
      <c r="F91" s="91"/>
      <c r="G91" s="29"/>
      <c r="H91" s="30"/>
      <c r="I91" s="31"/>
      <c r="J91" s="32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4">
        <f t="shared" si="3"/>
        <v>0</v>
      </c>
      <c r="W91" s="48"/>
      <c r="X91" s="48"/>
      <c r="Y91" s="49"/>
      <c r="Z91" s="5"/>
      <c r="AA91" s="5"/>
    </row>
    <row r="92" ht="15.75" customHeight="1">
      <c r="A92" s="25">
        <f t="shared" si="6"/>
        <v>15</v>
      </c>
      <c r="B92" s="25">
        <f t="shared" si="7"/>
        <v>15</v>
      </c>
      <c r="C92" s="26"/>
      <c r="D92" s="27"/>
      <c r="E92" s="91"/>
      <c r="F92" s="91"/>
      <c r="G92" s="29"/>
      <c r="H92" s="30"/>
      <c r="I92" s="31"/>
      <c r="J92" s="32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4">
        <f t="shared" si="3"/>
        <v>0</v>
      </c>
      <c r="W92" s="48"/>
      <c r="X92" s="48"/>
      <c r="Y92" s="49"/>
      <c r="Z92" s="5"/>
      <c r="AA92" s="5"/>
    </row>
    <row r="93" ht="15.75" customHeight="1">
      <c r="A93" s="25">
        <f t="shared" si="6"/>
        <v>15</v>
      </c>
      <c r="B93" s="25">
        <f t="shared" si="7"/>
        <v>15</v>
      </c>
      <c r="C93" s="26"/>
      <c r="D93" s="27"/>
      <c r="E93" s="91"/>
      <c r="F93" s="91"/>
      <c r="G93" s="29"/>
      <c r="H93" s="30"/>
      <c r="I93" s="31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4">
        <f t="shared" si="3"/>
        <v>0</v>
      </c>
      <c r="W93" s="48"/>
      <c r="X93" s="48"/>
      <c r="Y93" s="49"/>
      <c r="Z93" s="5"/>
      <c r="AA93" s="5"/>
    </row>
    <row r="94" ht="15.75" customHeight="1">
      <c r="A94" s="25">
        <f t="shared" si="6"/>
        <v>15</v>
      </c>
      <c r="B94" s="25">
        <f t="shared" si="7"/>
        <v>15</v>
      </c>
      <c r="C94" s="26"/>
      <c r="D94" s="27"/>
      <c r="E94" s="91"/>
      <c r="F94" s="91"/>
      <c r="G94" s="29"/>
      <c r="H94" s="30"/>
      <c r="I94" s="31"/>
      <c r="J94" s="32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4">
        <f t="shared" si="3"/>
        <v>0</v>
      </c>
      <c r="W94" s="48"/>
      <c r="X94" s="48"/>
      <c r="Y94" s="49"/>
      <c r="Z94" s="5"/>
      <c r="AA94" s="5"/>
    </row>
    <row r="95" ht="15.75" customHeight="1">
      <c r="A95" s="25">
        <f t="shared" si="6"/>
        <v>15</v>
      </c>
      <c r="B95" s="25">
        <f t="shared" si="7"/>
        <v>15</v>
      </c>
      <c r="C95" s="26"/>
      <c r="D95" s="27"/>
      <c r="E95" s="91"/>
      <c r="F95" s="91"/>
      <c r="G95" s="29"/>
      <c r="H95" s="30"/>
      <c r="I95" s="31"/>
      <c r="J95" s="32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4">
        <f t="shared" si="3"/>
        <v>0</v>
      </c>
      <c r="W95" s="48"/>
      <c r="X95" s="48"/>
      <c r="Y95" s="49"/>
      <c r="Z95" s="5"/>
      <c r="AA95" s="5"/>
    </row>
    <row r="96" ht="15.75" customHeight="1">
      <c r="A96" s="25">
        <f t="shared" si="6"/>
        <v>15</v>
      </c>
      <c r="B96" s="25">
        <f t="shared" si="7"/>
        <v>15</v>
      </c>
      <c r="C96" s="26"/>
      <c r="D96" s="27"/>
      <c r="E96" s="91"/>
      <c r="F96" s="91"/>
      <c r="G96" s="29"/>
      <c r="H96" s="30"/>
      <c r="I96" s="31"/>
      <c r="J96" s="32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4">
        <f t="shared" si="3"/>
        <v>0</v>
      </c>
      <c r="W96" s="48"/>
      <c r="X96" s="48"/>
      <c r="Y96" s="49"/>
      <c r="Z96" s="5"/>
      <c r="AA96" s="5"/>
    </row>
    <row r="97" ht="15.75" customHeight="1">
      <c r="A97" s="25">
        <f t="shared" si="6"/>
        <v>15</v>
      </c>
      <c r="B97" s="25">
        <f t="shared" si="7"/>
        <v>15</v>
      </c>
      <c r="C97" s="26"/>
      <c r="D97" s="27"/>
      <c r="E97" s="91"/>
      <c r="F97" s="91"/>
      <c r="G97" s="29"/>
      <c r="H97" s="30"/>
      <c r="I97" s="31"/>
      <c r="J97" s="32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4">
        <f t="shared" si="3"/>
        <v>0</v>
      </c>
      <c r="W97" s="48"/>
      <c r="X97" s="48"/>
      <c r="Y97" s="49"/>
      <c r="Z97" s="5"/>
      <c r="AA97" s="5"/>
    </row>
    <row r="98" ht="15.75" customHeight="1">
      <c r="A98" s="25">
        <f t="shared" si="6"/>
        <v>15</v>
      </c>
      <c r="B98" s="25">
        <f t="shared" si="7"/>
        <v>15</v>
      </c>
      <c r="C98" s="26"/>
      <c r="D98" s="27"/>
      <c r="E98" s="91"/>
      <c r="F98" s="91"/>
      <c r="G98" s="29"/>
      <c r="H98" s="30"/>
      <c r="I98" s="31"/>
      <c r="J98" s="32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4">
        <f t="shared" si="3"/>
        <v>0</v>
      </c>
      <c r="W98" s="48"/>
      <c r="X98" s="48"/>
      <c r="Y98" s="49"/>
      <c r="Z98" s="5"/>
      <c r="AA98" s="5"/>
    </row>
    <row r="99" ht="15.75" customHeight="1">
      <c r="A99" s="25">
        <f t="shared" si="6"/>
        <v>15</v>
      </c>
      <c r="B99" s="25">
        <f t="shared" si="7"/>
        <v>15</v>
      </c>
      <c r="C99" s="26"/>
      <c r="D99" s="27"/>
      <c r="E99" s="91"/>
      <c r="F99" s="91"/>
      <c r="G99" s="29"/>
      <c r="H99" s="30"/>
      <c r="I99" s="31"/>
      <c r="J99" s="32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4">
        <f t="shared" si="3"/>
        <v>0</v>
      </c>
      <c r="W99" s="48"/>
      <c r="X99" s="48"/>
      <c r="Y99" s="49"/>
      <c r="Z99" s="5"/>
      <c r="AA99" s="5"/>
    </row>
    <row r="100" ht="15.75" customHeight="1">
      <c r="A100" s="25">
        <f t="shared" si="6"/>
        <v>15</v>
      </c>
      <c r="B100" s="25">
        <f t="shared" si="7"/>
        <v>15</v>
      </c>
      <c r="C100" s="26"/>
      <c r="D100" s="27"/>
      <c r="E100" s="91"/>
      <c r="F100" s="91"/>
      <c r="G100" s="29"/>
      <c r="H100" s="30"/>
      <c r="I100" s="31"/>
      <c r="J100" s="32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4">
        <f t="shared" si="3"/>
        <v>0</v>
      </c>
      <c r="W100" s="48"/>
      <c r="X100" s="48"/>
      <c r="Y100" s="49"/>
      <c r="Z100" s="5"/>
      <c r="AA100" s="5"/>
    </row>
    <row r="101" ht="15.75" customHeight="1">
      <c r="A101" s="71"/>
      <c r="B101" s="71"/>
      <c r="C101" s="1"/>
      <c r="D101" s="48"/>
      <c r="E101" s="72"/>
      <c r="F101" s="72"/>
      <c r="G101" s="72"/>
      <c r="H101" s="72"/>
      <c r="I101" s="44"/>
      <c r="J101" s="73" t="s">
        <v>218</v>
      </c>
      <c r="K101" s="74">
        <f t="shared" ref="K101:L101" si="8">SUM(COUNTIF(K3:K100,"A") + COUNTIF(K3:K100,"T") + (COUNTIF(K3:K100,"T")/2))</f>
        <v>28.5</v>
      </c>
      <c r="L101" s="74">
        <f t="shared" si="8"/>
        <v>32.5</v>
      </c>
      <c r="M101" s="74">
        <f>SUM(COUNTIF(M3:M100,"O")/2)</f>
        <v>0.5</v>
      </c>
      <c r="N101" s="74">
        <f t="shared" ref="N101:O101" si="9">SUM(COUNTIF(N3:N100,"A") + COUNTIF(N3:N100,"T") + (COUNTIF(N3:N100,"T")/2))</f>
        <v>27.5</v>
      </c>
      <c r="O101" s="74">
        <f t="shared" si="9"/>
        <v>14</v>
      </c>
      <c r="P101" s="74">
        <f>SUM(COUNTIF(P3:P100,"O")/2)</f>
        <v>0</v>
      </c>
      <c r="Q101" s="74">
        <f t="shared" ref="Q101:R101" si="10">SUM(COUNTIF(Q3:Q100,"A") + COUNTIF(Q3:Q100,"T") + (COUNTIF(Q3:Q100,"T")/2))</f>
        <v>20</v>
      </c>
      <c r="R101" s="74">
        <f t="shared" si="10"/>
        <v>26.5</v>
      </c>
      <c r="S101" s="74">
        <f>SUM(COUNTIF(S3:S100,"O")/2)</f>
        <v>0</v>
      </c>
      <c r="T101" s="74">
        <f t="shared" ref="T101:U101" si="11">SUM(COUNTIF(T3:T100,"A") + COUNTIF(T3:T100,"T") + (COUNTIF(T3:T100,"T")/2))</f>
        <v>20</v>
      </c>
      <c r="U101" s="74">
        <f t="shared" si="11"/>
        <v>22</v>
      </c>
      <c r="V101" s="75">
        <f t="shared" ref="V101:V104" si="13">AVERAGE(K101,L101,N101,O101,Q101,R101,T101,U101)</f>
        <v>23.875</v>
      </c>
      <c r="W101" s="95" t="s">
        <v>219</v>
      </c>
      <c r="X101" s="42"/>
      <c r="Y101" s="48"/>
      <c r="Z101" s="48"/>
      <c r="AA101" s="48"/>
    </row>
    <row r="102" ht="15.75" customHeight="1">
      <c r="A102" s="71"/>
      <c r="B102" s="71"/>
      <c r="C102" s="1"/>
      <c r="D102" s="48"/>
      <c r="E102" s="72"/>
      <c r="F102" s="72"/>
      <c r="G102" s="72"/>
      <c r="H102" s="72"/>
      <c r="I102" s="44"/>
      <c r="J102" s="77" t="s">
        <v>220</v>
      </c>
      <c r="K102" s="78">
        <f t="shared" ref="K102:U102" si="12">SUM(COUNTIF(K3:K100,"J"))</f>
        <v>10</v>
      </c>
      <c r="L102" s="78">
        <f t="shared" si="12"/>
        <v>5</v>
      </c>
      <c r="M102" s="78">
        <f t="shared" si="12"/>
        <v>0</v>
      </c>
      <c r="N102" s="78">
        <f t="shared" si="12"/>
        <v>11</v>
      </c>
      <c r="O102" s="78">
        <f t="shared" si="12"/>
        <v>2</v>
      </c>
      <c r="P102" s="78">
        <f t="shared" si="12"/>
        <v>0</v>
      </c>
      <c r="Q102" s="78">
        <f t="shared" si="12"/>
        <v>5</v>
      </c>
      <c r="R102" s="78">
        <f t="shared" si="12"/>
        <v>11</v>
      </c>
      <c r="S102" s="78">
        <f t="shared" si="12"/>
        <v>0</v>
      </c>
      <c r="T102" s="78">
        <f t="shared" si="12"/>
        <v>4</v>
      </c>
      <c r="U102" s="78">
        <f t="shared" si="12"/>
        <v>1</v>
      </c>
      <c r="V102" s="96">
        <f t="shared" si="13"/>
        <v>6.125</v>
      </c>
      <c r="W102" s="95" t="s">
        <v>221</v>
      </c>
      <c r="X102" s="42"/>
      <c r="Y102" s="48"/>
      <c r="Z102" s="48"/>
      <c r="AA102" s="48"/>
    </row>
    <row r="103" ht="15.75" customHeight="1">
      <c r="A103" s="71"/>
      <c r="B103" s="71"/>
      <c r="C103" s="1"/>
      <c r="D103" s="48"/>
      <c r="E103" s="72"/>
      <c r="F103" s="72"/>
      <c r="G103" s="72"/>
      <c r="H103" s="72"/>
      <c r="I103" s="44"/>
      <c r="J103" s="80" t="s">
        <v>222</v>
      </c>
      <c r="K103" s="81">
        <f t="shared" ref="K103:U103" si="14">SUM(COUNTIF(K3:K100,"F"))</f>
        <v>0</v>
      </c>
      <c r="L103" s="81">
        <f t="shared" si="14"/>
        <v>1</v>
      </c>
      <c r="M103" s="81">
        <f t="shared" si="14"/>
        <v>0</v>
      </c>
      <c r="N103" s="81">
        <f t="shared" si="14"/>
        <v>0</v>
      </c>
      <c r="O103" s="81">
        <f t="shared" si="14"/>
        <v>0</v>
      </c>
      <c r="P103" s="81">
        <f t="shared" si="14"/>
        <v>0</v>
      </c>
      <c r="Q103" s="81">
        <f t="shared" si="14"/>
        <v>0</v>
      </c>
      <c r="R103" s="81">
        <f t="shared" si="14"/>
        <v>0</v>
      </c>
      <c r="S103" s="81">
        <f t="shared" si="14"/>
        <v>0</v>
      </c>
      <c r="T103" s="81">
        <f t="shared" si="14"/>
        <v>1</v>
      </c>
      <c r="U103" s="81">
        <f t="shared" si="14"/>
        <v>2</v>
      </c>
      <c r="V103" s="97">
        <f t="shared" si="13"/>
        <v>0.5</v>
      </c>
      <c r="W103" s="76" t="s">
        <v>223</v>
      </c>
      <c r="X103" s="4"/>
      <c r="Y103" s="48"/>
      <c r="Z103" s="48"/>
      <c r="AA103" s="48"/>
    </row>
    <row r="104" ht="15.75" customHeight="1">
      <c r="A104" s="71"/>
      <c r="B104" s="71"/>
      <c r="C104" s="1"/>
      <c r="D104" s="48"/>
      <c r="E104" s="72"/>
      <c r="F104" s="72"/>
      <c r="G104" s="72"/>
      <c r="H104" s="72"/>
      <c r="I104" s="44"/>
      <c r="J104" s="83" t="s">
        <v>224</v>
      </c>
      <c r="K104" s="84">
        <f t="shared" ref="K104:L104" si="15">(COUNTIF(K3:K100,"A") + COUNTIF(K3:K100,"T") + COUNTIF(K3:K100,"F") + COUNTIF(K3:K100,"J"))</f>
        <v>38</v>
      </c>
      <c r="L104" s="84">
        <f t="shared" si="15"/>
        <v>38</v>
      </c>
      <c r="M104" s="85"/>
      <c r="N104" s="84">
        <f t="shared" ref="N104:O104" si="16">(COUNTIF(N3:N100,"A") + COUNTIF(N3:N100,"T") + COUNTIF(N3:N100,"F") + COUNTIF(N3:N100,"J"))</f>
        <v>38</v>
      </c>
      <c r="O104" s="84">
        <f t="shared" si="16"/>
        <v>16</v>
      </c>
      <c r="P104" s="85"/>
      <c r="Q104" s="84">
        <f t="shared" ref="Q104:R104" si="17">(COUNTIF(Q3:Q100,"A") + COUNTIF(Q3:Q100,"T") + COUNTIF(Q3:Q100,"F") + COUNTIF(Q3:Q100,"J"))</f>
        <v>25</v>
      </c>
      <c r="R104" s="84">
        <f t="shared" si="17"/>
        <v>37</v>
      </c>
      <c r="S104" s="85"/>
      <c r="T104" s="84">
        <f t="shared" ref="T104:U104" si="18">(COUNTIF(T3:T100,"A") + COUNTIF(T3:T100,"T") + COUNTIF(T3:T100,"F") + COUNTIF(T3:T100,"J"))</f>
        <v>25</v>
      </c>
      <c r="U104" s="84">
        <f t="shared" si="18"/>
        <v>25</v>
      </c>
      <c r="V104" s="86">
        <f t="shared" si="13"/>
        <v>30.25</v>
      </c>
      <c r="W104" s="76" t="s">
        <v>225</v>
      </c>
      <c r="X104" s="4"/>
      <c r="Y104" s="48"/>
      <c r="Z104" s="48"/>
      <c r="AA104" s="4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C1:I1"/>
    <mergeCell ref="K1:U1"/>
    <mergeCell ref="W1:X1"/>
    <mergeCell ref="Y1:AA1"/>
    <mergeCell ref="X3:AA3"/>
    <mergeCell ref="X4:AA4"/>
    <mergeCell ref="X5:AA5"/>
    <mergeCell ref="W65:AA65"/>
    <mergeCell ref="W66:AA66"/>
    <mergeCell ref="W103:X103"/>
    <mergeCell ref="W104:X104"/>
    <mergeCell ref="W67:AA67"/>
    <mergeCell ref="W68:AA68"/>
    <mergeCell ref="W69:AA69"/>
    <mergeCell ref="W70:AA70"/>
    <mergeCell ref="W62:AA62"/>
    <mergeCell ref="W63:AA63"/>
    <mergeCell ref="W64:AA64"/>
    <mergeCell ref="W53:X53"/>
    <mergeCell ref="W54:X54"/>
    <mergeCell ref="W55:X55"/>
    <mergeCell ref="W56:X56"/>
    <mergeCell ref="W57:X57"/>
    <mergeCell ref="W58:X58"/>
    <mergeCell ref="W59:X59"/>
    <mergeCell ref="W46:X46"/>
    <mergeCell ref="W47:X47"/>
    <mergeCell ref="W48:X48"/>
    <mergeCell ref="W49:X49"/>
    <mergeCell ref="W50:X50"/>
    <mergeCell ref="W51:X51"/>
    <mergeCell ref="W52:X52"/>
    <mergeCell ref="X6:AA6"/>
    <mergeCell ref="X7:AA7"/>
    <mergeCell ref="X8:AA8"/>
    <mergeCell ref="X9:AA9"/>
    <mergeCell ref="X10:AA10"/>
    <mergeCell ref="W45:X45"/>
    <mergeCell ref="Z45:AA45"/>
  </mergeCells>
  <conditionalFormatting sqref="H67:H68 K67:V68 H71:H75 K71:V71 K73:V75">
    <cfRule type="cellIs" dxfId="0" priority="1" operator="equal">
      <formula>"NP"</formula>
    </cfRule>
  </conditionalFormatting>
  <conditionalFormatting sqref="H3:H100 K3:U100 W3:W10">
    <cfRule type="cellIs" dxfId="0" priority="2" operator="equal">
      <formula>"NP"</formula>
    </cfRule>
  </conditionalFormatting>
  <conditionalFormatting sqref="Z47:Z49 AA47 Z51:Z53">
    <cfRule type="containsText" dxfId="1" priority="3" operator="containsText" text="Si">
      <formula>NOT(ISERROR(SEARCH(("Si"),(Z47))))</formula>
    </cfRule>
  </conditionalFormatting>
  <conditionalFormatting sqref="H3:H100 K3:U100 W3:W10 V67:V68 V71 V73:V75">
    <cfRule type="containsText" dxfId="2" priority="4" operator="containsText" text="A">
      <formula>NOT(ISERROR(SEARCH(("A"),(H3))))</formula>
    </cfRule>
  </conditionalFormatting>
  <conditionalFormatting sqref="H3:H100 K3:U100 W3:W10 V67:V68 V71 V73:V75">
    <cfRule type="containsText" dxfId="3" priority="5" operator="containsText" text="F">
      <formula>NOT(ISERROR(SEARCH(("F"),(H3))))</formula>
    </cfRule>
  </conditionalFormatting>
  <conditionalFormatting sqref="H3:H100 K3:U100 W3:W10 V67:V68 V71 V73:V75">
    <cfRule type="containsText" dxfId="4" priority="6" operator="containsText" text="J">
      <formula>NOT(ISERROR(SEARCH(("J"),(H3))))</formula>
    </cfRule>
  </conditionalFormatting>
  <conditionalFormatting sqref="H3:H100 K3:U100 W3:W10 V67:V68 V71 V73:V75">
    <cfRule type="containsText" dxfId="5" priority="7" operator="containsText" text="R">
      <formula>NOT(ISERROR(SEARCH(("R"),(H3))))</formula>
    </cfRule>
  </conditionalFormatting>
  <conditionalFormatting sqref="H3:H100 K3:U100 W3:W10 V67:V68 V71 V73:V75">
    <cfRule type="containsText" dxfId="6" priority="8" operator="containsText" text="L">
      <formula>NOT(ISERROR(SEARCH(("L"),(H3))))</formula>
    </cfRule>
  </conditionalFormatting>
  <conditionalFormatting sqref="Y24 Y26 Y47:Y59 Y71:Y100">
    <cfRule type="expression" dxfId="7" priority="9">
      <formula>AND(ISNUMBER(Y24),TRUNC(Y24)&lt;TODAY())</formula>
    </cfRule>
  </conditionalFormatting>
  <conditionalFormatting sqref="Y24 Y26 Y47:Y59 Y71:Y100">
    <cfRule type="expression" dxfId="8" priority="10">
      <formula>AND(ISNUMBER(Y24),TRUNC(Y24)&gt;TODAY())</formula>
    </cfRule>
  </conditionalFormatting>
  <conditionalFormatting sqref="Y24 Y26 Y47:Y59 Y71:Y100">
    <cfRule type="timePeriod" dxfId="9" priority="11" timePeriod="today"/>
  </conditionalFormatting>
  <conditionalFormatting sqref="Z47:AA59 Z71:AA100">
    <cfRule type="containsText" dxfId="7" priority="12" operator="containsText" text="No">
      <formula>NOT(ISERROR(SEARCH(("No"),(Z47))))</formula>
    </cfRule>
  </conditionalFormatting>
  <conditionalFormatting sqref="H3:H100 K3:U100 W3:W10 V67:V68 V71 V73:V75">
    <cfRule type="containsText" dxfId="10" priority="13" operator="containsText" text="T">
      <formula>NOT(ISERROR(SEARCH(("T"),(H3))))</formula>
    </cfRule>
  </conditionalFormatting>
  <conditionalFormatting sqref="Z47:AA59 Z71:AA100">
    <cfRule type="containsText" dxfId="1" priority="14" operator="containsText" text="Sí">
      <formula>NOT(ISERROR(SEARCH(("Sí"),(Z47))))</formula>
    </cfRule>
  </conditionalFormatting>
  <conditionalFormatting sqref="H3:H100 K3:U100 W3:W10 V67:V68 V71 V73:V75">
    <cfRule type="containsText" dxfId="11" priority="15" operator="containsText" text="O">
      <formula>NOT(ISERROR(SEARCH(("O"),(H3))))</formula>
    </cfRule>
  </conditionalFormatting>
  <conditionalFormatting sqref="K104:U104">
    <cfRule type="cellIs" dxfId="1" priority="16" operator="equal">
      <formula>"OK"</formula>
    </cfRule>
  </conditionalFormatting>
  <conditionalFormatting sqref="K104:U104">
    <cfRule type="cellIs" dxfId="7" priority="17" operator="equal">
      <formula>"NO"</formula>
    </cfRule>
  </conditionalFormatting>
  <conditionalFormatting sqref="V3:V100">
    <cfRule type="cellIs" dxfId="2" priority="18" operator="greaterThanOrEqual">
      <formula>"75%"</formula>
    </cfRule>
  </conditionalFormatting>
  <conditionalFormatting sqref="V3:V100">
    <cfRule type="cellIs" dxfId="12" priority="19" operator="lessThan">
      <formula>"50%"</formula>
    </cfRule>
  </conditionalFormatting>
  <conditionalFormatting sqref="H3:H100 K3:U100">
    <cfRule type="expression" dxfId="13" priority="20">
      <formula>LEN(TRIM(H3))=0</formula>
    </cfRule>
  </conditionalFormatting>
  <dataValidations>
    <dataValidation type="list" allowBlank="1" showErrorMessage="1" sqref="E3:F100">
      <formula1>"FL,TE,TS,MC,MG,GL,OD,RO,AT"</formula1>
    </dataValidation>
    <dataValidation type="list" allowBlank="1" showInputMessage="1" showErrorMessage="1" prompt="Haz clic e introduce un valor de la lista de elementos" sqref="K3:U64 K65 M65:U65 K66:U76 K77:O77 Q77:U77 K78:U100">
      <formula1>"A,J,T,F,O,L,R,NP"</formula1>
    </dataValidation>
  </dataValidation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