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6"/>
  </bookViews>
  <sheets>
    <sheet name="博时黄金" sheetId="1" r:id="rId1"/>
    <sheet name="沪深300" sheetId="3" r:id="rId2"/>
    <sheet name="上证50" sheetId="9" r:id="rId3"/>
    <sheet name="创业板c" sheetId="11" r:id="rId4"/>
    <sheet name="中证500" sheetId="7" r:id="rId5"/>
    <sheet name="易方达消费" sheetId="6" r:id="rId6"/>
    <sheet name="招商白酒" sheetId="12" r:id="rId7"/>
  </sheets>
  <calcPr calcId="152511" concurrentCalc="0"/>
</workbook>
</file>

<file path=xl/calcChain.xml><?xml version="1.0" encoding="utf-8"?>
<calcChain xmlns="http://schemas.openxmlformats.org/spreadsheetml/2006/main">
  <c r="M29" i="12" l="1"/>
  <c r="E6" i="12"/>
  <c r="I6" i="12"/>
  <c r="M7" i="12"/>
  <c r="E7" i="12"/>
  <c r="I7" i="12"/>
  <c r="M8" i="12"/>
  <c r="E8" i="12"/>
  <c r="I8" i="12"/>
  <c r="M9" i="12"/>
  <c r="E9" i="12"/>
  <c r="I9" i="12"/>
  <c r="M10" i="12"/>
  <c r="E10" i="12"/>
  <c r="I10" i="12"/>
  <c r="M11" i="12"/>
  <c r="E11" i="12"/>
  <c r="I11" i="12"/>
  <c r="M12" i="12"/>
  <c r="E12" i="12"/>
  <c r="I12" i="12"/>
  <c r="M13" i="12"/>
  <c r="E13" i="12"/>
  <c r="I13" i="12"/>
  <c r="M14" i="12"/>
  <c r="E14" i="12"/>
  <c r="I14" i="12"/>
  <c r="M15" i="12"/>
  <c r="E15" i="12"/>
  <c r="I15" i="12"/>
  <c r="M16" i="12"/>
  <c r="E16" i="12"/>
  <c r="I16" i="12"/>
  <c r="M17" i="12"/>
  <c r="E17" i="12"/>
  <c r="I17" i="12"/>
  <c r="M18" i="12"/>
  <c r="E18" i="12"/>
  <c r="I18" i="12"/>
  <c r="M19" i="12"/>
  <c r="E19" i="12"/>
  <c r="I19" i="12"/>
  <c r="M20" i="12"/>
  <c r="E20" i="12"/>
  <c r="I20" i="12"/>
  <c r="M21" i="12"/>
  <c r="E21" i="12"/>
  <c r="I21" i="12"/>
  <c r="M22" i="12"/>
  <c r="E22" i="12"/>
  <c r="I22" i="12"/>
  <c r="M23" i="12"/>
  <c r="E23" i="12"/>
  <c r="I23" i="12"/>
  <c r="M24" i="12"/>
  <c r="E24" i="12"/>
  <c r="I24" i="12"/>
  <c r="M25" i="12"/>
  <c r="E25" i="12"/>
  <c r="I25" i="12"/>
  <c r="M26" i="12"/>
  <c r="E26" i="12"/>
  <c r="I26" i="12"/>
  <c r="M27" i="12"/>
  <c r="E27" i="12"/>
  <c r="I27" i="12"/>
  <c r="M28" i="12"/>
  <c r="E28" i="12"/>
  <c r="I28" i="12"/>
  <c r="E29" i="12"/>
  <c r="I29" i="12"/>
  <c r="H29" i="12"/>
  <c r="J29" i="12"/>
  <c r="H28" i="12"/>
  <c r="J28" i="12"/>
  <c r="L29" i="12"/>
  <c r="K29" i="12"/>
  <c r="H27" i="12"/>
  <c r="J27" i="12"/>
  <c r="L28" i="12"/>
  <c r="K28" i="12"/>
  <c r="H26" i="12"/>
  <c r="J26" i="12"/>
  <c r="L27" i="12"/>
  <c r="K27" i="12"/>
  <c r="H25" i="12"/>
  <c r="J25" i="12"/>
  <c r="L26" i="12"/>
  <c r="K26" i="12"/>
  <c r="H24" i="12"/>
  <c r="J24" i="12"/>
  <c r="L25" i="12"/>
  <c r="K25" i="12"/>
  <c r="H23" i="12"/>
  <c r="J23" i="12"/>
  <c r="L24" i="12"/>
  <c r="K24" i="12"/>
  <c r="H22" i="12"/>
  <c r="J22" i="12"/>
  <c r="L23" i="12"/>
  <c r="K23" i="12"/>
  <c r="H21" i="12"/>
  <c r="J21" i="12"/>
  <c r="L22" i="12"/>
  <c r="K22" i="12"/>
  <c r="H20" i="12"/>
  <c r="J20" i="12"/>
  <c r="L21" i="12"/>
  <c r="K21" i="12"/>
  <c r="H19" i="12"/>
  <c r="J19" i="12"/>
  <c r="L20" i="12"/>
  <c r="K20" i="12"/>
  <c r="H18" i="12"/>
  <c r="J18" i="12"/>
  <c r="L19" i="12"/>
  <c r="K19" i="12"/>
  <c r="H17" i="12"/>
  <c r="J17" i="12"/>
  <c r="L18" i="12"/>
  <c r="K18" i="12"/>
  <c r="H16" i="12"/>
  <c r="J16" i="12"/>
  <c r="L17" i="12"/>
  <c r="K17" i="12"/>
  <c r="H15" i="12"/>
  <c r="J15" i="12"/>
  <c r="L16" i="12"/>
  <c r="K16" i="12"/>
  <c r="H14" i="12"/>
  <c r="J14" i="12"/>
  <c r="L15" i="12"/>
  <c r="K15" i="12"/>
  <c r="H13" i="12"/>
  <c r="J13" i="12"/>
  <c r="L14" i="12"/>
  <c r="K14" i="12"/>
  <c r="H12" i="12"/>
  <c r="J12" i="12"/>
  <c r="L13" i="12"/>
  <c r="K13" i="12"/>
  <c r="H11" i="12"/>
  <c r="J11" i="12"/>
  <c r="L12" i="12"/>
  <c r="K12" i="12"/>
  <c r="H10" i="12"/>
  <c r="J10" i="12"/>
  <c r="L11" i="12"/>
  <c r="K11" i="12"/>
  <c r="H9" i="12"/>
  <c r="J9" i="12"/>
  <c r="L10" i="12"/>
  <c r="K10" i="12"/>
  <c r="H8" i="12"/>
  <c r="J8" i="12"/>
  <c r="L9" i="12"/>
  <c r="K9" i="12"/>
  <c r="H7" i="12"/>
  <c r="J7" i="12"/>
  <c r="L8" i="12"/>
  <c r="K8" i="12"/>
  <c r="K7" i="12"/>
  <c r="F7" i="12"/>
  <c r="H6" i="12"/>
  <c r="K6" i="12"/>
  <c r="J6" i="12"/>
  <c r="E12" i="11"/>
  <c r="I6" i="6"/>
  <c r="M7" i="6"/>
  <c r="E7" i="6"/>
  <c r="I7" i="6"/>
  <c r="H7" i="6"/>
  <c r="M8" i="6"/>
  <c r="E8" i="6"/>
  <c r="I8" i="6"/>
  <c r="H8" i="6"/>
  <c r="E9" i="6"/>
  <c r="I9" i="6"/>
  <c r="H9" i="6"/>
  <c r="E10" i="6"/>
  <c r="I10" i="6"/>
  <c r="H10" i="6"/>
  <c r="E11" i="6"/>
  <c r="I11" i="6"/>
  <c r="H11" i="6"/>
  <c r="E12" i="6"/>
  <c r="I12" i="6"/>
  <c r="H12" i="6"/>
  <c r="E13" i="6"/>
  <c r="I13" i="6"/>
  <c r="H13" i="6"/>
  <c r="E14" i="6"/>
  <c r="I14" i="6"/>
  <c r="H14" i="6"/>
  <c r="E15" i="6"/>
  <c r="I15" i="6"/>
  <c r="H15" i="6"/>
  <c r="E16" i="6"/>
  <c r="I16" i="6"/>
  <c r="H16" i="6"/>
  <c r="E17" i="6"/>
  <c r="I17" i="6"/>
  <c r="H17" i="6"/>
  <c r="E18" i="6"/>
  <c r="I18" i="6"/>
  <c r="H18" i="6"/>
  <c r="E19" i="6"/>
  <c r="I19" i="6"/>
  <c r="H19" i="6"/>
  <c r="E20" i="6"/>
  <c r="I20" i="6"/>
  <c r="H20" i="6"/>
  <c r="E21" i="6"/>
  <c r="I21" i="6"/>
  <c r="H21" i="6"/>
  <c r="E22" i="6"/>
  <c r="I22" i="6"/>
  <c r="H22" i="6"/>
  <c r="E23" i="6"/>
  <c r="I23" i="6"/>
  <c r="H23" i="6"/>
  <c r="E24" i="6"/>
  <c r="I24" i="6"/>
  <c r="H24" i="6"/>
  <c r="E25" i="6"/>
  <c r="I25" i="6"/>
  <c r="H25" i="6"/>
  <c r="E26" i="6"/>
  <c r="I26" i="6"/>
  <c r="H26" i="6"/>
  <c r="E27" i="6"/>
  <c r="I27" i="6"/>
  <c r="H27" i="6"/>
  <c r="E28" i="6"/>
  <c r="I28" i="6"/>
  <c r="H28" i="6"/>
  <c r="E29" i="6"/>
  <c r="I29" i="6"/>
  <c r="H29" i="6"/>
  <c r="H6" i="6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6" i="7"/>
  <c r="H7" i="11"/>
  <c r="H8" i="11"/>
  <c r="H9" i="11"/>
  <c r="H10" i="11"/>
  <c r="H11" i="11"/>
  <c r="M12" i="11"/>
  <c r="I12" i="11"/>
  <c r="H12" i="11"/>
  <c r="M13" i="11"/>
  <c r="E13" i="11"/>
  <c r="I13" i="11"/>
  <c r="H13" i="11"/>
  <c r="E14" i="11"/>
  <c r="I14" i="11"/>
  <c r="H14" i="11"/>
  <c r="E15" i="11"/>
  <c r="I15" i="11"/>
  <c r="H15" i="11"/>
  <c r="E16" i="11"/>
  <c r="I16" i="11"/>
  <c r="H16" i="11"/>
  <c r="E17" i="11"/>
  <c r="I17" i="11"/>
  <c r="H17" i="11"/>
  <c r="E18" i="11"/>
  <c r="I18" i="11"/>
  <c r="H18" i="11"/>
  <c r="E19" i="11"/>
  <c r="I19" i="11"/>
  <c r="H19" i="11"/>
  <c r="E20" i="11"/>
  <c r="I20" i="11"/>
  <c r="H20" i="11"/>
  <c r="E21" i="11"/>
  <c r="I21" i="11"/>
  <c r="H21" i="11"/>
  <c r="E22" i="11"/>
  <c r="I22" i="11"/>
  <c r="H22" i="11"/>
  <c r="E23" i="11"/>
  <c r="I23" i="11"/>
  <c r="H23" i="11"/>
  <c r="E24" i="11"/>
  <c r="I24" i="11"/>
  <c r="H24" i="11"/>
  <c r="E25" i="11"/>
  <c r="I25" i="11"/>
  <c r="H25" i="11"/>
  <c r="E26" i="11"/>
  <c r="I26" i="11"/>
  <c r="H26" i="11"/>
  <c r="E27" i="11"/>
  <c r="I27" i="11"/>
  <c r="H27" i="11"/>
  <c r="E28" i="11"/>
  <c r="I28" i="11"/>
  <c r="H28" i="11"/>
  <c r="E29" i="11"/>
  <c r="I29" i="11"/>
  <c r="H29" i="11"/>
  <c r="H6" i="11"/>
  <c r="H6" i="9"/>
  <c r="J9" i="6"/>
  <c r="J8" i="6"/>
  <c r="L9" i="6"/>
  <c r="J10" i="6"/>
  <c r="L10" i="6"/>
  <c r="J11" i="6"/>
  <c r="L11" i="6"/>
  <c r="J12" i="6"/>
  <c r="L12" i="6"/>
  <c r="J13" i="6"/>
  <c r="L13" i="6"/>
  <c r="J14" i="6"/>
  <c r="L14" i="6"/>
  <c r="J15" i="6"/>
  <c r="L15" i="6"/>
  <c r="J16" i="6"/>
  <c r="L16" i="6"/>
  <c r="J17" i="6"/>
  <c r="L17" i="6"/>
  <c r="J18" i="6"/>
  <c r="L18" i="6"/>
  <c r="J19" i="6"/>
  <c r="L19" i="6"/>
  <c r="J20" i="6"/>
  <c r="L20" i="6"/>
  <c r="J21" i="6"/>
  <c r="L21" i="6"/>
  <c r="J22" i="6"/>
  <c r="L22" i="6"/>
  <c r="J23" i="6"/>
  <c r="L23" i="6"/>
  <c r="J24" i="6"/>
  <c r="L24" i="6"/>
  <c r="J25" i="6"/>
  <c r="L25" i="6"/>
  <c r="J26" i="6"/>
  <c r="L26" i="6"/>
  <c r="J27" i="6"/>
  <c r="L27" i="6"/>
  <c r="J28" i="6"/>
  <c r="L28" i="6"/>
  <c r="J29" i="6"/>
  <c r="L29" i="6"/>
  <c r="J7" i="6"/>
  <c r="L8" i="6"/>
  <c r="M7" i="7"/>
  <c r="M8" i="7"/>
  <c r="E7" i="7"/>
  <c r="E8" i="7"/>
  <c r="E9" i="7"/>
  <c r="J9" i="7"/>
  <c r="J8" i="7"/>
  <c r="L9" i="7"/>
  <c r="E10" i="7"/>
  <c r="J10" i="7"/>
  <c r="L10" i="7"/>
  <c r="E11" i="7"/>
  <c r="J11" i="7"/>
  <c r="L11" i="7"/>
  <c r="E12" i="7"/>
  <c r="J12" i="7"/>
  <c r="L12" i="7"/>
  <c r="E13" i="7"/>
  <c r="J13" i="7"/>
  <c r="L13" i="7"/>
  <c r="E14" i="7"/>
  <c r="J14" i="7"/>
  <c r="L14" i="7"/>
  <c r="E15" i="7"/>
  <c r="J15" i="7"/>
  <c r="L15" i="7"/>
  <c r="E16" i="7"/>
  <c r="J16" i="7"/>
  <c r="L16" i="7"/>
  <c r="E17" i="7"/>
  <c r="J17" i="7"/>
  <c r="L17" i="7"/>
  <c r="E18" i="7"/>
  <c r="J18" i="7"/>
  <c r="L18" i="7"/>
  <c r="E19" i="7"/>
  <c r="J19" i="7"/>
  <c r="L19" i="7"/>
  <c r="E20" i="7"/>
  <c r="J20" i="7"/>
  <c r="L20" i="7"/>
  <c r="E21" i="7"/>
  <c r="J21" i="7"/>
  <c r="L21" i="7"/>
  <c r="E22" i="7"/>
  <c r="J22" i="7"/>
  <c r="L22" i="7"/>
  <c r="E23" i="7"/>
  <c r="J23" i="7"/>
  <c r="L23" i="7"/>
  <c r="E24" i="7"/>
  <c r="J24" i="7"/>
  <c r="L24" i="7"/>
  <c r="E25" i="7"/>
  <c r="J25" i="7"/>
  <c r="L25" i="7"/>
  <c r="E26" i="7"/>
  <c r="J26" i="7"/>
  <c r="L26" i="7"/>
  <c r="E27" i="7"/>
  <c r="J27" i="7"/>
  <c r="L27" i="7"/>
  <c r="E28" i="7"/>
  <c r="J28" i="7"/>
  <c r="L28" i="7"/>
  <c r="E29" i="7"/>
  <c r="J29" i="7"/>
  <c r="L29" i="7"/>
  <c r="J7" i="7"/>
  <c r="L8" i="7"/>
  <c r="J9" i="11"/>
  <c r="J8" i="11"/>
  <c r="L9" i="11"/>
  <c r="J10" i="11"/>
  <c r="L10" i="11"/>
  <c r="J11" i="11"/>
  <c r="L11" i="11"/>
  <c r="J12" i="11"/>
  <c r="L12" i="11"/>
  <c r="J13" i="11"/>
  <c r="L13" i="11"/>
  <c r="J14" i="11"/>
  <c r="L14" i="11"/>
  <c r="J15" i="11"/>
  <c r="L15" i="11"/>
  <c r="J16" i="11"/>
  <c r="L16" i="11"/>
  <c r="J17" i="11"/>
  <c r="L17" i="11"/>
  <c r="J18" i="11"/>
  <c r="L18" i="11"/>
  <c r="J19" i="11"/>
  <c r="L19" i="11"/>
  <c r="J20" i="11"/>
  <c r="L20" i="11"/>
  <c r="J21" i="11"/>
  <c r="L21" i="11"/>
  <c r="J22" i="11"/>
  <c r="L22" i="11"/>
  <c r="J23" i="11"/>
  <c r="L23" i="11"/>
  <c r="J24" i="11"/>
  <c r="L24" i="11"/>
  <c r="J25" i="11"/>
  <c r="L25" i="11"/>
  <c r="J26" i="11"/>
  <c r="L26" i="11"/>
  <c r="J27" i="11"/>
  <c r="L27" i="11"/>
  <c r="J28" i="11"/>
  <c r="L28" i="11"/>
  <c r="J29" i="11"/>
  <c r="L29" i="11"/>
  <c r="J7" i="11"/>
  <c r="L8" i="11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8" i="9"/>
  <c r="H7" i="9"/>
  <c r="H8" i="9"/>
  <c r="M9" i="9"/>
  <c r="E9" i="9"/>
  <c r="I9" i="9"/>
  <c r="H9" i="9"/>
  <c r="M10" i="9"/>
  <c r="E10" i="9"/>
  <c r="I10" i="9"/>
  <c r="H10" i="9"/>
  <c r="E11" i="9"/>
  <c r="I11" i="9"/>
  <c r="H11" i="9"/>
  <c r="E12" i="9"/>
  <c r="I12" i="9"/>
  <c r="H12" i="9"/>
  <c r="E13" i="9"/>
  <c r="I13" i="9"/>
  <c r="H13" i="9"/>
  <c r="E14" i="9"/>
  <c r="I14" i="9"/>
  <c r="H14" i="9"/>
  <c r="E15" i="9"/>
  <c r="I15" i="9"/>
  <c r="H15" i="9"/>
  <c r="E16" i="9"/>
  <c r="I16" i="9"/>
  <c r="H16" i="9"/>
  <c r="E17" i="9"/>
  <c r="I17" i="9"/>
  <c r="H17" i="9"/>
  <c r="E18" i="9"/>
  <c r="I18" i="9"/>
  <c r="H18" i="9"/>
  <c r="E19" i="9"/>
  <c r="I19" i="9"/>
  <c r="H19" i="9"/>
  <c r="E20" i="9"/>
  <c r="I20" i="9"/>
  <c r="H20" i="9"/>
  <c r="E21" i="9"/>
  <c r="I21" i="9"/>
  <c r="H21" i="9"/>
  <c r="E22" i="9"/>
  <c r="I22" i="9"/>
  <c r="H22" i="9"/>
  <c r="E23" i="9"/>
  <c r="I23" i="9"/>
  <c r="H23" i="9"/>
  <c r="E24" i="9"/>
  <c r="I24" i="9"/>
  <c r="H24" i="9"/>
  <c r="E25" i="9"/>
  <c r="I25" i="9"/>
  <c r="H25" i="9"/>
  <c r="E26" i="9"/>
  <c r="I26" i="9"/>
  <c r="H26" i="9"/>
  <c r="E27" i="9"/>
  <c r="I27" i="9"/>
  <c r="H27" i="9"/>
  <c r="E28" i="9"/>
  <c r="I28" i="9"/>
  <c r="H28" i="9"/>
  <c r="E29" i="9"/>
  <c r="I29" i="9"/>
  <c r="H29" i="9"/>
  <c r="I7" i="9"/>
  <c r="I6" i="9"/>
  <c r="I8" i="9"/>
  <c r="M8" i="9"/>
  <c r="F8" i="9"/>
  <c r="G9" i="3"/>
  <c r="I9" i="3"/>
  <c r="H9" i="3"/>
  <c r="J9" i="3"/>
  <c r="L9" i="3"/>
  <c r="I10" i="3"/>
  <c r="H10" i="3"/>
  <c r="J10" i="3"/>
  <c r="L10" i="3"/>
  <c r="I11" i="3"/>
  <c r="H11" i="3"/>
  <c r="J11" i="3"/>
  <c r="L11" i="3"/>
  <c r="I12" i="3"/>
  <c r="H12" i="3"/>
  <c r="J12" i="3"/>
  <c r="L12" i="3"/>
  <c r="I13" i="3"/>
  <c r="H13" i="3"/>
  <c r="J13" i="3"/>
  <c r="L13" i="3"/>
  <c r="I14" i="3"/>
  <c r="H14" i="3"/>
  <c r="J14" i="3"/>
  <c r="L14" i="3"/>
  <c r="I15" i="3"/>
  <c r="H15" i="3"/>
  <c r="J15" i="3"/>
  <c r="L15" i="3"/>
  <c r="I16" i="3"/>
  <c r="H16" i="3"/>
  <c r="J16" i="3"/>
  <c r="L16" i="3"/>
  <c r="I17" i="3"/>
  <c r="H17" i="3"/>
  <c r="J17" i="3"/>
  <c r="L17" i="3"/>
  <c r="I18" i="3"/>
  <c r="H18" i="3"/>
  <c r="J18" i="3"/>
  <c r="L18" i="3"/>
  <c r="I19" i="3"/>
  <c r="H19" i="3"/>
  <c r="J19" i="3"/>
  <c r="L19" i="3"/>
  <c r="I20" i="3"/>
  <c r="H20" i="3"/>
  <c r="J20" i="3"/>
  <c r="L20" i="3"/>
  <c r="I21" i="3"/>
  <c r="H21" i="3"/>
  <c r="J21" i="3"/>
  <c r="L21" i="3"/>
  <c r="I22" i="3"/>
  <c r="H22" i="3"/>
  <c r="J22" i="3"/>
  <c r="L22" i="3"/>
  <c r="I23" i="3"/>
  <c r="H23" i="3"/>
  <c r="J23" i="3"/>
  <c r="L23" i="3"/>
  <c r="I24" i="3"/>
  <c r="H24" i="3"/>
  <c r="J24" i="3"/>
  <c r="L24" i="3"/>
  <c r="I25" i="3"/>
  <c r="H25" i="3"/>
  <c r="J25" i="3"/>
  <c r="L25" i="3"/>
  <c r="I26" i="3"/>
  <c r="H26" i="3"/>
  <c r="J26" i="3"/>
  <c r="L26" i="3"/>
  <c r="I27" i="3"/>
  <c r="H27" i="3"/>
  <c r="J27" i="3"/>
  <c r="L27" i="3"/>
  <c r="I28" i="3"/>
  <c r="H28" i="3"/>
  <c r="J28" i="3"/>
  <c r="L28" i="3"/>
  <c r="I29" i="3"/>
  <c r="H29" i="3"/>
  <c r="J29" i="3"/>
  <c r="L29" i="3"/>
  <c r="L8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H8" i="3"/>
  <c r="H7" i="3"/>
  <c r="E7" i="3"/>
  <c r="F11" i="11"/>
  <c r="F7" i="11"/>
  <c r="M29" i="11"/>
  <c r="M28" i="11"/>
  <c r="M27" i="11"/>
  <c r="M26" i="11"/>
  <c r="M25" i="11"/>
  <c r="M24" i="11"/>
  <c r="M23" i="11"/>
  <c r="M22" i="11"/>
  <c r="M21" i="11"/>
  <c r="M20" i="11"/>
  <c r="M19" i="11"/>
  <c r="M18" i="11"/>
  <c r="M17" i="11"/>
  <c r="M16" i="11"/>
  <c r="M15" i="11"/>
  <c r="M14" i="11"/>
  <c r="M11" i="11"/>
  <c r="M10" i="11"/>
  <c r="M9" i="11"/>
  <c r="M8" i="11"/>
  <c r="M7" i="11"/>
  <c r="I6" i="11"/>
  <c r="K6" i="11"/>
  <c r="E11" i="11"/>
  <c r="I7" i="11"/>
  <c r="I8" i="11"/>
  <c r="J6" i="11"/>
  <c r="F8" i="1"/>
  <c r="I9" i="11"/>
  <c r="I10" i="11"/>
  <c r="I11" i="11"/>
  <c r="K7" i="11"/>
  <c r="M29" i="9"/>
  <c r="M28" i="9"/>
  <c r="M27" i="9"/>
  <c r="M26" i="9"/>
  <c r="M25" i="9"/>
  <c r="M24" i="9"/>
  <c r="M23" i="9"/>
  <c r="M22" i="9"/>
  <c r="M21" i="9"/>
  <c r="M20" i="9"/>
  <c r="M19" i="9"/>
  <c r="M18" i="9"/>
  <c r="M17" i="9"/>
  <c r="M16" i="9"/>
  <c r="M15" i="9"/>
  <c r="M14" i="9"/>
  <c r="M13" i="9"/>
  <c r="M12" i="9"/>
  <c r="M11" i="9"/>
  <c r="M7" i="9"/>
  <c r="M29" i="7"/>
  <c r="M28" i="7"/>
  <c r="M27" i="7"/>
  <c r="M26" i="7"/>
  <c r="M25" i="7"/>
  <c r="M24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I6" i="7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E6" i="6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E6" i="3"/>
  <c r="F7" i="1"/>
  <c r="K8" i="11"/>
  <c r="F7" i="9"/>
  <c r="K6" i="9"/>
  <c r="J6" i="9"/>
  <c r="I7" i="7"/>
  <c r="K6" i="6"/>
  <c r="F7" i="6"/>
  <c r="J6" i="6"/>
  <c r="F7" i="3"/>
  <c r="H6" i="3"/>
  <c r="I6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6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7" i="1"/>
  <c r="E7" i="1"/>
  <c r="K9" i="11"/>
  <c r="E8" i="1"/>
  <c r="E9" i="1"/>
  <c r="E10" i="1"/>
  <c r="E11" i="1"/>
  <c r="E12" i="1"/>
  <c r="E13" i="1"/>
  <c r="E14" i="1"/>
  <c r="E15" i="1"/>
  <c r="E16" i="1"/>
  <c r="K7" i="9"/>
  <c r="J7" i="9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F7" i="7"/>
  <c r="K6" i="7"/>
  <c r="J6" i="7"/>
  <c r="K7" i="6"/>
  <c r="I7" i="3"/>
  <c r="I8" i="3"/>
  <c r="K6" i="3"/>
  <c r="J6" i="3"/>
  <c r="I6" i="1"/>
  <c r="I7" i="1"/>
  <c r="K10" i="11"/>
  <c r="K8" i="9"/>
  <c r="J8" i="9"/>
  <c r="K7" i="7"/>
  <c r="K8" i="6"/>
  <c r="J7" i="3"/>
  <c r="K7" i="3"/>
  <c r="E17" i="1"/>
  <c r="H6" i="1"/>
  <c r="H7" i="1"/>
  <c r="K11" i="11"/>
  <c r="K9" i="9"/>
  <c r="J9" i="9"/>
  <c r="K8" i="7"/>
  <c r="K9" i="6"/>
  <c r="K8" i="3"/>
  <c r="J8" i="3"/>
  <c r="E18" i="1"/>
  <c r="E19" i="1"/>
  <c r="E20" i="1"/>
  <c r="E21" i="1"/>
  <c r="E22" i="1"/>
  <c r="E23" i="1"/>
  <c r="E24" i="1"/>
  <c r="E25" i="1"/>
  <c r="E26" i="1"/>
  <c r="E27" i="1"/>
  <c r="E28" i="1"/>
  <c r="J6" i="1"/>
  <c r="K6" i="1"/>
  <c r="K12" i="11"/>
  <c r="K10" i="9"/>
  <c r="J10" i="9"/>
  <c r="K9" i="7"/>
  <c r="K10" i="6"/>
  <c r="K9" i="3"/>
  <c r="E29" i="1"/>
  <c r="K7" i="1"/>
  <c r="J7" i="1"/>
  <c r="K13" i="11"/>
  <c r="J11" i="9"/>
  <c r="K11" i="9"/>
  <c r="K10" i="7"/>
  <c r="K11" i="6"/>
  <c r="K10" i="3"/>
  <c r="I8" i="1"/>
  <c r="H8" i="1"/>
  <c r="K14" i="11"/>
  <c r="K12" i="9"/>
  <c r="J12" i="9"/>
  <c r="K11" i="7"/>
  <c r="K12" i="6"/>
  <c r="K11" i="3"/>
  <c r="J8" i="1"/>
  <c r="L8" i="1"/>
  <c r="K8" i="1"/>
  <c r="I9" i="1"/>
  <c r="H9" i="1"/>
  <c r="J9" i="1"/>
  <c r="K15" i="11"/>
  <c r="K13" i="9"/>
  <c r="J13" i="9"/>
  <c r="K12" i="7"/>
  <c r="K13" i="6"/>
  <c r="K12" i="3"/>
  <c r="H10" i="1"/>
  <c r="K10" i="1"/>
  <c r="L9" i="1"/>
  <c r="I10" i="1"/>
  <c r="I11" i="1"/>
  <c r="K9" i="1"/>
  <c r="K16" i="11"/>
  <c r="K14" i="9"/>
  <c r="J14" i="9"/>
  <c r="K13" i="7"/>
  <c r="K14" i="6"/>
  <c r="K13" i="3"/>
  <c r="H11" i="1"/>
  <c r="K11" i="1"/>
  <c r="J10" i="1"/>
  <c r="L10" i="1"/>
  <c r="I12" i="1"/>
  <c r="K17" i="11"/>
  <c r="J15" i="9"/>
  <c r="K15" i="9"/>
  <c r="K14" i="7"/>
  <c r="K15" i="6"/>
  <c r="K14" i="3"/>
  <c r="J11" i="1"/>
  <c r="L11" i="1"/>
  <c r="H12" i="1"/>
  <c r="K12" i="1"/>
  <c r="I13" i="1"/>
  <c r="K18" i="11"/>
  <c r="K16" i="9"/>
  <c r="J16" i="9"/>
  <c r="K15" i="7"/>
  <c r="K16" i="6"/>
  <c r="K15" i="3"/>
  <c r="J12" i="1"/>
  <c r="L12" i="1"/>
  <c r="H13" i="1"/>
  <c r="J13" i="1"/>
  <c r="I14" i="1"/>
  <c r="K19" i="11"/>
  <c r="K17" i="9"/>
  <c r="J17" i="9"/>
  <c r="K16" i="7"/>
  <c r="K17" i="6"/>
  <c r="K16" i="3"/>
  <c r="L13" i="1"/>
  <c r="H14" i="1"/>
  <c r="J14" i="1"/>
  <c r="L14" i="1"/>
  <c r="K13" i="1"/>
  <c r="I15" i="1"/>
  <c r="K20" i="11"/>
  <c r="K18" i="9"/>
  <c r="J18" i="9"/>
  <c r="K17" i="7"/>
  <c r="K18" i="6"/>
  <c r="K17" i="3"/>
  <c r="K14" i="1"/>
  <c r="H15" i="1"/>
  <c r="J15" i="1"/>
  <c r="L15" i="1"/>
  <c r="I16" i="1"/>
  <c r="K21" i="11"/>
  <c r="J19" i="9"/>
  <c r="K19" i="9"/>
  <c r="K18" i="7"/>
  <c r="K19" i="6"/>
  <c r="K18" i="3"/>
  <c r="H16" i="1"/>
  <c r="J16" i="1"/>
  <c r="L16" i="1"/>
  <c r="K15" i="1"/>
  <c r="I17" i="1"/>
  <c r="K22" i="11"/>
  <c r="K20" i="9"/>
  <c r="J20" i="9"/>
  <c r="K19" i="7"/>
  <c r="K20" i="6"/>
  <c r="K19" i="3"/>
  <c r="H17" i="1"/>
  <c r="J17" i="1"/>
  <c r="L17" i="1"/>
  <c r="K16" i="1"/>
  <c r="I18" i="1"/>
  <c r="K23" i="11"/>
  <c r="K21" i="9"/>
  <c r="J21" i="9"/>
  <c r="K20" i="7"/>
  <c r="K21" i="6"/>
  <c r="K20" i="3"/>
  <c r="K17" i="1"/>
  <c r="H18" i="1"/>
  <c r="J18" i="1"/>
  <c r="L18" i="1"/>
  <c r="I19" i="1"/>
  <c r="K24" i="11"/>
  <c r="K22" i="9"/>
  <c r="J22" i="9"/>
  <c r="K21" i="7"/>
  <c r="K22" i="6"/>
  <c r="K21" i="3"/>
  <c r="K18" i="1"/>
  <c r="H19" i="1"/>
  <c r="J19" i="1"/>
  <c r="L19" i="1"/>
  <c r="I20" i="1"/>
  <c r="K19" i="1"/>
  <c r="K25" i="11"/>
  <c r="H20" i="1"/>
  <c r="H21" i="1"/>
  <c r="J23" i="9"/>
  <c r="K23" i="9"/>
  <c r="K22" i="7"/>
  <c r="K23" i="6"/>
  <c r="K22" i="3"/>
  <c r="I21" i="1"/>
  <c r="K26" i="11"/>
  <c r="K20" i="1"/>
  <c r="J20" i="1"/>
  <c r="L20" i="1"/>
  <c r="K24" i="9"/>
  <c r="J24" i="9"/>
  <c r="K23" i="7"/>
  <c r="K24" i="6"/>
  <c r="K23" i="3"/>
  <c r="I22" i="1"/>
  <c r="J21" i="1"/>
  <c r="L21" i="1"/>
  <c r="H22" i="1"/>
  <c r="K21" i="1"/>
  <c r="K27" i="11"/>
  <c r="K25" i="9"/>
  <c r="J25" i="9"/>
  <c r="K24" i="7"/>
  <c r="K25" i="6"/>
  <c r="K24" i="3"/>
  <c r="I23" i="1"/>
  <c r="K22" i="1"/>
  <c r="J22" i="1"/>
  <c r="L22" i="1"/>
  <c r="H23" i="1"/>
  <c r="K28" i="11"/>
  <c r="K26" i="9"/>
  <c r="J26" i="9"/>
  <c r="K25" i="7"/>
  <c r="K26" i="6"/>
  <c r="K25" i="3"/>
  <c r="I24" i="1"/>
  <c r="K23" i="1"/>
  <c r="J23" i="1"/>
  <c r="L23" i="1"/>
  <c r="H24" i="1"/>
  <c r="K29" i="11"/>
  <c r="J27" i="9"/>
  <c r="K27" i="9"/>
  <c r="K26" i="7"/>
  <c r="K27" i="6"/>
  <c r="K26" i="3"/>
  <c r="I25" i="1"/>
  <c r="J24" i="1"/>
  <c r="L24" i="1"/>
  <c r="K24" i="1"/>
  <c r="H25" i="1"/>
  <c r="K28" i="9"/>
  <c r="J28" i="9"/>
  <c r="K27" i="7"/>
  <c r="K28" i="6"/>
  <c r="K27" i="3"/>
  <c r="I26" i="1"/>
  <c r="K25" i="1"/>
  <c r="H26" i="1"/>
  <c r="J25" i="1"/>
  <c r="L25" i="1"/>
  <c r="K29" i="9"/>
  <c r="J29" i="9"/>
  <c r="K28" i="7"/>
  <c r="K29" i="6"/>
  <c r="K28" i="3"/>
  <c r="I27" i="1"/>
  <c r="K26" i="1"/>
  <c r="J26" i="1"/>
  <c r="L26" i="1"/>
  <c r="H27" i="1"/>
  <c r="K29" i="7"/>
  <c r="K29" i="3"/>
  <c r="I28" i="1"/>
  <c r="K27" i="1"/>
  <c r="J27" i="1"/>
  <c r="L27" i="1"/>
  <c r="H28" i="1"/>
  <c r="I29" i="1"/>
  <c r="H29" i="1"/>
  <c r="K28" i="1"/>
  <c r="J28" i="1"/>
  <c r="L28" i="1"/>
  <c r="K29" i="1"/>
  <c r="J29" i="1"/>
  <c r="L29" i="1"/>
</calcChain>
</file>

<file path=xl/sharedStrings.xml><?xml version="1.0" encoding="utf-8"?>
<sst xmlns="http://schemas.openxmlformats.org/spreadsheetml/2006/main" count="119" uniqueCount="17">
  <si>
    <t>基金模拟数据</t>
    <phoneticPr fontId="1" type="noConversion"/>
  </si>
  <si>
    <t>时间</t>
    <phoneticPr fontId="1" type="noConversion"/>
  </si>
  <si>
    <t>净值</t>
    <phoneticPr fontId="1" type="noConversion"/>
  </si>
  <si>
    <t>定投</t>
    <phoneticPr fontId="1" type="noConversion"/>
  </si>
  <si>
    <t>补仓</t>
    <phoneticPr fontId="1" type="noConversion"/>
  </si>
  <si>
    <t>收益</t>
    <phoneticPr fontId="1" type="noConversion"/>
  </si>
  <si>
    <t>实际资金</t>
    <phoneticPr fontId="1" type="noConversion"/>
  </si>
  <si>
    <t>收益率</t>
    <phoneticPr fontId="1" type="noConversion"/>
  </si>
  <si>
    <t>同比</t>
    <phoneticPr fontId="1" type="noConversion"/>
  </si>
  <si>
    <t>合计</t>
    <phoneticPr fontId="1" type="noConversion"/>
  </si>
  <si>
    <t>期末份额</t>
    <phoneticPr fontId="1" type="noConversion"/>
  </si>
  <si>
    <t>净值涨幅</t>
    <phoneticPr fontId="1" type="noConversion"/>
  </si>
  <si>
    <t>定投标准额</t>
    <phoneticPr fontId="1" type="noConversion"/>
  </si>
  <si>
    <t>补仓比例</t>
    <phoneticPr fontId="1" type="noConversion"/>
  </si>
  <si>
    <t>收益修正量</t>
    <phoneticPr fontId="1" type="noConversion"/>
  </si>
  <si>
    <t>补仓阈值</t>
    <phoneticPr fontId="1" type="noConversion"/>
  </si>
  <si>
    <t>本次定投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</si>
</sst>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 applyAlignment="1">
      <alignment horizontal="right" vertical="center"/>
    </xf>
    <xf numFmtId="10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2" fontId="0" fillId="0" borderId="1" xfId="0" applyNumberFormat="1" applyBorder="1" applyAlignment="1">
      <alignment horizontal="right" vertical="center"/>
    </xf>
    <xf numFmtId="0" fontId="0" fillId="0" borderId="2" xfId="0" applyFill="1" applyBorder="1" applyAlignment="1">
      <alignment horizontal="right" vertic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0" fontId="0" fillId="0" borderId="0" xfId="0" applyNumberFormat="1" applyAlignment="1">
      <alignment horizontal="left"/>
    </xf>
    <xf numFmtId="0" fontId="0" fillId="0" borderId="1" xfId="0" applyBorder="1"/>
    <xf numFmtId="10" fontId="0" fillId="0" borderId="1" xfId="0" applyNumberFormat="1" applyBorder="1"/>
    <xf numFmtId="9" fontId="0" fillId="0" borderId="0" xfId="0" applyNumberFormat="1" applyAlignment="1">
      <alignment horizontal="left"/>
    </xf>
    <xf numFmtId="0" fontId="0" fillId="0" borderId="0" xfId="0" applyFill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0" fontId="2" fillId="0" borderId="1" xfId="0" applyNumberFormat="1" applyFont="1" applyBorder="1" applyAlignment="1">
      <alignment horizontal="right" vertical="center"/>
    </xf>
    <xf numFmtId="2" fontId="2" fillId="0" borderId="1" xfId="0" applyNumberFormat="1" applyFont="1" applyBorder="1" applyAlignment="1">
      <alignment horizontal="right" vertical="center"/>
    </xf>
    <xf numFmtId="0" fontId="2" fillId="0" borderId="1" xfId="0" applyFont="1" applyBorder="1"/>
    <xf numFmtId="10" fontId="2" fillId="0" borderId="1" xfId="0" applyNumberFormat="1" applyFont="1" applyBorder="1"/>
  </cellXfs>
  <cellStyles count="1">
    <cellStyle name="常规" xfId="0" builtinId="0"/>
  </cellStyles>
  <dxfs count="21">
    <dxf>
      <font>
        <b/>
        <i val="0"/>
        <color theme="3" tint="0.39994506668294322"/>
      </font>
    </dxf>
    <dxf>
      <font>
        <b/>
        <i val="0"/>
        <color theme="3" tint="0.39994506668294322"/>
      </font>
    </dxf>
    <dxf>
      <font>
        <b/>
        <i val="0"/>
        <color theme="3" tint="0.39994506668294322"/>
      </font>
    </dxf>
    <dxf>
      <font>
        <b/>
        <i val="0"/>
        <color theme="3" tint="0.39994506668294322"/>
      </font>
    </dxf>
    <dxf>
      <font>
        <b/>
        <i val="0"/>
        <color theme="3" tint="0.39994506668294322"/>
      </font>
    </dxf>
    <dxf>
      <font>
        <b/>
        <i val="0"/>
        <color theme="3" tint="0.39994506668294322"/>
      </font>
    </dxf>
    <dxf>
      <font>
        <b/>
        <i val="0"/>
        <color theme="3" tint="0.39994506668294322"/>
      </font>
    </dxf>
    <dxf>
      <font>
        <b/>
        <i val="0"/>
        <color theme="3" tint="0.39994506668294322"/>
      </font>
    </dxf>
    <dxf>
      <font>
        <b/>
        <i val="0"/>
        <color theme="3" tint="0.39994506668294322"/>
      </font>
    </dxf>
    <dxf>
      <font>
        <b/>
        <i val="0"/>
        <color theme="3" tint="0.39994506668294322"/>
      </font>
    </dxf>
    <dxf>
      <font>
        <b/>
        <i val="0"/>
        <color theme="3" tint="0.39994506668294322"/>
      </font>
    </dxf>
    <dxf>
      <font>
        <b/>
        <i val="0"/>
        <color theme="3" tint="0.39994506668294322"/>
      </font>
    </dxf>
    <dxf>
      <font>
        <b/>
        <i val="0"/>
        <color theme="3" tint="0.39994506668294322"/>
      </font>
    </dxf>
    <dxf>
      <font>
        <b/>
        <i val="0"/>
        <color theme="3" tint="0.39994506668294322"/>
      </font>
    </dxf>
    <dxf>
      <font>
        <b/>
        <i val="0"/>
        <color theme="3" tint="0.39994506668294322"/>
      </font>
    </dxf>
    <dxf>
      <font>
        <b/>
        <i val="0"/>
        <color theme="3" tint="0.39994506668294322"/>
      </font>
    </dxf>
    <dxf>
      <font>
        <b/>
        <i val="0"/>
        <color theme="3" tint="0.39994506668294322"/>
      </font>
    </dxf>
    <dxf>
      <font>
        <b/>
        <i val="0"/>
        <color theme="3" tint="0.39994506668294322"/>
      </font>
    </dxf>
    <dxf>
      <font>
        <b/>
        <i val="0"/>
        <color theme="3" tint="0.39994506668294322"/>
      </font>
    </dxf>
    <dxf>
      <font>
        <b/>
        <i val="0"/>
        <color theme="3" tint="0.39994506668294322"/>
      </font>
    </dxf>
    <dxf>
      <font>
        <b/>
        <i val="0"/>
        <color theme="3" tint="0.39994506668294322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净值走势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博时黄金!$C$6:$C$29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博时黄金!$D$6:$D$29</c:f>
              <c:numCache>
                <c:formatCode>General</c:formatCode>
                <c:ptCount val="24"/>
                <c:pt idx="0">
                  <c:v>273.37200000000001</c:v>
                </c:pt>
                <c:pt idx="1">
                  <c:v>270.351</c:v>
                </c:pt>
                <c:pt idx="2">
                  <c:v>269.69549999999998</c:v>
                </c:pt>
                <c:pt idx="3">
                  <c:v>1.1176999999999999</c:v>
                </c:pt>
                <c:pt idx="4">
                  <c:v>1.1603000000000001</c:v>
                </c:pt>
                <c:pt idx="5">
                  <c:v>1.2181</c:v>
                </c:pt>
                <c:pt idx="6">
                  <c:v>1.2648999999999999</c:v>
                </c:pt>
                <c:pt idx="7">
                  <c:v>1.2877000000000001</c:v>
                </c:pt>
                <c:pt idx="8">
                  <c:v>1.3036000000000001</c:v>
                </c:pt>
                <c:pt idx="9">
                  <c:v>1.3581000000000001</c:v>
                </c:pt>
                <c:pt idx="10">
                  <c:v>1.4581</c:v>
                </c:pt>
                <c:pt idx="11">
                  <c:v>1.3553999999999999</c:v>
                </c:pt>
                <c:pt idx="12">
                  <c:v>1.2244999999999999</c:v>
                </c:pt>
                <c:pt idx="13">
                  <c:v>1.2632000000000001</c:v>
                </c:pt>
                <c:pt idx="14">
                  <c:v>1.2456</c:v>
                </c:pt>
                <c:pt idx="15">
                  <c:v>1.2662</c:v>
                </c:pt>
                <c:pt idx="16">
                  <c:v>1.3011999999999999</c:v>
                </c:pt>
                <c:pt idx="17">
                  <c:v>1.2956000000000001</c:v>
                </c:pt>
                <c:pt idx="18">
                  <c:v>1.2588999999999999</c:v>
                </c:pt>
                <c:pt idx="19">
                  <c:v>1.2374000000000001</c:v>
                </c:pt>
                <c:pt idx="20">
                  <c:v>1.2121</c:v>
                </c:pt>
                <c:pt idx="21">
                  <c:v>1.1689000000000001</c:v>
                </c:pt>
                <c:pt idx="22">
                  <c:v>1.0955999999999999</c:v>
                </c:pt>
                <c:pt idx="23">
                  <c:v>0.98229999999999995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2E4-407D-849C-850676136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348336"/>
        <c:axId val="315343856"/>
      </c:scatterChart>
      <c:valAx>
        <c:axId val="31534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5343856"/>
        <c:crosses val="autoZero"/>
        <c:crossBetween val="midCat"/>
      </c:valAx>
      <c:valAx>
        <c:axId val="315343856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534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收益率走势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中证500!$J$6:$J$29</c:f>
              <c:numCache>
                <c:formatCode>0.00%</c:formatCode>
                <c:ptCount val="24"/>
                <c:pt idx="0">
                  <c:v>0</c:v>
                </c:pt>
                <c:pt idx="1">
                  <c:v>-1.5851286115714531E-2</c:v>
                </c:pt>
                <c:pt idx="2">
                  <c:v>0.12491929239386394</c:v>
                </c:pt>
                <c:pt idx="3">
                  <c:v>7.2796190714742248E-2</c:v>
                </c:pt>
                <c:pt idx="4">
                  <c:v>0.10329828677671268</c:v>
                </c:pt>
                <c:pt idx="5">
                  <c:v>0.14515817441963741</c:v>
                </c:pt>
                <c:pt idx="6">
                  <c:v>0.17453456807619969</c:v>
                </c:pt>
                <c:pt idx="7">
                  <c:v>0.18138763821796872</c:v>
                </c:pt>
                <c:pt idx="8">
                  <c:v>0.1825426658154278</c:v>
                </c:pt>
                <c:pt idx="9">
                  <c:v>0.21751747334043545</c:v>
                </c:pt>
                <c:pt idx="10">
                  <c:v>0.28970294578102868</c:v>
                </c:pt>
                <c:pt idx="11">
                  <c:v>0.18660503320391833</c:v>
                </c:pt>
                <c:pt idx="12">
                  <c:v>6.7729580924700716E-2</c:v>
                </c:pt>
                <c:pt idx="13">
                  <c:v>9.6417278961397165E-2</c:v>
                </c:pt>
                <c:pt idx="14">
                  <c:v>7.711672353495401E-2</c:v>
                </c:pt>
                <c:pt idx="15">
                  <c:v>9.0573190322786767E-2</c:v>
                </c:pt>
                <c:pt idx="16">
                  <c:v>0.11547816851178053</c:v>
                </c:pt>
                <c:pt idx="17">
                  <c:v>0.1059280589774564</c:v>
                </c:pt>
                <c:pt idx="18">
                  <c:v>7.146093688628348E-2</c:v>
                </c:pt>
                <c:pt idx="19">
                  <c:v>5.1037465799499249E-2</c:v>
                </c:pt>
                <c:pt idx="20">
                  <c:v>2.8408733778529732E-2</c:v>
                </c:pt>
                <c:pt idx="21">
                  <c:v>-7.9339727976393305E-3</c:v>
                </c:pt>
                <c:pt idx="22">
                  <c:v>-6.7535627003430784E-2</c:v>
                </c:pt>
                <c:pt idx="23">
                  <c:v>-0.157867662935295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17C-4354-B314-A1C051541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505744"/>
        <c:axId val="236508544"/>
      </c:scatterChart>
      <c:valAx>
        <c:axId val="23650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6508544"/>
        <c:crosses val="autoZero"/>
        <c:crossBetween val="midCat"/>
      </c:valAx>
      <c:valAx>
        <c:axId val="23650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650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净值走势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易方达消费!$C$6:$C$29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易方达消费!$D$6:$D$29</c:f>
              <c:numCache>
                <c:formatCode>General</c:formatCode>
                <c:ptCount val="24"/>
                <c:pt idx="0">
                  <c:v>2.2879999999999998</c:v>
                </c:pt>
                <c:pt idx="1">
                  <c:v>2.4159999999999999</c:v>
                </c:pt>
                <c:pt idx="2">
                  <c:v>1.1624000000000001</c:v>
                </c:pt>
                <c:pt idx="3">
                  <c:v>1.1176999999999999</c:v>
                </c:pt>
                <c:pt idx="4">
                  <c:v>1.1603000000000001</c:v>
                </c:pt>
                <c:pt idx="5">
                  <c:v>1.2181</c:v>
                </c:pt>
                <c:pt idx="6">
                  <c:v>1.2648999999999999</c:v>
                </c:pt>
                <c:pt idx="7">
                  <c:v>1.2877000000000001</c:v>
                </c:pt>
                <c:pt idx="8">
                  <c:v>1.3036000000000001</c:v>
                </c:pt>
                <c:pt idx="9">
                  <c:v>1.3581000000000001</c:v>
                </c:pt>
                <c:pt idx="10">
                  <c:v>1.4581</c:v>
                </c:pt>
                <c:pt idx="11">
                  <c:v>1.3553999999999999</c:v>
                </c:pt>
                <c:pt idx="12">
                  <c:v>1.2244999999999999</c:v>
                </c:pt>
                <c:pt idx="13">
                  <c:v>1.2632000000000001</c:v>
                </c:pt>
                <c:pt idx="14">
                  <c:v>1.2456</c:v>
                </c:pt>
                <c:pt idx="15">
                  <c:v>1.2662</c:v>
                </c:pt>
                <c:pt idx="16">
                  <c:v>1.3011999999999999</c:v>
                </c:pt>
                <c:pt idx="17">
                  <c:v>1.2956000000000001</c:v>
                </c:pt>
                <c:pt idx="18">
                  <c:v>1.2588999999999999</c:v>
                </c:pt>
                <c:pt idx="19">
                  <c:v>1.2374000000000001</c:v>
                </c:pt>
                <c:pt idx="20">
                  <c:v>1.2121</c:v>
                </c:pt>
                <c:pt idx="21">
                  <c:v>1.1689000000000001</c:v>
                </c:pt>
                <c:pt idx="22">
                  <c:v>1.0955999999999999</c:v>
                </c:pt>
                <c:pt idx="23">
                  <c:v>0.98229999999999995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054-4C19-ACF8-FC865EE02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335456"/>
        <c:axId val="315336016"/>
      </c:scatterChart>
      <c:valAx>
        <c:axId val="31533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5336016"/>
        <c:crosses val="autoZero"/>
        <c:crossBetween val="midCat"/>
      </c:valAx>
      <c:valAx>
        <c:axId val="315336016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533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收益率走势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易方达消费!$J$6:$J$29</c:f>
              <c:numCache>
                <c:formatCode>0.00%</c:formatCode>
                <c:ptCount val="24"/>
                <c:pt idx="0">
                  <c:v>0</c:v>
                </c:pt>
                <c:pt idx="1">
                  <c:v>2.877697841726632E-2</c:v>
                </c:pt>
                <c:pt idx="2">
                  <c:v>-0.28351836608601388</c:v>
                </c:pt>
                <c:pt idx="3">
                  <c:v>-0.23930763018175352</c:v>
                </c:pt>
                <c:pt idx="4">
                  <c:v>-0.1732857557792091</c:v>
                </c:pt>
                <c:pt idx="5">
                  <c:v>-0.11253148371607669</c:v>
                </c:pt>
                <c:pt idx="6">
                  <c:v>-6.8207979008437419E-2</c:v>
                </c:pt>
                <c:pt idx="7">
                  <c:v>-4.5371191599482275E-2</c:v>
                </c:pt>
                <c:pt idx="8">
                  <c:v>-3.0034292552738366E-2</c:v>
                </c:pt>
                <c:pt idx="9">
                  <c:v>9.5392156150037669E-3</c:v>
                </c:pt>
                <c:pt idx="10">
                  <c:v>7.6954617102259815E-2</c:v>
                </c:pt>
                <c:pt idx="11">
                  <c:v>1.0045041468989932E-3</c:v>
                </c:pt>
                <c:pt idx="12">
                  <c:v>-8.7837965217545402E-2</c:v>
                </c:pt>
                <c:pt idx="13">
                  <c:v>-5.5031195300621928E-2</c:v>
                </c:pt>
                <c:pt idx="14">
                  <c:v>-6.3700964828637824E-2</c:v>
                </c:pt>
                <c:pt idx="15">
                  <c:v>-4.5318147027104606E-2</c:v>
                </c:pt>
                <c:pt idx="16">
                  <c:v>-1.7867247477951296E-2</c:v>
                </c:pt>
                <c:pt idx="17">
                  <c:v>-2.0884107056714583E-2</c:v>
                </c:pt>
                <c:pt idx="18">
                  <c:v>-4.6037651242060773E-2</c:v>
                </c:pt>
                <c:pt idx="19">
                  <c:v>-5.9219814643801723E-2</c:v>
                </c:pt>
                <c:pt idx="20">
                  <c:v>-7.4714806273122006E-2</c:v>
                </c:pt>
                <c:pt idx="21">
                  <c:v>-0.10272240986460425</c:v>
                </c:pt>
                <c:pt idx="22">
                  <c:v>-0.15180049110791979</c:v>
                </c:pt>
                <c:pt idx="23">
                  <c:v>-0.22877535542290942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D20-4EE5-B624-DE2201974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333776"/>
        <c:axId val="315347216"/>
      </c:scatterChart>
      <c:valAx>
        <c:axId val="31533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5347216"/>
        <c:crosses val="autoZero"/>
        <c:crossBetween val="midCat"/>
      </c:valAx>
      <c:valAx>
        <c:axId val="31534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533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净值走势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招商白酒!$C$6:$C$29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招商白酒!$D$6:$D$29</c:f>
              <c:numCache>
                <c:formatCode>General</c:formatCode>
                <c:ptCount val="24"/>
                <c:pt idx="0">
                  <c:v>1.0569999999999999</c:v>
                </c:pt>
                <c:pt idx="1">
                  <c:v>1.139</c:v>
                </c:pt>
                <c:pt idx="2">
                  <c:v>1.1624000000000001</c:v>
                </c:pt>
                <c:pt idx="3">
                  <c:v>1.1176999999999999</c:v>
                </c:pt>
                <c:pt idx="4">
                  <c:v>1.1603000000000001</c:v>
                </c:pt>
                <c:pt idx="5">
                  <c:v>1.2181</c:v>
                </c:pt>
                <c:pt idx="6">
                  <c:v>1.2648999999999999</c:v>
                </c:pt>
                <c:pt idx="7">
                  <c:v>1.2877000000000001</c:v>
                </c:pt>
                <c:pt idx="8">
                  <c:v>1.3036000000000001</c:v>
                </c:pt>
                <c:pt idx="9">
                  <c:v>1.3581000000000001</c:v>
                </c:pt>
                <c:pt idx="10">
                  <c:v>1.4581</c:v>
                </c:pt>
                <c:pt idx="11">
                  <c:v>1.3553999999999999</c:v>
                </c:pt>
                <c:pt idx="12">
                  <c:v>1.2244999999999999</c:v>
                </c:pt>
                <c:pt idx="13">
                  <c:v>1.2632000000000001</c:v>
                </c:pt>
                <c:pt idx="14">
                  <c:v>1.2456</c:v>
                </c:pt>
                <c:pt idx="15">
                  <c:v>1.2662</c:v>
                </c:pt>
                <c:pt idx="16">
                  <c:v>1.3011999999999999</c:v>
                </c:pt>
                <c:pt idx="17">
                  <c:v>1.2956000000000001</c:v>
                </c:pt>
                <c:pt idx="18">
                  <c:v>1.2588999999999999</c:v>
                </c:pt>
                <c:pt idx="19">
                  <c:v>1.2374000000000001</c:v>
                </c:pt>
                <c:pt idx="20">
                  <c:v>1.2121</c:v>
                </c:pt>
                <c:pt idx="21">
                  <c:v>1.1689000000000001</c:v>
                </c:pt>
                <c:pt idx="22">
                  <c:v>1.0955999999999999</c:v>
                </c:pt>
                <c:pt idx="23">
                  <c:v>0.98229999999999995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054-4C19-ACF8-FC865EE02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193328"/>
        <c:axId val="328201168"/>
      </c:scatterChart>
      <c:valAx>
        <c:axId val="32819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8201168"/>
        <c:crosses val="autoZero"/>
        <c:crossBetween val="midCat"/>
      </c:valAx>
      <c:valAx>
        <c:axId val="328201168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819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收益率走势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招商白酒!$J$6:$J$29</c:f>
              <c:numCache>
                <c:formatCode>0.00%</c:formatCode>
                <c:ptCount val="24"/>
                <c:pt idx="0">
                  <c:v>0</c:v>
                </c:pt>
                <c:pt idx="1">
                  <c:v>4.0354330708661457E-2</c:v>
                </c:pt>
                <c:pt idx="2">
                  <c:v>4.0893084147375282E-2</c:v>
                </c:pt>
                <c:pt idx="3">
                  <c:v>6.3749237507831728E-4</c:v>
                </c:pt>
                <c:pt idx="4">
                  <c:v>3.1167407483417883E-2</c:v>
                </c:pt>
                <c:pt idx="5">
                  <c:v>6.9134525914573391E-2</c:v>
                </c:pt>
                <c:pt idx="6">
                  <c:v>9.4658353690373315E-2</c:v>
                </c:pt>
                <c:pt idx="7">
                  <c:v>9.9981253709707563E-2</c:v>
                </c:pt>
                <c:pt idx="8">
                  <c:v>0.10079401182754041</c:v>
                </c:pt>
                <c:pt idx="9">
                  <c:v>0.13237466034394368</c:v>
                </c:pt>
                <c:pt idx="10">
                  <c:v>0.19701905011766738</c:v>
                </c:pt>
                <c:pt idx="11">
                  <c:v>0.10243029999672097</c:v>
                </c:pt>
                <c:pt idx="12">
                  <c:v>-3.6936822230123892E-3</c:v>
                </c:pt>
                <c:pt idx="13">
                  <c:v>2.5844395574166935E-2</c:v>
                </c:pt>
                <c:pt idx="14">
                  <c:v>1.0760997919206046E-2</c:v>
                </c:pt>
                <c:pt idx="15">
                  <c:v>2.5766984254789269E-2</c:v>
                </c:pt>
                <c:pt idx="16">
                  <c:v>5.0983571199349841E-2</c:v>
                </c:pt>
                <c:pt idx="17">
                  <c:v>4.3835764617129409E-2</c:v>
                </c:pt>
                <c:pt idx="18">
                  <c:v>1.3487246337812049E-2</c:v>
                </c:pt>
                <c:pt idx="19">
                  <c:v>-3.6254231328803825E-3</c:v>
                </c:pt>
                <c:pt idx="20">
                  <c:v>-2.2822540249272254E-2</c:v>
                </c:pt>
                <c:pt idx="21">
                  <c:v>-5.4920923766233143E-2</c:v>
                </c:pt>
                <c:pt idx="22">
                  <c:v>-0.10889616016200752</c:v>
                </c:pt>
                <c:pt idx="23">
                  <c:v>-0.19182254113020919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D20-4EE5-B624-DE2201974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195008"/>
        <c:axId val="328198928"/>
      </c:scatterChart>
      <c:valAx>
        <c:axId val="32819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8198928"/>
        <c:crosses val="autoZero"/>
        <c:crossBetween val="midCat"/>
      </c:valAx>
      <c:valAx>
        <c:axId val="32819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819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收益率走势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博时黄金!$J$6:$J$29</c:f>
              <c:numCache>
                <c:formatCode>0.00%</c:formatCode>
                <c:ptCount val="24"/>
                <c:pt idx="0">
                  <c:v>0</c:v>
                </c:pt>
                <c:pt idx="1">
                  <c:v>-5.49507516848112E-3</c:v>
                </c:pt>
                <c:pt idx="2">
                  <c:v>-5.2763419680898257E-3</c:v>
                </c:pt>
                <c:pt idx="3">
                  <c:v>-0.59909247777859309</c:v>
                </c:pt>
                <c:pt idx="4">
                  <c:v>-0.48976767008333816</c:v>
                </c:pt>
                <c:pt idx="5">
                  <c:v>-0.40060353087274764</c:v>
                </c:pt>
                <c:pt idx="6">
                  <c:v>-0.33151725597713066</c:v>
                </c:pt>
                <c:pt idx="7">
                  <c:v>-0.28408018762235515</c:v>
                </c:pt>
                <c:pt idx="8">
                  <c:v>-0.24764946107541946</c:v>
                </c:pt>
                <c:pt idx="9">
                  <c:v>-0.19703366179532242</c:v>
                </c:pt>
                <c:pt idx="10">
                  <c:v>-0.1270247820123464</c:v>
                </c:pt>
                <c:pt idx="11">
                  <c:v>-0.17275656752482521</c:v>
                </c:pt>
                <c:pt idx="12">
                  <c:v>-0.23272338468549267</c:v>
                </c:pt>
                <c:pt idx="13">
                  <c:v>-0.19489949289530331</c:v>
                </c:pt>
                <c:pt idx="14">
                  <c:v>-0.19296175005165084</c:v>
                </c:pt>
                <c:pt idx="15">
                  <c:v>-0.16914384885885581</c:v>
                </c:pt>
                <c:pt idx="16">
                  <c:v>-0.13821124416168198</c:v>
                </c:pt>
                <c:pt idx="17">
                  <c:v>-0.13435746792418229</c:v>
                </c:pt>
                <c:pt idx="18">
                  <c:v>-0.15065788675419561</c:v>
                </c:pt>
                <c:pt idx="19">
                  <c:v>-0.15712271646167808</c:v>
                </c:pt>
                <c:pt idx="20">
                  <c:v>-0.16623664081370035</c:v>
                </c:pt>
                <c:pt idx="21">
                  <c:v>-0.18710922139863839</c:v>
                </c:pt>
                <c:pt idx="22">
                  <c:v>-0.22754689915471193</c:v>
                </c:pt>
                <c:pt idx="23">
                  <c:v>-0.29392196438410301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B3-4466-A2E0-69587A298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338816"/>
        <c:axId val="315339376"/>
      </c:scatterChart>
      <c:valAx>
        <c:axId val="31533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5339376"/>
        <c:crosses val="autoZero"/>
        <c:crossBetween val="midCat"/>
      </c:valAx>
      <c:valAx>
        <c:axId val="31533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533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净值走势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沪深300!$C$6:$C$29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沪深300!$D$6:$D$29</c:f>
              <c:numCache>
                <c:formatCode>General</c:formatCode>
                <c:ptCount val="24"/>
                <c:pt idx="0">
                  <c:v>1.1714</c:v>
                </c:pt>
                <c:pt idx="1">
                  <c:v>1.1812</c:v>
                </c:pt>
                <c:pt idx="2">
                  <c:v>1.1861999999999999</c:v>
                </c:pt>
                <c:pt idx="3">
                  <c:v>1.1176999999999999</c:v>
                </c:pt>
                <c:pt idx="4">
                  <c:v>1.1603000000000001</c:v>
                </c:pt>
                <c:pt idx="5">
                  <c:v>1.2181</c:v>
                </c:pt>
                <c:pt idx="6">
                  <c:v>1.2648999999999999</c:v>
                </c:pt>
                <c:pt idx="7">
                  <c:v>1.2877000000000001</c:v>
                </c:pt>
                <c:pt idx="8">
                  <c:v>1.3036000000000001</c:v>
                </c:pt>
                <c:pt idx="9">
                  <c:v>1.3581000000000001</c:v>
                </c:pt>
                <c:pt idx="10">
                  <c:v>1.4581</c:v>
                </c:pt>
                <c:pt idx="11">
                  <c:v>1.3553999999999999</c:v>
                </c:pt>
                <c:pt idx="12">
                  <c:v>1.2244999999999999</c:v>
                </c:pt>
                <c:pt idx="13">
                  <c:v>1.2632000000000001</c:v>
                </c:pt>
                <c:pt idx="14">
                  <c:v>1.2456</c:v>
                </c:pt>
                <c:pt idx="15">
                  <c:v>1.2662</c:v>
                </c:pt>
                <c:pt idx="16">
                  <c:v>1.3011999999999999</c:v>
                </c:pt>
                <c:pt idx="17">
                  <c:v>1.2956000000000001</c:v>
                </c:pt>
                <c:pt idx="18">
                  <c:v>1.2588999999999999</c:v>
                </c:pt>
                <c:pt idx="19">
                  <c:v>1.2374000000000001</c:v>
                </c:pt>
                <c:pt idx="20">
                  <c:v>1.2121</c:v>
                </c:pt>
                <c:pt idx="21">
                  <c:v>1.1689000000000001</c:v>
                </c:pt>
                <c:pt idx="22">
                  <c:v>1.0955999999999999</c:v>
                </c:pt>
                <c:pt idx="23">
                  <c:v>0.98229999999999995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C7D-410C-8F8A-884027B6E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493616"/>
        <c:axId val="320493056"/>
      </c:scatterChart>
      <c:valAx>
        <c:axId val="32049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0493056"/>
        <c:crosses val="autoZero"/>
        <c:crossBetween val="midCat"/>
      </c:valAx>
      <c:valAx>
        <c:axId val="320493056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049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收益率走势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沪深300!$J$6:$J$29</c:f>
              <c:numCache>
                <c:formatCode>0.00%</c:formatCode>
                <c:ptCount val="24"/>
                <c:pt idx="0">
                  <c:v>0</c:v>
                </c:pt>
                <c:pt idx="1">
                  <c:v>4.1416127270914663E-3</c:v>
                </c:pt>
                <c:pt idx="2">
                  <c:v>5.6211562366906519E-3</c:v>
                </c:pt>
                <c:pt idx="3">
                  <c:v>-2.9870187705152311E-2</c:v>
                </c:pt>
                <c:pt idx="4">
                  <c:v>0.2501650222135518</c:v>
                </c:pt>
                <c:pt idx="5">
                  <c:v>0.26284289443936337</c:v>
                </c:pt>
                <c:pt idx="6">
                  <c:v>0.26826533017252518</c:v>
                </c:pt>
                <c:pt idx="7">
                  <c:v>0.2550718411779298</c:v>
                </c:pt>
                <c:pt idx="8">
                  <c:v>0.24059987995597507</c:v>
                </c:pt>
                <c:pt idx="9">
                  <c:v>0.26408735978699061</c:v>
                </c:pt>
                <c:pt idx="10">
                  <c:v>0.32653308004474552</c:v>
                </c:pt>
                <c:pt idx="11">
                  <c:v>0.21208214673233491</c:v>
                </c:pt>
                <c:pt idx="12">
                  <c:v>8.6988341545218631E-2</c:v>
                </c:pt>
                <c:pt idx="13">
                  <c:v>0.11291085435647506</c:v>
                </c:pt>
                <c:pt idx="14">
                  <c:v>9.079896907433789E-2</c:v>
                </c:pt>
                <c:pt idx="15">
                  <c:v>0.10212126366434063</c:v>
                </c:pt>
                <c:pt idx="16">
                  <c:v>0.1249603189086301</c:v>
                </c:pt>
                <c:pt idx="17">
                  <c:v>0.11338344666305933</c:v>
                </c:pt>
                <c:pt idx="18">
                  <c:v>7.740114220178014E-2</c:v>
                </c:pt>
                <c:pt idx="19">
                  <c:v>5.5993845733291213E-2</c:v>
                </c:pt>
                <c:pt idx="20">
                  <c:v>3.2729305466858649E-2</c:v>
                </c:pt>
                <c:pt idx="21">
                  <c:v>-3.8859572127636034E-3</c:v>
                </c:pt>
                <c:pt idx="22">
                  <c:v>-6.3295050234660921E-2</c:v>
                </c:pt>
                <c:pt idx="23">
                  <c:v>-0.15285388234692299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2B6-4C28-BBD3-226729B50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357584"/>
        <c:axId val="321360944"/>
      </c:scatterChart>
      <c:valAx>
        <c:axId val="32135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1360944"/>
        <c:crosses val="autoZero"/>
        <c:crossBetween val="midCat"/>
      </c:valAx>
      <c:valAx>
        <c:axId val="32136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135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净值走势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上证50!$C$6:$C$29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上证50!$D$6:$D$29</c:f>
              <c:numCache>
                <c:formatCode>General</c:formatCode>
                <c:ptCount val="24"/>
                <c:pt idx="0">
                  <c:v>1.1938</c:v>
                </c:pt>
                <c:pt idx="1">
                  <c:v>1.0809</c:v>
                </c:pt>
                <c:pt idx="2">
                  <c:v>1.1241000000000001</c:v>
                </c:pt>
                <c:pt idx="3">
                  <c:v>1.1329</c:v>
                </c:pt>
                <c:pt idx="4">
                  <c:v>1.1603000000000001</c:v>
                </c:pt>
                <c:pt idx="5">
                  <c:v>1.2181</c:v>
                </c:pt>
                <c:pt idx="6">
                  <c:v>1.2648999999999999</c:v>
                </c:pt>
                <c:pt idx="7">
                  <c:v>1.2877000000000001</c:v>
                </c:pt>
                <c:pt idx="8">
                  <c:v>1.3036000000000001</c:v>
                </c:pt>
                <c:pt idx="9">
                  <c:v>1.3581000000000001</c:v>
                </c:pt>
                <c:pt idx="10">
                  <c:v>1.4581</c:v>
                </c:pt>
                <c:pt idx="11">
                  <c:v>1.3553999999999999</c:v>
                </c:pt>
                <c:pt idx="12">
                  <c:v>1.2244999999999999</c:v>
                </c:pt>
                <c:pt idx="13">
                  <c:v>1.2632000000000001</c:v>
                </c:pt>
                <c:pt idx="14">
                  <c:v>1.2456</c:v>
                </c:pt>
                <c:pt idx="15">
                  <c:v>1.2662</c:v>
                </c:pt>
                <c:pt idx="16">
                  <c:v>1.3011999999999999</c:v>
                </c:pt>
                <c:pt idx="17">
                  <c:v>1.2956000000000001</c:v>
                </c:pt>
                <c:pt idx="18">
                  <c:v>1.2588999999999999</c:v>
                </c:pt>
                <c:pt idx="19">
                  <c:v>1.2374000000000001</c:v>
                </c:pt>
                <c:pt idx="20">
                  <c:v>1.2121</c:v>
                </c:pt>
                <c:pt idx="21">
                  <c:v>1.1689000000000001</c:v>
                </c:pt>
                <c:pt idx="22">
                  <c:v>1.0955999999999999</c:v>
                </c:pt>
                <c:pt idx="23">
                  <c:v>0.98229999999999995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DF3-43AE-BDFB-37290B7E2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182464"/>
        <c:axId val="235183024"/>
      </c:scatterChart>
      <c:valAx>
        <c:axId val="23518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5183024"/>
        <c:crosses val="autoZero"/>
        <c:crossBetween val="midCat"/>
      </c:valAx>
      <c:valAx>
        <c:axId val="235183024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518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收益率走势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上证50!$J$6:$J$29</c:f>
              <c:numCache>
                <c:formatCode>0.00%</c:formatCode>
                <c:ptCount val="24"/>
                <c:pt idx="0">
                  <c:v>0</c:v>
                </c:pt>
                <c:pt idx="1">
                  <c:v>-8.2236482696832119E-2</c:v>
                </c:pt>
                <c:pt idx="2">
                  <c:v>-4.0393203505941506E-2</c:v>
                </c:pt>
                <c:pt idx="3">
                  <c:v>-2.9496344750997765E-2</c:v>
                </c:pt>
                <c:pt idx="4">
                  <c:v>-5.4702238142293634E-3</c:v>
                </c:pt>
                <c:pt idx="5">
                  <c:v>4.0450958229120731E-2</c:v>
                </c:pt>
                <c:pt idx="6">
                  <c:v>7.4251794108368366E-2</c:v>
                </c:pt>
                <c:pt idx="7">
                  <c:v>8.6810089485867437E-2</c:v>
                </c:pt>
                <c:pt idx="8">
                  <c:v>9.3400685450967066E-2</c:v>
                </c:pt>
                <c:pt idx="9">
                  <c:v>0.13048755431907813</c:v>
                </c:pt>
                <c:pt idx="10">
                  <c:v>0.20164103565987615</c:v>
                </c:pt>
                <c:pt idx="11">
                  <c:v>0.10982752741374784</c:v>
                </c:pt>
                <c:pt idx="12">
                  <c:v>2.4877708342188973E-3</c:v>
                </c:pt>
                <c:pt idx="13">
                  <c:v>3.2475542287610064E-2</c:v>
                </c:pt>
                <c:pt idx="14">
                  <c:v>1.7196757313190515E-2</c:v>
                </c:pt>
                <c:pt idx="15">
                  <c:v>3.2464216985076927E-2</c:v>
                </c:pt>
                <c:pt idx="16">
                  <c:v>5.8365362923494014E-2</c:v>
                </c:pt>
                <c:pt idx="17">
                  <c:v>5.1509821460270881E-2</c:v>
                </c:pt>
                <c:pt idx="18">
                  <c:v>2.0812946947806322E-2</c:v>
                </c:pt>
                <c:pt idx="19">
                  <c:v>3.2445039426106845E-3</c:v>
                </c:pt>
                <c:pt idx="20">
                  <c:v>-1.6604387230933531E-2</c:v>
                </c:pt>
                <c:pt idx="21">
                  <c:v>-4.9714432623421234E-2</c:v>
                </c:pt>
                <c:pt idx="22">
                  <c:v>-0.10525160272831155</c:v>
                </c:pt>
                <c:pt idx="23">
                  <c:v>-0.19044710005131443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808-4D65-807E-840727CA4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185264"/>
        <c:axId val="235185824"/>
      </c:scatterChart>
      <c:valAx>
        <c:axId val="23518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5185824"/>
        <c:crosses val="autoZero"/>
        <c:crossBetween val="midCat"/>
      </c:valAx>
      <c:valAx>
        <c:axId val="23518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518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净值走势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创业板c!$C$6:$C$29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创业板c!$D$6:$D$29</c:f>
              <c:numCache>
                <c:formatCode>General</c:formatCode>
                <c:ptCount val="24"/>
                <c:pt idx="0">
                  <c:v>0.66300000000000003</c:v>
                </c:pt>
                <c:pt idx="1">
                  <c:v>0.65810000000000002</c:v>
                </c:pt>
                <c:pt idx="2">
                  <c:v>0.62509999999999999</c:v>
                </c:pt>
                <c:pt idx="3">
                  <c:v>0.63109999999999999</c:v>
                </c:pt>
                <c:pt idx="4">
                  <c:v>0.64090000000000003</c:v>
                </c:pt>
                <c:pt idx="5">
                  <c:v>0.62290000000000001</c:v>
                </c:pt>
                <c:pt idx="6">
                  <c:v>0.65110000000000001</c:v>
                </c:pt>
                <c:pt idx="7">
                  <c:v>1.2877000000000001</c:v>
                </c:pt>
                <c:pt idx="8">
                  <c:v>1.3036000000000001</c:v>
                </c:pt>
                <c:pt idx="9">
                  <c:v>1.3581000000000001</c:v>
                </c:pt>
                <c:pt idx="10">
                  <c:v>1.4581</c:v>
                </c:pt>
                <c:pt idx="11">
                  <c:v>1.3553999999999999</c:v>
                </c:pt>
                <c:pt idx="12">
                  <c:v>1.2244999999999999</c:v>
                </c:pt>
                <c:pt idx="13">
                  <c:v>1.2632000000000001</c:v>
                </c:pt>
                <c:pt idx="14">
                  <c:v>1.2456</c:v>
                </c:pt>
                <c:pt idx="15">
                  <c:v>1.2662</c:v>
                </c:pt>
                <c:pt idx="16">
                  <c:v>1.3011999999999999</c:v>
                </c:pt>
                <c:pt idx="17">
                  <c:v>1.2956000000000001</c:v>
                </c:pt>
                <c:pt idx="18">
                  <c:v>1.2588999999999999</c:v>
                </c:pt>
                <c:pt idx="19">
                  <c:v>1.2374000000000001</c:v>
                </c:pt>
                <c:pt idx="20">
                  <c:v>1.2121</c:v>
                </c:pt>
                <c:pt idx="21">
                  <c:v>1.1689000000000001</c:v>
                </c:pt>
                <c:pt idx="22">
                  <c:v>1.0955999999999999</c:v>
                </c:pt>
                <c:pt idx="23">
                  <c:v>0.98229999999999995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73C-45B9-B3AC-D715C06C6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188624"/>
        <c:axId val="235189184"/>
      </c:scatterChart>
      <c:valAx>
        <c:axId val="23518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5189184"/>
        <c:crosses val="autoZero"/>
        <c:crossBetween val="midCat"/>
      </c:valAx>
      <c:valAx>
        <c:axId val="235189184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518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收益率走势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创业板c!$J$6:$J$29</c:f>
              <c:numCache>
                <c:formatCode>0.00%</c:formatCode>
                <c:ptCount val="24"/>
                <c:pt idx="0">
                  <c:v>0</c:v>
                </c:pt>
                <c:pt idx="1">
                  <c:v>-7.3906485671192054E-3</c:v>
                </c:pt>
                <c:pt idx="2">
                  <c:v>-5.7164404223227938E-2</c:v>
                </c:pt>
                <c:pt idx="3">
                  <c:v>-4.8114630467571806E-2</c:v>
                </c:pt>
                <c:pt idx="4">
                  <c:v>-3.3333333333333395E-2</c:v>
                </c:pt>
                <c:pt idx="5">
                  <c:v>-5.8673027914718637E-2</c:v>
                </c:pt>
                <c:pt idx="6">
                  <c:v>-1.6057165636977393E-2</c:v>
                </c:pt>
                <c:pt idx="7">
                  <c:v>0.94536055893928994</c:v>
                </c:pt>
                <c:pt idx="8">
                  <c:v>0.94231364889776192</c:v>
                </c:pt>
                <c:pt idx="9">
                  <c:v>0.99652126009233233</c:v>
                </c:pt>
                <c:pt idx="10">
                  <c:v>1.1150958164445355</c:v>
                </c:pt>
                <c:pt idx="11">
                  <c:v>0.93913764852042358</c:v>
                </c:pt>
                <c:pt idx="12">
                  <c:v>0.73094863002829202</c:v>
                </c:pt>
                <c:pt idx="13">
                  <c:v>0.76681846590926561</c:v>
                </c:pt>
                <c:pt idx="14">
                  <c:v>0.72402655869974419</c:v>
                </c:pt>
                <c:pt idx="15">
                  <c:v>0.73507919854351889</c:v>
                </c:pt>
                <c:pt idx="16">
                  <c:v>0.76548042219616719</c:v>
                </c:pt>
                <c:pt idx="17">
                  <c:v>0.74072602317857228</c:v>
                </c:pt>
                <c:pt idx="18">
                  <c:v>0.67575406943099348</c:v>
                </c:pt>
                <c:pt idx="19">
                  <c:v>0.63295309727172677</c:v>
                </c:pt>
                <c:pt idx="20">
                  <c:v>0.58666638838834573</c:v>
                </c:pt>
                <c:pt idx="21">
                  <c:v>0.51878906777180889</c:v>
                </c:pt>
                <c:pt idx="22">
                  <c:v>0.41446037342509218</c:v>
                </c:pt>
                <c:pt idx="23">
                  <c:v>0.26234144587038716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9E-41A3-BED2-803DBCC4F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191424"/>
        <c:axId val="235191984"/>
      </c:scatterChart>
      <c:valAx>
        <c:axId val="23519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5191984"/>
        <c:crosses val="autoZero"/>
        <c:crossBetween val="midCat"/>
      </c:valAx>
      <c:valAx>
        <c:axId val="23519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519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净值走势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中证500!$C$6:$C$29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中证500!$D$6:$D$29</c:f>
              <c:numCache>
                <c:formatCode>General</c:formatCode>
                <c:ptCount val="24"/>
                <c:pt idx="0">
                  <c:v>1.0234000000000001</c:v>
                </c:pt>
                <c:pt idx="1">
                  <c:v>1.0046999999999999</c:v>
                </c:pt>
                <c:pt idx="2">
                  <c:v>1.1624000000000001</c:v>
                </c:pt>
                <c:pt idx="3">
                  <c:v>1.1176999999999999</c:v>
                </c:pt>
                <c:pt idx="4">
                  <c:v>1.1603000000000001</c:v>
                </c:pt>
                <c:pt idx="5">
                  <c:v>1.2181</c:v>
                </c:pt>
                <c:pt idx="6">
                  <c:v>1.2648999999999999</c:v>
                </c:pt>
                <c:pt idx="7">
                  <c:v>1.2877000000000001</c:v>
                </c:pt>
                <c:pt idx="8">
                  <c:v>1.3036000000000001</c:v>
                </c:pt>
                <c:pt idx="9">
                  <c:v>1.3581000000000001</c:v>
                </c:pt>
                <c:pt idx="10">
                  <c:v>1.4581</c:v>
                </c:pt>
                <c:pt idx="11">
                  <c:v>1.3553999999999999</c:v>
                </c:pt>
                <c:pt idx="12">
                  <c:v>1.2244999999999999</c:v>
                </c:pt>
                <c:pt idx="13">
                  <c:v>1.2632000000000001</c:v>
                </c:pt>
                <c:pt idx="14">
                  <c:v>1.2456</c:v>
                </c:pt>
                <c:pt idx="15">
                  <c:v>1.2662</c:v>
                </c:pt>
                <c:pt idx="16">
                  <c:v>1.3011999999999999</c:v>
                </c:pt>
                <c:pt idx="17">
                  <c:v>1.2956000000000001</c:v>
                </c:pt>
                <c:pt idx="18">
                  <c:v>1.2588999999999999</c:v>
                </c:pt>
                <c:pt idx="19">
                  <c:v>1.2374000000000001</c:v>
                </c:pt>
                <c:pt idx="20">
                  <c:v>1.2121</c:v>
                </c:pt>
                <c:pt idx="21">
                  <c:v>1.1689000000000001</c:v>
                </c:pt>
                <c:pt idx="22">
                  <c:v>1.0955999999999999</c:v>
                </c:pt>
                <c:pt idx="23">
                  <c:v>0.98229999999999995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B0-44BE-9241-A0F5AFD9E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702352"/>
        <c:axId val="312699552"/>
      </c:scatterChart>
      <c:valAx>
        <c:axId val="31270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2699552"/>
        <c:crosses val="autoZero"/>
        <c:crossBetween val="midCat"/>
      </c:valAx>
      <c:valAx>
        <c:axId val="312699552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270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144780</xdr:colOff>
      <xdr:row>3</xdr:row>
      <xdr:rowOff>129539</xdr:rowOff>
    </xdr:from>
    <xdr:to>
      <xdr:col>19</xdr:col>
      <xdr:colOff>598170</xdr:colOff>
      <xdr:row>14</xdr:row>
      <xdr:rowOff>108584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152400</xdr:colOff>
      <xdr:row>16</xdr:row>
      <xdr:rowOff>95250</xdr:rowOff>
    </xdr:from>
    <xdr:to>
      <xdr:col>20</xdr:col>
      <xdr:colOff>53340</xdr:colOff>
      <xdr:row>28</xdr:row>
      <xdr:rowOff>137160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28BBCC99-22C9-4491-960B-F099693A4B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144780</xdr:colOff>
      <xdr:row>3</xdr:row>
      <xdr:rowOff>129539</xdr:rowOff>
    </xdr:from>
    <xdr:to>
      <xdr:col>19</xdr:col>
      <xdr:colOff>598170</xdr:colOff>
      <xdr:row>14</xdr:row>
      <xdr:rowOff>108584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33A92130-2C1B-4FF9-BDF8-E8C4A40186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152400</xdr:colOff>
      <xdr:row>16</xdr:row>
      <xdr:rowOff>95250</xdr:rowOff>
    </xdr:from>
    <xdr:to>
      <xdr:col>20</xdr:col>
      <xdr:colOff>53340</xdr:colOff>
      <xdr:row>28</xdr:row>
      <xdr:rowOff>137160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BD8F0ADD-8C53-413D-9439-61689728AE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144780</xdr:colOff>
      <xdr:row>3</xdr:row>
      <xdr:rowOff>129539</xdr:rowOff>
    </xdr:from>
    <xdr:to>
      <xdr:col>19</xdr:col>
      <xdr:colOff>598170</xdr:colOff>
      <xdr:row>14</xdr:row>
      <xdr:rowOff>108584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5FF9F2BD-3068-4A75-B6E5-03CA19EA8E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152400</xdr:colOff>
      <xdr:row>16</xdr:row>
      <xdr:rowOff>95250</xdr:rowOff>
    </xdr:from>
    <xdr:to>
      <xdr:col>20</xdr:col>
      <xdr:colOff>53340</xdr:colOff>
      <xdr:row>28</xdr:row>
      <xdr:rowOff>137160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3A7D8B8D-9824-467F-A1C2-F30E909B62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144780</xdr:colOff>
      <xdr:row>3</xdr:row>
      <xdr:rowOff>129539</xdr:rowOff>
    </xdr:from>
    <xdr:to>
      <xdr:col>19</xdr:col>
      <xdr:colOff>598170</xdr:colOff>
      <xdr:row>14</xdr:row>
      <xdr:rowOff>108584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536FD124-B542-4CF3-A8E2-0C711CB354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152400</xdr:colOff>
      <xdr:row>16</xdr:row>
      <xdr:rowOff>95250</xdr:rowOff>
    </xdr:from>
    <xdr:to>
      <xdr:col>20</xdr:col>
      <xdr:colOff>53340</xdr:colOff>
      <xdr:row>28</xdr:row>
      <xdr:rowOff>137160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9D049585-75E3-416A-8A0E-2A5C1D00B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144780</xdr:colOff>
      <xdr:row>3</xdr:row>
      <xdr:rowOff>129539</xdr:rowOff>
    </xdr:from>
    <xdr:to>
      <xdr:col>19</xdr:col>
      <xdr:colOff>598170</xdr:colOff>
      <xdr:row>14</xdr:row>
      <xdr:rowOff>108584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3F4092D5-EAAC-485F-B0E0-D4C73D76D9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152400</xdr:colOff>
      <xdr:row>16</xdr:row>
      <xdr:rowOff>95250</xdr:rowOff>
    </xdr:from>
    <xdr:to>
      <xdr:col>20</xdr:col>
      <xdr:colOff>53340</xdr:colOff>
      <xdr:row>28</xdr:row>
      <xdr:rowOff>137160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267C810D-E63A-447A-ABB7-AC209E6756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144780</xdr:colOff>
      <xdr:row>3</xdr:row>
      <xdr:rowOff>129539</xdr:rowOff>
    </xdr:from>
    <xdr:to>
      <xdr:col>19</xdr:col>
      <xdr:colOff>598170</xdr:colOff>
      <xdr:row>14</xdr:row>
      <xdr:rowOff>108584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F3C92B91-8347-45C0-B098-E390903A6D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152400</xdr:colOff>
      <xdr:row>16</xdr:row>
      <xdr:rowOff>95250</xdr:rowOff>
    </xdr:from>
    <xdr:to>
      <xdr:col>20</xdr:col>
      <xdr:colOff>53340</xdr:colOff>
      <xdr:row>28</xdr:row>
      <xdr:rowOff>137160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4BADA763-9FCB-4338-815A-3A9B7B081D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144780</xdr:colOff>
      <xdr:row>3</xdr:row>
      <xdr:rowOff>129539</xdr:rowOff>
    </xdr:from>
    <xdr:to>
      <xdr:col>19</xdr:col>
      <xdr:colOff>598170</xdr:colOff>
      <xdr:row>14</xdr:row>
      <xdr:rowOff>108584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F3C92B91-8347-45C0-B098-E390903A6D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152400</xdr:colOff>
      <xdr:row>16</xdr:row>
      <xdr:rowOff>95250</xdr:rowOff>
    </xdr:from>
    <xdr:to>
      <xdr:col>20</xdr:col>
      <xdr:colOff>53340</xdr:colOff>
      <xdr:row>28</xdr:row>
      <xdr:rowOff>137160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4BADA763-9FCB-4338-815A-3A9B7B081D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30"/>
  <sheetViews>
    <sheetView topLeftCell="A4" workbookViewId="0">
      <selection activeCell="C5" sqref="C5:M29"/>
    </sheetView>
  </sheetViews>
  <sheetFormatPr defaultRowHeight="13.5" x14ac:dyDescent="0.15"/>
  <cols>
    <col min="2" max="2" width="13" bestFit="1" customWidth="1"/>
    <col min="3" max="4" width="13.25" customWidth="1"/>
    <col min="5" max="6" width="14.875" customWidth="1"/>
    <col min="7" max="7" width="13.875" customWidth="1"/>
    <col min="8" max="9" width="17.125" customWidth="1"/>
    <col min="10" max="10" width="15.375" customWidth="1"/>
    <col min="11" max="11" width="13.25" customWidth="1"/>
    <col min="12" max="12" width="15.875" customWidth="1"/>
    <col min="13" max="13" width="16.375" customWidth="1"/>
  </cols>
  <sheetData>
    <row r="3" spans="2:13" x14ac:dyDescent="0.15">
      <c r="C3" s="7" t="s">
        <v>12</v>
      </c>
      <c r="D3" s="6">
        <v>35</v>
      </c>
      <c r="E3" s="7" t="s">
        <v>14</v>
      </c>
      <c r="F3" s="7"/>
      <c r="G3" s="8">
        <v>0</v>
      </c>
      <c r="H3" s="7" t="s">
        <v>13</v>
      </c>
      <c r="I3" s="8">
        <v>0.3</v>
      </c>
      <c r="J3" s="7" t="s">
        <v>15</v>
      </c>
      <c r="K3" s="11">
        <v>-0.2</v>
      </c>
    </row>
    <row r="5" spans="2:13" x14ac:dyDescent="0.15">
      <c r="B5" t="s">
        <v>0</v>
      </c>
      <c r="C5" s="1" t="s">
        <v>1</v>
      </c>
      <c r="D5" s="1" t="s">
        <v>2</v>
      </c>
      <c r="E5" s="1" t="s">
        <v>3</v>
      </c>
      <c r="F5" s="1" t="s">
        <v>16</v>
      </c>
      <c r="G5" s="1" t="s">
        <v>4</v>
      </c>
      <c r="H5" s="1" t="s">
        <v>6</v>
      </c>
      <c r="I5" s="1" t="s">
        <v>10</v>
      </c>
      <c r="J5" s="1" t="s">
        <v>7</v>
      </c>
      <c r="K5" s="1" t="s">
        <v>5</v>
      </c>
      <c r="L5" s="1" t="s">
        <v>8</v>
      </c>
      <c r="M5" s="1" t="s">
        <v>11</v>
      </c>
    </row>
    <row r="6" spans="2:13" x14ac:dyDescent="0.15">
      <c r="C6" s="3">
        <v>1</v>
      </c>
      <c r="D6" s="3">
        <v>273.37200000000001</v>
      </c>
      <c r="E6" s="3">
        <f>D3</f>
        <v>35</v>
      </c>
      <c r="F6" s="3"/>
      <c r="G6" s="3">
        <v>0</v>
      </c>
      <c r="H6" s="3">
        <f>E6+G6</f>
        <v>35</v>
      </c>
      <c r="I6" s="3">
        <f>E6/D6</f>
        <v>0.12803066883221398</v>
      </c>
      <c r="J6" s="2">
        <f t="shared" ref="J6:J29" si="0">(H6-E6-G6)/(E6+G6)</f>
        <v>0</v>
      </c>
      <c r="K6" s="4">
        <f t="shared" ref="K6:K29" si="1">H6-E6-G6</f>
        <v>0</v>
      </c>
      <c r="L6" s="2"/>
      <c r="M6" s="9"/>
    </row>
    <row r="7" spans="2:13" x14ac:dyDescent="0.15">
      <c r="C7" s="3">
        <v>2</v>
      </c>
      <c r="D7" s="3">
        <v>270.351</v>
      </c>
      <c r="E7" s="3">
        <f t="shared" ref="E7:E29" si="2">E6+$D$3*(1-M7)</f>
        <v>70.386780650542121</v>
      </c>
      <c r="F7" s="3">
        <f>E7-E6</f>
        <v>35.386780650542121</v>
      </c>
      <c r="G7" s="3">
        <v>0</v>
      </c>
      <c r="H7" s="3">
        <f t="shared" ref="H7:H29" si="3">H6/D6*D7+($D$3*(1-M7))+G7</f>
        <v>70</v>
      </c>
      <c r="I7" s="3">
        <f t="shared" ref="I7:I29" si="4">I6+(E7-E6+G7)/D7</f>
        <v>0.2589226598015173</v>
      </c>
      <c r="J7" s="2">
        <f t="shared" si="0"/>
        <v>-5.49507516848112E-3</v>
      </c>
      <c r="K7" s="4">
        <f t="shared" si="1"/>
        <v>-0.38678065054212141</v>
      </c>
      <c r="L7" s="2"/>
      <c r="M7" s="10">
        <f t="shared" ref="M7:M29" si="5">(D7-D6)/D6+$G$3</f>
        <v>-1.1050875729774867E-2</v>
      </c>
    </row>
    <row r="8" spans="2:13" x14ac:dyDescent="0.15">
      <c r="C8" s="3">
        <v>3</v>
      </c>
      <c r="D8" s="3">
        <v>269.69549999999998</v>
      </c>
      <c r="E8" s="3">
        <f t="shared" si="2"/>
        <v>105.47164255229208</v>
      </c>
      <c r="F8" s="3">
        <f>E8-E7</f>
        <v>35.08486190174996</v>
      </c>
      <c r="G8" s="3">
        <v>0</v>
      </c>
      <c r="H8" s="3">
        <f t="shared" si="3"/>
        <v>104.91513809825005</v>
      </c>
      <c r="I8" s="3">
        <f t="shared" si="4"/>
        <v>0.38901330611096618</v>
      </c>
      <c r="J8" s="2">
        <f t="shared" si="0"/>
        <v>-5.2763419680898257E-3</v>
      </c>
      <c r="K8" s="4">
        <f t="shared" si="1"/>
        <v>-0.55650445404202742</v>
      </c>
      <c r="L8" s="2">
        <f t="shared" ref="L8:L29" si="6">(J8-J7)/J7</f>
        <v>-3.9805315429698444E-2</v>
      </c>
      <c r="M8" s="10">
        <f t="shared" si="5"/>
        <v>-2.424625764284274E-3</v>
      </c>
    </row>
    <row r="9" spans="2:13" x14ac:dyDescent="0.15">
      <c r="C9" s="3">
        <v>4</v>
      </c>
      <c r="D9" s="3">
        <v>1.1176999999999999</v>
      </c>
      <c r="E9" s="3">
        <f t="shared" si="2"/>
        <v>175.326591930387</v>
      </c>
      <c r="F9" s="3"/>
      <c r="G9" s="3">
        <v>0</v>
      </c>
      <c r="H9" s="3">
        <f t="shared" si="3"/>
        <v>70.289749550335159</v>
      </c>
      <c r="I9" s="3">
        <f t="shared" si="4"/>
        <v>62.887849646895546</v>
      </c>
      <c r="J9" s="2">
        <f t="shared" si="0"/>
        <v>-0.59909247777859309</v>
      </c>
      <c r="K9" s="4">
        <f t="shared" si="1"/>
        <v>-105.03684238005184</v>
      </c>
      <c r="L9" s="2">
        <f t="shared" si="6"/>
        <v>112.54314815108171</v>
      </c>
      <c r="M9" s="10">
        <f t="shared" si="5"/>
        <v>-0.99585569651699779</v>
      </c>
    </row>
    <row r="10" spans="2:13" x14ac:dyDescent="0.15">
      <c r="C10" s="3">
        <v>5</v>
      </c>
      <c r="D10" s="3">
        <v>1.1603000000000001</v>
      </c>
      <c r="E10" s="3">
        <f t="shared" si="2"/>
        <v>208.99260248778165</v>
      </c>
      <c r="F10" s="3"/>
      <c r="G10" s="3">
        <v>0</v>
      </c>
      <c r="H10" s="3">
        <f t="shared" si="3"/>
        <v>106.63478250268757</v>
      </c>
      <c r="I10" s="3">
        <f t="shared" si="4"/>
        <v>91.902768682829915</v>
      </c>
      <c r="J10" s="2">
        <f t="shared" si="0"/>
        <v>-0.48976767008333816</v>
      </c>
      <c r="K10" s="4">
        <f t="shared" si="1"/>
        <v>-102.35781998509408</v>
      </c>
      <c r="L10" s="2">
        <f t="shared" si="6"/>
        <v>-0.18248402667418928</v>
      </c>
      <c r="M10" s="10">
        <f t="shared" si="5"/>
        <v>3.8113984074438757E-2</v>
      </c>
    </row>
    <row r="11" spans="2:13" x14ac:dyDescent="0.15">
      <c r="C11" s="3">
        <v>6</v>
      </c>
      <c r="D11" s="3">
        <v>1.2181</v>
      </c>
      <c r="E11" s="3">
        <f t="shared" si="2"/>
        <v>242.2490878794907</v>
      </c>
      <c r="F11" s="3"/>
      <c r="G11" s="3">
        <v>0</v>
      </c>
      <c r="H11" s="3">
        <f t="shared" si="3"/>
        <v>145.20324792426419</v>
      </c>
      <c r="I11" s="3">
        <f t="shared" si="4"/>
        <v>119.20470234321006</v>
      </c>
      <c r="J11" s="2">
        <f t="shared" si="0"/>
        <v>-0.40060353087274764</v>
      </c>
      <c r="K11" s="4">
        <f t="shared" si="1"/>
        <v>-97.045839955226512</v>
      </c>
      <c r="L11" s="2">
        <f t="shared" si="6"/>
        <v>-0.18205395059134566</v>
      </c>
      <c r="M11" s="10">
        <f t="shared" si="5"/>
        <v>4.9814703094027274E-2</v>
      </c>
    </row>
    <row r="12" spans="2:13" x14ac:dyDescent="0.15">
      <c r="C12" s="3">
        <v>7</v>
      </c>
      <c r="D12" s="3">
        <v>1.2648999999999999</v>
      </c>
      <c r="E12" s="3">
        <f t="shared" si="2"/>
        <v>275.9043706969934</v>
      </c>
      <c r="F12" s="3"/>
      <c r="G12" s="3">
        <v>0</v>
      </c>
      <c r="H12" s="3">
        <f t="shared" si="3"/>
        <v>184.43731081142909</v>
      </c>
      <c r="I12" s="3">
        <f t="shared" si="4"/>
        <v>145.81177232305248</v>
      </c>
      <c r="J12" s="2">
        <f t="shared" si="0"/>
        <v>-0.33151725597713066</v>
      </c>
      <c r="K12" s="4">
        <f t="shared" si="1"/>
        <v>-91.467059885564311</v>
      </c>
      <c r="L12" s="2">
        <f t="shared" si="6"/>
        <v>-0.17245548172056013</v>
      </c>
      <c r="M12" s="10">
        <f t="shared" si="5"/>
        <v>3.8420490928495157E-2</v>
      </c>
    </row>
    <row r="13" spans="2:13" x14ac:dyDescent="0.15">
      <c r="C13" s="3">
        <v>8</v>
      </c>
      <c r="D13" s="3">
        <v>1.2877000000000001</v>
      </c>
      <c r="E13" s="3">
        <f t="shared" si="2"/>
        <v>310.27349078553794</v>
      </c>
      <c r="F13" s="3"/>
      <c r="G13" s="3">
        <v>0</v>
      </c>
      <c r="H13" s="3">
        <f t="shared" si="3"/>
        <v>222.13093930893925</v>
      </c>
      <c r="I13" s="3">
        <f t="shared" si="4"/>
        <v>172.50208845922126</v>
      </c>
      <c r="J13" s="2">
        <f t="shared" si="0"/>
        <v>-0.28408018762235515</v>
      </c>
      <c r="K13" s="4">
        <f t="shared" si="1"/>
        <v>-88.142551476598697</v>
      </c>
      <c r="L13" s="2">
        <f t="shared" si="6"/>
        <v>-0.14309079693289903</v>
      </c>
      <c r="M13" s="10">
        <f t="shared" si="5"/>
        <v>1.8025140327298725E-2</v>
      </c>
    </row>
    <row r="14" spans="2:13" x14ac:dyDescent="0.15">
      <c r="C14" s="3">
        <v>9</v>
      </c>
      <c r="D14" s="3">
        <v>1.3036000000000001</v>
      </c>
      <c r="E14" s="3">
        <f t="shared" si="2"/>
        <v>344.84132490839266</v>
      </c>
      <c r="F14" s="3"/>
      <c r="G14" s="3">
        <v>0</v>
      </c>
      <c r="H14" s="3">
        <f t="shared" si="3"/>
        <v>259.44155663829559</v>
      </c>
      <c r="I14" s="3">
        <f t="shared" si="4"/>
        <v>199.01929782011013</v>
      </c>
      <c r="J14" s="2">
        <f t="shared" si="0"/>
        <v>-0.24764946107541946</v>
      </c>
      <c r="K14" s="4">
        <f t="shared" si="1"/>
        <v>-85.39976827009707</v>
      </c>
      <c r="L14" s="2">
        <f t="shared" si="6"/>
        <v>-0.12824099720521601</v>
      </c>
      <c r="M14" s="10">
        <f t="shared" si="5"/>
        <v>1.2347596489865671E-2</v>
      </c>
    </row>
    <row r="15" spans="2:13" x14ac:dyDescent="0.15">
      <c r="C15" s="3">
        <v>10</v>
      </c>
      <c r="D15" s="3">
        <v>1.3581000000000001</v>
      </c>
      <c r="E15" s="3">
        <f t="shared" si="2"/>
        <v>378.37806930851542</v>
      </c>
      <c r="F15" s="3"/>
      <c r="G15" s="3">
        <v>0</v>
      </c>
      <c r="H15" s="3">
        <f t="shared" si="3"/>
        <v>303.82485276961432</v>
      </c>
      <c r="I15" s="3">
        <f t="shared" si="4"/>
        <v>223.71316749106421</v>
      </c>
      <c r="J15" s="2">
        <f t="shared" si="0"/>
        <v>-0.19703366179532242</v>
      </c>
      <c r="K15" s="4">
        <f t="shared" si="1"/>
        <v>-74.553216538901097</v>
      </c>
      <c r="L15" s="2">
        <f t="shared" si="6"/>
        <v>-0.20438485535279421</v>
      </c>
      <c r="M15" s="10">
        <f t="shared" si="5"/>
        <v>4.1807302853636076E-2</v>
      </c>
    </row>
    <row r="16" spans="2:13" x14ac:dyDescent="0.15">
      <c r="C16" s="3">
        <v>11</v>
      </c>
      <c r="D16" s="3">
        <v>1.4581</v>
      </c>
      <c r="E16" s="3">
        <f t="shared" si="2"/>
        <v>410.80093949480511</v>
      </c>
      <c r="F16" s="3"/>
      <c r="G16" s="3">
        <v>0</v>
      </c>
      <c r="H16" s="3">
        <f t="shared" si="3"/>
        <v>358.61903970501038</v>
      </c>
      <c r="I16" s="3">
        <f t="shared" si="4"/>
        <v>245.94955058295756</v>
      </c>
      <c r="J16" s="2">
        <f t="shared" si="0"/>
        <v>-0.1270247820123464</v>
      </c>
      <c r="K16" s="4">
        <f t="shared" si="1"/>
        <v>-52.181899789794727</v>
      </c>
      <c r="L16" s="2">
        <f t="shared" si="6"/>
        <v>-0.35531431099169686</v>
      </c>
      <c r="M16" s="10">
        <f t="shared" si="5"/>
        <v>7.3632280391723634E-2</v>
      </c>
    </row>
    <row r="17" spans="2:13" x14ac:dyDescent="0.15">
      <c r="C17" s="3">
        <v>12</v>
      </c>
      <c r="D17" s="3">
        <v>1.3553999999999999</v>
      </c>
      <c r="E17" s="3">
        <f t="shared" si="2"/>
        <v>448.26613392591406</v>
      </c>
      <c r="F17" s="3"/>
      <c r="G17" s="3">
        <v>0</v>
      </c>
      <c r="H17" s="3">
        <f t="shared" si="3"/>
        <v>370.82521529124955</v>
      </c>
      <c r="I17" s="3">
        <f t="shared" si="4"/>
        <v>273.59098073723595</v>
      </c>
      <c r="J17" s="2">
        <f t="shared" si="0"/>
        <v>-0.17275656752482521</v>
      </c>
      <c r="K17" s="4">
        <f t="shared" si="1"/>
        <v>-77.440918634664513</v>
      </c>
      <c r="L17" s="2">
        <f t="shared" si="6"/>
        <v>0.36002254668725842</v>
      </c>
      <c r="M17" s="10">
        <f t="shared" si="5"/>
        <v>-7.0434126603113656E-2</v>
      </c>
    </row>
    <row r="18" spans="2:13" x14ac:dyDescent="0.15">
      <c r="C18" s="3">
        <v>13</v>
      </c>
      <c r="D18" s="3">
        <v>1.2244999999999999</v>
      </c>
      <c r="E18" s="3">
        <f t="shared" si="2"/>
        <v>486.64631689773051</v>
      </c>
      <c r="F18" s="3"/>
      <c r="G18" s="3">
        <v>0</v>
      </c>
      <c r="H18" s="3">
        <f t="shared" si="3"/>
        <v>373.39233888456181</v>
      </c>
      <c r="I18" s="3">
        <f t="shared" si="4"/>
        <v>304.93453563459525</v>
      </c>
      <c r="J18" s="2">
        <f t="shared" si="0"/>
        <v>-0.23272338468549267</v>
      </c>
      <c r="K18" s="4">
        <f t="shared" si="1"/>
        <v>-113.25397801316871</v>
      </c>
      <c r="L18" s="2">
        <f t="shared" si="6"/>
        <v>0.34711743825339775</v>
      </c>
      <c r="M18" s="10">
        <f t="shared" si="5"/>
        <v>-9.6576656337612532E-2</v>
      </c>
    </row>
    <row r="19" spans="2:13" x14ac:dyDescent="0.15">
      <c r="C19" s="3">
        <v>14</v>
      </c>
      <c r="D19" s="3">
        <v>1.2632000000000001</v>
      </c>
      <c r="E19" s="3">
        <f t="shared" si="2"/>
        <v>520.54015111577871</v>
      </c>
      <c r="F19" s="3"/>
      <c r="G19" s="3">
        <v>0</v>
      </c>
      <c r="H19" s="3">
        <f t="shared" si="3"/>
        <v>419.08713963166889</v>
      </c>
      <c r="I19" s="3">
        <f t="shared" si="4"/>
        <v>331.76625999973788</v>
      </c>
      <c r="J19" s="2">
        <f t="shared" si="0"/>
        <v>-0.19489949289530331</v>
      </c>
      <c r="K19" s="4">
        <f t="shared" si="1"/>
        <v>-101.45301148410982</v>
      </c>
      <c r="L19" s="2">
        <f t="shared" si="6"/>
        <v>-0.16252725028602247</v>
      </c>
      <c r="M19" s="10">
        <f t="shared" si="5"/>
        <v>3.1604736627194922E-2</v>
      </c>
    </row>
    <row r="20" spans="2:13" x14ac:dyDescent="0.15">
      <c r="C20" s="3">
        <v>15</v>
      </c>
      <c r="D20" s="3">
        <v>1.2456</v>
      </c>
      <c r="E20" s="3">
        <f t="shared" si="2"/>
        <v>556.02780152743162</v>
      </c>
      <c r="F20" s="3"/>
      <c r="G20" s="3">
        <v>0</v>
      </c>
      <c r="H20" s="3">
        <f t="shared" si="3"/>
        <v>448.73570386732644</v>
      </c>
      <c r="I20" s="3">
        <f t="shared" si="4"/>
        <v>360.25666656015289</v>
      </c>
      <c r="J20" s="2">
        <f t="shared" si="0"/>
        <v>-0.19296175005165084</v>
      </c>
      <c r="K20" s="4">
        <f t="shared" si="1"/>
        <v>-107.29209766010518</v>
      </c>
      <c r="L20" s="2">
        <f t="shared" si="6"/>
        <v>-9.942267241779823E-3</v>
      </c>
      <c r="M20" s="10">
        <f t="shared" si="5"/>
        <v>-1.3932868904369901E-2</v>
      </c>
    </row>
    <row r="21" spans="2:13" x14ac:dyDescent="0.15">
      <c r="C21" s="3">
        <v>16</v>
      </c>
      <c r="D21" s="3">
        <v>1.2662</v>
      </c>
      <c r="E21" s="3">
        <f t="shared" si="2"/>
        <v>590.44896401940332</v>
      </c>
      <c r="F21" s="3"/>
      <c r="G21" s="3">
        <v>0</v>
      </c>
      <c r="H21" s="3">
        <f t="shared" si="3"/>
        <v>490.57815369043738</v>
      </c>
      <c r="I21" s="3">
        <f t="shared" si="4"/>
        <v>387.44128391283942</v>
      </c>
      <c r="J21" s="2">
        <f t="shared" si="0"/>
        <v>-0.16914384885885581</v>
      </c>
      <c r="K21" s="4">
        <f t="shared" si="1"/>
        <v>-99.870810328965945</v>
      </c>
      <c r="L21" s="2">
        <f t="shared" si="6"/>
        <v>-0.12343327725012651</v>
      </c>
      <c r="M21" s="10">
        <f t="shared" si="5"/>
        <v>1.6538214515093089E-2</v>
      </c>
    </row>
    <row r="22" spans="2:13" x14ac:dyDescent="0.15">
      <c r="C22" s="3">
        <v>17</v>
      </c>
      <c r="D22" s="3">
        <v>1.3011999999999999</v>
      </c>
      <c r="E22" s="3">
        <f t="shared" si="2"/>
        <v>624.48150232298883</v>
      </c>
      <c r="F22" s="3"/>
      <c r="G22" s="3">
        <v>0</v>
      </c>
      <c r="H22" s="3">
        <f t="shared" si="3"/>
        <v>538.17113693097224</v>
      </c>
      <c r="I22" s="3">
        <f t="shared" si="4"/>
        <v>413.5960167007164</v>
      </c>
      <c r="J22" s="2">
        <f t="shared" si="0"/>
        <v>-0.13821124416168198</v>
      </c>
      <c r="K22" s="4">
        <f t="shared" si="1"/>
        <v>-86.310365392016593</v>
      </c>
      <c r="L22" s="2">
        <f t="shared" si="6"/>
        <v>-0.18287750282297241</v>
      </c>
      <c r="M22" s="10">
        <f t="shared" si="5"/>
        <v>2.7641762754699036E-2</v>
      </c>
    </row>
    <row r="23" spans="2:13" x14ac:dyDescent="0.15">
      <c r="C23" s="3">
        <v>18</v>
      </c>
      <c r="D23" s="3">
        <v>1.2956000000000001</v>
      </c>
      <c r="E23" s="3">
        <f t="shared" si="2"/>
        <v>659.63213251050809</v>
      </c>
      <c r="F23" s="3"/>
      <c r="G23" s="3">
        <v>0</v>
      </c>
      <c r="H23" s="3">
        <f t="shared" si="3"/>
        <v>571.00562942496754</v>
      </c>
      <c r="I23" s="3">
        <f t="shared" si="4"/>
        <v>440.72679023229966</v>
      </c>
      <c r="J23" s="2">
        <f t="shared" si="0"/>
        <v>-0.13435746792418229</v>
      </c>
      <c r="K23" s="4">
        <f t="shared" si="1"/>
        <v>-88.626503085540548</v>
      </c>
      <c r="L23" s="2">
        <f t="shared" si="6"/>
        <v>-2.7883232372841339E-2</v>
      </c>
      <c r="M23" s="10">
        <f t="shared" si="5"/>
        <v>-4.3037196434059545E-3</v>
      </c>
    </row>
    <row r="24" spans="2:13" x14ac:dyDescent="0.15">
      <c r="C24" s="3">
        <v>19</v>
      </c>
      <c r="D24" s="3">
        <v>1.2588999999999999</v>
      </c>
      <c r="E24" s="3">
        <f t="shared" si="2"/>
        <v>695.62356505141577</v>
      </c>
      <c r="F24" s="3"/>
      <c r="G24" s="3">
        <v>0</v>
      </c>
      <c r="H24" s="3">
        <f t="shared" si="3"/>
        <v>590.82238876434974</v>
      </c>
      <c r="I24" s="3">
        <f t="shared" si="4"/>
        <v>469.31637839729109</v>
      </c>
      <c r="J24" s="2">
        <f t="shared" si="0"/>
        <v>-0.15065788675419561</v>
      </c>
      <c r="K24" s="4">
        <f t="shared" si="1"/>
        <v>-104.80117628706603</v>
      </c>
      <c r="L24" s="2">
        <f t="shared" si="6"/>
        <v>0.12132127139528723</v>
      </c>
      <c r="M24" s="10">
        <f t="shared" si="5"/>
        <v>-2.8326644025934065E-2</v>
      </c>
    </row>
    <row r="25" spans="2:13" x14ac:dyDescent="0.15">
      <c r="C25" s="3">
        <v>20</v>
      </c>
      <c r="D25" s="3">
        <v>1.2374000000000001</v>
      </c>
      <c r="E25" s="3">
        <f t="shared" si="2"/>
        <v>731.22130911369231</v>
      </c>
      <c r="F25" s="3"/>
      <c r="G25" s="3">
        <v>0</v>
      </c>
      <c r="H25" s="3">
        <f t="shared" si="3"/>
        <v>616.32983069108457</v>
      </c>
      <c r="I25" s="3">
        <f t="shared" si="4"/>
        <v>498.08455688628135</v>
      </c>
      <c r="J25" s="2">
        <f t="shared" si="0"/>
        <v>-0.15712271646167808</v>
      </c>
      <c r="K25" s="4">
        <f t="shared" si="1"/>
        <v>-114.89147842260775</v>
      </c>
      <c r="L25" s="2">
        <f t="shared" si="6"/>
        <v>4.291066234076478E-2</v>
      </c>
      <c r="M25" s="10">
        <f t="shared" si="5"/>
        <v>-1.7078401779331048E-2</v>
      </c>
    </row>
    <row r="26" spans="2:13" x14ac:dyDescent="0.15">
      <c r="C26" s="3">
        <v>21</v>
      </c>
      <c r="D26" s="3">
        <v>1.2121</v>
      </c>
      <c r="E26" s="3">
        <f t="shared" si="2"/>
        <v>766.93692249659193</v>
      </c>
      <c r="F26" s="3"/>
      <c r="G26" s="3">
        <v>0</v>
      </c>
      <c r="H26" s="3">
        <f t="shared" si="3"/>
        <v>639.44390478476123</v>
      </c>
      <c r="I26" s="3">
        <f t="shared" si="4"/>
        <v>527.55045358036568</v>
      </c>
      <c r="J26" s="2">
        <f t="shared" si="0"/>
        <v>-0.16623664081370035</v>
      </c>
      <c r="K26" s="4">
        <f t="shared" si="1"/>
        <v>-127.4930177118307</v>
      </c>
      <c r="L26" s="2">
        <f t="shared" si="6"/>
        <v>5.8005134822405748E-2</v>
      </c>
      <c r="M26" s="10">
        <f t="shared" si="5"/>
        <v>-2.0446096654275173E-2</v>
      </c>
    </row>
    <row r="27" spans="2:13" x14ac:dyDescent="0.15">
      <c r="C27" s="3">
        <v>22</v>
      </c>
      <c r="D27" s="3">
        <v>1.1689000000000001</v>
      </c>
      <c r="E27" s="3">
        <f t="shared" si="2"/>
        <v>803.18434432647393</v>
      </c>
      <c r="F27" s="3"/>
      <c r="G27" s="3">
        <v>0</v>
      </c>
      <c r="H27" s="3">
        <f t="shared" si="3"/>
        <v>652.90114701997152</v>
      </c>
      <c r="I27" s="3">
        <f t="shared" si="4"/>
        <v>558.56031056546453</v>
      </c>
      <c r="J27" s="2">
        <f t="shared" si="0"/>
        <v>-0.18710922139863839</v>
      </c>
      <c r="K27" s="4">
        <f t="shared" si="1"/>
        <v>-150.28319730650242</v>
      </c>
      <c r="L27" s="2">
        <f t="shared" si="6"/>
        <v>0.12555944635773605</v>
      </c>
      <c r="M27" s="10">
        <f t="shared" si="5"/>
        <v>-3.5640623710914865E-2</v>
      </c>
    </row>
    <row r="28" spans="2:13" x14ac:dyDescent="0.15">
      <c r="C28" s="3">
        <v>23</v>
      </c>
      <c r="D28" s="3">
        <v>1.0955999999999999</v>
      </c>
      <c r="E28" s="3">
        <f t="shared" si="2"/>
        <v>840.37914285500506</v>
      </c>
      <c r="F28" s="3"/>
      <c r="G28" s="3">
        <v>0</v>
      </c>
      <c r="H28" s="3">
        <f t="shared" si="3"/>
        <v>649.15347478405397</v>
      </c>
      <c r="I28" s="3">
        <f t="shared" si="4"/>
        <v>592.50956077405442</v>
      </c>
      <c r="J28" s="2">
        <f t="shared" si="0"/>
        <v>-0.22754689915471193</v>
      </c>
      <c r="K28" s="4">
        <f t="shared" si="1"/>
        <v>-191.22566807095109</v>
      </c>
      <c r="L28" s="2">
        <f t="shared" si="6"/>
        <v>0.21611803765630874</v>
      </c>
      <c r="M28" s="10">
        <f t="shared" si="5"/>
        <v>-6.2708529386602915E-2</v>
      </c>
    </row>
    <row r="29" spans="2:13" x14ac:dyDescent="0.15">
      <c r="C29" s="3">
        <v>24</v>
      </c>
      <c r="D29" s="3">
        <v>0.98229999999999995</v>
      </c>
      <c r="E29" s="3">
        <f t="shared" si="2"/>
        <v>878.99862076665158</v>
      </c>
      <c r="F29" s="3"/>
      <c r="G29" s="3">
        <v>0</v>
      </c>
      <c r="H29" s="3">
        <f t="shared" si="3"/>
        <v>620.64161946000013</v>
      </c>
      <c r="I29" s="3">
        <f t="shared" si="4"/>
        <v>631.82492055380249</v>
      </c>
      <c r="J29" s="2">
        <f t="shared" si="0"/>
        <v>-0.29392196438410301</v>
      </c>
      <c r="K29" s="4">
        <f t="shared" si="1"/>
        <v>-258.35700130665145</v>
      </c>
      <c r="L29" s="2">
        <f t="shared" si="6"/>
        <v>0.29169839481865167</v>
      </c>
      <c r="M29" s="10">
        <f t="shared" si="5"/>
        <v>-0.10341365461847386</v>
      </c>
    </row>
    <row r="30" spans="2:13" x14ac:dyDescent="0.15">
      <c r="B30" t="s">
        <v>9</v>
      </c>
      <c r="E30" s="5"/>
      <c r="F30" s="12"/>
    </row>
  </sheetData>
  <phoneticPr fontId="1" type="noConversion"/>
  <conditionalFormatting sqref="J6:J29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{B81ABBA6-D130-4BF5-890F-6AE7C9425D3E}</x14:id>
        </ext>
      </extLst>
    </cfRule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6:K29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6:L2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  <cfRule type="cellIs" dxfId="20" priority="2" operator="lessThanOrEqual">
      <formula>-0.2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81ABBA6-D130-4BF5-890F-6AE7C9425D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J6:J29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30"/>
  <sheetViews>
    <sheetView workbookViewId="0">
      <selection activeCell="H7" sqref="H7"/>
    </sheetView>
  </sheetViews>
  <sheetFormatPr defaultRowHeight="13.5" x14ac:dyDescent="0.15"/>
  <cols>
    <col min="2" max="2" width="13" bestFit="1" customWidth="1"/>
    <col min="3" max="4" width="13.25" customWidth="1"/>
    <col min="5" max="6" width="14.875" customWidth="1"/>
    <col min="7" max="7" width="13.875" customWidth="1"/>
    <col min="8" max="9" width="17.125" customWidth="1"/>
    <col min="10" max="10" width="15.375" customWidth="1"/>
    <col min="11" max="11" width="13.25" customWidth="1"/>
    <col min="12" max="12" width="15.875" customWidth="1"/>
    <col min="13" max="13" width="16.375" customWidth="1"/>
  </cols>
  <sheetData>
    <row r="3" spans="2:13" x14ac:dyDescent="0.15">
      <c r="C3" s="7" t="s">
        <v>12</v>
      </c>
      <c r="D3" s="6">
        <v>150</v>
      </c>
      <c r="E3" s="7" t="s">
        <v>14</v>
      </c>
      <c r="F3" s="7"/>
      <c r="G3" s="8">
        <v>0</v>
      </c>
      <c r="H3" s="7" t="s">
        <v>13</v>
      </c>
      <c r="I3" s="8">
        <v>0.3</v>
      </c>
      <c r="J3" s="7" t="s">
        <v>15</v>
      </c>
      <c r="K3" s="11">
        <v>-0.2</v>
      </c>
    </row>
    <row r="5" spans="2:13" x14ac:dyDescent="0.15">
      <c r="B5" t="s">
        <v>0</v>
      </c>
      <c r="C5" s="1" t="s">
        <v>1</v>
      </c>
      <c r="D5" s="1" t="s">
        <v>2</v>
      </c>
      <c r="E5" s="1" t="s">
        <v>3</v>
      </c>
      <c r="F5" s="1" t="s">
        <v>16</v>
      </c>
      <c r="G5" s="1" t="s">
        <v>4</v>
      </c>
      <c r="H5" s="1" t="s">
        <v>6</v>
      </c>
      <c r="I5" s="1" t="s">
        <v>10</v>
      </c>
      <c r="J5" s="1" t="s">
        <v>7</v>
      </c>
      <c r="K5" s="1" t="s">
        <v>5</v>
      </c>
      <c r="L5" s="1" t="s">
        <v>8</v>
      </c>
      <c r="M5" s="1" t="s">
        <v>11</v>
      </c>
    </row>
    <row r="6" spans="2:13" x14ac:dyDescent="0.15">
      <c r="C6" s="3">
        <v>1</v>
      </c>
      <c r="D6" s="13">
        <v>1.1714</v>
      </c>
      <c r="E6" s="13">
        <f>D3</f>
        <v>150</v>
      </c>
      <c r="F6" s="13"/>
      <c r="G6" s="13">
        <v>0</v>
      </c>
      <c r="H6" s="13">
        <f>E6+G6</f>
        <v>150</v>
      </c>
      <c r="I6" s="13">
        <f>E6/D6</f>
        <v>128.05190370496842</v>
      </c>
      <c r="J6" s="15">
        <f t="shared" ref="J6:J29" si="0">(H6-E6-G6)/(E6+G6)</f>
        <v>0</v>
      </c>
      <c r="K6" s="16">
        <f t="shared" ref="K6:K29" si="1">H6-E6-G6</f>
        <v>0</v>
      </c>
      <c r="L6" s="15"/>
      <c r="M6" s="17"/>
    </row>
    <row r="7" spans="2:13" x14ac:dyDescent="0.15">
      <c r="C7" s="3">
        <v>2</v>
      </c>
      <c r="D7" s="13">
        <v>1.1812</v>
      </c>
      <c r="E7" s="13">
        <f>E6+153</f>
        <v>303</v>
      </c>
      <c r="F7" s="13">
        <f>E7-E6</f>
        <v>153</v>
      </c>
      <c r="G7" s="13">
        <v>0</v>
      </c>
      <c r="H7" s="13">
        <f>I7*D7</f>
        <v>304.25490865630871</v>
      </c>
      <c r="I7" s="13">
        <f t="shared" ref="I7:I29" si="2">I6+(E7-E6+G7)/D7</f>
        <v>257.58119595014284</v>
      </c>
      <c r="J7" s="15">
        <f t="shared" si="0"/>
        <v>4.1416127270914663E-3</v>
      </c>
      <c r="K7" s="16">
        <f t="shared" si="1"/>
        <v>1.2549086563087144</v>
      </c>
      <c r="L7" s="15"/>
      <c r="M7" s="18">
        <f t="shared" ref="M7:M29" si="3">(D7-D6)/D6+$G$3</f>
        <v>8.366057708724629E-3</v>
      </c>
    </row>
    <row r="8" spans="2:13" x14ac:dyDescent="0.15">
      <c r="C8" s="3">
        <v>3</v>
      </c>
      <c r="D8" s="13">
        <v>1.1861999999999999</v>
      </c>
      <c r="E8" s="13">
        <f t="shared" ref="E7:E29" si="4">E7+$D$3*(1-M8)</f>
        <v>452.36505248899425</v>
      </c>
      <c r="F8" s="13">
        <f t="shared" ref="F8:F29" si="5">E8-E7</f>
        <v>149.36505248899425</v>
      </c>
      <c r="G8" s="13">
        <v>0</v>
      </c>
      <c r="H8" s="13">
        <f t="shared" ref="H8:H29" si="6">I8*D8</f>
        <v>454.90786712505366</v>
      </c>
      <c r="I8" s="13">
        <f t="shared" si="2"/>
        <v>383.50014089112602</v>
      </c>
      <c r="J8" s="15">
        <f t="shared" si="0"/>
        <v>5.6211562366906519E-3</v>
      </c>
      <c r="K8" s="16">
        <f t="shared" si="1"/>
        <v>2.5428146360594042</v>
      </c>
      <c r="L8" s="15">
        <f>(J8-J7)/ABS(J7)</f>
        <v>0.35723849792161178</v>
      </c>
      <c r="M8" s="18">
        <f t="shared" si="3"/>
        <v>4.2329834067049554E-3</v>
      </c>
    </row>
    <row r="9" spans="2:13" x14ac:dyDescent="0.15">
      <c r="C9" s="3">
        <v>4</v>
      </c>
      <c r="D9" s="3">
        <v>1.1176999999999999</v>
      </c>
      <c r="E9" s="3">
        <f t="shared" si="4"/>
        <v>611.02716680361232</v>
      </c>
      <c r="F9" s="3">
        <f t="shared" si="5"/>
        <v>158.66211431461807</v>
      </c>
      <c r="G9" s="3">
        <f>E9*0.3</f>
        <v>183.30815004108368</v>
      </c>
      <c r="H9" s="3">
        <f t="shared" si="6"/>
        <v>770.60837182971329</v>
      </c>
      <c r="I9" s="3">
        <f t="shared" si="2"/>
        <v>689.45904252457126</v>
      </c>
      <c r="J9" s="2">
        <f t="shared" si="0"/>
        <v>-2.9870187705152311E-2</v>
      </c>
      <c r="K9" s="4">
        <f t="shared" si="1"/>
        <v>-23.726945014982704</v>
      </c>
      <c r="L9" s="2">
        <f t="shared" ref="L9:L29" si="7">(J9-J8)/ABS(J8)</f>
        <v>-6.3138867605533431</v>
      </c>
      <c r="M9" s="10">
        <f t="shared" si="3"/>
        <v>-5.7747428764120728E-2</v>
      </c>
    </row>
    <row r="10" spans="2:13" x14ac:dyDescent="0.15">
      <c r="C10" s="3">
        <v>5</v>
      </c>
      <c r="D10" s="3">
        <v>1.1603000000000001</v>
      </c>
      <c r="E10" s="3">
        <f t="shared" si="4"/>
        <v>755.31006919244646</v>
      </c>
      <c r="F10" s="3">
        <f t="shared" si="5"/>
        <v>144.28290238883415</v>
      </c>
      <c r="G10" s="3">
        <v>0</v>
      </c>
      <c r="H10" s="3">
        <f t="shared" si="6"/>
        <v>944.26222943009418</v>
      </c>
      <c r="I10" s="3">
        <f t="shared" si="2"/>
        <v>813.80869553571847</v>
      </c>
      <c r="J10" s="2">
        <f t="shared" si="0"/>
        <v>0.2501650222135518</v>
      </c>
      <c r="K10" s="4">
        <f t="shared" si="1"/>
        <v>188.95216023764772</v>
      </c>
      <c r="L10" s="2">
        <f t="shared" si="7"/>
        <v>9.3750736581545091</v>
      </c>
      <c r="M10" s="10">
        <f t="shared" si="3"/>
        <v>3.8113984074438757E-2</v>
      </c>
    </row>
    <row r="11" spans="2:13" x14ac:dyDescent="0.15">
      <c r="C11" s="3">
        <v>6</v>
      </c>
      <c r="D11" s="3">
        <v>1.2181</v>
      </c>
      <c r="E11" s="3">
        <f t="shared" si="4"/>
        <v>897.83786372834243</v>
      </c>
      <c r="F11" s="3">
        <f t="shared" si="5"/>
        <v>142.52779453589596</v>
      </c>
      <c r="G11" s="3">
        <v>0</v>
      </c>
      <c r="H11" s="3">
        <f t="shared" si="6"/>
        <v>1133.8281665679547</v>
      </c>
      <c r="I11" s="3">
        <f t="shared" si="2"/>
        <v>930.81698265163345</v>
      </c>
      <c r="J11" s="2">
        <f t="shared" si="0"/>
        <v>0.26284289443936337</v>
      </c>
      <c r="K11" s="4">
        <f t="shared" si="1"/>
        <v>235.99030283961224</v>
      </c>
      <c r="L11" s="2">
        <f t="shared" si="7"/>
        <v>5.0678036895938174E-2</v>
      </c>
      <c r="M11" s="10">
        <f t="shared" si="3"/>
        <v>4.9814703094027274E-2</v>
      </c>
    </row>
    <row r="12" spans="2:13" x14ac:dyDescent="0.15">
      <c r="C12" s="3">
        <v>7</v>
      </c>
      <c r="D12" s="3">
        <v>1.2648999999999999</v>
      </c>
      <c r="E12" s="3">
        <f t="shared" si="4"/>
        <v>1042.0747900890681</v>
      </c>
      <c r="F12" s="3">
        <f t="shared" si="5"/>
        <v>144.23692636072565</v>
      </c>
      <c r="G12" s="3">
        <v>0</v>
      </c>
      <c r="H12" s="3">
        <f t="shared" si="6"/>
        <v>1321.6273277167768</v>
      </c>
      <c r="I12" s="3">
        <f t="shared" si="2"/>
        <v>1044.8472825652439</v>
      </c>
      <c r="J12" s="2">
        <f t="shared" si="0"/>
        <v>0.26826533017252518</v>
      </c>
      <c r="K12" s="4">
        <f t="shared" si="1"/>
        <v>279.55253762770872</v>
      </c>
      <c r="L12" s="2">
        <f t="shared" si="7"/>
        <v>2.062994985931698E-2</v>
      </c>
      <c r="M12" s="10">
        <f t="shared" si="3"/>
        <v>3.8420490928495157E-2</v>
      </c>
    </row>
    <row r="13" spans="2:13" x14ac:dyDescent="0.15">
      <c r="C13" s="3">
        <v>8</v>
      </c>
      <c r="D13" s="3">
        <v>1.2877000000000001</v>
      </c>
      <c r="E13" s="3">
        <f t="shared" si="4"/>
        <v>1189.3710190399734</v>
      </c>
      <c r="F13" s="3">
        <f t="shared" si="5"/>
        <v>147.29622895090529</v>
      </c>
      <c r="G13" s="3">
        <v>0</v>
      </c>
      <c r="H13" s="3">
        <f t="shared" si="6"/>
        <v>1492.74607471017</v>
      </c>
      <c r="I13" s="3">
        <f t="shared" si="2"/>
        <v>1159.234351720253</v>
      </c>
      <c r="J13" s="2">
        <f t="shared" si="0"/>
        <v>0.2550718411779298</v>
      </c>
      <c r="K13" s="4">
        <f t="shared" si="1"/>
        <v>303.37505567019662</v>
      </c>
      <c r="L13" s="2">
        <f t="shared" si="7"/>
        <v>-4.9180745741950568E-2</v>
      </c>
      <c r="M13" s="10">
        <f t="shared" si="3"/>
        <v>1.8025140327298725E-2</v>
      </c>
    </row>
    <row r="14" spans="2:13" x14ac:dyDescent="0.15">
      <c r="C14" s="3">
        <v>9</v>
      </c>
      <c r="D14" s="3">
        <v>1.3036000000000001</v>
      </c>
      <c r="E14" s="3">
        <f t="shared" si="4"/>
        <v>1337.5188795664935</v>
      </c>
      <c r="F14" s="3">
        <f t="shared" si="5"/>
        <v>148.14786052652016</v>
      </c>
      <c r="G14" s="3">
        <v>0</v>
      </c>
      <c r="H14" s="3">
        <f t="shared" si="6"/>
        <v>1659.3257614290421</v>
      </c>
      <c r="I14" s="3">
        <f t="shared" si="2"/>
        <v>1272.879534695491</v>
      </c>
      <c r="J14" s="2">
        <f t="shared" si="0"/>
        <v>0.24059987995597507</v>
      </c>
      <c r="K14" s="4">
        <f t="shared" si="1"/>
        <v>321.80688186254861</v>
      </c>
      <c r="L14" s="2">
        <f t="shared" si="7"/>
        <v>-5.673680463951946E-2</v>
      </c>
      <c r="M14" s="10">
        <f t="shared" si="3"/>
        <v>1.2347596489865671E-2</v>
      </c>
    </row>
    <row r="15" spans="2:13" x14ac:dyDescent="0.15">
      <c r="C15" s="3">
        <v>10</v>
      </c>
      <c r="D15" s="3">
        <v>1.3581000000000001</v>
      </c>
      <c r="E15" s="3">
        <f t="shared" si="4"/>
        <v>1481.2477841384482</v>
      </c>
      <c r="F15" s="3">
        <f t="shared" si="5"/>
        <v>143.72890457195467</v>
      </c>
      <c r="G15" s="3">
        <v>0</v>
      </c>
      <c r="H15" s="3">
        <f t="shared" si="6"/>
        <v>1872.4266006419011</v>
      </c>
      <c r="I15" s="3">
        <f t="shared" si="2"/>
        <v>1378.7104047138657</v>
      </c>
      <c r="J15" s="2">
        <f t="shared" si="0"/>
        <v>0.26408735978699061</v>
      </c>
      <c r="K15" s="4">
        <f t="shared" si="1"/>
        <v>391.17881650345294</v>
      </c>
      <c r="L15" s="2">
        <f t="shared" si="7"/>
        <v>9.7620496881849136E-2</v>
      </c>
      <c r="M15" s="10">
        <f t="shared" si="3"/>
        <v>4.1807302853636076E-2</v>
      </c>
    </row>
    <row r="16" spans="2:13" x14ac:dyDescent="0.15">
      <c r="C16" s="3">
        <v>11</v>
      </c>
      <c r="D16" s="3">
        <v>1.4581</v>
      </c>
      <c r="E16" s="3">
        <f t="shared" si="4"/>
        <v>1620.2029420796896</v>
      </c>
      <c r="F16" s="3">
        <f t="shared" si="5"/>
        <v>138.9551579412414</v>
      </c>
      <c r="G16" s="3">
        <v>0</v>
      </c>
      <c r="H16" s="3">
        <f t="shared" si="6"/>
        <v>2149.2527990545291</v>
      </c>
      <c r="I16" s="3">
        <f t="shared" si="2"/>
        <v>1474.0091893934086</v>
      </c>
      <c r="J16" s="2">
        <f t="shared" si="0"/>
        <v>0.32653308004474552</v>
      </c>
      <c r="K16" s="4">
        <f t="shared" si="1"/>
        <v>529.04985697483949</v>
      </c>
      <c r="L16" s="2">
        <f t="shared" si="7"/>
        <v>0.23645857305750193</v>
      </c>
      <c r="M16" s="10">
        <f t="shared" si="3"/>
        <v>7.3632280391723634E-2</v>
      </c>
    </row>
    <row r="17" spans="2:13" x14ac:dyDescent="0.15">
      <c r="C17" s="3">
        <v>12</v>
      </c>
      <c r="D17" s="3">
        <v>1.3553999999999999</v>
      </c>
      <c r="E17" s="3">
        <f t="shared" si="4"/>
        <v>1780.7680610701566</v>
      </c>
      <c r="F17" s="3">
        <f t="shared" si="5"/>
        <v>160.565118990467</v>
      </c>
      <c r="G17" s="3">
        <v>0</v>
      </c>
      <c r="H17" s="3">
        <f t="shared" si="6"/>
        <v>2158.4371742942931</v>
      </c>
      <c r="I17" s="3">
        <f t="shared" si="2"/>
        <v>1592.4724614831732</v>
      </c>
      <c r="J17" s="2">
        <f t="shared" si="0"/>
        <v>0.21208214673233491</v>
      </c>
      <c r="K17" s="4">
        <f t="shared" si="1"/>
        <v>377.66911322413648</v>
      </c>
      <c r="L17" s="2">
        <f t="shared" si="7"/>
        <v>-0.35050333429227798</v>
      </c>
      <c r="M17" s="10">
        <f t="shared" si="3"/>
        <v>-7.0434126603113656E-2</v>
      </c>
    </row>
    <row r="18" spans="2:13" x14ac:dyDescent="0.15">
      <c r="C18" s="3">
        <v>13</v>
      </c>
      <c r="D18" s="3">
        <v>1.2244999999999999</v>
      </c>
      <c r="E18" s="3">
        <f t="shared" si="4"/>
        <v>1945.2545595207985</v>
      </c>
      <c r="F18" s="3">
        <f t="shared" si="5"/>
        <v>164.48649845064188</v>
      </c>
      <c r="G18" s="3">
        <v>0</v>
      </c>
      <c r="H18" s="3">
        <f t="shared" si="6"/>
        <v>2114.4690275367875</v>
      </c>
      <c r="I18" s="3">
        <f t="shared" si="2"/>
        <v>1726.8019824718558</v>
      </c>
      <c r="J18" s="2">
        <f t="shared" si="0"/>
        <v>8.6988341545218631E-2</v>
      </c>
      <c r="K18" s="4">
        <f t="shared" si="1"/>
        <v>169.21446801598904</v>
      </c>
      <c r="L18" s="2">
        <f t="shared" si="7"/>
        <v>-0.58983656622919289</v>
      </c>
      <c r="M18" s="10">
        <f t="shared" si="3"/>
        <v>-9.6576656337612532E-2</v>
      </c>
    </row>
    <row r="19" spans="2:13" x14ac:dyDescent="0.15">
      <c r="C19" s="3">
        <v>14</v>
      </c>
      <c r="D19" s="3">
        <v>1.2632000000000001</v>
      </c>
      <c r="E19" s="3">
        <f t="shared" si="4"/>
        <v>2090.5138490267191</v>
      </c>
      <c r="F19" s="3">
        <f t="shared" si="5"/>
        <v>145.25928950592061</v>
      </c>
      <c r="G19" s="3">
        <v>0</v>
      </c>
      <c r="H19" s="3">
        <f t="shared" si="6"/>
        <v>2326.5555537643691</v>
      </c>
      <c r="I19" s="3">
        <f t="shared" si="2"/>
        <v>1841.7950868938956</v>
      </c>
      <c r="J19" s="2">
        <f t="shared" si="0"/>
        <v>0.11291085435647506</v>
      </c>
      <c r="K19" s="4">
        <f t="shared" si="1"/>
        <v>236.04170473764998</v>
      </c>
      <c r="L19" s="2">
        <f t="shared" si="7"/>
        <v>0.29799985090854142</v>
      </c>
      <c r="M19" s="10">
        <f t="shared" si="3"/>
        <v>3.1604736627194922E-2</v>
      </c>
    </row>
    <row r="20" spans="2:13" x14ac:dyDescent="0.15">
      <c r="C20" s="3">
        <v>15</v>
      </c>
      <c r="D20" s="3">
        <v>1.2456</v>
      </c>
      <c r="E20" s="3">
        <f t="shared" si="4"/>
        <v>2242.6037793623746</v>
      </c>
      <c r="F20" s="3">
        <f t="shared" si="5"/>
        <v>152.08993033565548</v>
      </c>
      <c r="G20" s="3">
        <v>0</v>
      </c>
      <c r="H20" s="3">
        <f t="shared" si="6"/>
        <v>2446.2298905706921</v>
      </c>
      <c r="I20" s="3">
        <f t="shared" si="2"/>
        <v>1963.8968292956743</v>
      </c>
      <c r="J20" s="2">
        <f t="shared" si="0"/>
        <v>9.079896907433789E-2</v>
      </c>
      <c r="K20" s="4">
        <f t="shared" si="1"/>
        <v>203.62611120831752</v>
      </c>
      <c r="L20" s="2">
        <f t="shared" si="7"/>
        <v>-0.19583489477749336</v>
      </c>
      <c r="M20" s="10">
        <f t="shared" si="3"/>
        <v>-1.3932868904369901E-2</v>
      </c>
    </row>
    <row r="21" spans="2:13" x14ac:dyDescent="0.15">
      <c r="C21" s="3">
        <v>16</v>
      </c>
      <c r="D21" s="3">
        <v>1.2662</v>
      </c>
      <c r="E21" s="3">
        <f t="shared" si="4"/>
        <v>2390.1230471851104</v>
      </c>
      <c r="F21" s="3">
        <f t="shared" si="5"/>
        <v>147.51926782273586</v>
      </c>
      <c r="G21" s="3">
        <v>0</v>
      </c>
      <c r="H21" s="3">
        <f t="shared" si="6"/>
        <v>2634.2054330769183</v>
      </c>
      <c r="I21" s="3">
        <f t="shared" si="2"/>
        <v>2080.4023322357593</v>
      </c>
      <c r="J21" s="2">
        <f t="shared" si="0"/>
        <v>0.10212126366434063</v>
      </c>
      <c r="K21" s="4">
        <f t="shared" si="1"/>
        <v>244.08238589180792</v>
      </c>
      <c r="L21" s="2">
        <f t="shared" si="7"/>
        <v>0.12469629011683028</v>
      </c>
      <c r="M21" s="10">
        <f t="shared" si="3"/>
        <v>1.6538214515093089E-2</v>
      </c>
    </row>
    <row r="22" spans="2:13" x14ac:dyDescent="0.15">
      <c r="C22" s="3">
        <v>17</v>
      </c>
      <c r="D22" s="3">
        <v>1.3011999999999999</v>
      </c>
      <c r="E22" s="3">
        <f t="shared" si="4"/>
        <v>2535.9767827719056</v>
      </c>
      <c r="F22" s="3">
        <f t="shared" si="5"/>
        <v>145.85373558679521</v>
      </c>
      <c r="G22" s="3">
        <v>0</v>
      </c>
      <c r="H22" s="3">
        <f t="shared" si="6"/>
        <v>2852.8732502919647</v>
      </c>
      <c r="I22" s="3">
        <f t="shared" si="2"/>
        <v>2192.4940441838035</v>
      </c>
      <c r="J22" s="2">
        <f t="shared" si="0"/>
        <v>0.1249603189086301</v>
      </c>
      <c r="K22" s="4">
        <f t="shared" si="1"/>
        <v>316.8964675200591</v>
      </c>
      <c r="L22" s="2">
        <f t="shared" si="7"/>
        <v>0.22364642215316188</v>
      </c>
      <c r="M22" s="10">
        <f t="shared" si="3"/>
        <v>2.7641762754699036E-2</v>
      </c>
    </row>
    <row r="23" spans="2:13" x14ac:dyDescent="0.15">
      <c r="C23" s="3">
        <v>18</v>
      </c>
      <c r="D23" s="3">
        <v>1.2956000000000001</v>
      </c>
      <c r="E23" s="3">
        <f t="shared" si="4"/>
        <v>2686.6223407184166</v>
      </c>
      <c r="F23" s="3">
        <f t="shared" si="5"/>
        <v>150.64555794651096</v>
      </c>
      <c r="G23" s="3">
        <v>0</v>
      </c>
      <c r="H23" s="3">
        <f t="shared" si="6"/>
        <v>2991.2408415910468</v>
      </c>
      <c r="I23" s="3">
        <f t="shared" si="2"/>
        <v>2308.7687878905886</v>
      </c>
      <c r="J23" s="2">
        <f t="shared" si="0"/>
        <v>0.11338344666305933</v>
      </c>
      <c r="K23" s="4">
        <f t="shared" si="1"/>
        <v>304.61850087263019</v>
      </c>
      <c r="L23" s="2">
        <f t="shared" si="7"/>
        <v>-9.2644387807906306E-2</v>
      </c>
      <c r="M23" s="10">
        <f t="shared" si="3"/>
        <v>-4.3037196434059545E-3</v>
      </c>
    </row>
    <row r="24" spans="2:13" x14ac:dyDescent="0.15">
      <c r="C24" s="3">
        <v>19</v>
      </c>
      <c r="D24" s="3">
        <v>1.2588999999999999</v>
      </c>
      <c r="E24" s="3">
        <f t="shared" si="4"/>
        <v>2840.8713373223068</v>
      </c>
      <c r="F24" s="3">
        <f t="shared" si="5"/>
        <v>154.24899660389019</v>
      </c>
      <c r="G24" s="3">
        <v>0</v>
      </c>
      <c r="H24" s="3">
        <f t="shared" si="6"/>
        <v>3060.7580236793519</v>
      </c>
      <c r="I24" s="3">
        <f t="shared" si="2"/>
        <v>2431.2955943119805</v>
      </c>
      <c r="J24" s="2">
        <f t="shared" si="0"/>
        <v>7.740114220178014E-2</v>
      </c>
      <c r="K24" s="4">
        <f t="shared" si="1"/>
        <v>219.88668635704516</v>
      </c>
      <c r="L24" s="2">
        <f t="shared" si="7"/>
        <v>-0.31735059676045579</v>
      </c>
      <c r="M24" s="10">
        <f t="shared" si="3"/>
        <v>-2.8326644025934065E-2</v>
      </c>
    </row>
    <row r="25" spans="2:13" x14ac:dyDescent="0.15">
      <c r="C25" s="3">
        <v>20</v>
      </c>
      <c r="D25" s="3">
        <v>1.2374000000000001</v>
      </c>
      <c r="E25" s="3">
        <f t="shared" si="4"/>
        <v>2993.4330975892062</v>
      </c>
      <c r="F25" s="3">
        <f t="shared" si="5"/>
        <v>152.56176026689946</v>
      </c>
      <c r="G25" s="3">
        <v>0</v>
      </c>
      <c r="H25" s="3">
        <f t="shared" si="6"/>
        <v>3161.0469286685443</v>
      </c>
      <c r="I25" s="3">
        <f t="shared" si="2"/>
        <v>2554.5877878362244</v>
      </c>
      <c r="J25" s="2">
        <f t="shared" si="0"/>
        <v>5.5993845733291213E-2</v>
      </c>
      <c r="K25" s="4">
        <f t="shared" si="1"/>
        <v>167.61383107933807</v>
      </c>
      <c r="L25" s="2">
        <f t="shared" si="7"/>
        <v>-0.27657597626507097</v>
      </c>
      <c r="M25" s="10">
        <f t="shared" si="3"/>
        <v>-1.7078401779331048E-2</v>
      </c>
    </row>
    <row r="26" spans="2:13" x14ac:dyDescent="0.15">
      <c r="C26" s="3">
        <v>21</v>
      </c>
      <c r="D26" s="3">
        <v>1.2121</v>
      </c>
      <c r="E26" s="3">
        <f t="shared" si="4"/>
        <v>3146.5000120873474</v>
      </c>
      <c r="F26" s="3">
        <f t="shared" si="5"/>
        <v>153.06691449814116</v>
      </c>
      <c r="G26" s="3">
        <v>0</v>
      </c>
      <c r="H26" s="3">
        <f t="shared" si="6"/>
        <v>3249.4827721344286</v>
      </c>
      <c r="I26" s="3">
        <f t="shared" si="2"/>
        <v>2680.8702022394427</v>
      </c>
      <c r="J26" s="2">
        <f t="shared" si="0"/>
        <v>3.2729305466858649E-2</v>
      </c>
      <c r="K26" s="4">
        <f t="shared" si="1"/>
        <v>102.98276004708123</v>
      </c>
      <c r="L26" s="2">
        <f t="shared" si="7"/>
        <v>-0.41548387973288647</v>
      </c>
      <c r="M26" s="10">
        <f t="shared" si="3"/>
        <v>-2.0446096654275173E-2</v>
      </c>
    </row>
    <row r="27" spans="2:13" x14ac:dyDescent="0.15">
      <c r="C27" s="3">
        <v>22</v>
      </c>
      <c r="D27" s="3">
        <v>1.1689000000000001</v>
      </c>
      <c r="E27" s="3">
        <f t="shared" si="4"/>
        <v>3301.8461056439846</v>
      </c>
      <c r="F27" s="3">
        <f t="shared" si="5"/>
        <v>155.34609355663724</v>
      </c>
      <c r="G27" s="3">
        <v>0</v>
      </c>
      <c r="H27" s="3">
        <f t="shared" si="6"/>
        <v>3289.015272954322</v>
      </c>
      <c r="I27" s="3">
        <f t="shared" si="2"/>
        <v>2813.7695893184377</v>
      </c>
      <c r="J27" s="2">
        <f t="shared" si="0"/>
        <v>-3.8859572127636034E-3</v>
      </c>
      <c r="K27" s="4">
        <f t="shared" si="1"/>
        <v>-12.830832689662657</v>
      </c>
      <c r="L27" s="2">
        <f t="shared" si="7"/>
        <v>-1.1187302069913607</v>
      </c>
      <c r="M27" s="10">
        <f t="shared" si="3"/>
        <v>-3.5640623710914865E-2</v>
      </c>
    </row>
    <row r="28" spans="2:13" x14ac:dyDescent="0.15">
      <c r="C28" s="3">
        <v>23</v>
      </c>
      <c r="D28" s="3">
        <v>1.0955999999999999</v>
      </c>
      <c r="E28" s="3">
        <f t="shared" si="4"/>
        <v>3461.2523850519751</v>
      </c>
      <c r="F28" s="3">
        <f t="shared" si="5"/>
        <v>159.4062794079905</v>
      </c>
      <c r="G28" s="3">
        <v>0</v>
      </c>
      <c r="H28" s="3">
        <f t="shared" si="6"/>
        <v>3242.1722414652704</v>
      </c>
      <c r="I28" s="3">
        <f t="shared" si="2"/>
        <v>2959.2663759266802</v>
      </c>
      <c r="J28" s="2">
        <f t="shared" si="0"/>
        <v>-6.3295050234660921E-2</v>
      </c>
      <c r="K28" s="4">
        <f t="shared" si="1"/>
        <v>-219.08014358670471</v>
      </c>
      <c r="L28" s="2">
        <f t="shared" si="7"/>
        <v>-15.288149037453488</v>
      </c>
      <c r="M28" s="10">
        <f t="shared" si="3"/>
        <v>-6.2708529386602915E-2</v>
      </c>
    </row>
    <row r="29" spans="2:13" x14ac:dyDescent="0.15">
      <c r="C29" s="3">
        <v>24</v>
      </c>
      <c r="D29" s="3">
        <v>0.98229999999999995</v>
      </c>
      <c r="E29" s="3">
        <f t="shared" si="4"/>
        <v>3626.7644332447462</v>
      </c>
      <c r="F29" s="3">
        <f t="shared" si="5"/>
        <v>165.51204819277109</v>
      </c>
      <c r="G29" s="3">
        <v>0</v>
      </c>
      <c r="H29" s="3">
        <f t="shared" si="6"/>
        <v>3072.3994092655489</v>
      </c>
      <c r="I29" s="3">
        <f t="shared" si="2"/>
        <v>3127.7607749827434</v>
      </c>
      <c r="J29" s="2">
        <f t="shared" si="0"/>
        <v>-0.15285388234692299</v>
      </c>
      <c r="K29" s="4">
        <f t="shared" si="1"/>
        <v>-554.3650239791973</v>
      </c>
      <c r="L29" s="2">
        <f t="shared" si="7"/>
        <v>-1.4149421128544877</v>
      </c>
      <c r="M29" s="10">
        <f t="shared" si="3"/>
        <v>-0.10341365461847386</v>
      </c>
    </row>
    <row r="30" spans="2:13" x14ac:dyDescent="0.15">
      <c r="B30" t="s">
        <v>9</v>
      </c>
      <c r="E30" s="5"/>
      <c r="F30" s="12"/>
    </row>
  </sheetData>
  <phoneticPr fontId="1" type="noConversion"/>
  <conditionalFormatting sqref="J6:J29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{4C951F3C-7AA1-4FC8-B069-9348362C27A1}</x14:id>
        </ext>
      </extLst>
    </cfRule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6:K29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6:L2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  <cfRule type="cellIs" dxfId="18" priority="2" operator="lessThanOrEqual">
      <formula>-0.2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951F3C-7AA1-4FC8-B069-9348362C27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J6:J29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30"/>
  <sheetViews>
    <sheetView workbookViewId="0">
      <selection activeCell="H37" sqref="H37"/>
    </sheetView>
  </sheetViews>
  <sheetFormatPr defaultRowHeight="13.5" x14ac:dyDescent="0.15"/>
  <cols>
    <col min="2" max="2" width="13" bestFit="1" customWidth="1"/>
    <col min="3" max="4" width="13.25" customWidth="1"/>
    <col min="5" max="6" width="14.875" customWidth="1"/>
    <col min="7" max="7" width="13.875" customWidth="1"/>
    <col min="8" max="9" width="17.125" customWidth="1"/>
    <col min="10" max="10" width="15.375" customWidth="1"/>
    <col min="11" max="11" width="13.25" customWidth="1"/>
    <col min="12" max="12" width="15.875" customWidth="1"/>
    <col min="13" max="13" width="16.375" customWidth="1"/>
  </cols>
  <sheetData>
    <row r="3" spans="2:13" x14ac:dyDescent="0.15">
      <c r="C3" s="7" t="s">
        <v>12</v>
      </c>
      <c r="D3" s="6">
        <v>150</v>
      </c>
      <c r="E3" s="7" t="s">
        <v>14</v>
      </c>
      <c r="F3" s="7"/>
      <c r="G3" s="8">
        <v>0</v>
      </c>
      <c r="H3" s="7" t="s">
        <v>13</v>
      </c>
      <c r="I3" s="8">
        <v>0.3</v>
      </c>
      <c r="J3" s="7" t="s">
        <v>15</v>
      </c>
      <c r="K3" s="11">
        <v>-0.2</v>
      </c>
    </row>
    <row r="5" spans="2:13" x14ac:dyDescent="0.15">
      <c r="B5" t="s">
        <v>0</v>
      </c>
      <c r="C5" s="1" t="s">
        <v>1</v>
      </c>
      <c r="D5" s="1" t="s">
        <v>2</v>
      </c>
      <c r="E5" s="1" t="s">
        <v>3</v>
      </c>
      <c r="F5" s="1" t="s">
        <v>16</v>
      </c>
      <c r="G5" s="1" t="s">
        <v>4</v>
      </c>
      <c r="H5" s="1" t="s">
        <v>6</v>
      </c>
      <c r="I5" s="1" t="s">
        <v>10</v>
      </c>
      <c r="J5" s="1" t="s">
        <v>7</v>
      </c>
      <c r="K5" s="1" t="s">
        <v>5</v>
      </c>
      <c r="L5" s="1" t="s">
        <v>8</v>
      </c>
      <c r="M5" s="1" t="s">
        <v>11</v>
      </c>
    </row>
    <row r="6" spans="2:13" x14ac:dyDescent="0.15">
      <c r="C6" s="13">
        <v>1</v>
      </c>
      <c r="D6" s="13">
        <v>1.1938</v>
      </c>
      <c r="E6" s="13">
        <v>1000</v>
      </c>
      <c r="F6" s="13"/>
      <c r="G6" s="13">
        <v>0</v>
      </c>
      <c r="H6" s="13">
        <f>I6*D6</f>
        <v>1000</v>
      </c>
      <c r="I6" s="13">
        <f>E6/D6</f>
        <v>837.66124979058475</v>
      </c>
      <c r="J6" s="15">
        <f t="shared" ref="J6:J29" si="0">(H6-E6-G6)/(E6+G6)</f>
        <v>0</v>
      </c>
      <c r="K6" s="16">
        <f t="shared" ref="K6:K29" si="1">H6-E6-G6</f>
        <v>0</v>
      </c>
      <c r="L6" s="15"/>
      <c r="M6" s="17"/>
    </row>
    <row r="7" spans="2:13" x14ac:dyDescent="0.15">
      <c r="C7" s="13">
        <v>2</v>
      </c>
      <c r="D7" s="13">
        <v>1.0809</v>
      </c>
      <c r="E7" s="13">
        <v>1150</v>
      </c>
      <c r="F7" s="13">
        <f>E7-E6</f>
        <v>150</v>
      </c>
      <c r="G7" s="13">
        <v>0</v>
      </c>
      <c r="H7" s="13">
        <f t="shared" ref="H6:H29" si="2">I7*D7</f>
        <v>1055.4280448986431</v>
      </c>
      <c r="I7" s="13">
        <f t="shared" ref="I6:I29" si="3">I6+(E7-E6+G7)/D7</f>
        <v>976.43449430904161</v>
      </c>
      <c r="J7" s="15">
        <f t="shared" si="0"/>
        <v>-8.2236482696832119E-2</v>
      </c>
      <c r="K7" s="16">
        <f t="shared" si="1"/>
        <v>-94.571955101356934</v>
      </c>
      <c r="L7" s="15"/>
      <c r="M7" s="18">
        <f t="shared" ref="M7:M29" si="4">(D7-D6)/D6+$G$3</f>
        <v>-9.4571955101357019E-2</v>
      </c>
    </row>
    <row r="8" spans="2:13" x14ac:dyDescent="0.15">
      <c r="C8" s="13">
        <v>3</v>
      </c>
      <c r="D8" s="13">
        <v>1.1241000000000001</v>
      </c>
      <c r="E8" s="13">
        <v>1297</v>
      </c>
      <c r="F8" s="13">
        <f t="shared" ref="F8:F29" si="5">E8-E7</f>
        <v>147</v>
      </c>
      <c r="G8" s="13">
        <v>0</v>
      </c>
      <c r="H8" s="13">
        <f t="shared" si="2"/>
        <v>1244.6100150527939</v>
      </c>
      <c r="I8" s="13">
        <f t="shared" si="3"/>
        <v>1107.2057780026632</v>
      </c>
      <c r="J8" s="15">
        <f t="shared" si="0"/>
        <v>-4.0393203505941506E-2</v>
      </c>
      <c r="K8" s="16">
        <f t="shared" si="1"/>
        <v>-52.389984947206131</v>
      </c>
      <c r="L8" s="15">
        <f t="shared" ref="L8:L29" si="6">(J8-J7)/ABS(J7)</f>
        <v>0.50881649869617396</v>
      </c>
      <c r="M8" s="18">
        <f t="shared" si="4"/>
        <v>3.9966694421315688E-2</v>
      </c>
    </row>
    <row r="9" spans="2:13" x14ac:dyDescent="0.15">
      <c r="C9" s="3">
        <v>4</v>
      </c>
      <c r="D9" s="3">
        <v>1.1329</v>
      </c>
      <c r="E9" s="3">
        <f t="shared" ref="E7:E29" si="7">E8+$D$3*(1-M9)</f>
        <v>1445.8257272484655</v>
      </c>
      <c r="F9" s="3"/>
      <c r="G9" s="3">
        <v>0</v>
      </c>
      <c r="H9" s="14">
        <f t="shared" si="2"/>
        <v>1403.1791531476827</v>
      </c>
      <c r="I9" s="14">
        <f t="shared" si="3"/>
        <v>1238.5728247397676</v>
      </c>
      <c r="J9" s="2">
        <f t="shared" si="0"/>
        <v>-2.9496344750997765E-2</v>
      </c>
      <c r="K9" s="4">
        <f t="shared" si="1"/>
        <v>-42.6465741007828</v>
      </c>
      <c r="L9" s="2">
        <f t="shared" si="6"/>
        <v>0.2697696099627479</v>
      </c>
      <c r="M9" s="10">
        <f t="shared" si="4"/>
        <v>7.8284850102303336E-3</v>
      </c>
    </row>
    <row r="10" spans="2:13" x14ac:dyDescent="0.15">
      <c r="C10" s="3">
        <v>5</v>
      </c>
      <c r="D10" s="3">
        <v>1.1603000000000001</v>
      </c>
      <c r="E10" s="3">
        <f t="shared" si="7"/>
        <v>1592.1978695381645</v>
      </c>
      <c r="F10" s="3"/>
      <c r="G10" s="3">
        <v>0</v>
      </c>
      <c r="H10" s="14">
        <f t="shared" si="2"/>
        <v>1583.4881908352515</v>
      </c>
      <c r="I10" s="14">
        <f t="shared" si="3"/>
        <v>1364.7230809577277</v>
      </c>
      <c r="J10" s="2">
        <f t="shared" si="0"/>
        <v>-5.4702238142293634E-3</v>
      </c>
      <c r="K10" s="4">
        <f t="shared" si="1"/>
        <v>-8.7096787029129246</v>
      </c>
      <c r="L10" s="2">
        <f t="shared" si="6"/>
        <v>0.81454570522524405</v>
      </c>
      <c r="M10" s="10">
        <f t="shared" si="4"/>
        <v>2.4185718068673395E-2</v>
      </c>
    </row>
    <row r="11" spans="2:13" x14ac:dyDescent="0.15">
      <c r="C11" s="3">
        <v>6</v>
      </c>
      <c r="D11" s="3">
        <v>1.2181</v>
      </c>
      <c r="E11" s="3">
        <f t="shared" si="7"/>
        <v>1734.7256640740604</v>
      </c>
      <c r="F11" s="3"/>
      <c r="G11" s="3">
        <v>0</v>
      </c>
      <c r="H11" s="14">
        <f t="shared" si="2"/>
        <v>1804.896979450504</v>
      </c>
      <c r="I11" s="14">
        <f t="shared" si="3"/>
        <v>1481.7313680736427</v>
      </c>
      <c r="J11" s="2">
        <f t="shared" si="0"/>
        <v>4.0450958229120731E-2</v>
      </c>
      <c r="K11" s="4">
        <f t="shared" si="1"/>
        <v>70.171315376443545</v>
      </c>
      <c r="L11" s="2">
        <f t="shared" si="6"/>
        <v>8.3947537802563197</v>
      </c>
      <c r="M11" s="10">
        <f t="shared" si="4"/>
        <v>4.9814703094027274E-2</v>
      </c>
    </row>
    <row r="12" spans="2:13" x14ac:dyDescent="0.15">
      <c r="C12" s="3">
        <v>7</v>
      </c>
      <c r="D12" s="3">
        <v>1.2648999999999999</v>
      </c>
      <c r="E12" s="3">
        <f t="shared" si="7"/>
        <v>1878.9625904347861</v>
      </c>
      <c r="F12" s="3"/>
      <c r="G12" s="3">
        <v>0</v>
      </c>
      <c r="H12" s="14">
        <f t="shared" si="2"/>
        <v>2018.4789338370763</v>
      </c>
      <c r="I12" s="14">
        <f t="shared" si="3"/>
        <v>1595.7616679872531</v>
      </c>
      <c r="J12" s="2">
        <f t="shared" si="0"/>
        <v>7.4251794108368366E-2</v>
      </c>
      <c r="K12" s="4">
        <f t="shared" si="1"/>
        <v>139.5163434022902</v>
      </c>
      <c r="L12" s="2">
        <f t="shared" si="6"/>
        <v>0.83560037534325549</v>
      </c>
      <c r="M12" s="10">
        <f t="shared" si="4"/>
        <v>3.8420490928495157E-2</v>
      </c>
    </row>
    <row r="13" spans="2:13" x14ac:dyDescent="0.15">
      <c r="C13" s="3">
        <v>8</v>
      </c>
      <c r="D13" s="3">
        <v>1.2877000000000001</v>
      </c>
      <c r="E13" s="3">
        <f t="shared" si="7"/>
        <v>2026.2588193856914</v>
      </c>
      <c r="F13" s="3"/>
      <c r="G13" s="3">
        <v>0</v>
      </c>
      <c r="H13" s="14">
        <f t="shared" si="2"/>
        <v>2202.1585288180913</v>
      </c>
      <c r="I13" s="14">
        <f t="shared" si="3"/>
        <v>1710.1487371422622</v>
      </c>
      <c r="J13" s="2">
        <f t="shared" si="0"/>
        <v>8.6810089485867437E-2</v>
      </c>
      <c r="K13" s="4">
        <f t="shared" si="1"/>
        <v>175.89970943239996</v>
      </c>
      <c r="L13" s="2">
        <f t="shared" si="6"/>
        <v>0.16913120454935537</v>
      </c>
      <c r="M13" s="10">
        <f t="shared" si="4"/>
        <v>1.8025140327298725E-2</v>
      </c>
    </row>
    <row r="14" spans="2:13" x14ac:dyDescent="0.15">
      <c r="C14" s="3">
        <v>9</v>
      </c>
      <c r="D14" s="3">
        <v>1.3036000000000001</v>
      </c>
      <c r="E14" s="3">
        <f t="shared" si="7"/>
        <v>2174.4066799122115</v>
      </c>
      <c r="F14" s="3"/>
      <c r="G14" s="3">
        <v>0</v>
      </c>
      <c r="H14" s="14">
        <f t="shared" si="2"/>
        <v>2377.4977542651736</v>
      </c>
      <c r="I14" s="14">
        <f t="shared" si="3"/>
        <v>1823.7939201175002</v>
      </c>
      <c r="J14" s="2">
        <f t="shared" si="0"/>
        <v>9.3400685450967066E-2</v>
      </c>
      <c r="K14" s="4">
        <f t="shared" si="1"/>
        <v>203.0910743529621</v>
      </c>
      <c r="L14" s="2">
        <f t="shared" si="6"/>
        <v>7.5919700165411871E-2</v>
      </c>
      <c r="M14" s="10">
        <f t="shared" si="4"/>
        <v>1.2347596489865671E-2</v>
      </c>
    </row>
    <row r="15" spans="2:13" x14ac:dyDescent="0.15">
      <c r="C15" s="3">
        <v>10</v>
      </c>
      <c r="D15" s="3">
        <v>1.3581000000000001</v>
      </c>
      <c r="E15" s="3">
        <f t="shared" si="7"/>
        <v>2318.135584484166</v>
      </c>
      <c r="F15" s="3"/>
      <c r="G15" s="3">
        <v>0</v>
      </c>
      <c r="H15" s="14">
        <f t="shared" si="2"/>
        <v>2620.6234274835315</v>
      </c>
      <c r="I15" s="14">
        <f t="shared" si="3"/>
        <v>1929.6247901358747</v>
      </c>
      <c r="J15" s="2">
        <f t="shared" si="0"/>
        <v>0.13048755431907813</v>
      </c>
      <c r="K15" s="4">
        <f t="shared" si="1"/>
        <v>302.48784299936551</v>
      </c>
      <c r="L15" s="2">
        <f t="shared" si="6"/>
        <v>0.39707276974515038</v>
      </c>
      <c r="M15" s="10">
        <f t="shared" si="4"/>
        <v>4.1807302853636076E-2</v>
      </c>
    </row>
    <row r="16" spans="2:13" x14ac:dyDescent="0.15">
      <c r="C16" s="3">
        <v>11</v>
      </c>
      <c r="D16" s="3">
        <v>1.4581</v>
      </c>
      <c r="E16" s="3">
        <f t="shared" si="7"/>
        <v>2457.0907424254074</v>
      </c>
      <c r="F16" s="3"/>
      <c r="G16" s="3">
        <v>0</v>
      </c>
      <c r="H16" s="14">
        <f t="shared" si="2"/>
        <v>2952.5410644383605</v>
      </c>
      <c r="I16" s="14">
        <f t="shared" si="3"/>
        <v>2024.9235748154176</v>
      </c>
      <c r="J16" s="2">
        <f t="shared" si="0"/>
        <v>0.20164103565987615</v>
      </c>
      <c r="K16" s="4">
        <f t="shared" si="1"/>
        <v>495.45032201295317</v>
      </c>
      <c r="L16" s="2">
        <f t="shared" si="6"/>
        <v>0.54528940872635323</v>
      </c>
      <c r="M16" s="10">
        <f t="shared" si="4"/>
        <v>7.3632280391723634E-2</v>
      </c>
    </row>
    <row r="17" spans="2:13" x14ac:dyDescent="0.15">
      <c r="C17" s="3">
        <v>12</v>
      </c>
      <c r="D17" s="3">
        <v>1.3553999999999999</v>
      </c>
      <c r="E17" s="3">
        <f t="shared" si="7"/>
        <v>2617.6558614158744</v>
      </c>
      <c r="F17" s="3"/>
      <c r="G17" s="3">
        <v>0</v>
      </c>
      <c r="H17" s="14">
        <f t="shared" si="2"/>
        <v>2905.146532295284</v>
      </c>
      <c r="I17" s="14">
        <f t="shared" si="3"/>
        <v>2143.3868469051822</v>
      </c>
      <c r="J17" s="2">
        <f t="shared" si="0"/>
        <v>0.10982752741374784</v>
      </c>
      <c r="K17" s="4">
        <f t="shared" si="1"/>
        <v>287.49067087940966</v>
      </c>
      <c r="L17" s="2">
        <f t="shared" si="6"/>
        <v>-0.45533146537194646</v>
      </c>
      <c r="M17" s="10">
        <f t="shared" si="4"/>
        <v>-7.0434126603113656E-2</v>
      </c>
    </row>
    <row r="18" spans="2:13" x14ac:dyDescent="0.15">
      <c r="C18" s="3">
        <v>13</v>
      </c>
      <c r="D18" s="3">
        <v>1.2244999999999999</v>
      </c>
      <c r="E18" s="3">
        <f t="shared" si="7"/>
        <v>2782.142359866516</v>
      </c>
      <c r="F18" s="3"/>
      <c r="G18" s="3">
        <v>0</v>
      </c>
      <c r="H18" s="14">
        <f t="shared" si="2"/>
        <v>2789.0636924860369</v>
      </c>
      <c r="I18" s="14">
        <f t="shared" si="3"/>
        <v>2277.7163678938646</v>
      </c>
      <c r="J18" s="2">
        <f t="shared" si="0"/>
        <v>2.4877708342188973E-3</v>
      </c>
      <c r="K18" s="4">
        <f t="shared" si="1"/>
        <v>6.9213326195208538</v>
      </c>
      <c r="L18" s="2">
        <f t="shared" si="6"/>
        <v>-0.97734838530192125</v>
      </c>
      <c r="M18" s="10">
        <f t="shared" si="4"/>
        <v>-9.6576656337612532E-2</v>
      </c>
    </row>
    <row r="19" spans="2:13" x14ac:dyDescent="0.15">
      <c r="C19" s="3">
        <v>14</v>
      </c>
      <c r="D19" s="3">
        <v>1.2632000000000001</v>
      </c>
      <c r="E19" s="3">
        <f t="shared" si="7"/>
        <v>2927.4016493724366</v>
      </c>
      <c r="F19" s="3"/>
      <c r="G19" s="3">
        <v>0</v>
      </c>
      <c r="H19" s="14">
        <f t="shared" si="2"/>
        <v>3022.4706054294506</v>
      </c>
      <c r="I19" s="14">
        <f t="shared" si="3"/>
        <v>2392.7094723159043</v>
      </c>
      <c r="J19" s="2">
        <f t="shared" si="0"/>
        <v>3.2475542287610064E-2</v>
      </c>
      <c r="K19" s="4">
        <f t="shared" si="1"/>
        <v>95.06895605701402</v>
      </c>
      <c r="L19" s="2">
        <f t="shared" si="6"/>
        <v>12.054073084592069</v>
      </c>
      <c r="M19" s="10">
        <f t="shared" si="4"/>
        <v>3.1604736627194922E-2</v>
      </c>
    </row>
    <row r="20" spans="2:13" x14ac:dyDescent="0.15">
      <c r="C20" s="3">
        <v>15</v>
      </c>
      <c r="D20" s="3">
        <v>1.2456</v>
      </c>
      <c r="E20" s="3">
        <f t="shared" si="7"/>
        <v>3079.4915797080921</v>
      </c>
      <c r="F20" s="3"/>
      <c r="G20" s="3">
        <v>0</v>
      </c>
      <c r="H20" s="14">
        <f t="shared" si="2"/>
        <v>3132.4488490523458</v>
      </c>
      <c r="I20" s="14">
        <f t="shared" si="3"/>
        <v>2514.811214717683</v>
      </c>
      <c r="J20" s="2">
        <f t="shared" si="0"/>
        <v>1.7196757313190515E-2</v>
      </c>
      <c r="K20" s="4">
        <f t="shared" si="1"/>
        <v>52.957269344253746</v>
      </c>
      <c r="L20" s="2">
        <f t="shared" si="6"/>
        <v>-0.47047051098046322</v>
      </c>
      <c r="M20" s="10">
        <f t="shared" si="4"/>
        <v>-1.3932868904369901E-2</v>
      </c>
    </row>
    <row r="21" spans="2:13" x14ac:dyDescent="0.15">
      <c r="C21" s="3">
        <v>16</v>
      </c>
      <c r="D21" s="3">
        <v>1.2662</v>
      </c>
      <c r="E21" s="3">
        <f t="shared" si="7"/>
        <v>3227.010847530828</v>
      </c>
      <c r="F21" s="3"/>
      <c r="G21" s="3">
        <v>0</v>
      </c>
      <c r="H21" s="14">
        <f t="shared" si="2"/>
        <v>3331.7732278982658</v>
      </c>
      <c r="I21" s="14">
        <f t="shared" si="3"/>
        <v>2631.3167176577681</v>
      </c>
      <c r="J21" s="2">
        <f t="shared" si="0"/>
        <v>3.2464216985076927E-2</v>
      </c>
      <c r="K21" s="4">
        <f t="shared" si="1"/>
        <v>104.7623803674378</v>
      </c>
      <c r="L21" s="2">
        <f t="shared" si="6"/>
        <v>0.88781038156395542</v>
      </c>
      <c r="M21" s="10">
        <f t="shared" si="4"/>
        <v>1.6538214515093089E-2</v>
      </c>
    </row>
    <row r="22" spans="2:13" x14ac:dyDescent="0.15">
      <c r="C22" s="3">
        <v>17</v>
      </c>
      <c r="D22" s="3">
        <v>1.3011999999999999</v>
      </c>
      <c r="E22" s="3">
        <f t="shared" si="7"/>
        <v>3372.8645831176232</v>
      </c>
      <c r="F22" s="3"/>
      <c r="G22" s="3">
        <v>0</v>
      </c>
      <c r="H22" s="14">
        <f t="shared" si="2"/>
        <v>3569.7230486030826</v>
      </c>
      <c r="I22" s="14">
        <f t="shared" si="3"/>
        <v>2743.4084296058122</v>
      </c>
      <c r="J22" s="2">
        <f t="shared" si="0"/>
        <v>5.8365362923494014E-2</v>
      </c>
      <c r="K22" s="4">
        <f t="shared" si="1"/>
        <v>196.85846548545942</v>
      </c>
      <c r="L22" s="2">
        <f t="shared" si="6"/>
        <v>0.79783676748844012</v>
      </c>
      <c r="M22" s="10">
        <f t="shared" si="4"/>
        <v>2.7641762754699036E-2</v>
      </c>
    </row>
    <row r="23" spans="2:13" x14ac:dyDescent="0.15">
      <c r="C23" s="3">
        <v>18</v>
      </c>
      <c r="D23" s="3">
        <v>1.2956000000000001</v>
      </c>
      <c r="E23" s="3">
        <f t="shared" si="7"/>
        <v>3523.5101410641341</v>
      </c>
      <c r="F23" s="3"/>
      <c r="G23" s="3">
        <v>0</v>
      </c>
      <c r="H23" s="14">
        <f t="shared" si="2"/>
        <v>3705.0055193438016</v>
      </c>
      <c r="I23" s="14">
        <f t="shared" si="3"/>
        <v>2859.6831733125973</v>
      </c>
      <c r="J23" s="2">
        <f t="shared" si="0"/>
        <v>5.1509821460270881E-2</v>
      </c>
      <c r="K23" s="4">
        <f t="shared" si="1"/>
        <v>181.49537827966742</v>
      </c>
      <c r="L23" s="2">
        <f t="shared" si="6"/>
        <v>-0.11745907366685024</v>
      </c>
      <c r="M23" s="10">
        <f t="shared" si="4"/>
        <v>-4.3037196434059545E-3</v>
      </c>
    </row>
    <row r="24" spans="2:13" x14ac:dyDescent="0.15">
      <c r="C24" s="3">
        <v>19</v>
      </c>
      <c r="D24" s="3">
        <v>1.2588999999999999</v>
      </c>
      <c r="E24" s="3">
        <f t="shared" si="7"/>
        <v>3677.7591376680243</v>
      </c>
      <c r="F24" s="3"/>
      <c r="G24" s="3">
        <v>0</v>
      </c>
      <c r="H24" s="14">
        <f t="shared" si="2"/>
        <v>3754.3041434871188</v>
      </c>
      <c r="I24" s="14">
        <f t="shared" si="3"/>
        <v>2982.2099797339893</v>
      </c>
      <c r="J24" s="2">
        <f t="shared" si="0"/>
        <v>2.0812946947806322E-2</v>
      </c>
      <c r="K24" s="4">
        <f t="shared" si="1"/>
        <v>76.545005819094513</v>
      </c>
      <c r="L24" s="2">
        <f t="shared" si="6"/>
        <v>-0.59594216485764406</v>
      </c>
      <c r="M24" s="10">
        <f t="shared" si="4"/>
        <v>-2.8326644025934065E-2</v>
      </c>
    </row>
    <row r="25" spans="2:13" x14ac:dyDescent="0.15">
      <c r="C25" s="3">
        <v>20</v>
      </c>
      <c r="D25" s="3">
        <v>1.2374000000000001</v>
      </c>
      <c r="E25" s="3">
        <f t="shared" si="7"/>
        <v>3830.3208979349238</v>
      </c>
      <c r="F25" s="3"/>
      <c r="G25" s="3">
        <v>0</v>
      </c>
      <c r="H25" s="14">
        <f t="shared" si="2"/>
        <v>3842.7483891897377</v>
      </c>
      <c r="I25" s="14">
        <f t="shared" si="3"/>
        <v>3105.5021732582331</v>
      </c>
      <c r="J25" s="2">
        <f t="shared" si="0"/>
        <v>3.2445039426106845E-3</v>
      </c>
      <c r="K25" s="4">
        <f t="shared" si="1"/>
        <v>12.427491254813958</v>
      </c>
      <c r="L25" s="2">
        <f t="shared" si="6"/>
        <v>-0.84411126637918743</v>
      </c>
      <c r="M25" s="10">
        <f t="shared" si="4"/>
        <v>-1.7078401779331048E-2</v>
      </c>
    </row>
    <row r="26" spans="2:13" x14ac:dyDescent="0.15">
      <c r="C26" s="3">
        <v>21</v>
      </c>
      <c r="D26" s="3">
        <v>1.2121</v>
      </c>
      <c r="E26" s="3">
        <f t="shared" si="7"/>
        <v>3983.3878124330649</v>
      </c>
      <c r="F26" s="3"/>
      <c r="G26" s="3">
        <v>0</v>
      </c>
      <c r="H26" s="14">
        <f t="shared" si="2"/>
        <v>3917.2460987044451</v>
      </c>
      <c r="I26" s="14">
        <f t="shared" si="3"/>
        <v>3231.7845876614515</v>
      </c>
      <c r="J26" s="2">
        <f t="shared" si="0"/>
        <v>-1.6604387230933531E-2</v>
      </c>
      <c r="K26" s="4">
        <f t="shared" si="1"/>
        <v>-66.141713728619834</v>
      </c>
      <c r="L26" s="2">
        <f t="shared" si="6"/>
        <v>-6.1176967341185717</v>
      </c>
      <c r="M26" s="10">
        <f t="shared" si="4"/>
        <v>-2.0446096654275173E-2</v>
      </c>
    </row>
    <row r="27" spans="2:13" x14ac:dyDescent="0.15">
      <c r="C27" s="3">
        <v>22</v>
      </c>
      <c r="D27" s="3">
        <v>1.1689000000000001</v>
      </c>
      <c r="E27" s="3">
        <f t="shared" si="7"/>
        <v>4138.7339059897022</v>
      </c>
      <c r="F27" s="3"/>
      <c r="G27" s="3">
        <v>0</v>
      </c>
      <c r="H27" s="14">
        <f t="shared" si="2"/>
        <v>3932.9790980741082</v>
      </c>
      <c r="I27" s="14">
        <f t="shared" si="3"/>
        <v>3364.6839747404465</v>
      </c>
      <c r="J27" s="2">
        <f t="shared" si="0"/>
        <v>-4.9714432623421234E-2</v>
      </c>
      <c r="K27" s="4">
        <f t="shared" si="1"/>
        <v>-205.75480791559403</v>
      </c>
      <c r="L27" s="2">
        <f t="shared" si="6"/>
        <v>-1.9940540371646216</v>
      </c>
      <c r="M27" s="10">
        <f t="shared" si="4"/>
        <v>-3.5640623710914865E-2</v>
      </c>
    </row>
    <row r="28" spans="2:13" x14ac:dyDescent="0.15">
      <c r="C28" s="3">
        <v>23</v>
      </c>
      <c r="D28" s="3">
        <v>1.0955999999999999</v>
      </c>
      <c r="E28" s="3">
        <f t="shared" si="7"/>
        <v>4298.1401853976922</v>
      </c>
      <c r="F28" s="3"/>
      <c r="G28" s="3">
        <v>0</v>
      </c>
      <c r="H28" s="14">
        <f t="shared" si="2"/>
        <v>3845.754042133623</v>
      </c>
      <c r="I28" s="14">
        <f t="shared" si="3"/>
        <v>3510.1807613486885</v>
      </c>
      <c r="J28" s="2">
        <f t="shared" si="0"/>
        <v>-0.10525160272831155</v>
      </c>
      <c r="K28" s="4">
        <f t="shared" si="1"/>
        <v>-452.38614326406923</v>
      </c>
      <c r="L28" s="2">
        <f t="shared" si="6"/>
        <v>-1.1171236836911198</v>
      </c>
      <c r="M28" s="10">
        <f t="shared" si="4"/>
        <v>-6.2708529386602915E-2</v>
      </c>
    </row>
    <row r="29" spans="2:13" x14ac:dyDescent="0.15">
      <c r="C29" s="3">
        <v>24</v>
      </c>
      <c r="D29" s="3">
        <v>0.98229999999999995</v>
      </c>
      <c r="E29" s="3">
        <f t="shared" si="7"/>
        <v>4463.6522335904629</v>
      </c>
      <c r="F29" s="3"/>
      <c r="G29" s="3">
        <v>0</v>
      </c>
      <c r="H29" s="14">
        <f t="shared" si="2"/>
        <v>3613.5626100655868</v>
      </c>
      <c r="I29" s="14">
        <f t="shared" si="3"/>
        <v>3678.6751604047513</v>
      </c>
      <c r="J29" s="2">
        <f t="shared" si="0"/>
        <v>-0.19044710005131443</v>
      </c>
      <c r="K29" s="4">
        <f t="shared" si="1"/>
        <v>-850.08962352487606</v>
      </c>
      <c r="L29" s="2">
        <f t="shared" si="6"/>
        <v>-0.80944608076819535</v>
      </c>
      <c r="M29" s="10">
        <f t="shared" si="4"/>
        <v>-0.10341365461847386</v>
      </c>
    </row>
    <row r="30" spans="2:13" x14ac:dyDescent="0.15">
      <c r="B30" t="s">
        <v>9</v>
      </c>
      <c r="E30" s="5"/>
      <c r="F30" s="12"/>
    </row>
  </sheetData>
  <phoneticPr fontId="1" type="noConversion"/>
  <conditionalFormatting sqref="J6:J29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{EE4C14EA-B4C4-4E0E-AC84-1F8A0E85751A}</x14:id>
        </ext>
      </extLst>
    </cfRule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6:K29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6:L7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  <cfRule type="cellIs" dxfId="16" priority="4" operator="lessThanOrEqual">
      <formula>-0.2</formula>
    </cfRule>
  </conditionalFormatting>
  <conditionalFormatting sqref="L8:L2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  <cfRule type="cellIs" dxfId="13" priority="2" operator="lessThanOrEqual">
      <formula>-0.2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E4C14EA-B4C4-4E0E-AC84-1F8A0E8575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J6:J29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30"/>
  <sheetViews>
    <sheetView workbookViewId="0">
      <selection activeCell="E36" sqref="E36"/>
    </sheetView>
  </sheetViews>
  <sheetFormatPr defaultRowHeight="13.5" x14ac:dyDescent="0.15"/>
  <cols>
    <col min="2" max="2" width="13" bestFit="1" customWidth="1"/>
    <col min="3" max="4" width="13.25" customWidth="1"/>
    <col min="5" max="6" width="14.875" customWidth="1"/>
    <col min="7" max="7" width="13.875" customWidth="1"/>
    <col min="8" max="9" width="17.125" customWidth="1"/>
    <col min="10" max="10" width="15.375" customWidth="1"/>
    <col min="11" max="11" width="13.25" customWidth="1"/>
    <col min="12" max="12" width="15.875" customWidth="1"/>
    <col min="13" max="13" width="16.375" customWidth="1"/>
  </cols>
  <sheetData>
    <row r="3" spans="2:13" x14ac:dyDescent="0.15">
      <c r="C3" s="7" t="s">
        <v>12</v>
      </c>
      <c r="D3" s="6">
        <v>150</v>
      </c>
      <c r="E3" s="7" t="s">
        <v>14</v>
      </c>
      <c r="F3" s="7"/>
      <c r="G3" s="8">
        <v>0</v>
      </c>
      <c r="H3" s="7" t="s">
        <v>13</v>
      </c>
      <c r="I3" s="8">
        <v>0.3</v>
      </c>
      <c r="J3" s="7" t="s">
        <v>15</v>
      </c>
      <c r="K3" s="11">
        <v>-0.2</v>
      </c>
    </row>
    <row r="5" spans="2:13" x14ac:dyDescent="0.15">
      <c r="B5" t="s">
        <v>0</v>
      </c>
      <c r="C5" s="1" t="s">
        <v>1</v>
      </c>
      <c r="D5" s="1" t="s">
        <v>2</v>
      </c>
      <c r="E5" s="1" t="s">
        <v>3</v>
      </c>
      <c r="F5" s="1" t="s">
        <v>16</v>
      </c>
      <c r="G5" s="1" t="s">
        <v>4</v>
      </c>
      <c r="H5" s="1" t="s">
        <v>6</v>
      </c>
      <c r="I5" s="1" t="s">
        <v>10</v>
      </c>
      <c r="J5" s="1" t="s">
        <v>7</v>
      </c>
      <c r="K5" s="1" t="s">
        <v>5</v>
      </c>
      <c r="L5" s="1" t="s">
        <v>8</v>
      </c>
      <c r="M5" s="1" t="s">
        <v>11</v>
      </c>
    </row>
    <row r="6" spans="2:13" x14ac:dyDescent="0.15">
      <c r="C6" s="13">
        <v>1</v>
      </c>
      <c r="D6" s="13">
        <v>0.66300000000000003</v>
      </c>
      <c r="E6" s="13">
        <v>5000</v>
      </c>
      <c r="F6" s="13"/>
      <c r="G6" s="13">
        <v>0</v>
      </c>
      <c r="H6" s="13">
        <f>I6*D6</f>
        <v>5000</v>
      </c>
      <c r="I6" s="13">
        <f>E6/D6</f>
        <v>7541.4781297134232</v>
      </c>
      <c r="J6" s="15">
        <f t="shared" ref="J6:J29" si="0">(H6-E6-G6)/(E6+G6)</f>
        <v>0</v>
      </c>
      <c r="K6" s="16">
        <f t="shared" ref="K6:K29" si="1">H6-E6-G6</f>
        <v>0</v>
      </c>
      <c r="L6" s="15"/>
      <c r="M6" s="17"/>
    </row>
    <row r="7" spans="2:13" x14ac:dyDescent="0.15">
      <c r="C7" s="13">
        <v>2</v>
      </c>
      <c r="D7" s="13">
        <v>0.65810000000000002</v>
      </c>
      <c r="E7" s="13">
        <v>5000</v>
      </c>
      <c r="F7" s="13">
        <f>E7-E6</f>
        <v>0</v>
      </c>
      <c r="G7" s="13">
        <v>0</v>
      </c>
      <c r="H7" s="13">
        <f t="shared" ref="H7:H29" si="2">I7*D7</f>
        <v>4963.046757164404</v>
      </c>
      <c r="I7" s="13">
        <f t="shared" ref="I7:I29" si="3">I6+(E7-E6+G7)/D7</f>
        <v>7541.4781297134232</v>
      </c>
      <c r="J7" s="15">
        <f t="shared" si="0"/>
        <v>-7.3906485671192054E-3</v>
      </c>
      <c r="K7" s="16">
        <f t="shared" si="1"/>
        <v>-36.953242835596029</v>
      </c>
      <c r="L7" s="15"/>
      <c r="M7" s="18">
        <f t="shared" ref="M7:M29" si="4">(D7-D6)/D6+$G$3</f>
        <v>-7.3906485671191785E-3</v>
      </c>
    </row>
    <row r="8" spans="2:13" x14ac:dyDescent="0.15">
      <c r="C8" s="13">
        <v>3</v>
      </c>
      <c r="D8" s="13">
        <v>0.62509999999999999</v>
      </c>
      <c r="E8" s="13">
        <v>5000</v>
      </c>
      <c r="F8" s="13"/>
      <c r="G8" s="13">
        <v>0</v>
      </c>
      <c r="H8" s="13">
        <f t="shared" si="2"/>
        <v>4714.1779788838603</v>
      </c>
      <c r="I8" s="13">
        <f t="shared" si="3"/>
        <v>7541.4781297134232</v>
      </c>
      <c r="J8" s="15">
        <f t="shared" si="0"/>
        <v>-5.7164404223227938E-2</v>
      </c>
      <c r="K8" s="16">
        <f t="shared" si="1"/>
        <v>-285.82202111613969</v>
      </c>
      <c r="L8" s="15">
        <f t="shared" ref="L8:L29" si="5">(J8-J7)/ABS(J7)</f>
        <v>-6.7346938775509928</v>
      </c>
      <c r="M8" s="18">
        <f t="shared" si="4"/>
        <v>-5.0144354961252136E-2</v>
      </c>
    </row>
    <row r="9" spans="2:13" x14ac:dyDescent="0.15">
      <c r="C9" s="13">
        <v>4</v>
      </c>
      <c r="D9" s="13">
        <v>0.63109999999999999</v>
      </c>
      <c r="E9" s="13">
        <v>5000</v>
      </c>
      <c r="F9" s="13"/>
      <c r="G9" s="13">
        <v>0</v>
      </c>
      <c r="H9" s="13">
        <f t="shared" si="2"/>
        <v>4759.426847662141</v>
      </c>
      <c r="I9" s="13">
        <f t="shared" si="3"/>
        <v>7541.4781297134232</v>
      </c>
      <c r="J9" s="15">
        <f t="shared" si="0"/>
        <v>-4.8114630467571806E-2</v>
      </c>
      <c r="K9" s="16">
        <f t="shared" si="1"/>
        <v>-240.57315233785903</v>
      </c>
      <c r="L9" s="15">
        <f t="shared" si="5"/>
        <v>0.1583113456464379</v>
      </c>
      <c r="M9" s="18">
        <f t="shared" si="4"/>
        <v>9.5984642457206931E-3</v>
      </c>
    </row>
    <row r="10" spans="2:13" x14ac:dyDescent="0.15">
      <c r="C10" s="13">
        <v>5</v>
      </c>
      <c r="D10" s="13">
        <v>0.64090000000000003</v>
      </c>
      <c r="E10" s="13">
        <v>5000</v>
      </c>
      <c r="F10" s="13"/>
      <c r="G10" s="13">
        <v>0</v>
      </c>
      <c r="H10" s="13">
        <f t="shared" si="2"/>
        <v>4833.333333333333</v>
      </c>
      <c r="I10" s="13">
        <f t="shared" si="3"/>
        <v>7541.4781297134232</v>
      </c>
      <c r="J10" s="15">
        <f t="shared" si="0"/>
        <v>-3.3333333333333395E-2</v>
      </c>
      <c r="K10" s="16">
        <f t="shared" si="1"/>
        <v>-166.66666666666697</v>
      </c>
      <c r="L10" s="15">
        <f t="shared" si="5"/>
        <v>0.30721003134796343</v>
      </c>
      <c r="M10" s="18">
        <f t="shared" si="4"/>
        <v>1.5528442402155016E-2</v>
      </c>
    </row>
    <row r="11" spans="2:13" x14ac:dyDescent="0.15">
      <c r="C11" s="13">
        <v>6</v>
      </c>
      <c r="D11" s="13">
        <v>0.62290000000000001</v>
      </c>
      <c r="E11" s="13">
        <f t="shared" ref="E11:E29" si="6">E10+$D$3*(1-M11)</f>
        <v>5154.2128257138402</v>
      </c>
      <c r="F11" s="13">
        <f>E11-E10</f>
        <v>154.21282571384018</v>
      </c>
      <c r="G11" s="13">
        <v>0</v>
      </c>
      <c r="H11" s="13">
        <f t="shared" si="2"/>
        <v>4851.7995527123312</v>
      </c>
      <c r="I11" s="13">
        <f t="shared" si="3"/>
        <v>7789.050493999569</v>
      </c>
      <c r="J11" s="15">
        <f t="shared" si="0"/>
        <v>-5.8673027914718637E-2</v>
      </c>
      <c r="K11" s="16">
        <f t="shared" si="1"/>
        <v>-302.41327300150897</v>
      </c>
      <c r="L11" s="15">
        <f t="shared" si="5"/>
        <v>-0.7601908374415558</v>
      </c>
      <c r="M11" s="18">
        <f t="shared" si="4"/>
        <v>-2.8085504758932775E-2</v>
      </c>
    </row>
    <row r="12" spans="2:13" x14ac:dyDescent="0.15">
      <c r="C12" s="13">
        <v>7</v>
      </c>
      <c r="D12" s="13">
        <v>0.65110000000000001</v>
      </c>
      <c r="E12" s="13">
        <f>E11</f>
        <v>5154.2128257138402</v>
      </c>
      <c r="F12" s="13"/>
      <c r="G12" s="13">
        <v>0</v>
      </c>
      <c r="H12" s="13">
        <f t="shared" si="2"/>
        <v>5071.4507766431198</v>
      </c>
      <c r="I12" s="13">
        <f t="shared" si="3"/>
        <v>7789.050493999569</v>
      </c>
      <c r="J12" s="15">
        <f t="shared" si="0"/>
        <v>-1.6057165636977393E-2</v>
      </c>
      <c r="K12" s="16">
        <f t="shared" si="1"/>
        <v>-82.762049070720423</v>
      </c>
      <c r="L12" s="15">
        <f t="shared" si="5"/>
        <v>0.72632798736215698</v>
      </c>
      <c r="M12" s="18">
        <f t="shared" si="4"/>
        <v>4.5272114304061653E-2</v>
      </c>
    </row>
    <row r="13" spans="2:13" x14ac:dyDescent="0.15">
      <c r="C13" s="3">
        <v>8</v>
      </c>
      <c r="D13" s="3">
        <v>1.2877000000000001</v>
      </c>
      <c r="E13" s="3">
        <f t="shared" si="6"/>
        <v>5157.5533264049782</v>
      </c>
      <c r="F13" s="3"/>
      <c r="G13" s="3">
        <v>0</v>
      </c>
      <c r="H13" s="14">
        <f t="shared" si="2"/>
        <v>10033.300821814382</v>
      </c>
      <c r="I13" s="3">
        <f t="shared" si="3"/>
        <v>7791.6446546667567</v>
      </c>
      <c r="J13" s="2">
        <f t="shared" si="0"/>
        <v>0.94536055893928994</v>
      </c>
      <c r="K13" s="4">
        <f t="shared" si="1"/>
        <v>4875.7474954094041</v>
      </c>
      <c r="L13" s="2">
        <f t="shared" si="5"/>
        <v>59.874684381548484</v>
      </c>
      <c r="M13" s="10">
        <f t="shared" si="4"/>
        <v>0.9777299953924129</v>
      </c>
    </row>
    <row r="14" spans="2:13" x14ac:dyDescent="0.15">
      <c r="C14" s="3">
        <v>9</v>
      </c>
      <c r="D14" s="3">
        <v>1.3036000000000001</v>
      </c>
      <c r="E14" s="3">
        <f t="shared" si="6"/>
        <v>5305.7011869314983</v>
      </c>
      <c r="F14" s="3"/>
      <c r="G14" s="3">
        <v>0</v>
      </c>
      <c r="H14" s="14">
        <f t="shared" si="2"/>
        <v>10305.335832350105</v>
      </c>
      <c r="I14" s="3">
        <f t="shared" si="3"/>
        <v>7905.2898376419944</v>
      </c>
      <c r="J14" s="2">
        <f t="shared" si="0"/>
        <v>0.94231364889776192</v>
      </c>
      <c r="K14" s="4">
        <f t="shared" si="1"/>
        <v>4999.6346454186069</v>
      </c>
      <c r="L14" s="2">
        <f t="shared" si="5"/>
        <v>-3.2230137091256482E-3</v>
      </c>
      <c r="M14" s="10">
        <f t="shared" si="4"/>
        <v>1.2347596489865671E-2</v>
      </c>
    </row>
    <row r="15" spans="2:13" x14ac:dyDescent="0.15">
      <c r="C15" s="3">
        <v>10</v>
      </c>
      <c r="D15" s="3">
        <v>1.3581000000000001</v>
      </c>
      <c r="E15" s="3">
        <f t="shared" si="6"/>
        <v>5449.4300915034528</v>
      </c>
      <c r="F15" s="3"/>
      <c r="G15" s="3">
        <v>0</v>
      </c>
      <c r="H15" s="14">
        <f t="shared" si="2"/>
        <v>10879.903033073548</v>
      </c>
      <c r="I15" s="3">
        <f t="shared" si="3"/>
        <v>8011.1207076603687</v>
      </c>
      <c r="J15" s="2">
        <f t="shared" si="0"/>
        <v>0.99652126009233233</v>
      </c>
      <c r="K15" s="4">
        <f t="shared" si="1"/>
        <v>5430.4729415700949</v>
      </c>
      <c r="L15" s="2">
        <f t="shared" si="5"/>
        <v>5.7526080894591561E-2</v>
      </c>
      <c r="M15" s="10">
        <f t="shared" si="4"/>
        <v>4.1807302853636076E-2</v>
      </c>
    </row>
    <row r="16" spans="2:13" x14ac:dyDescent="0.15">
      <c r="C16" s="3">
        <v>11</v>
      </c>
      <c r="D16" s="3">
        <v>1.4581</v>
      </c>
      <c r="E16" s="3">
        <f t="shared" si="6"/>
        <v>5588.3852494446946</v>
      </c>
      <c r="F16" s="3"/>
      <c r="G16" s="3">
        <v>0</v>
      </c>
      <c r="H16" s="14">
        <f t="shared" si="2"/>
        <v>11819.970261780825</v>
      </c>
      <c r="I16" s="3">
        <f t="shared" si="3"/>
        <v>8106.4194923399118</v>
      </c>
      <c r="J16" s="2">
        <f t="shared" si="0"/>
        <v>1.1150958164445355</v>
      </c>
      <c r="K16" s="4">
        <f t="shared" si="1"/>
        <v>6231.5850123361306</v>
      </c>
      <c r="L16" s="2">
        <f t="shared" si="5"/>
        <v>0.11898848634821566</v>
      </c>
      <c r="M16" s="10">
        <f t="shared" si="4"/>
        <v>7.3632280391723634E-2</v>
      </c>
    </row>
    <row r="17" spans="2:13" x14ac:dyDescent="0.15">
      <c r="C17" s="3">
        <v>12</v>
      </c>
      <c r="D17" s="3">
        <v>1.3553999999999999</v>
      </c>
      <c r="E17" s="3">
        <f t="shared" si="6"/>
        <v>5748.9503684351621</v>
      </c>
      <c r="F17" s="3"/>
      <c r="G17" s="3">
        <v>0</v>
      </c>
      <c r="H17" s="14">
        <f t="shared" si="2"/>
        <v>11148.006098907983</v>
      </c>
      <c r="I17" s="3">
        <f t="shared" si="3"/>
        <v>8224.8827644296762</v>
      </c>
      <c r="J17" s="2">
        <f t="shared" si="0"/>
        <v>0.93913764852042358</v>
      </c>
      <c r="K17" s="4">
        <f t="shared" si="1"/>
        <v>5399.0557304728209</v>
      </c>
      <c r="L17" s="2">
        <f t="shared" si="5"/>
        <v>-0.15779645598990014</v>
      </c>
      <c r="M17" s="10">
        <f t="shared" si="4"/>
        <v>-7.0434126603113656E-2</v>
      </c>
    </row>
    <row r="18" spans="2:13" x14ac:dyDescent="0.15">
      <c r="C18" s="3">
        <v>13</v>
      </c>
      <c r="D18" s="3">
        <v>1.2244999999999999</v>
      </c>
      <c r="E18" s="3">
        <f t="shared" si="6"/>
        <v>5913.4368668858042</v>
      </c>
      <c r="F18" s="3"/>
      <c r="G18" s="3">
        <v>0</v>
      </c>
      <c r="H18" s="14">
        <f t="shared" si="2"/>
        <v>10235.855443494778</v>
      </c>
      <c r="I18" s="3">
        <f t="shared" si="3"/>
        <v>8359.2122854183581</v>
      </c>
      <c r="J18" s="2">
        <f t="shared" si="0"/>
        <v>0.73094863002829202</v>
      </c>
      <c r="K18" s="4">
        <f t="shared" si="1"/>
        <v>4322.418576608974</v>
      </c>
      <c r="L18" s="2">
        <f t="shared" si="5"/>
        <v>-0.22168104837467181</v>
      </c>
      <c r="M18" s="10">
        <f t="shared" si="4"/>
        <v>-9.6576656337612532E-2</v>
      </c>
    </row>
    <row r="19" spans="2:13" x14ac:dyDescent="0.15">
      <c r="C19" s="3">
        <v>14</v>
      </c>
      <c r="D19" s="3">
        <v>1.2632000000000001</v>
      </c>
      <c r="E19" s="3">
        <f t="shared" si="6"/>
        <v>6058.6961563917248</v>
      </c>
      <c r="F19" s="3"/>
      <c r="G19" s="3">
        <v>0</v>
      </c>
      <c r="H19" s="14">
        <f t="shared" si="2"/>
        <v>10704.616248446391</v>
      </c>
      <c r="I19" s="3">
        <f t="shared" si="3"/>
        <v>8474.2053898403974</v>
      </c>
      <c r="J19" s="2">
        <f t="shared" si="0"/>
        <v>0.76681846590926561</v>
      </c>
      <c r="K19" s="4">
        <f t="shared" si="1"/>
        <v>4645.9200920546664</v>
      </c>
      <c r="L19" s="2">
        <f t="shared" si="5"/>
        <v>4.9072991462594591E-2</v>
      </c>
      <c r="M19" s="10">
        <f t="shared" si="4"/>
        <v>3.1604736627194922E-2</v>
      </c>
    </row>
    <row r="20" spans="2:13" x14ac:dyDescent="0.15">
      <c r="C20" s="3">
        <v>15</v>
      </c>
      <c r="D20" s="3">
        <v>1.2456</v>
      </c>
      <c r="E20" s="3">
        <f t="shared" si="6"/>
        <v>6210.7860867273803</v>
      </c>
      <c r="F20" s="3"/>
      <c r="G20" s="3">
        <v>0</v>
      </c>
      <c r="H20" s="14">
        <f t="shared" si="2"/>
        <v>10707.560163920856</v>
      </c>
      <c r="I20" s="3">
        <f t="shared" si="3"/>
        <v>8596.3071322421765</v>
      </c>
      <c r="J20" s="2">
        <f t="shared" si="0"/>
        <v>0.72402655869974419</v>
      </c>
      <c r="K20" s="4">
        <f t="shared" si="1"/>
        <v>4496.7740771934759</v>
      </c>
      <c r="L20" s="2">
        <f t="shared" si="5"/>
        <v>-5.5804481910565785E-2</v>
      </c>
      <c r="M20" s="10">
        <f t="shared" si="4"/>
        <v>-1.3932868904369901E-2</v>
      </c>
    </row>
    <row r="21" spans="2:13" x14ac:dyDescent="0.15">
      <c r="C21" s="3">
        <v>16</v>
      </c>
      <c r="D21" s="3">
        <v>1.2662</v>
      </c>
      <c r="E21" s="3">
        <f t="shared" si="6"/>
        <v>6358.3053545501161</v>
      </c>
      <c r="F21" s="3"/>
      <c r="G21" s="3">
        <v>0</v>
      </c>
      <c r="H21" s="14">
        <f t="shared" si="2"/>
        <v>11032.16335866778</v>
      </c>
      <c r="I21" s="3">
        <f t="shared" si="3"/>
        <v>8712.8126351822611</v>
      </c>
      <c r="J21" s="2">
        <f t="shared" si="0"/>
        <v>0.73507919854351889</v>
      </c>
      <c r="K21" s="4">
        <f t="shared" si="1"/>
        <v>4673.8580041176638</v>
      </c>
      <c r="L21" s="2">
        <f t="shared" si="5"/>
        <v>1.5265517142939852E-2</v>
      </c>
      <c r="M21" s="10">
        <f t="shared" si="4"/>
        <v>1.6538214515093089E-2</v>
      </c>
    </row>
    <row r="22" spans="2:13" x14ac:dyDescent="0.15">
      <c r="C22" s="3">
        <v>17</v>
      </c>
      <c r="D22" s="3">
        <v>1.3011999999999999</v>
      </c>
      <c r="E22" s="3">
        <f t="shared" si="6"/>
        <v>6504.1590901369109</v>
      </c>
      <c r="F22" s="3"/>
      <c r="G22" s="3">
        <v>0</v>
      </c>
      <c r="H22" s="14">
        <f t="shared" si="2"/>
        <v>11482.965536485952</v>
      </c>
      <c r="I22" s="3">
        <f t="shared" si="3"/>
        <v>8824.9043471303048</v>
      </c>
      <c r="J22" s="2">
        <f t="shared" si="0"/>
        <v>0.76548042219616719</v>
      </c>
      <c r="K22" s="4">
        <f t="shared" si="1"/>
        <v>4978.8064463490409</v>
      </c>
      <c r="L22" s="2">
        <f t="shared" si="5"/>
        <v>4.1357752624322779E-2</v>
      </c>
      <c r="M22" s="10">
        <f t="shared" si="4"/>
        <v>2.7641762754699036E-2</v>
      </c>
    </row>
    <row r="23" spans="2:13" x14ac:dyDescent="0.15">
      <c r="C23" s="3">
        <v>18</v>
      </c>
      <c r="D23" s="3">
        <v>1.2956000000000001</v>
      </c>
      <c r="E23" s="3">
        <f t="shared" si="6"/>
        <v>6654.8046480834219</v>
      </c>
      <c r="F23" s="3"/>
      <c r="G23" s="3">
        <v>0</v>
      </c>
      <c r="H23" s="14">
        <f t="shared" si="2"/>
        <v>11584.191630088533</v>
      </c>
      <c r="I23" s="3">
        <f t="shared" si="3"/>
        <v>8941.1790908370895</v>
      </c>
      <c r="J23" s="2">
        <f t="shared" si="0"/>
        <v>0.74072602317857228</v>
      </c>
      <c r="K23" s="4">
        <f t="shared" si="1"/>
        <v>4929.3869820051113</v>
      </c>
      <c r="L23" s="2">
        <f t="shared" si="5"/>
        <v>-3.233838292895122E-2</v>
      </c>
      <c r="M23" s="10">
        <f t="shared" si="4"/>
        <v>-4.3037196434059545E-3</v>
      </c>
    </row>
    <row r="24" spans="2:13" x14ac:dyDescent="0.15">
      <c r="C24" s="3">
        <v>19</v>
      </c>
      <c r="D24" s="3">
        <v>1.2588999999999999</v>
      </c>
      <c r="E24" s="3">
        <f t="shared" si="6"/>
        <v>6809.053644687312</v>
      </c>
      <c r="F24" s="3"/>
      <c r="G24" s="3">
        <v>0</v>
      </c>
      <c r="H24" s="14">
        <f t="shared" si="2"/>
        <v>11410.299354058701</v>
      </c>
      <c r="I24" s="3">
        <f t="shared" si="3"/>
        <v>9063.7058972584819</v>
      </c>
      <c r="J24" s="2">
        <f t="shared" si="0"/>
        <v>0.67575406943099348</v>
      </c>
      <c r="K24" s="4">
        <f t="shared" si="1"/>
        <v>4601.2457093713892</v>
      </c>
      <c r="L24" s="2">
        <f t="shared" si="5"/>
        <v>-8.7713880320788376E-2</v>
      </c>
      <c r="M24" s="10">
        <f t="shared" si="4"/>
        <v>-2.8326644025934065E-2</v>
      </c>
    </row>
    <row r="25" spans="2:13" x14ac:dyDescent="0.15">
      <c r="C25" s="3">
        <v>20</v>
      </c>
      <c r="D25" s="3">
        <v>1.2374000000000001</v>
      </c>
      <c r="E25" s="3">
        <f t="shared" si="6"/>
        <v>6961.615404954212</v>
      </c>
      <c r="F25" s="3"/>
      <c r="G25" s="3">
        <v>0</v>
      </c>
      <c r="H25" s="14">
        <f t="shared" si="2"/>
        <v>11367.991437534547</v>
      </c>
      <c r="I25" s="3">
        <f t="shared" si="3"/>
        <v>9186.9980907827266</v>
      </c>
      <c r="J25" s="2">
        <f t="shared" si="0"/>
        <v>0.63295309727172677</v>
      </c>
      <c r="K25" s="4">
        <f t="shared" si="1"/>
        <v>4406.376032580335</v>
      </c>
      <c r="L25" s="2">
        <f t="shared" si="5"/>
        <v>-6.3338090135818925E-2</v>
      </c>
      <c r="M25" s="10">
        <f t="shared" si="4"/>
        <v>-1.7078401779331048E-2</v>
      </c>
    </row>
    <row r="26" spans="2:13" x14ac:dyDescent="0.15">
      <c r="C26" s="3">
        <v>21</v>
      </c>
      <c r="D26" s="3">
        <v>1.2121</v>
      </c>
      <c r="E26" s="3">
        <f t="shared" si="6"/>
        <v>7114.6823194523531</v>
      </c>
      <c r="F26" s="3"/>
      <c r="G26" s="3">
        <v>0</v>
      </c>
      <c r="H26" s="14">
        <f t="shared" si="2"/>
        <v>11288.627300335884</v>
      </c>
      <c r="I26" s="3">
        <f t="shared" si="3"/>
        <v>9313.280505185945</v>
      </c>
      <c r="J26" s="2">
        <f t="shared" si="0"/>
        <v>0.58666638838834573</v>
      </c>
      <c r="K26" s="4">
        <f t="shared" si="1"/>
        <v>4173.9449808835307</v>
      </c>
      <c r="L26" s="2">
        <f t="shared" si="5"/>
        <v>-7.3128181350079022E-2</v>
      </c>
      <c r="M26" s="10">
        <f t="shared" si="4"/>
        <v>-2.0446096654275173E-2</v>
      </c>
    </row>
    <row r="27" spans="2:13" x14ac:dyDescent="0.15">
      <c r="C27" s="3">
        <v>22</v>
      </c>
      <c r="D27" s="3">
        <v>1.1689000000000001</v>
      </c>
      <c r="E27" s="3">
        <f t="shared" si="6"/>
        <v>7270.0284130089904</v>
      </c>
      <c r="F27" s="3"/>
      <c r="G27" s="3">
        <v>0</v>
      </c>
      <c r="H27" s="14">
        <f t="shared" si="2"/>
        <v>11041.639676068487</v>
      </c>
      <c r="I27" s="3">
        <f t="shared" si="3"/>
        <v>9446.1798922649396</v>
      </c>
      <c r="J27" s="2">
        <f t="shared" si="0"/>
        <v>0.51878906777180889</v>
      </c>
      <c r="K27" s="4">
        <f t="shared" si="1"/>
        <v>3771.6112630594971</v>
      </c>
      <c r="L27" s="2">
        <f t="shared" si="5"/>
        <v>-0.11570003320457013</v>
      </c>
      <c r="M27" s="10">
        <f t="shared" si="4"/>
        <v>-3.5640623710914865E-2</v>
      </c>
    </row>
    <row r="28" spans="2:13" x14ac:dyDescent="0.15">
      <c r="C28" s="3">
        <v>23</v>
      </c>
      <c r="D28" s="3">
        <v>1.0955999999999999</v>
      </c>
      <c r="E28" s="3">
        <f t="shared" si="6"/>
        <v>7429.4346924169804</v>
      </c>
      <c r="F28" s="3"/>
      <c r="G28" s="3">
        <v>0</v>
      </c>
      <c r="H28" s="14">
        <f t="shared" si="2"/>
        <v>10508.640969373457</v>
      </c>
      <c r="I28" s="3">
        <f t="shared" si="3"/>
        <v>9591.676678873182</v>
      </c>
      <c r="J28" s="2">
        <f t="shared" si="0"/>
        <v>0.41446037342509218</v>
      </c>
      <c r="K28" s="4">
        <f t="shared" si="1"/>
        <v>3079.2062769564764</v>
      </c>
      <c r="L28" s="2">
        <f t="shared" si="5"/>
        <v>-0.20110041022029793</v>
      </c>
      <c r="M28" s="10">
        <f t="shared" si="4"/>
        <v>-6.2708529386602915E-2</v>
      </c>
    </row>
    <row r="29" spans="2:13" x14ac:dyDescent="0.15">
      <c r="C29" s="3">
        <v>24</v>
      </c>
      <c r="D29" s="3">
        <v>0.98229999999999995</v>
      </c>
      <c r="E29" s="3">
        <f t="shared" si="6"/>
        <v>7594.9467406097519</v>
      </c>
      <c r="F29" s="3"/>
      <c r="G29" s="3">
        <v>0</v>
      </c>
      <c r="H29" s="14">
        <f t="shared" si="2"/>
        <v>9587.4160498498986</v>
      </c>
      <c r="I29" s="3">
        <f t="shared" si="3"/>
        <v>9760.1710779292462</v>
      </c>
      <c r="J29" s="2">
        <f t="shared" si="0"/>
        <v>0.26234144587038716</v>
      </c>
      <c r="K29" s="4">
        <f t="shared" si="1"/>
        <v>1992.4693092401467</v>
      </c>
      <c r="L29" s="2">
        <f t="shared" si="5"/>
        <v>-0.36702888215246554</v>
      </c>
      <c r="M29" s="10">
        <f t="shared" si="4"/>
        <v>-0.10341365461847386</v>
      </c>
    </row>
    <row r="30" spans="2:13" x14ac:dyDescent="0.15">
      <c r="B30" t="s">
        <v>9</v>
      </c>
      <c r="E30" s="5"/>
      <c r="F30" s="12"/>
    </row>
  </sheetData>
  <phoneticPr fontId="1" type="noConversion"/>
  <conditionalFormatting sqref="J6:J29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{09EDD5B3-0C59-4751-852D-9A23E49AD850}</x14:id>
        </ext>
      </extLst>
    </cfRule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6:K29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6:L7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  <cfRule type="cellIs" dxfId="15" priority="4" operator="lessThanOrEqual">
      <formula>-0.2</formula>
    </cfRule>
  </conditionalFormatting>
  <conditionalFormatting sqref="L8:L2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  <cfRule type="cellIs" dxfId="10" priority="2" operator="lessThanOrEqual">
      <formula>-0.2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9EDD5B3-0C59-4751-852D-9A23E49AD8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J6:J29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30"/>
  <sheetViews>
    <sheetView workbookViewId="0">
      <selection activeCell="G35" sqref="G35"/>
    </sheetView>
  </sheetViews>
  <sheetFormatPr defaultRowHeight="13.5" x14ac:dyDescent="0.15"/>
  <cols>
    <col min="2" max="2" width="13" bestFit="1" customWidth="1"/>
    <col min="3" max="4" width="13.25" customWidth="1"/>
    <col min="5" max="6" width="14.875" customWidth="1"/>
    <col min="7" max="7" width="13.875" customWidth="1"/>
    <col min="8" max="9" width="17.125" customWidth="1"/>
    <col min="10" max="10" width="15.375" customWidth="1"/>
    <col min="11" max="11" width="13.25" customWidth="1"/>
    <col min="12" max="12" width="15.875" customWidth="1"/>
    <col min="13" max="13" width="16.375" customWidth="1"/>
  </cols>
  <sheetData>
    <row r="3" spans="2:13" x14ac:dyDescent="0.15">
      <c r="C3" s="7" t="s">
        <v>12</v>
      </c>
      <c r="D3" s="6">
        <v>150</v>
      </c>
      <c r="E3" s="7" t="s">
        <v>14</v>
      </c>
      <c r="F3" s="7"/>
      <c r="G3" s="8">
        <v>0</v>
      </c>
      <c r="H3" s="7" t="s">
        <v>13</v>
      </c>
      <c r="I3" s="8">
        <v>0.3</v>
      </c>
      <c r="J3" s="7" t="s">
        <v>15</v>
      </c>
      <c r="K3" s="11">
        <v>-0.2</v>
      </c>
    </row>
    <row r="5" spans="2:13" x14ac:dyDescent="0.15">
      <c r="B5" t="s">
        <v>0</v>
      </c>
      <c r="C5" s="1" t="s">
        <v>1</v>
      </c>
      <c r="D5" s="1" t="s">
        <v>2</v>
      </c>
      <c r="E5" s="1" t="s">
        <v>3</v>
      </c>
      <c r="F5" s="1" t="s">
        <v>16</v>
      </c>
      <c r="G5" s="1" t="s">
        <v>4</v>
      </c>
      <c r="H5" s="1" t="s">
        <v>6</v>
      </c>
      <c r="I5" s="1" t="s">
        <v>10</v>
      </c>
      <c r="J5" s="1" t="s">
        <v>7</v>
      </c>
      <c r="K5" s="1" t="s">
        <v>5</v>
      </c>
      <c r="L5" s="1" t="s">
        <v>8</v>
      </c>
      <c r="M5" s="1" t="s">
        <v>11</v>
      </c>
    </row>
    <row r="6" spans="2:13" x14ac:dyDescent="0.15">
      <c r="C6" s="13">
        <v>1</v>
      </c>
      <c r="D6" s="13">
        <v>1.0234000000000001</v>
      </c>
      <c r="E6" s="13">
        <v>1000</v>
      </c>
      <c r="F6" s="13"/>
      <c r="G6" s="13">
        <v>0</v>
      </c>
      <c r="H6" s="13">
        <f>I6*D6</f>
        <v>1000</v>
      </c>
      <c r="I6" s="13">
        <f>E6/D6</f>
        <v>977.13504006253652</v>
      </c>
      <c r="J6" s="15">
        <f t="shared" ref="J6:J29" si="0">(H6-E6-G6)/(E6+G6)</f>
        <v>0</v>
      </c>
      <c r="K6" s="16">
        <f t="shared" ref="K6:K29" si="1">H6-E6-G6</f>
        <v>0</v>
      </c>
      <c r="L6" s="15"/>
      <c r="M6" s="17"/>
    </row>
    <row r="7" spans="2:13" x14ac:dyDescent="0.15">
      <c r="C7" s="13">
        <v>2</v>
      </c>
      <c r="D7" s="13">
        <v>1.0046999999999999</v>
      </c>
      <c r="E7" s="13">
        <f t="shared" ref="E7:E29" si="2">E6+$D$3*(1-M7)</f>
        <v>1152.7408637873755</v>
      </c>
      <c r="F7" s="13">
        <f>E7-E6</f>
        <v>152.74086378737547</v>
      </c>
      <c r="G7" s="13">
        <v>0</v>
      </c>
      <c r="H7" s="13">
        <f t="shared" ref="H7:H29" si="3">I7*D7</f>
        <v>1134.4684385382059</v>
      </c>
      <c r="I7" s="13">
        <f t="shared" ref="I7:I29" si="4">I6+(E7-E6+G7)/D7</f>
        <v>1129.1613800519617</v>
      </c>
      <c r="J7" s="15">
        <f t="shared" si="0"/>
        <v>-1.5851286115714531E-2</v>
      </c>
      <c r="K7" s="16">
        <f t="shared" si="1"/>
        <v>-18.272425249169601</v>
      </c>
      <c r="L7" s="15"/>
      <c r="M7" s="18">
        <f t="shared" ref="M7:M29" si="5">(D7-D6)/D6+$G$3</f>
        <v>-1.827242524916959E-2</v>
      </c>
    </row>
    <row r="8" spans="2:13" x14ac:dyDescent="0.15">
      <c r="C8" s="3">
        <v>3</v>
      </c>
      <c r="D8" s="3">
        <v>1.1624000000000001</v>
      </c>
      <c r="E8" s="3">
        <f t="shared" si="2"/>
        <v>1279.1965221928697</v>
      </c>
      <c r="F8" s="3"/>
      <c r="G8" s="3">
        <v>0</v>
      </c>
      <c r="H8" s="14">
        <f t="shared" si="3"/>
        <v>1438.9928465778946</v>
      </c>
      <c r="I8" s="3">
        <f t="shared" si="4"/>
        <v>1237.9497991895169</v>
      </c>
      <c r="J8" s="2">
        <f t="shared" si="0"/>
        <v>0.12491929239386394</v>
      </c>
      <c r="K8" s="4">
        <f t="shared" si="1"/>
        <v>159.79632438502495</v>
      </c>
      <c r="L8" s="2">
        <f t="shared" ref="L8:L29" si="6">(J8-J7)/ABS(J7)</f>
        <v>8.880703905156464</v>
      </c>
      <c r="M8" s="10">
        <f t="shared" si="5"/>
        <v>0.15696227729670567</v>
      </c>
    </row>
    <row r="9" spans="2:13" x14ac:dyDescent="0.15">
      <c r="C9" s="3">
        <v>4</v>
      </c>
      <c r="D9" s="3">
        <v>1.1176999999999999</v>
      </c>
      <c r="E9" s="3">
        <f t="shared" si="2"/>
        <v>1434.9647603208807</v>
      </c>
      <c r="F9" s="3"/>
      <c r="G9" s="3">
        <v>0</v>
      </c>
      <c r="H9" s="14">
        <f t="shared" si="3"/>
        <v>1539.4247286821339</v>
      </c>
      <c r="I9" s="3">
        <f t="shared" si="4"/>
        <v>1377.3147791734223</v>
      </c>
      <c r="J9" s="2">
        <f t="shared" si="0"/>
        <v>7.2796190714742248E-2</v>
      </c>
      <c r="K9" s="4">
        <f t="shared" si="1"/>
        <v>104.45996836125323</v>
      </c>
      <c r="L9" s="2">
        <f t="shared" si="6"/>
        <v>-0.41725421814574726</v>
      </c>
      <c r="M9" s="10">
        <f t="shared" si="5"/>
        <v>-3.8454920853406897E-2</v>
      </c>
    </row>
    <row r="10" spans="2:13" x14ac:dyDescent="0.15">
      <c r="C10" s="3">
        <v>5</v>
      </c>
      <c r="D10" s="3">
        <v>1.1603000000000001</v>
      </c>
      <c r="E10" s="3">
        <f t="shared" si="2"/>
        <v>1579.2476627097149</v>
      </c>
      <c r="F10" s="3"/>
      <c r="G10" s="3">
        <v>0</v>
      </c>
      <c r="H10" s="14">
        <f t="shared" si="3"/>
        <v>1742.3812406637562</v>
      </c>
      <c r="I10" s="3">
        <f t="shared" si="4"/>
        <v>1501.6644321845695</v>
      </c>
      <c r="J10" s="2">
        <f t="shared" si="0"/>
        <v>0.10329828677671268</v>
      </c>
      <c r="K10" s="4">
        <f t="shared" si="1"/>
        <v>163.13357795404136</v>
      </c>
      <c r="L10" s="2">
        <f t="shared" si="6"/>
        <v>0.41900676069020371</v>
      </c>
      <c r="M10" s="10">
        <f t="shared" si="5"/>
        <v>3.8113984074438757E-2</v>
      </c>
    </row>
    <row r="11" spans="2:13" x14ac:dyDescent="0.15">
      <c r="C11" s="3">
        <v>6</v>
      </c>
      <c r="D11" s="3">
        <v>1.2181</v>
      </c>
      <c r="E11" s="3">
        <f t="shared" si="2"/>
        <v>1721.7754572456108</v>
      </c>
      <c r="F11" s="3"/>
      <c r="G11" s="3">
        <v>0</v>
      </c>
      <c r="H11" s="14">
        <f t="shared" si="3"/>
        <v>1971.7052393799202</v>
      </c>
      <c r="I11" s="3">
        <f t="shared" si="4"/>
        <v>1618.6727193004845</v>
      </c>
      <c r="J11" s="2">
        <f t="shared" si="0"/>
        <v>0.14515817441963741</v>
      </c>
      <c r="K11" s="4">
        <f t="shared" si="1"/>
        <v>249.92978213430933</v>
      </c>
      <c r="L11" s="2">
        <f t="shared" si="6"/>
        <v>0.4052331258252922</v>
      </c>
      <c r="M11" s="10">
        <f t="shared" si="5"/>
        <v>4.9814703094027274E-2</v>
      </c>
    </row>
    <row r="12" spans="2:13" x14ac:dyDescent="0.15">
      <c r="C12" s="3">
        <v>7</v>
      </c>
      <c r="D12" s="3">
        <v>1.2648999999999999</v>
      </c>
      <c r="E12" s="3">
        <f t="shared" si="2"/>
        <v>1866.0123836063365</v>
      </c>
      <c r="F12" s="3"/>
      <c r="G12" s="3">
        <v>0</v>
      </c>
      <c r="H12" s="14">
        <f t="shared" si="3"/>
        <v>2191.6960490039082</v>
      </c>
      <c r="I12" s="3">
        <f t="shared" si="4"/>
        <v>1732.7030192140946</v>
      </c>
      <c r="J12" s="2">
        <f t="shared" si="0"/>
        <v>0.17453456807619969</v>
      </c>
      <c r="K12" s="4">
        <f t="shared" si="1"/>
        <v>325.68366539757176</v>
      </c>
      <c r="L12" s="2">
        <f t="shared" si="6"/>
        <v>0.2023750558589841</v>
      </c>
      <c r="M12" s="10">
        <f t="shared" si="5"/>
        <v>3.8420490928495157E-2</v>
      </c>
    </row>
    <row r="13" spans="2:13" x14ac:dyDescent="0.15">
      <c r="C13" s="3">
        <v>8</v>
      </c>
      <c r="D13" s="3">
        <v>1.2877000000000001</v>
      </c>
      <c r="E13" s="3">
        <f t="shared" si="2"/>
        <v>2013.3086125572418</v>
      </c>
      <c r="F13" s="3"/>
      <c r="G13" s="3">
        <v>0</v>
      </c>
      <c r="H13" s="14">
        <f t="shared" si="3"/>
        <v>2378.4979067928953</v>
      </c>
      <c r="I13" s="3">
        <f t="shared" si="4"/>
        <v>1847.0900883691038</v>
      </c>
      <c r="J13" s="2">
        <f t="shared" si="0"/>
        <v>0.18138763821796872</v>
      </c>
      <c r="K13" s="4">
        <f t="shared" si="1"/>
        <v>365.18929423565351</v>
      </c>
      <c r="L13" s="2">
        <f t="shared" si="6"/>
        <v>3.926482998357702E-2</v>
      </c>
      <c r="M13" s="10">
        <f t="shared" si="5"/>
        <v>1.8025140327298725E-2</v>
      </c>
    </row>
    <row r="14" spans="2:13" x14ac:dyDescent="0.15">
      <c r="C14" s="3">
        <v>9</v>
      </c>
      <c r="D14" s="3">
        <v>1.3036000000000001</v>
      </c>
      <c r="E14" s="3">
        <f t="shared" si="2"/>
        <v>2161.4564730837619</v>
      </c>
      <c r="F14" s="3"/>
      <c r="G14" s="3">
        <v>0</v>
      </c>
      <c r="H14" s="14">
        <f t="shared" si="3"/>
        <v>2556.0144997244843</v>
      </c>
      <c r="I14" s="3">
        <f t="shared" si="4"/>
        <v>1960.7352713443418</v>
      </c>
      <c r="J14" s="2">
        <f t="shared" si="0"/>
        <v>0.1825426658154278</v>
      </c>
      <c r="K14" s="4">
        <f t="shared" si="1"/>
        <v>394.55802664072235</v>
      </c>
      <c r="L14" s="2">
        <f t="shared" si="6"/>
        <v>6.3677305069219717E-3</v>
      </c>
      <c r="M14" s="10">
        <f t="shared" si="5"/>
        <v>1.2347596489865671E-2</v>
      </c>
    </row>
    <row r="15" spans="2:13" x14ac:dyDescent="0.15">
      <c r="C15" s="3">
        <v>10</v>
      </c>
      <c r="D15" s="3">
        <v>1.3581000000000001</v>
      </c>
      <c r="E15" s="3">
        <f t="shared" si="2"/>
        <v>2305.1853776557164</v>
      </c>
      <c r="F15" s="3"/>
      <c r="G15" s="3">
        <v>0</v>
      </c>
      <c r="H15" s="14">
        <f t="shared" si="3"/>
        <v>2806.6034765847053</v>
      </c>
      <c r="I15" s="3">
        <f t="shared" si="4"/>
        <v>2066.5661413627163</v>
      </c>
      <c r="J15" s="2">
        <f t="shared" si="0"/>
        <v>0.21751747334043545</v>
      </c>
      <c r="K15" s="4">
        <f t="shared" si="1"/>
        <v>501.41809892898891</v>
      </c>
      <c r="L15" s="2">
        <f t="shared" si="6"/>
        <v>0.19159798816771587</v>
      </c>
      <c r="M15" s="10">
        <f t="shared" si="5"/>
        <v>4.1807302853636076E-2</v>
      </c>
    </row>
    <row r="16" spans="2:13" x14ac:dyDescent="0.15">
      <c r="C16" s="3">
        <v>11</v>
      </c>
      <c r="D16" s="3">
        <v>1.4581</v>
      </c>
      <c r="E16" s="3">
        <f t="shared" si="2"/>
        <v>2444.1405355969578</v>
      </c>
      <c r="F16" s="3"/>
      <c r="G16" s="3">
        <v>0</v>
      </c>
      <c r="H16" s="14">
        <f t="shared" si="3"/>
        <v>3152.2152486622176</v>
      </c>
      <c r="I16" s="3">
        <f t="shared" si="4"/>
        <v>2161.864926042259</v>
      </c>
      <c r="J16" s="2">
        <f t="shared" si="0"/>
        <v>0.28970294578102868</v>
      </c>
      <c r="K16" s="4">
        <f t="shared" si="1"/>
        <v>708.07471306525986</v>
      </c>
      <c r="L16" s="2">
        <f t="shared" si="6"/>
        <v>0.33186056886389137</v>
      </c>
      <c r="M16" s="10">
        <f t="shared" si="5"/>
        <v>7.3632280391723634E-2</v>
      </c>
    </row>
    <row r="17" spans="2:13" x14ac:dyDescent="0.15">
      <c r="C17" s="3">
        <v>12</v>
      </c>
      <c r="D17" s="3">
        <v>1.3553999999999999</v>
      </c>
      <c r="E17" s="3">
        <f t="shared" si="2"/>
        <v>2604.7056545874248</v>
      </c>
      <c r="F17" s="3"/>
      <c r="G17" s="3">
        <v>0</v>
      </c>
      <c r="H17" s="14">
        <f t="shared" si="3"/>
        <v>3090.756839748145</v>
      </c>
      <c r="I17" s="3">
        <f t="shared" si="4"/>
        <v>2280.3281981320238</v>
      </c>
      <c r="J17" s="2">
        <f t="shared" si="0"/>
        <v>0.18660503320391833</v>
      </c>
      <c r="K17" s="4">
        <f t="shared" si="1"/>
        <v>486.05118516072025</v>
      </c>
      <c r="L17" s="2">
        <f t="shared" si="6"/>
        <v>-0.35587457455484994</v>
      </c>
      <c r="M17" s="10">
        <f t="shared" si="5"/>
        <v>-7.0434126603113656E-2</v>
      </c>
    </row>
    <row r="18" spans="2:13" x14ac:dyDescent="0.15">
      <c r="C18" s="3">
        <v>13</v>
      </c>
      <c r="D18" s="3">
        <v>1.2244999999999999</v>
      </c>
      <c r="E18" s="3">
        <f t="shared" si="2"/>
        <v>2769.1921530380669</v>
      </c>
      <c r="F18" s="3"/>
      <c r="G18" s="3">
        <v>0</v>
      </c>
      <c r="H18" s="14">
        <f t="shared" si="3"/>
        <v>2956.7483770633048</v>
      </c>
      <c r="I18" s="3">
        <f t="shared" si="4"/>
        <v>2414.6577191207066</v>
      </c>
      <c r="J18" s="2">
        <f t="shared" si="0"/>
        <v>6.7729580924700716E-2</v>
      </c>
      <c r="K18" s="4">
        <f t="shared" si="1"/>
        <v>187.55622402523795</v>
      </c>
      <c r="L18" s="2">
        <f t="shared" si="6"/>
        <v>-0.63704311849569917</v>
      </c>
      <c r="M18" s="10">
        <f t="shared" si="5"/>
        <v>-9.6576656337612532E-2</v>
      </c>
    </row>
    <row r="19" spans="2:13" x14ac:dyDescent="0.15">
      <c r="C19" s="3">
        <v>14</v>
      </c>
      <c r="D19" s="3">
        <v>1.2632000000000001</v>
      </c>
      <c r="E19" s="3">
        <f t="shared" si="2"/>
        <v>2914.4514425439875</v>
      </c>
      <c r="F19" s="3"/>
      <c r="G19" s="3">
        <v>0</v>
      </c>
      <c r="H19" s="14">
        <f t="shared" si="3"/>
        <v>3195.4549202991975</v>
      </c>
      <c r="I19" s="3">
        <f t="shared" si="4"/>
        <v>2529.6508235427464</v>
      </c>
      <c r="J19" s="2">
        <f t="shared" si="0"/>
        <v>9.6417278961397165E-2</v>
      </c>
      <c r="K19" s="4">
        <f t="shared" si="1"/>
        <v>281.00347775521004</v>
      </c>
      <c r="L19" s="2">
        <f t="shared" si="6"/>
        <v>0.42356231420640839</v>
      </c>
      <c r="M19" s="10">
        <f t="shared" si="5"/>
        <v>3.1604736627194922E-2</v>
      </c>
    </row>
    <row r="20" spans="2:13" x14ac:dyDescent="0.15">
      <c r="C20" s="3">
        <v>15</v>
      </c>
      <c r="D20" s="3">
        <v>1.2456</v>
      </c>
      <c r="E20" s="3">
        <f t="shared" si="2"/>
        <v>3066.5413728796429</v>
      </c>
      <c r="F20" s="3"/>
      <c r="G20" s="3">
        <v>0</v>
      </c>
      <c r="H20" s="14">
        <f t="shared" si="3"/>
        <v>3303.0229961405007</v>
      </c>
      <c r="I20" s="3">
        <f t="shared" si="4"/>
        <v>2651.752565944525</v>
      </c>
      <c r="J20" s="2">
        <f t="shared" si="0"/>
        <v>7.711672353495401E-2</v>
      </c>
      <c r="K20" s="4">
        <f t="shared" si="1"/>
        <v>236.48162326085776</v>
      </c>
      <c r="L20" s="2">
        <f t="shared" si="6"/>
        <v>-0.2001773503084501</v>
      </c>
      <c r="M20" s="10">
        <f t="shared" si="5"/>
        <v>-1.3932868904369901E-2</v>
      </c>
    </row>
    <row r="21" spans="2:13" x14ac:dyDescent="0.15">
      <c r="C21" s="3">
        <v>16</v>
      </c>
      <c r="D21" s="3">
        <v>1.2662</v>
      </c>
      <c r="E21" s="3">
        <f t="shared" si="2"/>
        <v>3214.0606407023788</v>
      </c>
      <c r="F21" s="3"/>
      <c r="G21" s="3">
        <v>0</v>
      </c>
      <c r="H21" s="14">
        <f t="shared" si="3"/>
        <v>3505.1683668216933</v>
      </c>
      <c r="I21" s="3">
        <f t="shared" si="4"/>
        <v>2768.2580688846101</v>
      </c>
      <c r="J21" s="2">
        <f t="shared" si="0"/>
        <v>9.0573190322786767E-2</v>
      </c>
      <c r="K21" s="4">
        <f t="shared" si="1"/>
        <v>291.10772611931452</v>
      </c>
      <c r="L21" s="2">
        <f t="shared" si="6"/>
        <v>0.174494794008377</v>
      </c>
      <c r="M21" s="10">
        <f t="shared" si="5"/>
        <v>1.6538214515093089E-2</v>
      </c>
    </row>
    <row r="22" spans="2:13" x14ac:dyDescent="0.15">
      <c r="C22" s="3">
        <v>17</v>
      </c>
      <c r="D22" s="3">
        <v>1.3011999999999999</v>
      </c>
      <c r="E22" s="3">
        <f t="shared" si="2"/>
        <v>3359.914376289174</v>
      </c>
      <c r="F22" s="3"/>
      <c r="G22" s="3">
        <v>0</v>
      </c>
      <c r="H22" s="14">
        <f t="shared" si="3"/>
        <v>3747.9111348194492</v>
      </c>
      <c r="I22" s="3">
        <f t="shared" si="4"/>
        <v>2880.3497808326542</v>
      </c>
      <c r="J22" s="2">
        <f t="shared" si="0"/>
        <v>0.11547816851178053</v>
      </c>
      <c r="K22" s="4">
        <f t="shared" si="1"/>
        <v>387.9967585302752</v>
      </c>
      <c r="L22" s="2">
        <f t="shared" si="6"/>
        <v>0.27497075128122173</v>
      </c>
      <c r="M22" s="10">
        <f t="shared" si="5"/>
        <v>2.7641762754699036E-2</v>
      </c>
    </row>
    <row r="23" spans="2:13" x14ac:dyDescent="0.15">
      <c r="C23" s="3">
        <v>18</v>
      </c>
      <c r="D23" s="3">
        <v>1.2956000000000001</v>
      </c>
      <c r="E23" s="3">
        <f t="shared" si="2"/>
        <v>3510.559934235685</v>
      </c>
      <c r="F23" s="3"/>
      <c r="G23" s="3">
        <v>0</v>
      </c>
      <c r="H23" s="14">
        <f t="shared" si="3"/>
        <v>3882.4267339932981</v>
      </c>
      <c r="I23" s="3">
        <f t="shared" si="4"/>
        <v>2996.6245245394393</v>
      </c>
      <c r="J23" s="2">
        <f t="shared" si="0"/>
        <v>0.1059280589774564</v>
      </c>
      <c r="K23" s="4">
        <f t="shared" si="1"/>
        <v>371.86679975761308</v>
      </c>
      <c r="L23" s="2">
        <f t="shared" si="6"/>
        <v>-8.2700562863099722E-2</v>
      </c>
      <c r="M23" s="10">
        <f t="shared" si="5"/>
        <v>-4.3037196434059545E-3</v>
      </c>
    </row>
    <row r="24" spans="2:13" x14ac:dyDescent="0.15">
      <c r="C24" s="3">
        <v>19</v>
      </c>
      <c r="D24" s="3">
        <v>1.2588999999999999</v>
      </c>
      <c r="E24" s="3">
        <f t="shared" si="2"/>
        <v>3664.8089308395752</v>
      </c>
      <c r="F24" s="3"/>
      <c r="G24" s="3">
        <v>0</v>
      </c>
      <c r="H24" s="14">
        <f t="shared" si="3"/>
        <v>3926.6996105465901</v>
      </c>
      <c r="I24" s="3">
        <f t="shared" si="4"/>
        <v>3119.1513309608313</v>
      </c>
      <c r="J24" s="2">
        <f t="shared" si="0"/>
        <v>7.146093688628348E-2</v>
      </c>
      <c r="K24" s="4">
        <f t="shared" si="1"/>
        <v>261.8906797070149</v>
      </c>
      <c r="L24" s="2">
        <f t="shared" si="6"/>
        <v>-0.32538236255710312</v>
      </c>
      <c r="M24" s="10">
        <f t="shared" si="5"/>
        <v>-2.8326644025934065E-2</v>
      </c>
    </row>
    <row r="25" spans="2:13" x14ac:dyDescent="0.15">
      <c r="C25" s="3">
        <v>20</v>
      </c>
      <c r="D25" s="3">
        <v>1.2374000000000001</v>
      </c>
      <c r="E25" s="3">
        <f t="shared" si="2"/>
        <v>3817.3706911064746</v>
      </c>
      <c r="F25" s="3"/>
      <c r="G25" s="3">
        <v>0</v>
      </c>
      <c r="H25" s="14">
        <f t="shared" si="3"/>
        <v>4012.1996171978321</v>
      </c>
      <c r="I25" s="3">
        <f t="shared" si="4"/>
        <v>3242.4435244850752</v>
      </c>
      <c r="J25" s="2">
        <f t="shared" si="0"/>
        <v>5.1037465799499249E-2</v>
      </c>
      <c r="K25" s="4">
        <f t="shared" si="1"/>
        <v>194.82892609135752</v>
      </c>
      <c r="L25" s="2">
        <f t="shared" si="6"/>
        <v>-0.28579909495567224</v>
      </c>
      <c r="M25" s="10">
        <f t="shared" si="5"/>
        <v>-1.7078401779331048E-2</v>
      </c>
    </row>
    <row r="26" spans="2:13" x14ac:dyDescent="0.15">
      <c r="C26" s="3">
        <v>21</v>
      </c>
      <c r="D26" s="3">
        <v>1.2121</v>
      </c>
      <c r="E26" s="3">
        <f t="shared" si="2"/>
        <v>3970.4376056046158</v>
      </c>
      <c r="F26" s="3"/>
      <c r="G26" s="3">
        <v>0</v>
      </c>
      <c r="H26" s="14">
        <f t="shared" si="3"/>
        <v>4083.2327105265003</v>
      </c>
      <c r="I26" s="3">
        <f t="shared" si="4"/>
        <v>3368.7259388882935</v>
      </c>
      <c r="J26" s="2">
        <f t="shared" si="0"/>
        <v>2.8408733778529732E-2</v>
      </c>
      <c r="K26" s="4">
        <f t="shared" si="1"/>
        <v>112.79510492188456</v>
      </c>
      <c r="L26" s="2">
        <f t="shared" si="6"/>
        <v>-0.44337491422216219</v>
      </c>
      <c r="M26" s="10">
        <f t="shared" si="5"/>
        <v>-2.0446096654275173E-2</v>
      </c>
    </row>
    <row r="27" spans="2:13" x14ac:dyDescent="0.15">
      <c r="C27" s="3">
        <v>22</v>
      </c>
      <c r="D27" s="3">
        <v>1.1689000000000001</v>
      </c>
      <c r="E27" s="3">
        <f t="shared" si="2"/>
        <v>4125.783699161253</v>
      </c>
      <c r="F27" s="3"/>
      <c r="G27" s="3">
        <v>0</v>
      </c>
      <c r="H27" s="14">
        <f t="shared" si="3"/>
        <v>4093.0498435231639</v>
      </c>
      <c r="I27" s="3">
        <f t="shared" si="4"/>
        <v>3501.6253259672885</v>
      </c>
      <c r="J27" s="2">
        <f t="shared" si="0"/>
        <v>-7.9339727976393305E-3</v>
      </c>
      <c r="K27" s="4">
        <f t="shared" si="1"/>
        <v>-32.733855638089153</v>
      </c>
      <c r="L27" s="2">
        <f t="shared" si="6"/>
        <v>-1.2792793532964686</v>
      </c>
      <c r="M27" s="10">
        <f t="shared" si="5"/>
        <v>-3.5640623710914865E-2</v>
      </c>
    </row>
    <row r="28" spans="2:13" x14ac:dyDescent="0.15">
      <c r="C28" s="3">
        <v>23</v>
      </c>
      <c r="D28" s="3">
        <v>1.0955999999999999</v>
      </c>
      <c r="E28" s="3">
        <f t="shared" si="2"/>
        <v>4285.1899785692431</v>
      </c>
      <c r="F28" s="3"/>
      <c r="G28" s="3">
        <v>0</v>
      </c>
      <c r="H28" s="14">
        <f t="shared" si="3"/>
        <v>3995.7869865377511</v>
      </c>
      <c r="I28" s="3">
        <f t="shared" si="4"/>
        <v>3647.1221125755305</v>
      </c>
      <c r="J28" s="2">
        <f t="shared" si="0"/>
        <v>-6.7535627003430784E-2</v>
      </c>
      <c r="K28" s="4">
        <f t="shared" si="1"/>
        <v>-289.40299203149198</v>
      </c>
      <c r="L28" s="2">
        <f t="shared" si="6"/>
        <v>-7.5122080357428622</v>
      </c>
      <c r="M28" s="10">
        <f t="shared" si="5"/>
        <v>-6.2708529386602915E-2</v>
      </c>
    </row>
    <row r="29" spans="2:13" x14ac:dyDescent="0.15">
      <c r="C29" s="3">
        <v>24</v>
      </c>
      <c r="D29" s="3">
        <v>0.98229999999999995</v>
      </c>
      <c r="E29" s="3">
        <f t="shared" si="2"/>
        <v>4450.7020267620137</v>
      </c>
      <c r="F29" s="3"/>
      <c r="G29" s="3">
        <v>0</v>
      </c>
      <c r="H29" s="14">
        <f t="shared" si="3"/>
        <v>3748.0800993757139</v>
      </c>
      <c r="I29" s="3">
        <f t="shared" si="4"/>
        <v>3815.6165116315933</v>
      </c>
      <c r="J29" s="2">
        <f t="shared" si="0"/>
        <v>-0.157867662935295</v>
      </c>
      <c r="K29" s="4">
        <f t="shared" si="1"/>
        <v>-702.62192738629983</v>
      </c>
      <c r="L29" s="2">
        <f t="shared" si="6"/>
        <v>-1.3375464172010334</v>
      </c>
      <c r="M29" s="10">
        <f t="shared" si="5"/>
        <v>-0.10341365461847386</v>
      </c>
    </row>
    <row r="30" spans="2:13" x14ac:dyDescent="0.15">
      <c r="B30" t="s">
        <v>9</v>
      </c>
      <c r="E30" s="5"/>
      <c r="F30" s="12"/>
    </row>
  </sheetData>
  <phoneticPr fontId="1" type="noConversion"/>
  <conditionalFormatting sqref="J6:J29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{68428D72-4F8B-4287-9C86-039731391F72}</x14:id>
        </ext>
      </extLst>
    </cfRule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6:K29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6:L7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  <cfRule type="cellIs" dxfId="17" priority="4" operator="lessThanOrEqual">
      <formula>-0.2</formula>
    </cfRule>
  </conditionalFormatting>
  <conditionalFormatting sqref="L8:L2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  <cfRule type="cellIs" dxfId="7" priority="2" operator="lessThanOrEqual">
      <formula>-0.2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8428D72-4F8B-4287-9C86-039731391F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J6:J29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30"/>
  <sheetViews>
    <sheetView workbookViewId="0">
      <selection activeCell="G33" sqref="G33"/>
    </sheetView>
  </sheetViews>
  <sheetFormatPr defaultRowHeight="13.5" x14ac:dyDescent="0.15"/>
  <cols>
    <col min="2" max="2" width="13" bestFit="1" customWidth="1"/>
    <col min="3" max="4" width="13.25" customWidth="1"/>
    <col min="5" max="6" width="14.875" customWidth="1"/>
    <col min="7" max="7" width="13.875" customWidth="1"/>
    <col min="8" max="9" width="17.125" customWidth="1"/>
    <col min="10" max="10" width="15.375" customWidth="1"/>
    <col min="11" max="11" width="13.25" customWidth="1"/>
    <col min="12" max="12" width="15.875" customWidth="1"/>
    <col min="13" max="13" width="16.375" customWidth="1"/>
  </cols>
  <sheetData>
    <row r="3" spans="2:13" x14ac:dyDescent="0.15">
      <c r="C3" s="7" t="s">
        <v>12</v>
      </c>
      <c r="D3" s="6">
        <v>150</v>
      </c>
      <c r="E3" s="7" t="s">
        <v>14</v>
      </c>
      <c r="F3" s="7"/>
      <c r="G3" s="8">
        <v>0</v>
      </c>
      <c r="H3" s="7" t="s">
        <v>13</v>
      </c>
      <c r="I3" s="8">
        <v>0.3</v>
      </c>
      <c r="J3" s="7" t="s">
        <v>15</v>
      </c>
      <c r="K3" s="11">
        <v>-0.2</v>
      </c>
    </row>
    <row r="5" spans="2:13" x14ac:dyDescent="0.15">
      <c r="B5" t="s">
        <v>0</v>
      </c>
      <c r="C5" s="1" t="s">
        <v>1</v>
      </c>
      <c r="D5" s="1" t="s">
        <v>2</v>
      </c>
      <c r="E5" s="1" t="s">
        <v>3</v>
      </c>
      <c r="F5" s="1" t="s">
        <v>16</v>
      </c>
      <c r="G5" s="1" t="s">
        <v>4</v>
      </c>
      <c r="H5" s="1" t="s">
        <v>6</v>
      </c>
      <c r="I5" s="1" t="s">
        <v>10</v>
      </c>
      <c r="J5" s="1" t="s">
        <v>7</v>
      </c>
      <c r="K5" s="1" t="s">
        <v>5</v>
      </c>
      <c r="L5" s="1" t="s">
        <v>8</v>
      </c>
      <c r="M5" s="1" t="s">
        <v>11</v>
      </c>
    </row>
    <row r="6" spans="2:13" x14ac:dyDescent="0.15">
      <c r="C6" s="13">
        <v>1</v>
      </c>
      <c r="D6" s="13">
        <v>2.2879999999999998</v>
      </c>
      <c r="E6" s="13">
        <f>D3</f>
        <v>150</v>
      </c>
      <c r="F6" s="13"/>
      <c r="G6" s="13">
        <v>0</v>
      </c>
      <c r="H6" s="13">
        <f>I6*D6</f>
        <v>150</v>
      </c>
      <c r="I6" s="13">
        <f>E6/D6</f>
        <v>65.55944055944056</v>
      </c>
      <c r="J6" s="15">
        <f t="shared" ref="J6:J29" si="0">(H6-E6-G6)/(E6+G6)</f>
        <v>0</v>
      </c>
      <c r="K6" s="16">
        <f t="shared" ref="K6:K29" si="1">H6-E6-G6</f>
        <v>0</v>
      </c>
      <c r="L6" s="15"/>
      <c r="M6" s="17"/>
    </row>
    <row r="7" spans="2:13" x14ac:dyDescent="0.15">
      <c r="C7" s="13">
        <v>2</v>
      </c>
      <c r="D7" s="13">
        <v>2.4159999999999999</v>
      </c>
      <c r="E7" s="13">
        <f t="shared" ref="E7:E29" si="2">E6+$D$3*(1-M7)</f>
        <v>291.60839160839157</v>
      </c>
      <c r="F7" s="13">
        <f>E7-E6</f>
        <v>141.60839160839157</v>
      </c>
      <c r="G7" s="13">
        <v>0</v>
      </c>
      <c r="H7" s="13">
        <f t="shared" ref="H7:H29" si="3">I7*D7</f>
        <v>300</v>
      </c>
      <c r="I7" s="13">
        <f t="shared" ref="I7:I29" si="4">I6+(E7-E6+G7)/D7</f>
        <v>124.17218543046357</v>
      </c>
      <c r="J7" s="15">
        <f t="shared" si="0"/>
        <v>2.877697841726632E-2</v>
      </c>
      <c r="K7" s="16">
        <f t="shared" si="1"/>
        <v>8.391608391608429</v>
      </c>
      <c r="L7" s="15"/>
      <c r="M7" s="18">
        <f t="shared" ref="M7:M29" si="5">(D7-D6)/D6+$G$3</f>
        <v>5.5944055944056E-2</v>
      </c>
    </row>
    <row r="8" spans="2:13" x14ac:dyDescent="0.15">
      <c r="C8" s="3">
        <v>3</v>
      </c>
      <c r="D8" s="3">
        <v>1.1624000000000001</v>
      </c>
      <c r="E8" s="3">
        <f t="shared" si="2"/>
        <v>519.43951743620619</v>
      </c>
      <c r="F8" s="3"/>
      <c r="G8" s="3">
        <v>0</v>
      </c>
      <c r="H8" s="14">
        <f t="shared" si="3"/>
        <v>372.1688741721855</v>
      </c>
      <c r="I8" s="3">
        <f t="shared" si="4"/>
        <v>320.17280985218986</v>
      </c>
      <c r="J8" s="2">
        <f t="shared" si="0"/>
        <v>-0.28351836608601388</v>
      </c>
      <c r="K8" s="4">
        <f t="shared" si="1"/>
        <v>-147.27064326402069</v>
      </c>
      <c r="L8" s="2">
        <f t="shared" ref="L8:L29" si="6">(J8-J7)/ABS(J7)</f>
        <v>-10.852263221488938</v>
      </c>
      <c r="M8" s="10">
        <f t="shared" si="5"/>
        <v>-0.51887417218543042</v>
      </c>
    </row>
    <row r="9" spans="2:13" x14ac:dyDescent="0.15">
      <c r="C9" s="3">
        <v>4</v>
      </c>
      <c r="D9" s="3">
        <v>1.1176999999999999</v>
      </c>
      <c r="E9" s="3">
        <f t="shared" si="2"/>
        <v>675.20775556421722</v>
      </c>
      <c r="F9" s="3"/>
      <c r="G9" s="3">
        <v>0</v>
      </c>
      <c r="H9" s="14">
        <f t="shared" si="3"/>
        <v>513.6253876998037</v>
      </c>
      <c r="I9" s="3">
        <f t="shared" si="4"/>
        <v>459.53778983609527</v>
      </c>
      <c r="J9" s="2">
        <f t="shared" si="0"/>
        <v>-0.23930763018175352</v>
      </c>
      <c r="K9" s="4">
        <f t="shared" si="1"/>
        <v>-161.58236786441353</v>
      </c>
      <c r="L9" s="2">
        <f t="shared" si="6"/>
        <v>0.15593605632887886</v>
      </c>
      <c r="M9" s="10">
        <f t="shared" si="5"/>
        <v>-3.8454920853406897E-2</v>
      </c>
    </row>
    <row r="10" spans="2:13" x14ac:dyDescent="0.15">
      <c r="C10" s="3">
        <v>5</v>
      </c>
      <c r="D10" s="3">
        <v>1.1603000000000001</v>
      </c>
      <c r="E10" s="3">
        <f t="shared" si="2"/>
        <v>819.49065795305137</v>
      </c>
      <c r="F10" s="3"/>
      <c r="G10" s="3">
        <v>0</v>
      </c>
      <c r="H10" s="14">
        <f t="shared" si="3"/>
        <v>677.48459993565552</v>
      </c>
      <c r="I10" s="3">
        <f t="shared" si="4"/>
        <v>583.88744284724248</v>
      </c>
      <c r="J10" s="2">
        <f t="shared" si="0"/>
        <v>-0.1732857557792091</v>
      </c>
      <c r="K10" s="4">
        <f t="shared" si="1"/>
        <v>-142.00605801739584</v>
      </c>
      <c r="L10" s="2">
        <f t="shared" si="6"/>
        <v>0.27588704276750803</v>
      </c>
      <c r="M10" s="10">
        <f t="shared" si="5"/>
        <v>3.8113984074438757E-2</v>
      </c>
    </row>
    <row r="11" spans="2:13" x14ac:dyDescent="0.15">
      <c r="C11" s="3">
        <v>6</v>
      </c>
      <c r="D11" s="3">
        <v>1.2181</v>
      </c>
      <c r="E11" s="3">
        <f t="shared" si="2"/>
        <v>962.01845248894733</v>
      </c>
      <c r="F11" s="3"/>
      <c r="G11" s="3">
        <v>0</v>
      </c>
      <c r="H11" s="14">
        <f t="shared" si="3"/>
        <v>853.76108866812206</v>
      </c>
      <c r="I11" s="3">
        <f t="shared" si="4"/>
        <v>700.89572996315746</v>
      </c>
      <c r="J11" s="2">
        <f t="shared" si="0"/>
        <v>-0.11253148371607669</v>
      </c>
      <c r="K11" s="4">
        <f t="shared" si="1"/>
        <v>-108.25736382082528</v>
      </c>
      <c r="L11" s="2">
        <f t="shared" si="6"/>
        <v>0.35060165095475054</v>
      </c>
      <c r="M11" s="10">
        <f t="shared" si="5"/>
        <v>4.9814703094027274E-2</v>
      </c>
    </row>
    <row r="12" spans="2:13" x14ac:dyDescent="0.15">
      <c r="C12" s="3">
        <v>7</v>
      </c>
      <c r="D12" s="3">
        <v>1.2648999999999999</v>
      </c>
      <c r="E12" s="3">
        <f t="shared" si="2"/>
        <v>1106.255378849673</v>
      </c>
      <c r="F12" s="3"/>
      <c r="G12" s="3">
        <v>0</v>
      </c>
      <c r="H12" s="14">
        <f t="shared" si="3"/>
        <v>1030.7999351911235</v>
      </c>
      <c r="I12" s="3">
        <f t="shared" si="4"/>
        <v>814.92602987676776</v>
      </c>
      <c r="J12" s="2">
        <f t="shared" si="0"/>
        <v>-6.8207979008437419E-2</v>
      </c>
      <c r="K12" s="4">
        <f t="shared" si="1"/>
        <v>-75.455443658549484</v>
      </c>
      <c r="L12" s="2">
        <f t="shared" si="6"/>
        <v>0.39387648010995735</v>
      </c>
      <c r="M12" s="10">
        <f t="shared" si="5"/>
        <v>3.8420490928495157E-2</v>
      </c>
    </row>
    <row r="13" spans="2:13" x14ac:dyDescent="0.15">
      <c r="C13" s="3">
        <v>8</v>
      </c>
      <c r="D13" s="3">
        <v>1.2877000000000001</v>
      </c>
      <c r="E13" s="3">
        <f t="shared" si="2"/>
        <v>1253.5516078005783</v>
      </c>
      <c r="F13" s="3"/>
      <c r="G13" s="3">
        <v>0</v>
      </c>
      <c r="H13" s="14">
        <f t="shared" si="3"/>
        <v>1196.6764776232192</v>
      </c>
      <c r="I13" s="3">
        <f t="shared" si="4"/>
        <v>929.31309903177691</v>
      </c>
      <c r="J13" s="2">
        <f t="shared" si="0"/>
        <v>-4.5371191599482275E-2</v>
      </c>
      <c r="K13" s="4">
        <f t="shared" si="1"/>
        <v>-56.875130177359097</v>
      </c>
      <c r="L13" s="2">
        <f t="shared" si="6"/>
        <v>0.33481108428869011</v>
      </c>
      <c r="M13" s="10">
        <f t="shared" si="5"/>
        <v>1.8025140327298725E-2</v>
      </c>
    </row>
    <row r="14" spans="2:13" x14ac:dyDescent="0.15">
      <c r="C14" s="3">
        <v>9</v>
      </c>
      <c r="D14" s="3">
        <v>1.3036000000000001</v>
      </c>
      <c r="E14" s="3">
        <f t="shared" si="2"/>
        <v>1401.6994683270984</v>
      </c>
      <c r="F14" s="3"/>
      <c r="G14" s="3">
        <v>0</v>
      </c>
      <c r="H14" s="14">
        <f t="shared" si="3"/>
        <v>1359.6004164243445</v>
      </c>
      <c r="I14" s="3">
        <f t="shared" si="4"/>
        <v>1042.9582820070148</v>
      </c>
      <c r="J14" s="2">
        <f t="shared" si="0"/>
        <v>-3.0034292552738366E-2</v>
      </c>
      <c r="K14" s="4">
        <f t="shared" si="1"/>
        <v>-42.099051902753899</v>
      </c>
      <c r="L14" s="2">
        <f t="shared" si="6"/>
        <v>0.33803165634554144</v>
      </c>
      <c r="M14" s="10">
        <f t="shared" si="5"/>
        <v>1.2347596489865671E-2</v>
      </c>
    </row>
    <row r="15" spans="2:13" x14ac:dyDescent="0.15">
      <c r="C15" s="3">
        <v>10</v>
      </c>
      <c r="D15" s="3">
        <v>1.3581000000000001</v>
      </c>
      <c r="E15" s="3">
        <f t="shared" si="2"/>
        <v>1545.4283728990531</v>
      </c>
      <c r="F15" s="3"/>
      <c r="G15" s="3">
        <v>0</v>
      </c>
      <c r="H15" s="14">
        <f t="shared" si="3"/>
        <v>1560.1705473656816</v>
      </c>
      <c r="I15" s="3">
        <f t="shared" si="4"/>
        <v>1148.7891520253895</v>
      </c>
      <c r="J15" s="2">
        <f t="shared" si="0"/>
        <v>9.5392156150037669E-3</v>
      </c>
      <c r="K15" s="4">
        <f t="shared" si="1"/>
        <v>14.742174466628512</v>
      </c>
      <c r="L15" s="2">
        <f t="shared" si="6"/>
        <v>1.317610797665818</v>
      </c>
      <c r="M15" s="10">
        <f t="shared" si="5"/>
        <v>4.1807302853636076E-2</v>
      </c>
    </row>
    <row r="16" spans="2:13" x14ac:dyDescent="0.15">
      <c r="C16" s="3">
        <v>11</v>
      </c>
      <c r="D16" s="3">
        <v>1.4581</v>
      </c>
      <c r="E16" s="3">
        <f t="shared" si="2"/>
        <v>1684.3835308402945</v>
      </c>
      <c r="F16" s="3"/>
      <c r="G16" s="3">
        <v>0</v>
      </c>
      <c r="H16" s="14">
        <f t="shared" si="3"/>
        <v>1814.0046205094618</v>
      </c>
      <c r="I16" s="3">
        <f t="shared" si="4"/>
        <v>1244.0879367049324</v>
      </c>
      <c r="J16" s="2">
        <f t="shared" si="0"/>
        <v>7.6954617102259815E-2</v>
      </c>
      <c r="K16" s="4">
        <f t="shared" si="1"/>
        <v>129.6210896691673</v>
      </c>
      <c r="L16" s="2">
        <f t="shared" si="6"/>
        <v>7.0671849980224435</v>
      </c>
      <c r="M16" s="10">
        <f t="shared" si="5"/>
        <v>7.3632280391723634E-2</v>
      </c>
    </row>
    <row r="17" spans="2:13" x14ac:dyDescent="0.15">
      <c r="C17" s="3">
        <v>12</v>
      </c>
      <c r="D17" s="3">
        <v>1.3553999999999999</v>
      </c>
      <c r="E17" s="3">
        <f t="shared" si="2"/>
        <v>1844.9486498307615</v>
      </c>
      <c r="F17" s="3"/>
      <c r="G17" s="3">
        <v>0</v>
      </c>
      <c r="H17" s="14">
        <f t="shared" si="3"/>
        <v>1846.8019084003322</v>
      </c>
      <c r="I17" s="3">
        <f t="shared" si="4"/>
        <v>1362.551208794697</v>
      </c>
      <c r="J17" s="2">
        <f t="shared" si="0"/>
        <v>1.0045041468989932E-3</v>
      </c>
      <c r="K17" s="4">
        <f t="shared" si="1"/>
        <v>1.8532585695706985</v>
      </c>
      <c r="L17" s="2">
        <f t="shared" si="6"/>
        <v>-0.98694679819452313</v>
      </c>
      <c r="M17" s="10">
        <f t="shared" si="5"/>
        <v>-7.0434126603113656E-2</v>
      </c>
    </row>
    <row r="18" spans="2:13" x14ac:dyDescent="0.15">
      <c r="C18" s="3">
        <v>13</v>
      </c>
      <c r="D18" s="3">
        <v>1.2244999999999999</v>
      </c>
      <c r="E18" s="3">
        <f t="shared" si="2"/>
        <v>2009.4351482814034</v>
      </c>
      <c r="F18" s="3"/>
      <c r="G18" s="3">
        <v>0</v>
      </c>
      <c r="H18" s="14">
        <f t="shared" si="3"/>
        <v>1832.9304536197483</v>
      </c>
      <c r="I18" s="3">
        <f t="shared" si="4"/>
        <v>1496.8807297833796</v>
      </c>
      <c r="J18" s="2">
        <f t="shared" si="0"/>
        <v>-8.7837965217545402E-2</v>
      </c>
      <c r="K18" s="4">
        <f t="shared" si="1"/>
        <v>-176.50469466165509</v>
      </c>
      <c r="L18" s="2">
        <f t="shared" si="6"/>
        <v>-88.444104127106058</v>
      </c>
      <c r="M18" s="10">
        <f t="shared" si="5"/>
        <v>-9.6576656337612532E-2</v>
      </c>
    </row>
    <row r="19" spans="2:13" x14ac:dyDescent="0.15">
      <c r="C19" s="3">
        <v>14</v>
      </c>
      <c r="D19" s="3">
        <v>1.2632000000000001</v>
      </c>
      <c r="E19" s="3">
        <f t="shared" si="2"/>
        <v>2154.6944377873242</v>
      </c>
      <c r="F19" s="3"/>
      <c r="G19" s="3">
        <v>0</v>
      </c>
      <c r="H19" s="14">
        <f t="shared" si="3"/>
        <v>2036.1190273682862</v>
      </c>
      <c r="I19" s="3">
        <f t="shared" si="4"/>
        <v>1611.8738342054196</v>
      </c>
      <c r="J19" s="2">
        <f t="shared" si="0"/>
        <v>-5.5031195300621928E-2</v>
      </c>
      <c r="K19" s="4">
        <f t="shared" si="1"/>
        <v>-118.57541041903801</v>
      </c>
      <c r="L19" s="2">
        <f t="shared" si="6"/>
        <v>0.37349191588935404</v>
      </c>
      <c r="M19" s="10">
        <f t="shared" si="5"/>
        <v>3.1604736627194922E-2</v>
      </c>
    </row>
    <row r="20" spans="2:13" x14ac:dyDescent="0.15">
      <c r="C20" s="3">
        <v>15</v>
      </c>
      <c r="D20" s="3">
        <v>1.2456</v>
      </c>
      <c r="E20" s="3">
        <f t="shared" si="2"/>
        <v>2306.7843681229797</v>
      </c>
      <c r="F20" s="3"/>
      <c r="G20" s="3">
        <v>0</v>
      </c>
      <c r="H20" s="14">
        <f t="shared" si="3"/>
        <v>2159.8399782219262</v>
      </c>
      <c r="I20" s="3">
        <f t="shared" si="4"/>
        <v>1733.9755766071983</v>
      </c>
      <c r="J20" s="2">
        <f t="shared" si="0"/>
        <v>-6.3700964828637824E-2</v>
      </c>
      <c r="K20" s="4">
        <f t="shared" si="1"/>
        <v>-146.94438990105346</v>
      </c>
      <c r="L20" s="2">
        <f t="shared" si="6"/>
        <v>-0.15754281695418518</v>
      </c>
      <c r="M20" s="10">
        <f t="shared" si="5"/>
        <v>-1.3932868904369901E-2</v>
      </c>
    </row>
    <row r="21" spans="2:13" x14ac:dyDescent="0.15">
      <c r="C21" s="3">
        <v>16</v>
      </c>
      <c r="D21" s="3">
        <v>1.2662</v>
      </c>
      <c r="E21" s="3">
        <f t="shared" si="2"/>
        <v>2454.3036359457155</v>
      </c>
      <c r="F21" s="3"/>
      <c r="G21" s="3">
        <v>0</v>
      </c>
      <c r="H21" s="14">
        <f t="shared" si="3"/>
        <v>2343.0791429227702</v>
      </c>
      <c r="I21" s="3">
        <f t="shared" si="4"/>
        <v>1850.4810795472833</v>
      </c>
      <c r="J21" s="2">
        <f t="shared" si="0"/>
        <v>-4.5318147027104606E-2</v>
      </c>
      <c r="K21" s="4">
        <f t="shared" si="1"/>
        <v>-111.22449302294535</v>
      </c>
      <c r="L21" s="2">
        <f t="shared" si="6"/>
        <v>0.28857989594011485</v>
      </c>
      <c r="M21" s="10">
        <f t="shared" si="5"/>
        <v>1.6538214515093089E-2</v>
      </c>
    </row>
    <row r="22" spans="2:13" x14ac:dyDescent="0.15">
      <c r="C22" s="3">
        <v>17</v>
      </c>
      <c r="D22" s="3">
        <v>1.3011999999999999</v>
      </c>
      <c r="E22" s="3">
        <f t="shared" si="2"/>
        <v>2600.1573715325108</v>
      </c>
      <c r="F22" s="3"/>
      <c r="G22" s="3">
        <v>0</v>
      </c>
      <c r="H22" s="14">
        <f t="shared" si="3"/>
        <v>2553.69971629372</v>
      </c>
      <c r="I22" s="3">
        <f t="shared" si="4"/>
        <v>1962.5727914953277</v>
      </c>
      <c r="J22" s="2">
        <f t="shared" si="0"/>
        <v>-1.7867247477951296E-2</v>
      </c>
      <c r="K22" s="4">
        <f t="shared" si="1"/>
        <v>-46.457655238790721</v>
      </c>
      <c r="L22" s="2">
        <f t="shared" si="6"/>
        <v>0.60573746611341006</v>
      </c>
      <c r="M22" s="10">
        <f t="shared" si="5"/>
        <v>2.7641762754699036E-2</v>
      </c>
    </row>
    <row r="23" spans="2:13" x14ac:dyDescent="0.15">
      <c r="C23" s="3">
        <v>18</v>
      </c>
      <c r="D23" s="3">
        <v>1.2956000000000001</v>
      </c>
      <c r="E23" s="3">
        <f t="shared" si="2"/>
        <v>2750.8029294790217</v>
      </c>
      <c r="F23" s="3"/>
      <c r="G23" s="3">
        <v>0</v>
      </c>
      <c r="H23" s="14">
        <f t="shared" si="3"/>
        <v>2693.3548666078577</v>
      </c>
      <c r="I23" s="3">
        <f t="shared" si="4"/>
        <v>2078.8475352021128</v>
      </c>
      <c r="J23" s="2">
        <f t="shared" si="0"/>
        <v>-2.0884107056714583E-2</v>
      </c>
      <c r="K23" s="4">
        <f t="shared" si="1"/>
        <v>-57.448062871163984</v>
      </c>
      <c r="L23" s="2">
        <f t="shared" si="6"/>
        <v>-0.16884859195498245</v>
      </c>
      <c r="M23" s="10">
        <f t="shared" si="5"/>
        <v>-4.3037196434059545E-3</v>
      </c>
    </row>
    <row r="24" spans="2:13" x14ac:dyDescent="0.15">
      <c r="C24" s="3">
        <v>19</v>
      </c>
      <c r="D24" s="3">
        <v>1.2588999999999999</v>
      </c>
      <c r="E24" s="3">
        <f t="shared" si="2"/>
        <v>2905.0519260829119</v>
      </c>
      <c r="F24" s="3"/>
      <c r="G24" s="3">
        <v>0</v>
      </c>
      <c r="H24" s="14">
        <f t="shared" si="3"/>
        <v>2771.3101586698299</v>
      </c>
      <c r="I24" s="3">
        <f t="shared" si="4"/>
        <v>2201.3743416235047</v>
      </c>
      <c r="J24" s="2">
        <f t="shared" si="0"/>
        <v>-4.6037651242060773E-2</v>
      </c>
      <c r="K24" s="4">
        <f t="shared" si="1"/>
        <v>-133.74176741308202</v>
      </c>
      <c r="L24" s="2">
        <f t="shared" si="6"/>
        <v>-1.2044347463378335</v>
      </c>
      <c r="M24" s="10">
        <f t="shared" si="5"/>
        <v>-2.8326644025934065E-2</v>
      </c>
    </row>
    <row r="25" spans="2:13" x14ac:dyDescent="0.15">
      <c r="C25" s="3">
        <v>20</v>
      </c>
      <c r="D25" s="3">
        <v>1.2374000000000001</v>
      </c>
      <c r="E25" s="3">
        <f t="shared" si="2"/>
        <v>3057.6136863498114</v>
      </c>
      <c r="F25" s="3"/>
      <c r="G25" s="3">
        <v>0</v>
      </c>
      <c r="H25" s="14">
        <f t="shared" si="3"/>
        <v>2876.5423705918242</v>
      </c>
      <c r="I25" s="3">
        <f t="shared" si="4"/>
        <v>2324.6665351477486</v>
      </c>
      <c r="J25" s="2">
        <f t="shared" si="0"/>
        <v>-5.9219814643801723E-2</v>
      </c>
      <c r="K25" s="4">
        <f t="shared" si="1"/>
        <v>-181.07131575798712</v>
      </c>
      <c r="L25" s="2">
        <f t="shared" si="6"/>
        <v>-0.2863344033871455</v>
      </c>
      <c r="M25" s="10">
        <f t="shared" si="5"/>
        <v>-1.7078401779331048E-2</v>
      </c>
    </row>
    <row r="26" spans="2:13" x14ac:dyDescent="0.15">
      <c r="C26" s="3">
        <v>21</v>
      </c>
      <c r="D26" s="3">
        <v>1.2121</v>
      </c>
      <c r="E26" s="3">
        <f t="shared" si="2"/>
        <v>3210.6806008479525</v>
      </c>
      <c r="F26" s="3"/>
      <c r="G26" s="3">
        <v>0</v>
      </c>
      <c r="H26" s="14">
        <f t="shared" si="3"/>
        <v>2970.7952217507268</v>
      </c>
      <c r="I26" s="3">
        <f t="shared" si="4"/>
        <v>2450.948949550967</v>
      </c>
      <c r="J26" s="2">
        <f t="shared" si="0"/>
        <v>-7.4714806273122006E-2</v>
      </c>
      <c r="K26" s="4">
        <f t="shared" si="1"/>
        <v>-239.88537909722572</v>
      </c>
      <c r="L26" s="2">
        <f t="shared" si="6"/>
        <v>-0.2616521467100214</v>
      </c>
      <c r="M26" s="10">
        <f t="shared" si="5"/>
        <v>-2.0446096654275173E-2</v>
      </c>
    </row>
    <row r="27" spans="2:13" x14ac:dyDescent="0.15">
      <c r="C27" s="3">
        <v>22</v>
      </c>
      <c r="D27" s="3">
        <v>1.1689000000000001</v>
      </c>
      <c r="E27" s="3">
        <f t="shared" si="2"/>
        <v>3366.0266944045898</v>
      </c>
      <c r="F27" s="3"/>
      <c r="G27" s="3">
        <v>0</v>
      </c>
      <c r="H27" s="14">
        <f t="shared" si="3"/>
        <v>3020.2603206867625</v>
      </c>
      <c r="I27" s="3">
        <f t="shared" si="4"/>
        <v>2583.848336629962</v>
      </c>
      <c r="J27" s="2">
        <f t="shared" si="0"/>
        <v>-0.10272240986460425</v>
      </c>
      <c r="K27" s="4">
        <f t="shared" si="1"/>
        <v>-345.76637371782726</v>
      </c>
      <c r="L27" s="2">
        <f t="shared" si="6"/>
        <v>-0.37486015140158013</v>
      </c>
      <c r="M27" s="10">
        <f t="shared" si="5"/>
        <v>-3.5640623710914865E-2</v>
      </c>
    </row>
    <row r="28" spans="2:13" x14ac:dyDescent="0.15">
      <c r="C28" s="3">
        <v>23</v>
      </c>
      <c r="D28" s="3">
        <v>1.0955999999999999</v>
      </c>
      <c r="E28" s="3">
        <f t="shared" si="2"/>
        <v>3525.4329738125803</v>
      </c>
      <c r="F28" s="3"/>
      <c r="G28" s="3">
        <v>0</v>
      </c>
      <c r="H28" s="14">
        <f t="shared" si="3"/>
        <v>2990.2705170197764</v>
      </c>
      <c r="I28" s="3">
        <f t="shared" si="4"/>
        <v>2729.3451232382045</v>
      </c>
      <c r="J28" s="2">
        <f t="shared" si="0"/>
        <v>-0.15180049110791979</v>
      </c>
      <c r="K28" s="4">
        <f t="shared" si="1"/>
        <v>-535.16245679280382</v>
      </c>
      <c r="L28" s="2">
        <f t="shared" si="6"/>
        <v>-0.47777385000998412</v>
      </c>
      <c r="M28" s="10">
        <f t="shared" si="5"/>
        <v>-6.2708529386602915E-2</v>
      </c>
    </row>
    <row r="29" spans="2:13" x14ac:dyDescent="0.15">
      <c r="C29" s="3">
        <v>24</v>
      </c>
      <c r="D29" s="3">
        <v>0.98229999999999995</v>
      </c>
      <c r="E29" s="3">
        <f t="shared" si="2"/>
        <v>3690.9450220053513</v>
      </c>
      <c r="F29" s="3"/>
      <c r="G29" s="3">
        <v>0</v>
      </c>
      <c r="H29" s="14">
        <f t="shared" si="3"/>
        <v>2846.5477627496589</v>
      </c>
      <c r="I29" s="3">
        <f t="shared" si="4"/>
        <v>2897.8395222942677</v>
      </c>
      <c r="J29" s="2">
        <f t="shared" si="0"/>
        <v>-0.22877535542290942</v>
      </c>
      <c r="K29" s="4">
        <f t="shared" si="1"/>
        <v>-844.39725925569246</v>
      </c>
      <c r="L29" s="2">
        <f t="shared" si="6"/>
        <v>-0.50707915207115994</v>
      </c>
      <c r="M29" s="10">
        <f t="shared" si="5"/>
        <v>-0.10341365461847386</v>
      </c>
    </row>
    <row r="30" spans="2:13" x14ac:dyDescent="0.15">
      <c r="B30" t="s">
        <v>9</v>
      </c>
      <c r="E30" s="5"/>
      <c r="F30" s="12"/>
    </row>
  </sheetData>
  <phoneticPr fontId="1" type="noConversion"/>
  <conditionalFormatting sqref="J6:J29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{66181076-0E1D-4CC5-AF1C-8B020438D0EE}</x14:id>
        </ext>
      </extLst>
    </cfRule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6:K29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6:L7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  <cfRule type="cellIs" dxfId="19" priority="4" operator="lessThanOrEqual">
      <formula>-0.2</formula>
    </cfRule>
  </conditionalFormatting>
  <conditionalFormatting sqref="L8:L2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  <cfRule type="cellIs" dxfId="4" priority="2" operator="lessThanOrEqual">
      <formula>-0.2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6181076-0E1D-4CC5-AF1C-8B020438D0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J6:J29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30"/>
  <sheetViews>
    <sheetView tabSelected="1" workbookViewId="0">
      <selection activeCell="I38" sqref="I38"/>
    </sheetView>
  </sheetViews>
  <sheetFormatPr defaultRowHeight="13.5" x14ac:dyDescent="0.15"/>
  <cols>
    <col min="2" max="2" width="13" bestFit="1" customWidth="1"/>
    <col min="3" max="4" width="13.25" customWidth="1"/>
    <col min="5" max="6" width="14.875" customWidth="1"/>
    <col min="7" max="7" width="13.875" customWidth="1"/>
    <col min="8" max="9" width="17.125" customWidth="1"/>
    <col min="10" max="10" width="15.375" customWidth="1"/>
    <col min="11" max="11" width="13.25" customWidth="1"/>
    <col min="12" max="12" width="15.875" customWidth="1"/>
    <col min="13" max="13" width="16.375" customWidth="1"/>
  </cols>
  <sheetData>
    <row r="3" spans="2:13" x14ac:dyDescent="0.15">
      <c r="C3" s="7" t="s">
        <v>12</v>
      </c>
      <c r="D3" s="6">
        <v>150</v>
      </c>
      <c r="E3" s="7" t="s">
        <v>14</v>
      </c>
      <c r="F3" s="7"/>
      <c r="G3" s="8">
        <v>0</v>
      </c>
      <c r="H3" s="7" t="s">
        <v>13</v>
      </c>
      <c r="I3" s="8">
        <v>0.3</v>
      </c>
      <c r="J3" s="7" t="s">
        <v>15</v>
      </c>
      <c r="K3" s="11">
        <v>-0.2</v>
      </c>
    </row>
    <row r="5" spans="2:13" x14ac:dyDescent="0.15">
      <c r="B5" t="s">
        <v>0</v>
      </c>
      <c r="C5" s="1" t="s">
        <v>1</v>
      </c>
      <c r="D5" s="1" t="s">
        <v>2</v>
      </c>
      <c r="E5" s="1" t="s">
        <v>3</v>
      </c>
      <c r="F5" s="1" t="s">
        <v>16</v>
      </c>
      <c r="G5" s="1" t="s">
        <v>4</v>
      </c>
      <c r="H5" s="1" t="s">
        <v>6</v>
      </c>
      <c r="I5" s="1" t="s">
        <v>10</v>
      </c>
      <c r="J5" s="1" t="s">
        <v>7</v>
      </c>
      <c r="K5" s="1" t="s">
        <v>5</v>
      </c>
      <c r="L5" s="1" t="s">
        <v>8</v>
      </c>
      <c r="M5" s="1" t="s">
        <v>11</v>
      </c>
    </row>
    <row r="6" spans="2:13" x14ac:dyDescent="0.15">
      <c r="C6" s="13">
        <v>1</v>
      </c>
      <c r="D6" s="13">
        <v>1.0569999999999999</v>
      </c>
      <c r="E6" s="13">
        <f>D3</f>
        <v>150</v>
      </c>
      <c r="F6" s="13"/>
      <c r="G6" s="13">
        <v>0</v>
      </c>
      <c r="H6" s="13">
        <f>I6*D6</f>
        <v>150</v>
      </c>
      <c r="I6" s="13">
        <f>E6/D6</f>
        <v>141.91106906338695</v>
      </c>
      <c r="J6" s="15">
        <f t="shared" ref="J6:J29" si="0">(H6-E6-G6)/(E6+G6)</f>
        <v>0</v>
      </c>
      <c r="K6" s="16">
        <f t="shared" ref="K6:K29" si="1">H6-E6-G6</f>
        <v>0</v>
      </c>
      <c r="L6" s="15"/>
      <c r="M6" s="17"/>
    </row>
    <row r="7" spans="2:13" x14ac:dyDescent="0.15">
      <c r="C7" s="13">
        <v>2</v>
      </c>
      <c r="D7" s="13">
        <v>1.139</v>
      </c>
      <c r="E7" s="13">
        <f t="shared" ref="E7:E29" si="2">E6+$D$3*(1-M7)</f>
        <v>288.36329233680226</v>
      </c>
      <c r="F7" s="13">
        <f>E7-E6</f>
        <v>138.36329233680226</v>
      </c>
      <c r="G7" s="13">
        <v>0</v>
      </c>
      <c r="H7" s="13">
        <f t="shared" ref="H7:H29" si="3">I7*D7</f>
        <v>300</v>
      </c>
      <c r="I7" s="13">
        <f t="shared" ref="I7:I29" si="4">I6+(E7-E6+G7)/D7</f>
        <v>263.38893766461808</v>
      </c>
      <c r="J7" s="15">
        <f t="shared" si="0"/>
        <v>4.0354330708661457E-2</v>
      </c>
      <c r="K7" s="16">
        <f t="shared" si="1"/>
        <v>11.63670766319774</v>
      </c>
      <c r="L7" s="15"/>
      <c r="M7" s="18">
        <f t="shared" ref="M7:M29" si="5">(D7-D6)/D6+$G$3</f>
        <v>7.7578051087984934E-2</v>
      </c>
    </row>
    <row r="8" spans="2:13" x14ac:dyDescent="0.15">
      <c r="C8" s="3">
        <v>3</v>
      </c>
      <c r="D8" s="3">
        <v>1.1624000000000001</v>
      </c>
      <c r="E8" s="3">
        <f t="shared" si="2"/>
        <v>435.2816417661262</v>
      </c>
      <c r="F8" s="3"/>
      <c r="G8" s="3">
        <v>0</v>
      </c>
      <c r="H8" s="14">
        <f t="shared" si="3"/>
        <v>453.08165057067606</v>
      </c>
      <c r="I8" s="3">
        <f t="shared" si="4"/>
        <v>389.78118596926703</v>
      </c>
      <c r="J8" s="2">
        <f t="shared" si="0"/>
        <v>4.0893084147375282E-2</v>
      </c>
      <c r="K8" s="4">
        <f t="shared" si="1"/>
        <v>17.800008804549861</v>
      </c>
      <c r="L8" s="2">
        <f t="shared" ref="L8:L29" si="6">(J8-J7)/ABS(J7)</f>
        <v>1.3350573017884044E-2</v>
      </c>
      <c r="M8" s="10">
        <f t="shared" si="5"/>
        <v>2.0544337137840287E-2</v>
      </c>
    </row>
    <row r="9" spans="2:13" x14ac:dyDescent="0.15">
      <c r="C9" s="3">
        <v>4</v>
      </c>
      <c r="D9" s="3">
        <v>1.1176999999999999</v>
      </c>
      <c r="E9" s="3">
        <f t="shared" si="2"/>
        <v>591.04987989413723</v>
      </c>
      <c r="F9" s="3"/>
      <c r="G9" s="3">
        <v>0</v>
      </c>
      <c r="H9" s="14">
        <f t="shared" si="3"/>
        <v>591.4266696858607</v>
      </c>
      <c r="I9" s="3">
        <f t="shared" si="4"/>
        <v>529.14616595317239</v>
      </c>
      <c r="J9" s="2">
        <f t="shared" si="0"/>
        <v>6.3749237507831728E-4</v>
      </c>
      <c r="K9" s="4">
        <f t="shared" si="1"/>
        <v>0.37678979172346772</v>
      </c>
      <c r="L9" s="2">
        <f t="shared" si="6"/>
        <v>-0.984410753349372</v>
      </c>
      <c r="M9" s="10">
        <f t="shared" si="5"/>
        <v>-3.8454920853406897E-2</v>
      </c>
    </row>
    <row r="10" spans="2:13" x14ac:dyDescent="0.15">
      <c r="C10" s="3">
        <v>5</v>
      </c>
      <c r="D10" s="3">
        <v>1.1603000000000001</v>
      </c>
      <c r="E10" s="3">
        <f t="shared" si="2"/>
        <v>735.33278228297138</v>
      </c>
      <c r="F10" s="3"/>
      <c r="G10" s="3">
        <v>0</v>
      </c>
      <c r="H10" s="14">
        <f t="shared" si="3"/>
        <v>758.25119874430015</v>
      </c>
      <c r="I10" s="3">
        <f t="shared" si="4"/>
        <v>653.4958189643196</v>
      </c>
      <c r="J10" s="2">
        <f t="shared" si="0"/>
        <v>3.1167407483417883E-2</v>
      </c>
      <c r="K10" s="4">
        <f t="shared" si="1"/>
        <v>22.918416461328775</v>
      </c>
      <c r="L10" s="2">
        <f t="shared" si="6"/>
        <v>47.890635718723537</v>
      </c>
      <c r="M10" s="10">
        <f t="shared" si="5"/>
        <v>3.8113984074438757E-2</v>
      </c>
    </row>
    <row r="11" spans="2:13" x14ac:dyDescent="0.15">
      <c r="C11" s="3">
        <v>6</v>
      </c>
      <c r="D11" s="3">
        <v>1.2181</v>
      </c>
      <c r="E11" s="3">
        <f t="shared" si="2"/>
        <v>877.86057681886723</v>
      </c>
      <c r="F11" s="3"/>
      <c r="G11" s="3">
        <v>0</v>
      </c>
      <c r="H11" s="14">
        <f t="shared" si="3"/>
        <v>938.55105161633355</v>
      </c>
      <c r="I11" s="3">
        <f t="shared" si="4"/>
        <v>770.50410608023446</v>
      </c>
      <c r="J11" s="2">
        <f t="shared" si="0"/>
        <v>6.9134525914573391E-2</v>
      </c>
      <c r="K11" s="4">
        <f t="shared" si="1"/>
        <v>60.690474797466322</v>
      </c>
      <c r="L11" s="2">
        <f t="shared" si="6"/>
        <v>1.2181673580439856</v>
      </c>
      <c r="M11" s="10">
        <f t="shared" si="5"/>
        <v>4.9814703094027274E-2</v>
      </c>
    </row>
    <row r="12" spans="2:13" x14ac:dyDescent="0.15">
      <c r="C12" s="3">
        <v>7</v>
      </c>
      <c r="D12" s="3">
        <v>1.2648999999999999</v>
      </c>
      <c r="E12" s="3">
        <f t="shared" si="2"/>
        <v>1022.097503179593</v>
      </c>
      <c r="F12" s="3"/>
      <c r="G12" s="3">
        <v>0</v>
      </c>
      <c r="H12" s="14">
        <f t="shared" si="3"/>
        <v>1118.8475701416144</v>
      </c>
      <c r="I12" s="3">
        <f t="shared" si="4"/>
        <v>884.53440599384487</v>
      </c>
      <c r="J12" s="2">
        <f t="shared" si="0"/>
        <v>9.4658353690373315E-2</v>
      </c>
      <c r="K12" s="4">
        <f t="shared" si="1"/>
        <v>96.750066962021378</v>
      </c>
      <c r="L12" s="2">
        <f t="shared" si="6"/>
        <v>0.36919075437558707</v>
      </c>
      <c r="M12" s="10">
        <f t="shared" si="5"/>
        <v>3.8420490928495157E-2</v>
      </c>
    </row>
    <row r="13" spans="2:13" x14ac:dyDescent="0.15">
      <c r="C13" s="3">
        <v>8</v>
      </c>
      <c r="D13" s="3">
        <v>1.2877000000000001</v>
      </c>
      <c r="E13" s="3">
        <f t="shared" si="2"/>
        <v>1169.3937321304982</v>
      </c>
      <c r="F13" s="3"/>
      <c r="G13" s="3">
        <v>0</v>
      </c>
      <c r="H13" s="14">
        <f t="shared" si="3"/>
        <v>1286.3111835491793</v>
      </c>
      <c r="I13" s="3">
        <f t="shared" si="4"/>
        <v>998.92147514885392</v>
      </c>
      <c r="J13" s="2">
        <f t="shared" si="0"/>
        <v>9.9981253709707563E-2</v>
      </c>
      <c r="K13" s="4">
        <f t="shared" si="1"/>
        <v>116.91745141868114</v>
      </c>
      <c r="L13" s="2">
        <f t="shared" si="6"/>
        <v>5.6232755079867643E-2</v>
      </c>
      <c r="M13" s="10">
        <f t="shared" si="5"/>
        <v>1.8025140327298725E-2</v>
      </c>
    </row>
    <row r="14" spans="2:13" x14ac:dyDescent="0.15">
      <c r="C14" s="3">
        <v>9</v>
      </c>
      <c r="D14" s="3">
        <v>1.3036000000000001</v>
      </c>
      <c r="E14" s="3">
        <f t="shared" si="2"/>
        <v>1317.5415926570183</v>
      </c>
      <c r="F14" s="3"/>
      <c r="G14" s="3">
        <v>0</v>
      </c>
      <c r="H14" s="14">
        <f t="shared" si="3"/>
        <v>1450.3418955305663</v>
      </c>
      <c r="I14" s="3">
        <f t="shared" si="4"/>
        <v>1112.5666581240919</v>
      </c>
      <c r="J14" s="2">
        <f t="shared" si="0"/>
        <v>0.10079401182754041</v>
      </c>
      <c r="K14" s="4">
        <f t="shared" si="1"/>
        <v>132.80030287354793</v>
      </c>
      <c r="L14" s="2">
        <f t="shared" si="6"/>
        <v>8.1291050839657313E-3</v>
      </c>
      <c r="M14" s="10">
        <f t="shared" si="5"/>
        <v>1.2347596489865671E-2</v>
      </c>
    </row>
    <row r="15" spans="2:13" x14ac:dyDescent="0.15">
      <c r="C15" s="3">
        <v>10</v>
      </c>
      <c r="D15" s="3">
        <v>1.3581000000000001</v>
      </c>
      <c r="E15" s="3">
        <f t="shared" si="2"/>
        <v>1461.270497228973</v>
      </c>
      <c r="F15" s="3"/>
      <c r="G15" s="3">
        <v>0</v>
      </c>
      <c r="H15" s="14">
        <f t="shared" si="3"/>
        <v>1654.705682970284</v>
      </c>
      <c r="I15" s="3">
        <f t="shared" si="4"/>
        <v>1218.3975281424666</v>
      </c>
      <c r="J15" s="2">
        <f t="shared" si="0"/>
        <v>0.13237466034394368</v>
      </c>
      <c r="K15" s="4">
        <f t="shared" si="1"/>
        <v>193.43518574131099</v>
      </c>
      <c r="L15" s="2">
        <f t="shared" si="6"/>
        <v>0.31331869764682135</v>
      </c>
      <c r="M15" s="10">
        <f t="shared" si="5"/>
        <v>4.1807302853636076E-2</v>
      </c>
    </row>
    <row r="16" spans="2:13" x14ac:dyDescent="0.15">
      <c r="C16" s="3">
        <v>11</v>
      </c>
      <c r="D16" s="3">
        <v>1.4581</v>
      </c>
      <c r="E16" s="3">
        <f t="shared" si="2"/>
        <v>1600.2256551702144</v>
      </c>
      <c r="F16" s="3"/>
      <c r="G16" s="3">
        <v>0</v>
      </c>
      <c r="H16" s="14">
        <f t="shared" si="3"/>
        <v>1915.500593725772</v>
      </c>
      <c r="I16" s="3">
        <f t="shared" si="4"/>
        <v>1313.6963128220095</v>
      </c>
      <c r="J16" s="2">
        <f t="shared" si="0"/>
        <v>0.19701905011766738</v>
      </c>
      <c r="K16" s="4">
        <f t="shared" si="1"/>
        <v>315.27493855555758</v>
      </c>
      <c r="L16" s="2">
        <f t="shared" si="6"/>
        <v>0.48834414083300243</v>
      </c>
      <c r="M16" s="10">
        <f t="shared" si="5"/>
        <v>7.3632280391723634E-2</v>
      </c>
    </row>
    <row r="17" spans="2:13" x14ac:dyDescent="0.15">
      <c r="C17" s="3">
        <v>12</v>
      </c>
      <c r="D17" s="3">
        <v>1.3553999999999999</v>
      </c>
      <c r="E17" s="3">
        <f t="shared" si="2"/>
        <v>1760.7907741606814</v>
      </c>
      <c r="F17" s="3"/>
      <c r="G17" s="3">
        <v>0</v>
      </c>
      <c r="H17" s="14">
        <f t="shared" si="3"/>
        <v>1941.1491013894185</v>
      </c>
      <c r="I17" s="3">
        <f t="shared" si="4"/>
        <v>1432.1595849117741</v>
      </c>
      <c r="J17" s="2">
        <f t="shared" si="0"/>
        <v>0.10243029999672097</v>
      </c>
      <c r="K17" s="4">
        <f t="shared" si="1"/>
        <v>180.35832722873715</v>
      </c>
      <c r="L17" s="2">
        <f t="shared" si="6"/>
        <v>-0.48009951354680858</v>
      </c>
      <c r="M17" s="10">
        <f t="shared" si="5"/>
        <v>-7.0434126603113656E-2</v>
      </c>
    </row>
    <row r="18" spans="2:13" x14ac:dyDescent="0.15">
      <c r="C18" s="3">
        <v>13</v>
      </c>
      <c r="D18" s="3">
        <v>1.2244999999999999</v>
      </c>
      <c r="E18" s="3">
        <f t="shared" si="2"/>
        <v>1925.2772726113233</v>
      </c>
      <c r="F18" s="3"/>
      <c r="G18" s="3">
        <v>0</v>
      </c>
      <c r="H18" s="14">
        <f t="shared" si="3"/>
        <v>1918.165910175109</v>
      </c>
      <c r="I18" s="3">
        <f t="shared" si="4"/>
        <v>1566.4891059004567</v>
      </c>
      <c r="J18" s="2">
        <f t="shared" si="0"/>
        <v>-3.6936822230123892E-3</v>
      </c>
      <c r="K18" s="4">
        <f t="shared" si="1"/>
        <v>-7.1113624362142218</v>
      </c>
      <c r="L18" s="2">
        <f t="shared" si="6"/>
        <v>-1.0360604452308608</v>
      </c>
      <c r="M18" s="10">
        <f t="shared" si="5"/>
        <v>-9.6576656337612532E-2</v>
      </c>
    </row>
    <row r="19" spans="2:13" x14ac:dyDescent="0.15">
      <c r="C19" s="3">
        <v>14</v>
      </c>
      <c r="D19" s="3">
        <v>1.2632000000000001</v>
      </c>
      <c r="E19" s="3">
        <f t="shared" si="2"/>
        <v>2070.5365621172441</v>
      </c>
      <c r="F19" s="3"/>
      <c r="G19" s="3">
        <v>0</v>
      </c>
      <c r="H19" s="14">
        <f t="shared" si="3"/>
        <v>2124.0483280793778</v>
      </c>
      <c r="I19" s="3">
        <f t="shared" si="4"/>
        <v>1681.4822103224967</v>
      </c>
      <c r="J19" s="2">
        <f t="shared" si="0"/>
        <v>2.5844395574166935E-2</v>
      </c>
      <c r="K19" s="4">
        <f t="shared" si="1"/>
        <v>53.511765962133722</v>
      </c>
      <c r="L19" s="2">
        <f t="shared" si="6"/>
        <v>7.9969190671441934</v>
      </c>
      <c r="M19" s="10">
        <f t="shared" si="5"/>
        <v>3.1604736627194922E-2</v>
      </c>
    </row>
    <row r="20" spans="2:13" x14ac:dyDescent="0.15">
      <c r="C20" s="3">
        <v>15</v>
      </c>
      <c r="D20" s="3">
        <v>1.2456</v>
      </c>
      <c r="E20" s="3">
        <f t="shared" si="2"/>
        <v>2222.6264924528996</v>
      </c>
      <c r="F20" s="3"/>
      <c r="G20" s="3">
        <v>0</v>
      </c>
      <c r="H20" s="14">
        <f t="shared" si="3"/>
        <v>2246.5441715133575</v>
      </c>
      <c r="I20" s="3">
        <f t="shared" si="4"/>
        <v>1803.5839527242754</v>
      </c>
      <c r="J20" s="2">
        <f t="shared" si="0"/>
        <v>1.0760997919206046E-2</v>
      </c>
      <c r="K20" s="4">
        <f t="shared" si="1"/>
        <v>23.917679060457885</v>
      </c>
      <c r="L20" s="2">
        <f t="shared" si="6"/>
        <v>-0.58362354080501977</v>
      </c>
      <c r="M20" s="10">
        <f t="shared" si="5"/>
        <v>-1.3932868904369901E-2</v>
      </c>
    </row>
    <row r="21" spans="2:13" x14ac:dyDescent="0.15">
      <c r="C21" s="3">
        <v>16</v>
      </c>
      <c r="D21" s="3">
        <v>1.2662</v>
      </c>
      <c r="E21" s="3">
        <f t="shared" si="2"/>
        <v>2370.1457602756354</v>
      </c>
      <c r="F21" s="3"/>
      <c r="G21" s="3">
        <v>0</v>
      </c>
      <c r="H21" s="14">
        <f t="shared" si="3"/>
        <v>2431.2172687622133</v>
      </c>
      <c r="I21" s="3">
        <f t="shared" si="4"/>
        <v>1920.0894556643605</v>
      </c>
      <c r="J21" s="2">
        <f t="shared" si="0"/>
        <v>2.5766984254789269E-2</v>
      </c>
      <c r="K21" s="4">
        <f t="shared" si="1"/>
        <v>61.071508486577841</v>
      </c>
      <c r="L21" s="2">
        <f t="shared" si="6"/>
        <v>1.3944790667416442</v>
      </c>
      <c r="M21" s="10">
        <f t="shared" si="5"/>
        <v>1.6538214515093089E-2</v>
      </c>
    </row>
    <row r="22" spans="2:13" x14ac:dyDescent="0.15">
      <c r="C22" s="3">
        <v>17</v>
      </c>
      <c r="D22" s="3">
        <v>1.3011999999999999</v>
      </c>
      <c r="E22" s="3">
        <f t="shared" si="2"/>
        <v>2515.9994958624306</v>
      </c>
      <c r="F22" s="3"/>
      <c r="G22" s="3">
        <v>0</v>
      </c>
      <c r="H22" s="14">
        <f t="shared" si="3"/>
        <v>2644.2741352972612</v>
      </c>
      <c r="I22" s="3">
        <f t="shared" si="4"/>
        <v>2032.1811676124048</v>
      </c>
      <c r="J22" s="2">
        <f t="shared" si="0"/>
        <v>5.0983571199349841E-2</v>
      </c>
      <c r="K22" s="4">
        <f t="shared" si="1"/>
        <v>128.27463943483053</v>
      </c>
      <c r="L22" s="2">
        <f t="shared" si="6"/>
        <v>0.97863943623412597</v>
      </c>
      <c r="M22" s="10">
        <f t="shared" si="5"/>
        <v>2.7641762754699036E-2</v>
      </c>
    </row>
    <row r="23" spans="2:13" x14ac:dyDescent="0.15">
      <c r="C23" s="3">
        <v>18</v>
      </c>
      <c r="D23" s="3">
        <v>1.2956000000000001</v>
      </c>
      <c r="E23" s="3">
        <f t="shared" si="2"/>
        <v>2666.6450538089416</v>
      </c>
      <c r="F23" s="3"/>
      <c r="G23" s="3">
        <v>0</v>
      </c>
      <c r="H23" s="14">
        <f t="shared" si="3"/>
        <v>2783.5394787051428</v>
      </c>
      <c r="I23" s="3">
        <f t="shared" si="4"/>
        <v>2148.4559113191899</v>
      </c>
      <c r="J23" s="2">
        <f t="shared" si="0"/>
        <v>4.3835764617129409E-2</v>
      </c>
      <c r="K23" s="4">
        <f t="shared" si="1"/>
        <v>116.89442489620114</v>
      </c>
      <c r="L23" s="2">
        <f t="shared" si="6"/>
        <v>-0.14019823276545176</v>
      </c>
      <c r="M23" s="10">
        <f t="shared" si="5"/>
        <v>-4.3037196434059545E-3</v>
      </c>
    </row>
    <row r="24" spans="2:13" x14ac:dyDescent="0.15">
      <c r="C24" s="3">
        <v>19</v>
      </c>
      <c r="D24" s="3">
        <v>1.2588999999999999</v>
      </c>
      <c r="E24" s="3">
        <f t="shared" si="2"/>
        <v>2820.8940504128318</v>
      </c>
      <c r="F24" s="3"/>
      <c r="G24" s="3">
        <v>0</v>
      </c>
      <c r="H24" s="14">
        <f t="shared" si="3"/>
        <v>2858.9401433636181</v>
      </c>
      <c r="I24" s="3">
        <f t="shared" si="4"/>
        <v>2270.9827177405818</v>
      </c>
      <c r="J24" s="2">
        <f t="shared" si="0"/>
        <v>1.3487246337812049E-2</v>
      </c>
      <c r="K24" s="4">
        <f t="shared" si="1"/>
        <v>38.04609295078626</v>
      </c>
      <c r="L24" s="2">
        <f t="shared" si="6"/>
        <v>-0.69232323296713461</v>
      </c>
      <c r="M24" s="10">
        <f t="shared" si="5"/>
        <v>-2.8326644025934065E-2</v>
      </c>
    </row>
    <row r="25" spans="2:13" x14ac:dyDescent="0.15">
      <c r="C25" s="3">
        <v>20</v>
      </c>
      <c r="D25" s="3">
        <v>1.2374000000000001</v>
      </c>
      <c r="E25" s="3">
        <f t="shared" si="2"/>
        <v>2973.4558106797313</v>
      </c>
      <c r="F25" s="3"/>
      <c r="G25" s="3">
        <v>0</v>
      </c>
      <c r="H25" s="14">
        <f t="shared" si="3"/>
        <v>2962.6757751990954</v>
      </c>
      <c r="I25" s="3">
        <f t="shared" si="4"/>
        <v>2394.2749112648257</v>
      </c>
      <c r="J25" s="2">
        <f t="shared" si="0"/>
        <v>-3.6254231328803825E-3</v>
      </c>
      <c r="K25" s="4">
        <f t="shared" si="1"/>
        <v>-10.780035480635888</v>
      </c>
      <c r="L25" s="2">
        <f t="shared" si="6"/>
        <v>-1.2688038048742654</v>
      </c>
      <c r="M25" s="10">
        <f t="shared" si="5"/>
        <v>-1.7078401779331048E-2</v>
      </c>
    </row>
    <row r="26" spans="2:13" x14ac:dyDescent="0.15">
      <c r="C26" s="3">
        <v>21</v>
      </c>
      <c r="D26" s="3">
        <v>1.2121</v>
      </c>
      <c r="E26" s="3">
        <f t="shared" si="2"/>
        <v>3126.5227251778724</v>
      </c>
      <c r="F26" s="3"/>
      <c r="G26" s="3">
        <v>0</v>
      </c>
      <c r="H26" s="14">
        <f t="shared" si="3"/>
        <v>3055.167534442236</v>
      </c>
      <c r="I26" s="3">
        <f t="shared" si="4"/>
        <v>2520.5573256680441</v>
      </c>
      <c r="J26" s="2">
        <f t="shared" si="0"/>
        <v>-2.2822540249272254E-2</v>
      </c>
      <c r="K26" s="4">
        <f t="shared" si="1"/>
        <v>-71.35519073563637</v>
      </c>
      <c r="L26" s="2">
        <f t="shared" si="6"/>
        <v>-5.2951383639293566</v>
      </c>
      <c r="M26" s="10">
        <f t="shared" si="5"/>
        <v>-2.0446096654275173E-2</v>
      </c>
    </row>
    <row r="27" spans="2:13" x14ac:dyDescent="0.15">
      <c r="C27" s="3">
        <v>22</v>
      </c>
      <c r="D27" s="3">
        <v>1.1689000000000001</v>
      </c>
      <c r="E27" s="3">
        <f t="shared" si="2"/>
        <v>3281.8688187345097</v>
      </c>
      <c r="F27" s="3"/>
      <c r="G27" s="3">
        <v>0</v>
      </c>
      <c r="H27" s="14">
        <f t="shared" si="3"/>
        <v>3101.625551530014</v>
      </c>
      <c r="I27" s="3">
        <f t="shared" si="4"/>
        <v>2653.4567127470391</v>
      </c>
      <c r="J27" s="2">
        <f t="shared" si="0"/>
        <v>-5.4920923766233143E-2</v>
      </c>
      <c r="K27" s="4">
        <f t="shared" si="1"/>
        <v>-180.24326720449562</v>
      </c>
      <c r="L27" s="2">
        <f t="shared" si="6"/>
        <v>-1.4064334279346669</v>
      </c>
      <c r="M27" s="10">
        <f t="shared" si="5"/>
        <v>-3.5640623710914865E-2</v>
      </c>
    </row>
    <row r="28" spans="2:13" x14ac:dyDescent="0.15">
      <c r="C28" s="3">
        <v>23</v>
      </c>
      <c r="D28" s="3">
        <v>1.0955999999999999</v>
      </c>
      <c r="E28" s="3">
        <f t="shared" si="2"/>
        <v>3441.2750981425002</v>
      </c>
      <c r="F28" s="3"/>
      <c r="G28" s="3">
        <v>0</v>
      </c>
      <c r="H28" s="14">
        <f t="shared" si="3"/>
        <v>3066.5334538936463</v>
      </c>
      <c r="I28" s="3">
        <f t="shared" si="4"/>
        <v>2798.9534993552816</v>
      </c>
      <c r="J28" s="2">
        <f t="shared" si="0"/>
        <v>-0.10889616016200752</v>
      </c>
      <c r="K28" s="4">
        <f t="shared" si="1"/>
        <v>-374.74164424885385</v>
      </c>
      <c r="L28" s="2">
        <f t="shared" si="6"/>
        <v>-0.98278092745701051</v>
      </c>
      <c r="M28" s="10">
        <f t="shared" si="5"/>
        <v>-6.2708529386602915E-2</v>
      </c>
    </row>
    <row r="29" spans="2:13" x14ac:dyDescent="0.15">
      <c r="C29" s="3">
        <v>24</v>
      </c>
      <c r="D29" s="3">
        <v>0.98229999999999995</v>
      </c>
      <c r="E29" s="3">
        <f t="shared" si="2"/>
        <v>3606.7871463352712</v>
      </c>
      <c r="F29" s="3"/>
      <c r="G29" s="3">
        <v>0</v>
      </c>
      <c r="H29" s="14">
        <f t="shared" si="3"/>
        <v>2914.9240706094638</v>
      </c>
      <c r="I29" s="3">
        <f t="shared" si="4"/>
        <v>2967.4478984113448</v>
      </c>
      <c r="J29" s="2">
        <f t="shared" si="0"/>
        <v>-0.19182254113020919</v>
      </c>
      <c r="K29" s="4">
        <f t="shared" si="1"/>
        <v>-691.86307572580745</v>
      </c>
      <c r="L29" s="2">
        <f t="shared" si="6"/>
        <v>-0.76151795292717417</v>
      </c>
      <c r="M29" s="10">
        <f t="shared" si="5"/>
        <v>-0.10341365461847386</v>
      </c>
    </row>
    <row r="30" spans="2:13" x14ac:dyDescent="0.15">
      <c r="B30" t="s">
        <v>9</v>
      </c>
      <c r="E30" s="5"/>
      <c r="F30" s="12"/>
    </row>
  </sheetData>
  <phoneticPr fontId="1" type="noConversion"/>
  <conditionalFormatting sqref="J6:J29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{305264F6-7D39-45F5-BAF2-D8AC49675F3F}</x14:id>
        </ext>
      </extLst>
    </cfRule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6:K29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6:L7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  <cfRule type="cellIs" dxfId="1" priority="4" operator="lessThanOrEqual">
      <formula>-0.2</formula>
    </cfRule>
  </conditionalFormatting>
  <conditionalFormatting sqref="L8:L2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  <cfRule type="cellIs" dxfId="0" priority="2" operator="lessThanOrEqual">
      <formula>-0.2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5264F6-7D39-45F5-BAF2-D8AC49675F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J6:J29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博时黄金</vt:lpstr>
      <vt:lpstr>沪深300</vt:lpstr>
      <vt:lpstr>上证50</vt:lpstr>
      <vt:lpstr>创业板c</vt:lpstr>
      <vt:lpstr>中证500</vt:lpstr>
      <vt:lpstr>易方达消费</vt:lpstr>
      <vt:lpstr>招商白酒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2018-02-24T08:41:42Z</dcterms:modified>
</cp:coreProperties>
</file>