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filterPrivacy="1" defaultThemeVersion="124226"/>
  <bookViews>
    <workbookView xWindow="240" yWindow="108" windowWidth="14808" windowHeight="8016" activeTab="4" xr2:uid="{00000000-000D-0000-FFFF-FFFF00000000}"/>
  </bookViews>
  <sheets>
    <sheet name="博时黄金" sheetId="1" r:id="rId1"/>
    <sheet name="易方达消费" sheetId="6" r:id="rId2"/>
    <sheet name="沪深300" sheetId="3" r:id="rId3"/>
    <sheet name="中证500" sheetId="7" r:id="rId4"/>
    <sheet name="上证50" sheetId="9" r:id="rId5"/>
  </sheets>
  <calcPr calcId="171027"/>
</workbook>
</file>

<file path=xl/calcChain.xml><?xml version="1.0" encoding="utf-8"?>
<calcChain xmlns="http://schemas.openxmlformats.org/spreadsheetml/2006/main">
  <c r="M29" i="9" l="1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I6" i="9"/>
  <c r="H6" i="9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I6" i="7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E6" i="6"/>
  <c r="E7" i="6" s="1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E6" i="3"/>
  <c r="F7" i="1"/>
  <c r="F7" i="9" l="1"/>
  <c r="K6" i="9"/>
  <c r="H7" i="9"/>
  <c r="J6" i="9"/>
  <c r="I7" i="9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E7" i="7"/>
  <c r="I7" i="7" s="1"/>
  <c r="E8" i="7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H6" i="7"/>
  <c r="H6" i="6"/>
  <c r="K6" i="6" s="1"/>
  <c r="I6" i="6"/>
  <c r="I7" i="6" s="1"/>
  <c r="I8" i="6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E8" i="6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F7" i="6"/>
  <c r="J6" i="6"/>
  <c r="H7" i="6"/>
  <c r="E7" i="3"/>
  <c r="F7" i="3" s="1"/>
  <c r="H6" i="3"/>
  <c r="I6" i="3"/>
  <c r="E8" i="3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6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7" i="1"/>
  <c r="E7" i="1" s="1"/>
  <c r="E8" i="1" s="1"/>
  <c r="E9" i="1" s="1"/>
  <c r="E10" i="1" s="1"/>
  <c r="K7" i="9" l="1"/>
  <c r="J7" i="9"/>
  <c r="H8" i="9"/>
  <c r="I8" i="7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F7" i="7"/>
  <c r="K6" i="7"/>
  <c r="H7" i="7"/>
  <c r="J6" i="7"/>
  <c r="H8" i="6"/>
  <c r="J7" i="6"/>
  <c r="K7" i="6"/>
  <c r="I7" i="3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K6" i="3"/>
  <c r="H7" i="3"/>
  <c r="J6" i="3"/>
  <c r="E11" i="1"/>
  <c r="E12" i="1" s="1"/>
  <c r="E13" i="1" s="1"/>
  <c r="E14" i="1" s="1"/>
  <c r="E15" i="1" s="1"/>
  <c r="E16" i="1" s="1"/>
  <c r="I6" i="1"/>
  <c r="I7" i="1" s="1"/>
  <c r="H9" i="9" l="1"/>
  <c r="K8" i="9"/>
  <c r="J8" i="9"/>
  <c r="L8" i="9" s="1"/>
  <c r="H8" i="7"/>
  <c r="J7" i="7"/>
  <c r="K7" i="7"/>
  <c r="H9" i="6"/>
  <c r="K8" i="6"/>
  <c r="J8" i="6"/>
  <c r="L8" i="6" s="1"/>
  <c r="H8" i="3"/>
  <c r="J7" i="3"/>
  <c r="K7" i="3"/>
  <c r="E17" i="1"/>
  <c r="H6" i="1"/>
  <c r="H7" i="1" s="1"/>
  <c r="H10" i="9" l="1"/>
  <c r="K9" i="9"/>
  <c r="J9" i="9"/>
  <c r="L9" i="9" s="1"/>
  <c r="H9" i="7"/>
  <c r="K8" i="7"/>
  <c r="J8" i="7"/>
  <c r="L8" i="7" s="1"/>
  <c r="J9" i="6"/>
  <c r="L9" i="6" s="1"/>
  <c r="H10" i="6"/>
  <c r="K9" i="6"/>
  <c r="H9" i="3"/>
  <c r="K8" i="3"/>
  <c r="J8" i="3"/>
  <c r="L8" i="3" s="1"/>
  <c r="E18" i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J6" i="1"/>
  <c r="K6" i="1"/>
  <c r="K10" i="9" l="1"/>
  <c r="H11" i="9"/>
  <c r="J10" i="9"/>
  <c r="L10" i="9" s="1"/>
  <c r="J9" i="7"/>
  <c r="L9" i="7" s="1"/>
  <c r="H10" i="7"/>
  <c r="K9" i="7"/>
  <c r="J10" i="6"/>
  <c r="L10" i="6" s="1"/>
  <c r="K10" i="6"/>
  <c r="H11" i="6"/>
  <c r="J9" i="3"/>
  <c r="L9" i="3" s="1"/>
  <c r="H10" i="3"/>
  <c r="K9" i="3"/>
  <c r="E29" i="1"/>
  <c r="K7" i="1"/>
  <c r="J7" i="1"/>
  <c r="J11" i="9" l="1"/>
  <c r="L11" i="9" s="1"/>
  <c r="K11" i="9"/>
  <c r="H12" i="9"/>
  <c r="J10" i="7"/>
  <c r="L10" i="7" s="1"/>
  <c r="K10" i="7"/>
  <c r="H11" i="7"/>
  <c r="H12" i="6"/>
  <c r="K11" i="6"/>
  <c r="J11" i="6"/>
  <c r="L11" i="6" s="1"/>
  <c r="J10" i="3"/>
  <c r="L10" i="3" s="1"/>
  <c r="H11" i="3"/>
  <c r="K10" i="3"/>
  <c r="I8" i="1"/>
  <c r="H8" i="1"/>
  <c r="H13" i="9" l="1"/>
  <c r="K12" i="9"/>
  <c r="J12" i="9"/>
  <c r="L12" i="9" s="1"/>
  <c r="H12" i="7"/>
  <c r="K11" i="7"/>
  <c r="J11" i="7"/>
  <c r="L11" i="7" s="1"/>
  <c r="H13" i="6"/>
  <c r="K12" i="6"/>
  <c r="J12" i="6"/>
  <c r="L12" i="6" s="1"/>
  <c r="H12" i="3"/>
  <c r="K11" i="3"/>
  <c r="J11" i="3"/>
  <c r="L11" i="3" s="1"/>
  <c r="J8" i="1"/>
  <c r="L8" i="1" s="1"/>
  <c r="K8" i="1"/>
  <c r="I9" i="1"/>
  <c r="H9" i="1"/>
  <c r="J9" i="1" s="1"/>
  <c r="H14" i="9" l="1"/>
  <c r="K13" i="9"/>
  <c r="J13" i="9"/>
  <c r="L13" i="9" s="1"/>
  <c r="H13" i="7"/>
  <c r="K12" i="7"/>
  <c r="J12" i="7"/>
  <c r="L12" i="7" s="1"/>
  <c r="J13" i="6"/>
  <c r="L13" i="6" s="1"/>
  <c r="H14" i="6"/>
  <c r="K13" i="6"/>
  <c r="H13" i="3"/>
  <c r="K12" i="3"/>
  <c r="J12" i="3"/>
  <c r="L12" i="3" s="1"/>
  <c r="H10" i="1"/>
  <c r="K10" i="1" s="1"/>
  <c r="L9" i="1"/>
  <c r="I10" i="1"/>
  <c r="I11" i="1" s="1"/>
  <c r="K9" i="1"/>
  <c r="K14" i="9" l="1"/>
  <c r="H15" i="9"/>
  <c r="J14" i="9"/>
  <c r="L14" i="9" s="1"/>
  <c r="H14" i="7"/>
  <c r="K13" i="7"/>
  <c r="J13" i="7"/>
  <c r="L13" i="7" s="1"/>
  <c r="J14" i="6"/>
  <c r="L14" i="6" s="1"/>
  <c r="H15" i="6"/>
  <c r="K14" i="6"/>
  <c r="K13" i="3"/>
  <c r="J13" i="3"/>
  <c r="L13" i="3" s="1"/>
  <c r="H14" i="3"/>
  <c r="H11" i="1"/>
  <c r="K11" i="1" s="1"/>
  <c r="J10" i="1"/>
  <c r="L10" i="1" s="1"/>
  <c r="I12" i="1"/>
  <c r="J15" i="9" l="1"/>
  <c r="L15" i="9" s="1"/>
  <c r="K15" i="9"/>
  <c r="H16" i="9"/>
  <c r="J14" i="7"/>
  <c r="L14" i="7" s="1"/>
  <c r="H15" i="7"/>
  <c r="K14" i="7"/>
  <c r="H16" i="6"/>
  <c r="K15" i="6"/>
  <c r="J15" i="6"/>
  <c r="L15" i="6" s="1"/>
  <c r="K14" i="3"/>
  <c r="H15" i="3"/>
  <c r="J14" i="3"/>
  <c r="L14" i="3" s="1"/>
  <c r="J11" i="1"/>
  <c r="L11" i="1" s="1"/>
  <c r="H12" i="1"/>
  <c r="K12" i="1" s="1"/>
  <c r="I13" i="1"/>
  <c r="H17" i="9" l="1"/>
  <c r="K16" i="9"/>
  <c r="J16" i="9"/>
  <c r="L16" i="9" s="1"/>
  <c r="H16" i="7"/>
  <c r="K15" i="7"/>
  <c r="J15" i="7"/>
  <c r="L15" i="7" s="1"/>
  <c r="H17" i="6"/>
  <c r="K16" i="6"/>
  <c r="J16" i="6"/>
  <c r="L16" i="6" s="1"/>
  <c r="K15" i="3"/>
  <c r="J15" i="3"/>
  <c r="L15" i="3" s="1"/>
  <c r="H16" i="3"/>
  <c r="J12" i="1"/>
  <c r="L12" i="1" s="1"/>
  <c r="H13" i="1"/>
  <c r="J13" i="1" s="1"/>
  <c r="I14" i="1"/>
  <c r="H18" i="9" l="1"/>
  <c r="K17" i="9"/>
  <c r="J17" i="9"/>
  <c r="L17" i="9" s="1"/>
  <c r="H17" i="7"/>
  <c r="K16" i="7"/>
  <c r="J16" i="7"/>
  <c r="L16" i="7" s="1"/>
  <c r="J17" i="6"/>
  <c r="L17" i="6" s="1"/>
  <c r="H18" i="6"/>
  <c r="K17" i="6"/>
  <c r="K16" i="3"/>
  <c r="J16" i="3"/>
  <c r="L16" i="3" s="1"/>
  <c r="H17" i="3"/>
  <c r="L13" i="1"/>
  <c r="H14" i="1"/>
  <c r="J14" i="1" s="1"/>
  <c r="L14" i="1" s="1"/>
  <c r="K13" i="1"/>
  <c r="I15" i="1"/>
  <c r="K18" i="9" l="1"/>
  <c r="H19" i="9"/>
  <c r="J18" i="9"/>
  <c r="L18" i="9" s="1"/>
  <c r="H18" i="7"/>
  <c r="K17" i="7"/>
  <c r="J17" i="7"/>
  <c r="L17" i="7" s="1"/>
  <c r="J18" i="6"/>
  <c r="L18" i="6" s="1"/>
  <c r="K18" i="6"/>
  <c r="H19" i="6"/>
  <c r="K17" i="3"/>
  <c r="J17" i="3"/>
  <c r="L17" i="3" s="1"/>
  <c r="H18" i="3"/>
  <c r="K14" i="1"/>
  <c r="H15" i="1"/>
  <c r="J15" i="1" s="1"/>
  <c r="L15" i="1" s="1"/>
  <c r="I16" i="1"/>
  <c r="J19" i="9" l="1"/>
  <c r="L19" i="9" s="1"/>
  <c r="K19" i="9"/>
  <c r="H20" i="9"/>
  <c r="J18" i="7"/>
  <c r="L18" i="7" s="1"/>
  <c r="H19" i="7"/>
  <c r="K18" i="7"/>
  <c r="H20" i="6"/>
  <c r="K19" i="6"/>
  <c r="J19" i="6"/>
  <c r="L19" i="6" s="1"/>
  <c r="H19" i="3"/>
  <c r="K18" i="3"/>
  <c r="J18" i="3"/>
  <c r="L18" i="3" s="1"/>
  <c r="H16" i="1"/>
  <c r="J16" i="1" s="1"/>
  <c r="L16" i="1" s="1"/>
  <c r="K15" i="1"/>
  <c r="I17" i="1"/>
  <c r="H21" i="9" l="1"/>
  <c r="K20" i="9"/>
  <c r="J20" i="9"/>
  <c r="L20" i="9" s="1"/>
  <c r="H20" i="7"/>
  <c r="K19" i="7"/>
  <c r="J19" i="7"/>
  <c r="L19" i="7" s="1"/>
  <c r="H21" i="6"/>
  <c r="K20" i="6"/>
  <c r="J20" i="6"/>
  <c r="L20" i="6" s="1"/>
  <c r="K19" i="3"/>
  <c r="J19" i="3"/>
  <c r="L19" i="3" s="1"/>
  <c r="H20" i="3"/>
  <c r="H17" i="1"/>
  <c r="J17" i="1" s="1"/>
  <c r="L17" i="1" s="1"/>
  <c r="K16" i="1"/>
  <c r="I18" i="1"/>
  <c r="H22" i="9" l="1"/>
  <c r="K21" i="9"/>
  <c r="J21" i="9"/>
  <c r="L21" i="9" s="1"/>
  <c r="H21" i="7"/>
  <c r="K20" i="7"/>
  <c r="J20" i="7"/>
  <c r="L20" i="7" s="1"/>
  <c r="J21" i="6"/>
  <c r="L21" i="6" s="1"/>
  <c r="H22" i="6"/>
  <c r="K21" i="6"/>
  <c r="K20" i="3"/>
  <c r="J20" i="3"/>
  <c r="L20" i="3" s="1"/>
  <c r="H21" i="3"/>
  <c r="K17" i="1"/>
  <c r="H18" i="1"/>
  <c r="J18" i="1" s="1"/>
  <c r="L18" i="1" s="1"/>
  <c r="I19" i="1"/>
  <c r="H23" i="9" l="1"/>
  <c r="K22" i="9"/>
  <c r="J22" i="9"/>
  <c r="L22" i="9" s="1"/>
  <c r="H22" i="7"/>
  <c r="K21" i="7"/>
  <c r="J21" i="7"/>
  <c r="L21" i="7" s="1"/>
  <c r="J22" i="6"/>
  <c r="L22" i="6" s="1"/>
  <c r="K22" i="6"/>
  <c r="H23" i="6"/>
  <c r="H22" i="3"/>
  <c r="J21" i="3"/>
  <c r="L21" i="3" s="1"/>
  <c r="K21" i="3"/>
  <c r="K18" i="1"/>
  <c r="H19" i="1"/>
  <c r="I20" i="1"/>
  <c r="J19" i="1"/>
  <c r="L19" i="1" s="1"/>
  <c r="H20" i="1"/>
  <c r="K19" i="1"/>
  <c r="J23" i="9" l="1"/>
  <c r="L23" i="9" s="1"/>
  <c r="H24" i="9"/>
  <c r="K23" i="9"/>
  <c r="J22" i="7"/>
  <c r="L22" i="7" s="1"/>
  <c r="K22" i="7"/>
  <c r="H23" i="7"/>
  <c r="H24" i="6"/>
  <c r="K23" i="6"/>
  <c r="J23" i="6"/>
  <c r="L23" i="6" s="1"/>
  <c r="H23" i="3"/>
  <c r="J22" i="3"/>
  <c r="L22" i="3" s="1"/>
  <c r="K22" i="3"/>
  <c r="I21" i="1"/>
  <c r="K20" i="1"/>
  <c r="H21" i="1"/>
  <c r="J20" i="1"/>
  <c r="L20" i="1" s="1"/>
  <c r="H25" i="9" l="1"/>
  <c r="K24" i="9"/>
  <c r="J24" i="9"/>
  <c r="L24" i="9" s="1"/>
  <c r="H24" i="7"/>
  <c r="K23" i="7"/>
  <c r="J23" i="7"/>
  <c r="L23" i="7" s="1"/>
  <c r="H25" i="6"/>
  <c r="K24" i="6"/>
  <c r="J24" i="6"/>
  <c r="L24" i="6" s="1"/>
  <c r="K23" i="3"/>
  <c r="J23" i="3"/>
  <c r="L23" i="3" s="1"/>
  <c r="H24" i="3"/>
  <c r="I22" i="1"/>
  <c r="J21" i="1"/>
  <c r="L21" i="1" s="1"/>
  <c r="H22" i="1"/>
  <c r="K21" i="1"/>
  <c r="H26" i="9" l="1"/>
  <c r="K25" i="9"/>
  <c r="J25" i="9"/>
  <c r="L25" i="9" s="1"/>
  <c r="H25" i="7"/>
  <c r="K24" i="7"/>
  <c r="J24" i="7"/>
  <c r="L24" i="7" s="1"/>
  <c r="H26" i="6"/>
  <c r="K25" i="6"/>
  <c r="J25" i="6"/>
  <c r="L25" i="6" s="1"/>
  <c r="K24" i="3"/>
  <c r="J24" i="3"/>
  <c r="L24" i="3" s="1"/>
  <c r="H25" i="3"/>
  <c r="I23" i="1"/>
  <c r="K22" i="1"/>
  <c r="J22" i="1"/>
  <c r="L22" i="1" s="1"/>
  <c r="H23" i="1"/>
  <c r="H27" i="9" l="1"/>
  <c r="K26" i="9"/>
  <c r="J26" i="9"/>
  <c r="L26" i="9" s="1"/>
  <c r="H26" i="7"/>
  <c r="K25" i="7"/>
  <c r="J25" i="7"/>
  <c r="L25" i="7" s="1"/>
  <c r="J26" i="6"/>
  <c r="L26" i="6" s="1"/>
  <c r="H27" i="6"/>
  <c r="K26" i="6"/>
  <c r="H26" i="3"/>
  <c r="K25" i="3"/>
  <c r="J25" i="3"/>
  <c r="L25" i="3" s="1"/>
  <c r="I24" i="1"/>
  <c r="K23" i="1"/>
  <c r="J23" i="1"/>
  <c r="L23" i="1" s="1"/>
  <c r="H24" i="1"/>
  <c r="J27" i="9" l="1"/>
  <c r="L27" i="9" s="1"/>
  <c r="K27" i="9"/>
  <c r="H28" i="9"/>
  <c r="J26" i="7"/>
  <c r="L26" i="7" s="1"/>
  <c r="H27" i="7"/>
  <c r="K26" i="7"/>
  <c r="H28" i="6"/>
  <c r="K27" i="6"/>
  <c r="J27" i="6"/>
  <c r="L27" i="6" s="1"/>
  <c r="K26" i="3"/>
  <c r="H27" i="3"/>
  <c r="J26" i="3"/>
  <c r="L26" i="3" s="1"/>
  <c r="I25" i="1"/>
  <c r="J24" i="1"/>
  <c r="L24" i="1" s="1"/>
  <c r="K24" i="1"/>
  <c r="H25" i="1"/>
  <c r="H29" i="9" l="1"/>
  <c r="K28" i="9"/>
  <c r="J28" i="9"/>
  <c r="L28" i="9" s="1"/>
  <c r="H28" i="7"/>
  <c r="K27" i="7"/>
  <c r="J27" i="7"/>
  <c r="L27" i="7" s="1"/>
  <c r="H29" i="6"/>
  <c r="K28" i="6"/>
  <c r="J28" i="6"/>
  <c r="L28" i="6" s="1"/>
  <c r="K27" i="3"/>
  <c r="H28" i="3"/>
  <c r="J27" i="3"/>
  <c r="L27" i="3" s="1"/>
  <c r="I26" i="1"/>
  <c r="K25" i="1"/>
  <c r="H26" i="1"/>
  <c r="J25" i="1"/>
  <c r="L25" i="1" s="1"/>
  <c r="K29" i="9" l="1"/>
  <c r="J29" i="9"/>
  <c r="L29" i="9" s="1"/>
  <c r="H29" i="7"/>
  <c r="K28" i="7"/>
  <c r="J28" i="7"/>
  <c r="L28" i="7" s="1"/>
  <c r="K29" i="6"/>
  <c r="J29" i="6"/>
  <c r="L29" i="6" s="1"/>
  <c r="K28" i="3"/>
  <c r="J28" i="3"/>
  <c r="L28" i="3" s="1"/>
  <c r="H29" i="3"/>
  <c r="I27" i="1"/>
  <c r="K26" i="1"/>
  <c r="J26" i="1"/>
  <c r="L26" i="1" s="1"/>
  <c r="H27" i="1"/>
  <c r="K29" i="7" l="1"/>
  <c r="J29" i="7"/>
  <c r="L29" i="7" s="1"/>
  <c r="K29" i="3"/>
  <c r="J29" i="3"/>
  <c r="L29" i="3" s="1"/>
  <c r="I28" i="1"/>
  <c r="K27" i="1"/>
  <c r="J27" i="1"/>
  <c r="L27" i="1" s="1"/>
  <c r="H28" i="1"/>
  <c r="I29" i="1" l="1"/>
  <c r="H29" i="1"/>
  <c r="K28" i="1"/>
  <c r="J28" i="1"/>
  <c r="L28" i="1" s="1"/>
  <c r="K29" i="1" l="1"/>
  <c r="J29" i="1"/>
  <c r="L29" i="1" s="1"/>
</calcChain>
</file>

<file path=xl/sharedStrings.xml><?xml version="1.0" encoding="utf-8"?>
<sst xmlns="http://schemas.openxmlformats.org/spreadsheetml/2006/main" count="85" uniqueCount="17">
  <si>
    <t>基金模拟数据</t>
    <phoneticPr fontId="1" type="noConversion"/>
  </si>
  <si>
    <t>时间</t>
    <phoneticPr fontId="1" type="noConversion"/>
  </si>
  <si>
    <t>净值</t>
    <phoneticPr fontId="1" type="noConversion"/>
  </si>
  <si>
    <t>定投</t>
    <phoneticPr fontId="1" type="noConversion"/>
  </si>
  <si>
    <t>补仓</t>
    <phoneticPr fontId="1" type="noConversion"/>
  </si>
  <si>
    <t>收益</t>
    <phoneticPr fontId="1" type="noConversion"/>
  </si>
  <si>
    <t>实际资金</t>
    <phoneticPr fontId="1" type="noConversion"/>
  </si>
  <si>
    <t>收益率</t>
    <phoneticPr fontId="1" type="noConversion"/>
  </si>
  <si>
    <t>同比</t>
    <phoneticPr fontId="1" type="noConversion"/>
  </si>
  <si>
    <t>合计</t>
    <phoneticPr fontId="1" type="noConversion"/>
  </si>
  <si>
    <t>期末份额</t>
    <phoneticPr fontId="1" type="noConversion"/>
  </si>
  <si>
    <t>净值涨幅</t>
    <phoneticPr fontId="1" type="noConversion"/>
  </si>
  <si>
    <t>定投标准额</t>
    <phoneticPr fontId="1" type="noConversion"/>
  </si>
  <si>
    <t>补仓比例</t>
    <phoneticPr fontId="1" type="noConversion"/>
  </si>
  <si>
    <t>收益修正量</t>
    <phoneticPr fontId="1" type="noConversion"/>
  </si>
  <si>
    <t>补仓阈值</t>
    <phoneticPr fontId="1" type="noConversion"/>
  </si>
  <si>
    <t>本次定投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</si>
</sst>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left"/>
    </xf>
    <xf numFmtId="0" fontId="0" fillId="0" borderId="1" xfId="0" applyBorder="1"/>
    <xf numFmtId="10" fontId="0" fillId="0" borderId="1" xfId="0" applyNumberFormat="1" applyBorder="1"/>
    <xf numFmtId="9" fontId="0" fillId="0" borderId="0" xfId="0" applyNumberFormat="1" applyAlignment="1">
      <alignment horizontal="left"/>
    </xf>
    <xf numFmtId="0" fontId="0" fillId="0" borderId="0" xfId="0" applyFill="1" applyBorder="1" applyAlignment="1">
      <alignment horizontal="right" vertical="center"/>
    </xf>
  </cellXfs>
  <cellStyles count="1">
    <cellStyle name="常规" xfId="0" builtinId="0"/>
  </cellStyles>
  <dxfs count="5">
    <dxf>
      <font>
        <b/>
        <i val="0"/>
        <color theme="3" tint="0.39994506668294322"/>
      </font>
    </dxf>
    <dxf>
      <font>
        <b/>
        <i val="0"/>
        <color theme="3" tint="0.39994506668294322"/>
      </font>
    </dxf>
    <dxf>
      <font>
        <b/>
        <i val="0"/>
        <color theme="3" tint="0.39994506668294322"/>
      </font>
    </dxf>
    <dxf>
      <font>
        <b/>
        <i val="0"/>
        <color theme="3" tint="0.39994506668294322"/>
      </font>
    </dxf>
    <dxf>
      <font>
        <b/>
        <i val="0"/>
        <color theme="3" tint="0.3999450666829432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净值走势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博时黄金!$C$6:$C$29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博时黄金!$D$6:$D$29</c:f>
              <c:numCache>
                <c:formatCode>General</c:formatCode>
                <c:ptCount val="24"/>
                <c:pt idx="0">
                  <c:v>273.37200000000001</c:v>
                </c:pt>
                <c:pt idx="1">
                  <c:v>270.351</c:v>
                </c:pt>
                <c:pt idx="2">
                  <c:v>1.1624000000000001</c:v>
                </c:pt>
                <c:pt idx="3">
                  <c:v>1.1176999999999999</c:v>
                </c:pt>
                <c:pt idx="4">
                  <c:v>1.1603000000000001</c:v>
                </c:pt>
                <c:pt idx="5">
                  <c:v>1.2181</c:v>
                </c:pt>
                <c:pt idx="6">
                  <c:v>1.2648999999999999</c:v>
                </c:pt>
                <c:pt idx="7">
                  <c:v>1.2877000000000001</c:v>
                </c:pt>
                <c:pt idx="8">
                  <c:v>1.3036000000000001</c:v>
                </c:pt>
                <c:pt idx="9">
                  <c:v>1.3581000000000001</c:v>
                </c:pt>
                <c:pt idx="10">
                  <c:v>1.4581</c:v>
                </c:pt>
                <c:pt idx="11">
                  <c:v>1.3553999999999999</c:v>
                </c:pt>
                <c:pt idx="12">
                  <c:v>1.2244999999999999</c:v>
                </c:pt>
                <c:pt idx="13">
                  <c:v>1.2632000000000001</c:v>
                </c:pt>
                <c:pt idx="14">
                  <c:v>1.2456</c:v>
                </c:pt>
                <c:pt idx="15">
                  <c:v>1.2662</c:v>
                </c:pt>
                <c:pt idx="16">
                  <c:v>1.3011999999999999</c:v>
                </c:pt>
                <c:pt idx="17">
                  <c:v>1.2956000000000001</c:v>
                </c:pt>
                <c:pt idx="18">
                  <c:v>1.2588999999999999</c:v>
                </c:pt>
                <c:pt idx="19">
                  <c:v>1.2374000000000001</c:v>
                </c:pt>
                <c:pt idx="20">
                  <c:v>1.2121</c:v>
                </c:pt>
                <c:pt idx="21">
                  <c:v>1.1689000000000001</c:v>
                </c:pt>
                <c:pt idx="22">
                  <c:v>1.0955999999999999</c:v>
                </c:pt>
                <c:pt idx="23">
                  <c:v>0.98229999999999995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E4-407D-849C-850676136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008384"/>
        <c:axId val="257007264"/>
      </c:scatterChart>
      <c:valAx>
        <c:axId val="25700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007264"/>
        <c:crosses val="autoZero"/>
        <c:crossBetween val="midCat"/>
      </c:valAx>
      <c:valAx>
        <c:axId val="257007264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00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收益率走势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上证50!$J$6:$J$29</c:f>
              <c:numCache>
                <c:formatCode>0.00%</c:formatCode>
                <c:ptCount val="24"/>
                <c:pt idx="0">
                  <c:v>0</c:v>
                </c:pt>
                <c:pt idx="1">
                  <c:v>-8.3661005605287931E-3</c:v>
                </c:pt>
                <c:pt idx="2">
                  <c:v>-2.2125992741258486E-2</c:v>
                </c:pt>
                <c:pt idx="3">
                  <c:v>-5.335628184003461E-2</c:v>
                </c:pt>
                <c:pt idx="4">
                  <c:v>-1.572193617774641E-2</c:v>
                </c:pt>
                <c:pt idx="5">
                  <c:v>3.0591341574309983E-2</c:v>
                </c:pt>
                <c:pt idx="6">
                  <c:v>6.4833000111952782E-2</c:v>
                </c:pt>
                <c:pt idx="7">
                  <c:v>7.7953982817032988E-2</c:v>
                </c:pt>
                <c:pt idx="8">
                  <c:v>8.50796934556136E-2</c:v>
                </c:pt>
                <c:pt idx="9">
                  <c:v>0.12239721091445578</c:v>
                </c:pt>
                <c:pt idx="10">
                  <c:v>0.19350173039797403</c:v>
                </c:pt>
                <c:pt idx="11">
                  <c:v>0.10275578447294825</c:v>
                </c:pt>
                <c:pt idx="12">
                  <c:v>-3.5242248033347085E-3</c:v>
                </c:pt>
                <c:pt idx="13">
                  <c:v>2.6586868515852406E-2</c:v>
                </c:pt>
                <c:pt idx="14">
                  <c:v>1.1679227610354299E-2</c:v>
                </c:pt>
                <c:pt idx="15">
                  <c:v>2.7116577385732369E-2</c:v>
                </c:pt>
                <c:pt idx="16">
                  <c:v>5.3115931357636682E-2</c:v>
                </c:pt>
                <c:pt idx="17">
                  <c:v>4.6513398873550063E-2</c:v>
                </c:pt>
                <c:pt idx="18">
                  <c:v>1.6163942512415277E-2</c:v>
                </c:pt>
                <c:pt idx="19">
                  <c:v>-1.1432413057822202E-3</c:v>
                </c:pt>
                <c:pt idx="20">
                  <c:v>-2.0739715009738719E-2</c:v>
                </c:pt>
                <c:pt idx="21">
                  <c:v>-5.3558637645936574E-2</c:v>
                </c:pt>
                <c:pt idx="22">
                  <c:v>-0.10873259962406359</c:v>
                </c:pt>
                <c:pt idx="23">
                  <c:v>-0.193472066602566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08-4D65-807E-840727CA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39480"/>
        <c:axId val="598877776"/>
      </c:scatterChart>
      <c:valAx>
        <c:axId val="60063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877776"/>
        <c:crosses val="autoZero"/>
        <c:crossBetween val="midCat"/>
      </c:valAx>
      <c:valAx>
        <c:axId val="5988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63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收益率走势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博时黄金!$J$6:$J$29</c:f>
              <c:numCache>
                <c:formatCode>0.00%</c:formatCode>
                <c:ptCount val="24"/>
                <c:pt idx="0">
                  <c:v>0</c:v>
                </c:pt>
                <c:pt idx="1">
                  <c:v>-5.49507516848112E-3</c:v>
                </c:pt>
                <c:pt idx="2">
                  <c:v>-0.49976940028549754</c:v>
                </c:pt>
                <c:pt idx="3">
                  <c:v>-0.41217876610637483</c:v>
                </c:pt>
                <c:pt idx="4">
                  <c:v>-0.32736188171267222</c:v>
                </c:pt>
                <c:pt idx="5">
                  <c:v>-0.25372162581013208</c:v>
                </c:pt>
                <c:pt idx="6">
                  <c:v>-0.19772172200762456</c:v>
                </c:pt>
                <c:pt idx="7">
                  <c:v>-0.16304251791108257</c:v>
                </c:pt>
                <c:pt idx="8">
                  <c:v>-0.13745576442341337</c:v>
                </c:pt>
                <c:pt idx="9">
                  <c:v>-9.2437897448462786E-2</c:v>
                </c:pt>
                <c:pt idx="10">
                  <c:v>-2.3596735246918892E-2</c:v>
                </c:pt>
                <c:pt idx="11">
                  <c:v>-8.4670405300705492E-2</c:v>
                </c:pt>
                <c:pt idx="12">
                  <c:v>-0.15945555622615706</c:v>
                </c:pt>
                <c:pt idx="13">
                  <c:v>-0.12425832629214421</c:v>
                </c:pt>
                <c:pt idx="14">
                  <c:v>-0.12777019124288092</c:v>
                </c:pt>
                <c:pt idx="15">
                  <c:v>-0.10675145807929773</c:v>
                </c:pt>
                <c:pt idx="16">
                  <c:v>-7.7597394561419369E-2</c:v>
                </c:pt>
                <c:pt idx="17">
                  <c:v>-7.7228845267304252E-2</c:v>
                </c:pt>
                <c:pt idx="18">
                  <c:v>-9.8029258232475214E-2</c:v>
                </c:pt>
                <c:pt idx="19">
                  <c:v>-0.10792070830234596</c:v>
                </c:pt>
                <c:pt idx="20">
                  <c:v>-0.12029467320581851</c:v>
                </c:pt>
                <c:pt idx="21">
                  <c:v>-0.14481478572190346</c:v>
                </c:pt>
                <c:pt idx="22">
                  <c:v>-0.18967233488591712</c:v>
                </c:pt>
                <c:pt idx="23">
                  <c:v>-0.26147324879398465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B3-4466-A2E0-69587A298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39480"/>
        <c:axId val="598877776"/>
      </c:scatterChart>
      <c:valAx>
        <c:axId val="60063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877776"/>
        <c:crosses val="autoZero"/>
        <c:crossBetween val="midCat"/>
      </c:valAx>
      <c:valAx>
        <c:axId val="5988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63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净值走势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易方达消费!$C$6:$C$29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易方达消费!$D$6:$D$29</c:f>
              <c:numCache>
                <c:formatCode>General</c:formatCode>
                <c:ptCount val="24"/>
                <c:pt idx="0">
                  <c:v>1.2096</c:v>
                </c:pt>
                <c:pt idx="1">
                  <c:v>1.1822999999999999</c:v>
                </c:pt>
                <c:pt idx="2">
                  <c:v>1.1624000000000001</c:v>
                </c:pt>
                <c:pt idx="3">
                  <c:v>1.1176999999999999</c:v>
                </c:pt>
                <c:pt idx="4">
                  <c:v>1.1603000000000001</c:v>
                </c:pt>
                <c:pt idx="5">
                  <c:v>1.2181</c:v>
                </c:pt>
                <c:pt idx="6">
                  <c:v>1.2648999999999999</c:v>
                </c:pt>
                <c:pt idx="7">
                  <c:v>1.2877000000000001</c:v>
                </c:pt>
                <c:pt idx="8">
                  <c:v>1.3036000000000001</c:v>
                </c:pt>
                <c:pt idx="9">
                  <c:v>1.3581000000000001</c:v>
                </c:pt>
                <c:pt idx="10">
                  <c:v>1.4581</c:v>
                </c:pt>
                <c:pt idx="11">
                  <c:v>1.3553999999999999</c:v>
                </c:pt>
                <c:pt idx="12">
                  <c:v>1.2244999999999999</c:v>
                </c:pt>
                <c:pt idx="13">
                  <c:v>1.2632000000000001</c:v>
                </c:pt>
                <c:pt idx="14">
                  <c:v>1.2456</c:v>
                </c:pt>
                <c:pt idx="15">
                  <c:v>1.2662</c:v>
                </c:pt>
                <c:pt idx="16">
                  <c:v>1.3011999999999999</c:v>
                </c:pt>
                <c:pt idx="17">
                  <c:v>1.2956000000000001</c:v>
                </c:pt>
                <c:pt idx="18">
                  <c:v>1.2588999999999999</c:v>
                </c:pt>
                <c:pt idx="19">
                  <c:v>1.2374000000000001</c:v>
                </c:pt>
                <c:pt idx="20">
                  <c:v>1.2121</c:v>
                </c:pt>
                <c:pt idx="21">
                  <c:v>1.1689000000000001</c:v>
                </c:pt>
                <c:pt idx="22">
                  <c:v>1.0955999999999999</c:v>
                </c:pt>
                <c:pt idx="23">
                  <c:v>0.98229999999999995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54-4C19-ACF8-FC865EE02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008384"/>
        <c:axId val="257007264"/>
      </c:scatterChart>
      <c:valAx>
        <c:axId val="25700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007264"/>
        <c:crosses val="autoZero"/>
        <c:crossBetween val="midCat"/>
      </c:valAx>
      <c:valAx>
        <c:axId val="257007264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00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收益率走势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易方达消费!$J$6:$J$29</c:f>
              <c:numCache>
                <c:formatCode>0.00%</c:formatCode>
                <c:ptCount val="24"/>
                <c:pt idx="0">
                  <c:v>0</c:v>
                </c:pt>
                <c:pt idx="1">
                  <c:v>-1.1158798283261679E-2</c:v>
                </c:pt>
                <c:pt idx="2">
                  <c:v>-1.8501225235665764E-2</c:v>
                </c:pt>
                <c:pt idx="3">
                  <c:v>-4.1921575825513417E-2</c:v>
                </c:pt>
                <c:pt idx="4">
                  <c:v>-4.3737163603912712E-3</c:v>
                </c:pt>
                <c:pt idx="5">
                  <c:v>3.8049345545290519E-2</c:v>
                </c:pt>
                <c:pt idx="6">
                  <c:v>6.7151668823548921E-2</c:v>
                </c:pt>
                <c:pt idx="7">
                  <c:v>7.5694559381892165E-2</c:v>
                </c:pt>
                <c:pt idx="8">
                  <c:v>7.912624333059344E-2</c:v>
                </c:pt>
                <c:pt idx="9">
                  <c:v>0.11219144841531209</c:v>
                </c:pt>
                <c:pt idx="10">
                  <c:v>0.17744584495530652</c:v>
                </c:pt>
                <c:pt idx="11">
                  <c:v>8.5994668080731348E-2</c:v>
                </c:pt>
                <c:pt idx="12">
                  <c:v>-1.7290551001868239E-2</c:v>
                </c:pt>
                <c:pt idx="13">
                  <c:v>1.2811370478363926E-2</c:v>
                </c:pt>
                <c:pt idx="14">
                  <c:v>-1.2118593349977589E-3</c:v>
                </c:pt>
                <c:pt idx="15">
                  <c:v>1.4361859279244325E-2</c:v>
                </c:pt>
                <c:pt idx="16">
                  <c:v>3.9962613814651896E-2</c:v>
                </c:pt>
                <c:pt idx="17">
                  <c:v>3.34975499131413E-2</c:v>
                </c:pt>
                <c:pt idx="18">
                  <c:v>3.9928442096258425E-3</c:v>
                </c:pt>
                <c:pt idx="19">
                  <c:v>-1.2483507625296398E-2</c:v>
                </c:pt>
                <c:pt idx="20">
                  <c:v>-3.1085193388679381E-2</c:v>
                </c:pt>
                <c:pt idx="21">
                  <c:v>-6.2531321573468732E-2</c:v>
                </c:pt>
                <c:pt idx="22">
                  <c:v>-0.11573238604147668</c:v>
                </c:pt>
                <c:pt idx="23">
                  <c:v>-0.19772460747894671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20-4EE5-B624-DE2201974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39480"/>
        <c:axId val="598877776"/>
      </c:scatterChart>
      <c:valAx>
        <c:axId val="60063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877776"/>
        <c:crosses val="autoZero"/>
        <c:crossBetween val="midCat"/>
      </c:valAx>
      <c:valAx>
        <c:axId val="5988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63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净值走势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沪深300!$C$6:$C$29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沪深300!$D$6:$D$29</c:f>
              <c:numCache>
                <c:formatCode>General</c:formatCode>
                <c:ptCount val="24"/>
                <c:pt idx="0">
                  <c:v>1.2096</c:v>
                </c:pt>
                <c:pt idx="1">
                  <c:v>1.1822999999999999</c:v>
                </c:pt>
                <c:pt idx="2">
                  <c:v>1.1624000000000001</c:v>
                </c:pt>
                <c:pt idx="3">
                  <c:v>1.1176999999999999</c:v>
                </c:pt>
                <c:pt idx="4">
                  <c:v>1.1603000000000001</c:v>
                </c:pt>
                <c:pt idx="5">
                  <c:v>1.2181</c:v>
                </c:pt>
                <c:pt idx="6">
                  <c:v>1.2648999999999999</c:v>
                </c:pt>
                <c:pt idx="7">
                  <c:v>1.2877000000000001</c:v>
                </c:pt>
                <c:pt idx="8">
                  <c:v>1.3036000000000001</c:v>
                </c:pt>
                <c:pt idx="9">
                  <c:v>1.3581000000000001</c:v>
                </c:pt>
                <c:pt idx="10">
                  <c:v>1.4581</c:v>
                </c:pt>
                <c:pt idx="11">
                  <c:v>1.3553999999999999</c:v>
                </c:pt>
                <c:pt idx="12">
                  <c:v>1.2244999999999999</c:v>
                </c:pt>
                <c:pt idx="13">
                  <c:v>1.2632000000000001</c:v>
                </c:pt>
                <c:pt idx="14">
                  <c:v>1.2456</c:v>
                </c:pt>
                <c:pt idx="15">
                  <c:v>1.2662</c:v>
                </c:pt>
                <c:pt idx="16">
                  <c:v>1.3011999999999999</c:v>
                </c:pt>
                <c:pt idx="17">
                  <c:v>1.2956000000000001</c:v>
                </c:pt>
                <c:pt idx="18">
                  <c:v>1.2588999999999999</c:v>
                </c:pt>
                <c:pt idx="19">
                  <c:v>1.2374000000000001</c:v>
                </c:pt>
                <c:pt idx="20">
                  <c:v>1.2121</c:v>
                </c:pt>
                <c:pt idx="21">
                  <c:v>1.1689000000000001</c:v>
                </c:pt>
                <c:pt idx="22">
                  <c:v>1.0955999999999999</c:v>
                </c:pt>
                <c:pt idx="23">
                  <c:v>0.98229999999999995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7D-410C-8F8A-884027B6E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008384"/>
        <c:axId val="257007264"/>
      </c:scatterChart>
      <c:valAx>
        <c:axId val="25700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007264"/>
        <c:crosses val="autoZero"/>
        <c:crossBetween val="midCat"/>
      </c:valAx>
      <c:valAx>
        <c:axId val="257007264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00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收益率走势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沪深300!$J$6:$J$29</c:f>
              <c:numCache>
                <c:formatCode>0.00%</c:formatCode>
                <c:ptCount val="24"/>
                <c:pt idx="0">
                  <c:v>0</c:v>
                </c:pt>
                <c:pt idx="1">
                  <c:v>-1.1158798283261679E-2</c:v>
                </c:pt>
                <c:pt idx="2">
                  <c:v>-1.8501225235665764E-2</c:v>
                </c:pt>
                <c:pt idx="3">
                  <c:v>-4.1921575825513417E-2</c:v>
                </c:pt>
                <c:pt idx="4">
                  <c:v>-4.3737163603912712E-3</c:v>
                </c:pt>
                <c:pt idx="5">
                  <c:v>3.8049345545290519E-2</c:v>
                </c:pt>
                <c:pt idx="6">
                  <c:v>6.7151668823548921E-2</c:v>
                </c:pt>
                <c:pt idx="7">
                  <c:v>7.5694559381892165E-2</c:v>
                </c:pt>
                <c:pt idx="8">
                  <c:v>7.912624333059344E-2</c:v>
                </c:pt>
                <c:pt idx="9">
                  <c:v>0.11219144841531209</c:v>
                </c:pt>
                <c:pt idx="10">
                  <c:v>0.17744584495530652</c:v>
                </c:pt>
                <c:pt idx="11">
                  <c:v>8.5994668080731348E-2</c:v>
                </c:pt>
                <c:pt idx="12">
                  <c:v>-1.7290551001868239E-2</c:v>
                </c:pt>
                <c:pt idx="13">
                  <c:v>1.2811370478363926E-2</c:v>
                </c:pt>
                <c:pt idx="14">
                  <c:v>-1.2118593349977589E-3</c:v>
                </c:pt>
                <c:pt idx="15">
                  <c:v>1.4361859279244325E-2</c:v>
                </c:pt>
                <c:pt idx="16">
                  <c:v>3.9962613814651896E-2</c:v>
                </c:pt>
                <c:pt idx="17">
                  <c:v>3.34975499131413E-2</c:v>
                </c:pt>
                <c:pt idx="18">
                  <c:v>3.9928442096258425E-3</c:v>
                </c:pt>
                <c:pt idx="19">
                  <c:v>-1.2483507625296398E-2</c:v>
                </c:pt>
                <c:pt idx="20">
                  <c:v>-3.1085193388679381E-2</c:v>
                </c:pt>
                <c:pt idx="21">
                  <c:v>-6.2531321573468732E-2</c:v>
                </c:pt>
                <c:pt idx="22">
                  <c:v>-0.11573238604147668</c:v>
                </c:pt>
                <c:pt idx="23">
                  <c:v>-0.19772460747894671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6-4C28-BBD3-226729B50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39480"/>
        <c:axId val="598877776"/>
      </c:scatterChart>
      <c:valAx>
        <c:axId val="60063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877776"/>
        <c:crosses val="autoZero"/>
        <c:crossBetween val="midCat"/>
      </c:valAx>
      <c:valAx>
        <c:axId val="5988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63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净值走势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中证500!$C$6:$C$29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中证500!$D$6:$D$29</c:f>
              <c:numCache>
                <c:formatCode>General</c:formatCode>
                <c:ptCount val="24"/>
                <c:pt idx="0">
                  <c:v>1.0234000000000001</c:v>
                </c:pt>
                <c:pt idx="1">
                  <c:v>1.1822999999999999</c:v>
                </c:pt>
                <c:pt idx="2">
                  <c:v>1.1624000000000001</c:v>
                </c:pt>
                <c:pt idx="3">
                  <c:v>1.1176999999999999</c:v>
                </c:pt>
                <c:pt idx="4">
                  <c:v>1.1603000000000001</c:v>
                </c:pt>
                <c:pt idx="5">
                  <c:v>1.2181</c:v>
                </c:pt>
                <c:pt idx="6">
                  <c:v>1.2648999999999999</c:v>
                </c:pt>
                <c:pt idx="7">
                  <c:v>1.2877000000000001</c:v>
                </c:pt>
                <c:pt idx="8">
                  <c:v>1.3036000000000001</c:v>
                </c:pt>
                <c:pt idx="9">
                  <c:v>1.3581000000000001</c:v>
                </c:pt>
                <c:pt idx="10">
                  <c:v>1.4581</c:v>
                </c:pt>
                <c:pt idx="11">
                  <c:v>1.3553999999999999</c:v>
                </c:pt>
                <c:pt idx="12">
                  <c:v>1.2244999999999999</c:v>
                </c:pt>
                <c:pt idx="13">
                  <c:v>1.2632000000000001</c:v>
                </c:pt>
                <c:pt idx="14">
                  <c:v>1.2456</c:v>
                </c:pt>
                <c:pt idx="15">
                  <c:v>1.2662</c:v>
                </c:pt>
                <c:pt idx="16">
                  <c:v>1.3011999999999999</c:v>
                </c:pt>
                <c:pt idx="17">
                  <c:v>1.2956000000000001</c:v>
                </c:pt>
                <c:pt idx="18">
                  <c:v>1.2588999999999999</c:v>
                </c:pt>
                <c:pt idx="19">
                  <c:v>1.2374000000000001</c:v>
                </c:pt>
                <c:pt idx="20">
                  <c:v>1.2121</c:v>
                </c:pt>
                <c:pt idx="21">
                  <c:v>1.1689000000000001</c:v>
                </c:pt>
                <c:pt idx="22">
                  <c:v>1.0955999999999999</c:v>
                </c:pt>
                <c:pt idx="23">
                  <c:v>0.98229999999999995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B0-44BE-9241-A0F5AFD9E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008384"/>
        <c:axId val="257007264"/>
      </c:scatterChart>
      <c:valAx>
        <c:axId val="25700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007264"/>
        <c:crosses val="autoZero"/>
        <c:crossBetween val="midCat"/>
      </c:valAx>
      <c:valAx>
        <c:axId val="257007264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00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收益率走势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中证500!$J$6:$J$29</c:f>
              <c:numCache>
                <c:formatCode>0.00%</c:formatCode>
                <c:ptCount val="24"/>
                <c:pt idx="0">
                  <c:v>0</c:v>
                </c:pt>
                <c:pt idx="1">
                  <c:v>0.13780543329792055</c:v>
                </c:pt>
                <c:pt idx="2">
                  <c:v>0.10450704322999019</c:v>
                </c:pt>
                <c:pt idx="3">
                  <c:v>5.529965390243103E-2</c:v>
                </c:pt>
                <c:pt idx="4">
                  <c:v>8.6794539149850261E-2</c:v>
                </c:pt>
                <c:pt idx="5">
                  <c:v>0.12926678462500868</c:v>
                </c:pt>
                <c:pt idx="6">
                  <c:v>0.15930844527865676</c:v>
                </c:pt>
                <c:pt idx="7">
                  <c:v>0.16702135451114736</c:v>
                </c:pt>
                <c:pt idx="8">
                  <c:v>0.16899604715458297</c:v>
                </c:pt>
                <c:pt idx="9">
                  <c:v>0.20428467931466029</c:v>
                </c:pt>
                <c:pt idx="10">
                  <c:v>0.27630376157217329</c:v>
                </c:pt>
                <c:pt idx="11">
                  <c:v>0.17491758262946294</c:v>
                </c:pt>
                <c:pt idx="12">
                  <c:v>5.7798089909053302E-2</c:v>
                </c:pt>
                <c:pt idx="13">
                  <c:v>8.6682605440206451E-2</c:v>
                </c:pt>
                <c:pt idx="14">
                  <c:v>6.7993805675576557E-2</c:v>
                </c:pt>
                <c:pt idx="15">
                  <c:v>8.172509194965899E-2</c:v>
                </c:pt>
                <c:pt idx="16">
                  <c:v>0.1067802608402805</c:v>
                </c:pt>
                <c:pt idx="17">
                  <c:v>9.7639271588434828E-2</c:v>
                </c:pt>
                <c:pt idx="18">
                  <c:v>6.3745958648225742E-2</c:v>
                </c:pt>
                <c:pt idx="19">
                  <c:v>4.3757329700306144E-2</c:v>
                </c:pt>
                <c:pt idx="20">
                  <c:v>2.1552379181085768E-2</c:v>
                </c:pt>
                <c:pt idx="21">
                  <c:v>-1.4297009836412945E-2</c:v>
                </c:pt>
                <c:pt idx="22">
                  <c:v>-7.3277814911277134E-2</c:v>
                </c:pt>
                <c:pt idx="23">
                  <c:v>-0.16282462746900378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7C-4354-B314-A1C051541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39480"/>
        <c:axId val="598877776"/>
      </c:scatterChart>
      <c:valAx>
        <c:axId val="60063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877776"/>
        <c:crosses val="autoZero"/>
        <c:crossBetween val="midCat"/>
      </c:valAx>
      <c:valAx>
        <c:axId val="5988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63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净值走势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上证50!$C$6:$C$29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上证50!$D$6:$D$29</c:f>
              <c:numCache>
                <c:formatCode>General</c:formatCode>
                <c:ptCount val="24"/>
                <c:pt idx="0">
                  <c:v>1.1938</c:v>
                </c:pt>
                <c:pt idx="1">
                  <c:v>1.1822999999999999</c:v>
                </c:pt>
                <c:pt idx="2">
                  <c:v>1.1624000000000001</c:v>
                </c:pt>
                <c:pt idx="3">
                  <c:v>1.1176999999999999</c:v>
                </c:pt>
                <c:pt idx="4">
                  <c:v>1.1603000000000001</c:v>
                </c:pt>
                <c:pt idx="5">
                  <c:v>1.2181</c:v>
                </c:pt>
                <c:pt idx="6">
                  <c:v>1.2648999999999999</c:v>
                </c:pt>
                <c:pt idx="7">
                  <c:v>1.2877000000000001</c:v>
                </c:pt>
                <c:pt idx="8">
                  <c:v>1.3036000000000001</c:v>
                </c:pt>
                <c:pt idx="9">
                  <c:v>1.3581000000000001</c:v>
                </c:pt>
                <c:pt idx="10">
                  <c:v>1.4581</c:v>
                </c:pt>
                <c:pt idx="11">
                  <c:v>1.3553999999999999</c:v>
                </c:pt>
                <c:pt idx="12">
                  <c:v>1.2244999999999999</c:v>
                </c:pt>
                <c:pt idx="13">
                  <c:v>1.2632000000000001</c:v>
                </c:pt>
                <c:pt idx="14">
                  <c:v>1.2456</c:v>
                </c:pt>
                <c:pt idx="15">
                  <c:v>1.2662</c:v>
                </c:pt>
                <c:pt idx="16">
                  <c:v>1.3011999999999999</c:v>
                </c:pt>
                <c:pt idx="17">
                  <c:v>1.2956000000000001</c:v>
                </c:pt>
                <c:pt idx="18">
                  <c:v>1.2588999999999999</c:v>
                </c:pt>
                <c:pt idx="19">
                  <c:v>1.2374000000000001</c:v>
                </c:pt>
                <c:pt idx="20">
                  <c:v>1.2121</c:v>
                </c:pt>
                <c:pt idx="21">
                  <c:v>1.1689000000000001</c:v>
                </c:pt>
                <c:pt idx="22">
                  <c:v>1.0955999999999999</c:v>
                </c:pt>
                <c:pt idx="23">
                  <c:v>0.98229999999999995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F3-43AE-BDFB-37290B7E2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008384"/>
        <c:axId val="257007264"/>
      </c:scatterChart>
      <c:valAx>
        <c:axId val="25700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007264"/>
        <c:crosses val="autoZero"/>
        <c:crossBetween val="midCat"/>
      </c:valAx>
      <c:valAx>
        <c:axId val="257007264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00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144780</xdr:colOff>
      <xdr:row>3</xdr:row>
      <xdr:rowOff>129539</xdr:rowOff>
    </xdr:from>
    <xdr:to>
      <xdr:col>19</xdr:col>
      <xdr:colOff>598170</xdr:colOff>
      <xdr:row>14</xdr:row>
      <xdr:rowOff>108584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16</xdr:row>
      <xdr:rowOff>95250</xdr:rowOff>
    </xdr:from>
    <xdr:to>
      <xdr:col>20</xdr:col>
      <xdr:colOff>53340</xdr:colOff>
      <xdr:row>28</xdr:row>
      <xdr:rowOff>137160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8BBCC99-22C9-4491-960B-F099693A4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144780</xdr:colOff>
      <xdr:row>3</xdr:row>
      <xdr:rowOff>129539</xdr:rowOff>
    </xdr:from>
    <xdr:to>
      <xdr:col>19</xdr:col>
      <xdr:colOff>598170</xdr:colOff>
      <xdr:row>14</xdr:row>
      <xdr:rowOff>108584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3C92B91-8347-45C0-B098-E390903A6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16</xdr:row>
      <xdr:rowOff>95250</xdr:rowOff>
    </xdr:from>
    <xdr:to>
      <xdr:col>20</xdr:col>
      <xdr:colOff>53340</xdr:colOff>
      <xdr:row>28</xdr:row>
      <xdr:rowOff>137160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BADA763-9FCB-4338-815A-3A9B7B081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144780</xdr:colOff>
      <xdr:row>3</xdr:row>
      <xdr:rowOff>129539</xdr:rowOff>
    </xdr:from>
    <xdr:to>
      <xdr:col>19</xdr:col>
      <xdr:colOff>598170</xdr:colOff>
      <xdr:row>14</xdr:row>
      <xdr:rowOff>108584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A92130-2C1B-4FF9-BDF8-E8C4A4018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16</xdr:row>
      <xdr:rowOff>95250</xdr:rowOff>
    </xdr:from>
    <xdr:to>
      <xdr:col>20</xdr:col>
      <xdr:colOff>53340</xdr:colOff>
      <xdr:row>28</xdr:row>
      <xdr:rowOff>137160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D8F0ADD-8C53-413D-9439-61689728A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144780</xdr:colOff>
      <xdr:row>3</xdr:row>
      <xdr:rowOff>129539</xdr:rowOff>
    </xdr:from>
    <xdr:to>
      <xdr:col>19</xdr:col>
      <xdr:colOff>598170</xdr:colOff>
      <xdr:row>14</xdr:row>
      <xdr:rowOff>108584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F4092D5-EAAC-485F-B0E0-D4C73D76D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16</xdr:row>
      <xdr:rowOff>95250</xdr:rowOff>
    </xdr:from>
    <xdr:to>
      <xdr:col>20</xdr:col>
      <xdr:colOff>53340</xdr:colOff>
      <xdr:row>28</xdr:row>
      <xdr:rowOff>137160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67C810D-E63A-447A-ABB7-AC209E675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144780</xdr:colOff>
      <xdr:row>3</xdr:row>
      <xdr:rowOff>129539</xdr:rowOff>
    </xdr:from>
    <xdr:to>
      <xdr:col>19</xdr:col>
      <xdr:colOff>598170</xdr:colOff>
      <xdr:row>14</xdr:row>
      <xdr:rowOff>108584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FF9F2BD-3068-4A75-B6E5-03CA19EA8E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16</xdr:row>
      <xdr:rowOff>95250</xdr:rowOff>
    </xdr:from>
    <xdr:to>
      <xdr:col>20</xdr:col>
      <xdr:colOff>53340</xdr:colOff>
      <xdr:row>28</xdr:row>
      <xdr:rowOff>137160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A7D8B8D-9824-467F-A1C2-F30E909B6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30"/>
  <sheetViews>
    <sheetView workbookViewId="0">
      <selection activeCell="F15" sqref="F15"/>
    </sheetView>
  </sheetViews>
  <sheetFormatPr defaultRowHeight="14.4" x14ac:dyDescent="0.25"/>
  <cols>
    <col min="2" max="2" width="13" bestFit="1" customWidth="1"/>
    <col min="3" max="4" width="13.21875" customWidth="1"/>
    <col min="5" max="6" width="14.88671875" customWidth="1"/>
    <col min="7" max="7" width="13.88671875" customWidth="1"/>
    <col min="8" max="9" width="17.109375" customWidth="1"/>
    <col min="10" max="10" width="15.33203125" customWidth="1"/>
    <col min="11" max="11" width="13.21875" customWidth="1"/>
    <col min="12" max="12" width="15.88671875" customWidth="1"/>
    <col min="13" max="13" width="16.33203125" customWidth="1"/>
  </cols>
  <sheetData>
    <row r="3" spans="2:13" x14ac:dyDescent="0.25">
      <c r="C3" s="7" t="s">
        <v>12</v>
      </c>
      <c r="D3" s="6">
        <v>35</v>
      </c>
      <c r="E3" s="7" t="s">
        <v>14</v>
      </c>
      <c r="F3" s="7"/>
      <c r="G3" s="8">
        <v>0</v>
      </c>
      <c r="H3" s="7" t="s">
        <v>13</v>
      </c>
      <c r="I3" s="8">
        <v>0.3</v>
      </c>
      <c r="J3" s="7" t="s">
        <v>15</v>
      </c>
      <c r="K3" s="11">
        <v>-0.2</v>
      </c>
    </row>
    <row r="5" spans="2:13" x14ac:dyDescent="0.25">
      <c r="B5" t="s">
        <v>0</v>
      </c>
      <c r="C5" s="1" t="s">
        <v>1</v>
      </c>
      <c r="D5" s="1" t="s">
        <v>2</v>
      </c>
      <c r="E5" s="1" t="s">
        <v>3</v>
      </c>
      <c r="F5" s="1" t="s">
        <v>16</v>
      </c>
      <c r="G5" s="1" t="s">
        <v>4</v>
      </c>
      <c r="H5" s="1" t="s">
        <v>6</v>
      </c>
      <c r="I5" s="1" t="s">
        <v>10</v>
      </c>
      <c r="J5" s="1" t="s">
        <v>7</v>
      </c>
      <c r="K5" s="1" t="s">
        <v>5</v>
      </c>
      <c r="L5" s="1" t="s">
        <v>8</v>
      </c>
      <c r="M5" s="1" t="s">
        <v>11</v>
      </c>
    </row>
    <row r="6" spans="2:13" x14ac:dyDescent="0.25">
      <c r="C6" s="3">
        <v>1</v>
      </c>
      <c r="D6" s="3">
        <v>273.37200000000001</v>
      </c>
      <c r="E6" s="3">
        <f>D3</f>
        <v>35</v>
      </c>
      <c r="F6" s="3"/>
      <c r="G6" s="3">
        <v>0</v>
      </c>
      <c r="H6" s="3">
        <f>E6+G6</f>
        <v>35</v>
      </c>
      <c r="I6" s="3">
        <f>E6/D6</f>
        <v>0.12803066883221398</v>
      </c>
      <c r="J6" s="2">
        <f t="shared" ref="J6:J29" si="0">(H6-E6-G6)/(E6+G6)</f>
        <v>0</v>
      </c>
      <c r="K6" s="4">
        <f t="shared" ref="K6:K29" si="1">H6-E6-G6</f>
        <v>0</v>
      </c>
      <c r="L6" s="2"/>
      <c r="M6" s="9"/>
    </row>
    <row r="7" spans="2:13" x14ac:dyDescent="0.25">
      <c r="C7" s="3">
        <v>2</v>
      </c>
      <c r="D7" s="3">
        <v>270.351</v>
      </c>
      <c r="E7" s="3">
        <f t="shared" ref="E7:E29" si="2">E6+$D$3*(1-M7)</f>
        <v>70.386780650542121</v>
      </c>
      <c r="F7" s="3">
        <f>E7-E6</f>
        <v>35.386780650542121</v>
      </c>
      <c r="G7" s="3">
        <v>0</v>
      </c>
      <c r="H7" s="3">
        <f t="shared" ref="H7:H29" si="3">H6/D6*D7+($D$3*(1-M7))+G7</f>
        <v>70</v>
      </c>
      <c r="I7" s="3">
        <f t="shared" ref="I7:I29" si="4">I6+(E7-E6+G7)/D7</f>
        <v>0.2589226598015173</v>
      </c>
      <c r="J7" s="2">
        <f t="shared" si="0"/>
        <v>-5.49507516848112E-3</v>
      </c>
      <c r="K7" s="4">
        <f t="shared" si="1"/>
        <v>-0.38678065054212141</v>
      </c>
      <c r="L7" s="2"/>
      <c r="M7" s="10">
        <f t="shared" ref="M7:M29" si="5">(D7-D6)/D6+$G$3</f>
        <v>-1.1050875729774867E-2</v>
      </c>
    </row>
    <row r="8" spans="2:13" x14ac:dyDescent="0.25">
      <c r="C8" s="3">
        <v>3</v>
      </c>
      <c r="D8" s="3">
        <v>1.1624000000000001</v>
      </c>
      <c r="E8" s="3">
        <f t="shared" si="2"/>
        <v>140.23629480066546</v>
      </c>
      <c r="F8" s="3"/>
      <c r="G8" s="3">
        <v>0</v>
      </c>
      <c r="H8" s="3">
        <f t="shared" si="3"/>
        <v>70.150485849876645</v>
      </c>
      <c r="I8" s="3">
        <f t="shared" si="4"/>
        <v>60.349695328524277</v>
      </c>
      <c r="J8" s="2">
        <f t="shared" si="0"/>
        <v>-0.49976940028549754</v>
      </c>
      <c r="K8" s="4">
        <f t="shared" si="1"/>
        <v>-70.085808950788817</v>
      </c>
      <c r="L8" s="2">
        <f t="shared" ref="L8:L29" si="6">(J8-J7)/J7</f>
        <v>89.948601240633721</v>
      </c>
      <c r="M8" s="10">
        <f t="shared" si="5"/>
        <v>-0.99570040428923878</v>
      </c>
    </row>
    <row r="9" spans="2:13" x14ac:dyDescent="0.25">
      <c r="C9" s="3">
        <v>4</v>
      </c>
      <c r="D9" s="3">
        <v>1.1176999999999999</v>
      </c>
      <c r="E9" s="3">
        <f t="shared" si="2"/>
        <v>176.58221703053471</v>
      </c>
      <c r="F9" s="3"/>
      <c r="G9" s="3">
        <v>0</v>
      </c>
      <c r="H9" s="3">
        <f t="shared" si="3"/>
        <v>103.79877669856083</v>
      </c>
      <c r="I9" s="3">
        <f t="shared" si="4"/>
        <v>92.868190658102208</v>
      </c>
      <c r="J9" s="2">
        <f t="shared" si="0"/>
        <v>-0.41217876610637483</v>
      </c>
      <c r="K9" s="4">
        <f t="shared" si="1"/>
        <v>-72.783440331973878</v>
      </c>
      <c r="L9" s="2">
        <f t="shared" si="6"/>
        <v>-0.17526209913829421</v>
      </c>
      <c r="M9" s="10">
        <f t="shared" si="5"/>
        <v>-3.8454920853406897E-2</v>
      </c>
    </row>
    <row r="10" spans="2:13" x14ac:dyDescent="0.25">
      <c r="C10" s="3">
        <v>5</v>
      </c>
      <c r="D10" s="3">
        <v>1.1603000000000001</v>
      </c>
      <c r="E10" s="3">
        <f t="shared" si="2"/>
        <v>210.24822758792936</v>
      </c>
      <c r="F10" s="3"/>
      <c r="G10" s="3">
        <v>0</v>
      </c>
      <c r="H10" s="3">
        <f t="shared" si="3"/>
        <v>141.42097217799065</v>
      </c>
      <c r="I10" s="3">
        <f t="shared" si="4"/>
        <v>121.88310969403658</v>
      </c>
      <c r="J10" s="2">
        <f t="shared" si="0"/>
        <v>-0.32736188171267222</v>
      </c>
      <c r="K10" s="4">
        <f t="shared" si="1"/>
        <v>-68.827255409938715</v>
      </c>
      <c r="L10" s="2">
        <f t="shared" si="6"/>
        <v>-0.20577693798960309</v>
      </c>
      <c r="M10" s="10">
        <f t="shared" si="5"/>
        <v>3.8113984074438757E-2</v>
      </c>
    </row>
    <row r="11" spans="2:13" x14ac:dyDescent="0.25">
      <c r="C11" s="3">
        <v>6</v>
      </c>
      <c r="D11" s="3">
        <v>1.2181</v>
      </c>
      <c r="E11" s="3">
        <f t="shared" si="2"/>
        <v>243.50471297963841</v>
      </c>
      <c r="F11" s="3"/>
      <c r="G11" s="3">
        <v>0</v>
      </c>
      <c r="H11" s="3">
        <f t="shared" si="3"/>
        <v>181.72230131001498</v>
      </c>
      <c r="I11" s="3">
        <f t="shared" si="4"/>
        <v>149.18504335441671</v>
      </c>
      <c r="J11" s="2">
        <f t="shared" si="0"/>
        <v>-0.25372162581013208</v>
      </c>
      <c r="K11" s="4">
        <f t="shared" si="1"/>
        <v>-61.782411669623428</v>
      </c>
      <c r="L11" s="2">
        <f t="shared" si="6"/>
        <v>-0.22495061281195439</v>
      </c>
      <c r="M11" s="10">
        <f t="shared" si="5"/>
        <v>4.9814703094027274E-2</v>
      </c>
    </row>
    <row r="12" spans="2:13" x14ac:dyDescent="0.25">
      <c r="C12" s="3">
        <v>7</v>
      </c>
      <c r="D12" s="3">
        <v>1.2648999999999999</v>
      </c>
      <c r="E12" s="3">
        <f t="shared" si="2"/>
        <v>277.15999579714105</v>
      </c>
      <c r="F12" s="3"/>
      <c r="G12" s="3">
        <v>0</v>
      </c>
      <c r="H12" s="3">
        <f t="shared" si="3"/>
        <v>222.35944415650434</v>
      </c>
      <c r="I12" s="3">
        <f t="shared" si="4"/>
        <v>175.79211333425908</v>
      </c>
      <c r="J12" s="2">
        <f t="shared" si="0"/>
        <v>-0.19772172200762456</v>
      </c>
      <c r="K12" s="4">
        <f t="shared" si="1"/>
        <v>-54.800551640636712</v>
      </c>
      <c r="L12" s="2">
        <f t="shared" si="6"/>
        <v>-0.22071395618603684</v>
      </c>
      <c r="M12" s="10">
        <f t="shared" si="5"/>
        <v>3.8420490928495157E-2</v>
      </c>
    </row>
    <row r="13" spans="2:13" x14ac:dyDescent="0.25">
      <c r="C13" s="3">
        <v>8</v>
      </c>
      <c r="D13" s="3">
        <v>1.2877000000000001</v>
      </c>
      <c r="E13" s="3">
        <f t="shared" si="2"/>
        <v>311.5291158856856</v>
      </c>
      <c r="F13" s="3"/>
      <c r="G13" s="3">
        <v>0</v>
      </c>
      <c r="H13" s="3">
        <f t="shared" si="3"/>
        <v>260.73662442906999</v>
      </c>
      <c r="I13" s="3">
        <f t="shared" si="4"/>
        <v>202.48242947042786</v>
      </c>
      <c r="J13" s="2">
        <f t="shared" si="0"/>
        <v>-0.16304251791108257</v>
      </c>
      <c r="K13" s="4">
        <f t="shared" si="1"/>
        <v>-50.792491456615608</v>
      </c>
      <c r="L13" s="2">
        <f t="shared" si="6"/>
        <v>-0.17539400195596458</v>
      </c>
      <c r="M13" s="10">
        <f t="shared" si="5"/>
        <v>1.8025140327298725E-2</v>
      </c>
    </row>
    <row r="14" spans="2:13" x14ac:dyDescent="0.25">
      <c r="C14" s="3">
        <v>9</v>
      </c>
      <c r="D14" s="3">
        <v>1.3036000000000001</v>
      </c>
      <c r="E14" s="3">
        <f t="shared" si="2"/>
        <v>346.09695000854032</v>
      </c>
      <c r="F14" s="3"/>
      <c r="G14" s="3">
        <v>0</v>
      </c>
      <c r="H14" s="3">
        <f t="shared" si="3"/>
        <v>298.52392918050452</v>
      </c>
      <c r="I14" s="3">
        <f t="shared" si="4"/>
        <v>228.99963883131673</v>
      </c>
      <c r="J14" s="2">
        <f t="shared" si="0"/>
        <v>-0.13745576442341337</v>
      </c>
      <c r="K14" s="4">
        <f t="shared" si="1"/>
        <v>-47.573020828035794</v>
      </c>
      <c r="L14" s="2">
        <f t="shared" si="6"/>
        <v>-0.15693301241595939</v>
      </c>
      <c r="M14" s="10">
        <f t="shared" si="5"/>
        <v>1.2347596489865671E-2</v>
      </c>
    </row>
    <row r="15" spans="2:13" x14ac:dyDescent="0.25">
      <c r="C15" s="3">
        <v>10</v>
      </c>
      <c r="D15" s="3">
        <v>1.3581000000000001</v>
      </c>
      <c r="E15" s="3">
        <f t="shared" si="2"/>
        <v>379.63369440866308</v>
      </c>
      <c r="F15" s="3"/>
      <c r="G15" s="3">
        <v>0</v>
      </c>
      <c r="H15" s="3">
        <f t="shared" si="3"/>
        <v>344.54115389693402</v>
      </c>
      <c r="I15" s="3">
        <f t="shared" si="4"/>
        <v>253.69350850227082</v>
      </c>
      <c r="J15" s="2">
        <f t="shared" si="0"/>
        <v>-9.2437897448462786E-2</v>
      </c>
      <c r="K15" s="4">
        <f t="shared" si="1"/>
        <v>-35.092540511729055</v>
      </c>
      <c r="L15" s="2">
        <f t="shared" si="6"/>
        <v>-0.32750803259352079</v>
      </c>
      <c r="M15" s="10">
        <f t="shared" si="5"/>
        <v>4.1807302853636076E-2</v>
      </c>
    </row>
    <row r="16" spans="2:13" x14ac:dyDescent="0.25">
      <c r="C16" s="3">
        <v>11</v>
      </c>
      <c r="D16" s="3">
        <v>1.4581</v>
      </c>
      <c r="E16" s="3">
        <f t="shared" si="2"/>
        <v>412.05656459495276</v>
      </c>
      <c r="F16" s="3"/>
      <c r="G16" s="3">
        <v>0</v>
      </c>
      <c r="H16" s="3">
        <f t="shared" si="3"/>
        <v>402.33337493345073</v>
      </c>
      <c r="I16" s="3">
        <f t="shared" si="4"/>
        <v>275.92989159416413</v>
      </c>
      <c r="J16" s="2">
        <f t="shared" si="0"/>
        <v>-2.3596735246918892E-2</v>
      </c>
      <c r="K16" s="4">
        <f t="shared" si="1"/>
        <v>-9.7231896615020332</v>
      </c>
      <c r="L16" s="2">
        <f t="shared" si="6"/>
        <v>-0.74472877576997176</v>
      </c>
      <c r="M16" s="10">
        <f t="shared" si="5"/>
        <v>7.3632280391723634E-2</v>
      </c>
    </row>
    <row r="17" spans="2:13" x14ac:dyDescent="0.25">
      <c r="C17" s="3">
        <v>12</v>
      </c>
      <c r="D17" s="3">
        <v>1.3553999999999999</v>
      </c>
      <c r="E17" s="3">
        <f t="shared" si="2"/>
        <v>449.52175902606172</v>
      </c>
      <c r="F17" s="3"/>
      <c r="G17" s="3">
        <v>0</v>
      </c>
      <c r="H17" s="3">
        <f t="shared" si="3"/>
        <v>411.460569497839</v>
      </c>
      <c r="I17" s="3">
        <f t="shared" si="4"/>
        <v>303.57132174844253</v>
      </c>
      <c r="J17" s="2">
        <f t="shared" si="0"/>
        <v>-8.4670405300705492E-2</v>
      </c>
      <c r="K17" s="4">
        <f t="shared" si="1"/>
        <v>-38.061189528222712</v>
      </c>
      <c r="L17" s="2">
        <f t="shared" si="6"/>
        <v>2.5882254224876808</v>
      </c>
      <c r="M17" s="10">
        <f t="shared" si="5"/>
        <v>-7.0434126603113656E-2</v>
      </c>
    </row>
    <row r="18" spans="2:13" x14ac:dyDescent="0.25">
      <c r="C18" s="3">
        <v>13</v>
      </c>
      <c r="D18" s="3">
        <v>1.2244999999999999</v>
      </c>
      <c r="E18" s="3">
        <f t="shared" si="2"/>
        <v>487.90194199787817</v>
      </c>
      <c r="F18" s="3"/>
      <c r="G18" s="3">
        <v>0</v>
      </c>
      <c r="H18" s="3">
        <f t="shared" si="3"/>
        <v>410.10326645278428</v>
      </c>
      <c r="I18" s="3">
        <f t="shared" si="4"/>
        <v>334.91487664580183</v>
      </c>
      <c r="J18" s="2">
        <f t="shared" si="0"/>
        <v>-0.15945555622615706</v>
      </c>
      <c r="K18" s="4">
        <f t="shared" si="1"/>
        <v>-77.798675545093886</v>
      </c>
      <c r="L18" s="2">
        <f t="shared" si="6"/>
        <v>0.88325018239671094</v>
      </c>
      <c r="M18" s="10">
        <f t="shared" si="5"/>
        <v>-9.6576656337612532E-2</v>
      </c>
    </row>
    <row r="19" spans="2:13" x14ac:dyDescent="0.25">
      <c r="C19" s="3">
        <v>14</v>
      </c>
      <c r="D19" s="3">
        <v>1.2632000000000001</v>
      </c>
      <c r="E19" s="3">
        <f t="shared" si="2"/>
        <v>521.79577621592637</v>
      </c>
      <c r="F19" s="3"/>
      <c r="G19" s="3">
        <v>0</v>
      </c>
      <c r="H19" s="3">
        <f t="shared" si="3"/>
        <v>456.95830639702513</v>
      </c>
      <c r="I19" s="3">
        <f t="shared" si="4"/>
        <v>361.74660101094446</v>
      </c>
      <c r="J19" s="2">
        <f t="shared" si="0"/>
        <v>-0.12425832629214421</v>
      </c>
      <c r="K19" s="4">
        <f t="shared" si="1"/>
        <v>-64.837469818901241</v>
      </c>
      <c r="L19" s="2">
        <f t="shared" si="6"/>
        <v>-0.22073379421217748</v>
      </c>
      <c r="M19" s="10">
        <f t="shared" si="5"/>
        <v>3.1604736627194922E-2</v>
      </c>
    </row>
    <row r="20" spans="2:13" x14ac:dyDescent="0.25">
      <c r="C20" s="3">
        <v>15</v>
      </c>
      <c r="D20" s="3">
        <v>1.2456</v>
      </c>
      <c r="E20" s="3">
        <f t="shared" si="2"/>
        <v>557.28342662757927</v>
      </c>
      <c r="F20" s="3"/>
      <c r="G20" s="3">
        <v>0</v>
      </c>
      <c r="H20" s="3">
        <f t="shared" si="3"/>
        <v>486.07921663088547</v>
      </c>
      <c r="I20" s="3">
        <f t="shared" si="4"/>
        <v>390.23700757135947</v>
      </c>
      <c r="J20" s="2">
        <f t="shared" si="0"/>
        <v>-0.12777019124288092</v>
      </c>
      <c r="K20" s="4">
        <f t="shared" si="1"/>
        <v>-71.204209996693805</v>
      </c>
      <c r="L20" s="2">
        <f t="shared" si="6"/>
        <v>2.8262612699932417E-2</v>
      </c>
      <c r="M20" s="10">
        <f t="shared" si="5"/>
        <v>-1.3932868904369901E-2</v>
      </c>
    </row>
    <row r="21" spans="2:13" x14ac:dyDescent="0.25">
      <c r="C21" s="3">
        <v>16</v>
      </c>
      <c r="D21" s="3">
        <v>1.2662</v>
      </c>
      <c r="E21" s="3">
        <f t="shared" si="2"/>
        <v>591.70458911955097</v>
      </c>
      <c r="F21" s="3"/>
      <c r="G21" s="3">
        <v>0</v>
      </c>
      <c r="H21" s="3">
        <f t="shared" si="3"/>
        <v>528.53926147882714</v>
      </c>
      <c r="I21" s="3">
        <f t="shared" si="4"/>
        <v>417.421624924046</v>
      </c>
      <c r="J21" s="2">
        <f t="shared" si="0"/>
        <v>-0.10675145807929773</v>
      </c>
      <c r="K21" s="4">
        <f t="shared" si="1"/>
        <v>-63.165327640723831</v>
      </c>
      <c r="L21" s="2">
        <f t="shared" si="6"/>
        <v>-0.16450420054258397</v>
      </c>
      <c r="M21" s="10">
        <f t="shared" si="5"/>
        <v>1.6538214515093089E-2</v>
      </c>
    </row>
    <row r="22" spans="2:13" x14ac:dyDescent="0.25">
      <c r="C22" s="3">
        <v>17</v>
      </c>
      <c r="D22" s="3">
        <v>1.3011999999999999</v>
      </c>
      <c r="E22" s="3">
        <f t="shared" si="2"/>
        <v>625.73712742313649</v>
      </c>
      <c r="F22" s="3"/>
      <c r="G22" s="3">
        <v>0</v>
      </c>
      <c r="H22" s="3">
        <f t="shared" si="3"/>
        <v>577.18155665475422</v>
      </c>
      <c r="I22" s="3">
        <f t="shared" si="4"/>
        <v>443.57635771192298</v>
      </c>
      <c r="J22" s="2">
        <f t="shared" si="0"/>
        <v>-7.7597394561419369E-2</v>
      </c>
      <c r="K22" s="4">
        <f t="shared" si="1"/>
        <v>-48.555570768382267</v>
      </c>
      <c r="L22" s="2">
        <f t="shared" si="6"/>
        <v>-0.27310225117695319</v>
      </c>
      <c r="M22" s="10">
        <f t="shared" si="5"/>
        <v>2.7641762754699036E-2</v>
      </c>
    </row>
    <row r="23" spans="2:13" x14ac:dyDescent="0.25">
      <c r="C23" s="3">
        <v>18</v>
      </c>
      <c r="D23" s="3">
        <v>1.2956000000000001</v>
      </c>
      <c r="E23" s="3">
        <f t="shared" si="2"/>
        <v>660.88775761065574</v>
      </c>
      <c r="F23" s="3"/>
      <c r="G23" s="3">
        <v>0</v>
      </c>
      <c r="H23" s="3">
        <f t="shared" si="3"/>
        <v>609.84815923908673</v>
      </c>
      <c r="I23" s="3">
        <f t="shared" si="4"/>
        <v>470.70713124350624</v>
      </c>
      <c r="J23" s="2">
        <f t="shared" si="0"/>
        <v>-7.7228845267304252E-2</v>
      </c>
      <c r="K23" s="4">
        <f t="shared" si="1"/>
        <v>-51.039598371569014</v>
      </c>
      <c r="L23" s="2">
        <f t="shared" si="6"/>
        <v>-4.7495060394509162E-3</v>
      </c>
      <c r="M23" s="10">
        <f t="shared" si="5"/>
        <v>-4.3037196434059545E-3</v>
      </c>
    </row>
    <row r="24" spans="2:13" x14ac:dyDescent="0.25">
      <c r="C24" s="3">
        <v>19</v>
      </c>
      <c r="D24" s="3">
        <v>1.2588999999999999</v>
      </c>
      <c r="E24" s="3">
        <f t="shared" si="2"/>
        <v>696.87919015156342</v>
      </c>
      <c r="F24" s="3"/>
      <c r="G24" s="3">
        <v>0</v>
      </c>
      <c r="H24" s="3">
        <f t="shared" si="3"/>
        <v>628.56464006335761</v>
      </c>
      <c r="I24" s="3">
        <f t="shared" si="4"/>
        <v>499.29671940849767</v>
      </c>
      <c r="J24" s="2">
        <f t="shared" si="0"/>
        <v>-9.8029258232475214E-2</v>
      </c>
      <c r="K24" s="4">
        <f t="shared" si="1"/>
        <v>-68.314550088205806</v>
      </c>
      <c r="L24" s="2">
        <f t="shared" si="6"/>
        <v>0.26933476595664008</v>
      </c>
      <c r="M24" s="10">
        <f t="shared" si="5"/>
        <v>-2.8326644025934065E-2</v>
      </c>
    </row>
    <row r="25" spans="2:13" x14ac:dyDescent="0.25">
      <c r="C25" s="3">
        <v>20</v>
      </c>
      <c r="D25" s="3">
        <v>1.2374000000000001</v>
      </c>
      <c r="E25" s="3">
        <f t="shared" si="2"/>
        <v>732.47693421383997</v>
      </c>
      <c r="F25" s="3"/>
      <c r="G25" s="3">
        <v>0</v>
      </c>
      <c r="H25" s="3">
        <f t="shared" si="3"/>
        <v>653.42750465835149</v>
      </c>
      <c r="I25" s="3">
        <f t="shared" si="4"/>
        <v>528.06489789748798</v>
      </c>
      <c r="J25" s="2">
        <f t="shared" si="0"/>
        <v>-0.10792070830234596</v>
      </c>
      <c r="K25" s="4">
        <f t="shared" si="1"/>
        <v>-79.049429555488473</v>
      </c>
      <c r="L25" s="2">
        <f t="shared" si="6"/>
        <v>0.10090303903364532</v>
      </c>
      <c r="M25" s="10">
        <f t="shared" si="5"/>
        <v>-1.7078401779331048E-2</v>
      </c>
    </row>
    <row r="26" spans="2:13" x14ac:dyDescent="0.25">
      <c r="C26" s="3">
        <v>21</v>
      </c>
      <c r="D26" s="3">
        <v>1.2121</v>
      </c>
      <c r="E26" s="3">
        <f t="shared" si="2"/>
        <v>768.19254759673959</v>
      </c>
      <c r="F26" s="3"/>
      <c r="G26" s="3">
        <v>0</v>
      </c>
      <c r="H26" s="3">
        <f t="shared" si="3"/>
        <v>675.78307612444462</v>
      </c>
      <c r="I26" s="3">
        <f t="shared" si="4"/>
        <v>557.53079459157232</v>
      </c>
      <c r="J26" s="2">
        <f t="shared" si="0"/>
        <v>-0.12029467320581851</v>
      </c>
      <c r="K26" s="4">
        <f t="shared" si="1"/>
        <v>-92.409471472294967</v>
      </c>
      <c r="L26" s="2">
        <f t="shared" si="6"/>
        <v>0.11465792893803278</v>
      </c>
      <c r="M26" s="10">
        <f t="shared" si="5"/>
        <v>-2.0446096654275173E-2</v>
      </c>
    </row>
    <row r="27" spans="2:13" x14ac:dyDescent="0.25">
      <c r="C27" s="3">
        <v>22</v>
      </c>
      <c r="D27" s="3">
        <v>1.1689000000000001</v>
      </c>
      <c r="E27" s="3">
        <f t="shared" si="2"/>
        <v>804.43996942662159</v>
      </c>
      <c r="F27" s="3"/>
      <c r="G27" s="3">
        <v>0</v>
      </c>
      <c r="H27" s="3">
        <f t="shared" si="3"/>
        <v>687.94516762797082</v>
      </c>
      <c r="I27" s="3">
        <f t="shared" si="4"/>
        <v>588.54065157667117</v>
      </c>
      <c r="J27" s="2">
        <f t="shared" si="0"/>
        <v>-0.14481478572190346</v>
      </c>
      <c r="K27" s="4">
        <f t="shared" si="1"/>
        <v>-116.49480179865077</v>
      </c>
      <c r="L27" s="2">
        <f t="shared" si="6"/>
        <v>0.20383373479997902</v>
      </c>
      <c r="M27" s="10">
        <f t="shared" si="5"/>
        <v>-3.5640623710914865E-2</v>
      </c>
    </row>
    <row r="28" spans="2:13" x14ac:dyDescent="0.25">
      <c r="C28" s="3">
        <v>23</v>
      </c>
      <c r="D28" s="3">
        <v>1.0955999999999999</v>
      </c>
      <c r="E28" s="3">
        <f t="shared" si="2"/>
        <v>841.63476795515271</v>
      </c>
      <c r="F28" s="3"/>
      <c r="G28" s="3">
        <v>0</v>
      </c>
      <c r="H28" s="3">
        <f t="shared" si="3"/>
        <v>681.99993639593185</v>
      </c>
      <c r="I28" s="3">
        <f t="shared" si="4"/>
        <v>622.48990178526105</v>
      </c>
      <c r="J28" s="2">
        <f t="shared" si="0"/>
        <v>-0.18967233488591712</v>
      </c>
      <c r="K28" s="4">
        <f t="shared" si="1"/>
        <v>-159.63483155922086</v>
      </c>
      <c r="L28" s="2">
        <f t="shared" si="6"/>
        <v>0.30975807435959135</v>
      </c>
      <c r="M28" s="10">
        <f t="shared" si="5"/>
        <v>-6.2708529386602915E-2</v>
      </c>
    </row>
    <row r="29" spans="2:13" x14ac:dyDescent="0.25">
      <c r="C29" s="3">
        <v>24</v>
      </c>
      <c r="D29" s="3">
        <v>0.98229999999999995</v>
      </c>
      <c r="E29" s="3">
        <f t="shared" si="2"/>
        <v>880.25424586679924</v>
      </c>
      <c r="F29" s="3"/>
      <c r="G29" s="3">
        <v>0</v>
      </c>
      <c r="H29" s="3">
        <f t="shared" si="3"/>
        <v>650.09130843530829</v>
      </c>
      <c r="I29" s="3">
        <f t="shared" si="4"/>
        <v>661.80526156500912</v>
      </c>
      <c r="J29" s="2">
        <f t="shared" si="0"/>
        <v>-0.26147324879398465</v>
      </c>
      <c r="K29" s="4">
        <f t="shared" si="1"/>
        <v>-230.16293743149095</v>
      </c>
      <c r="L29" s="2">
        <f t="shared" si="6"/>
        <v>0.3785523806160444</v>
      </c>
      <c r="M29" s="10">
        <f t="shared" si="5"/>
        <v>-0.10341365461847386</v>
      </c>
    </row>
    <row r="30" spans="2:13" x14ac:dyDescent="0.25">
      <c r="B30" t="s">
        <v>9</v>
      </c>
      <c r="E30" s="5"/>
      <c r="F30" s="12"/>
    </row>
  </sheetData>
  <phoneticPr fontId="1" type="noConversion"/>
  <conditionalFormatting sqref="J6:J2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{B81ABBA6-D130-4BF5-890F-6AE7C9425D3E}</x14:id>
        </ext>
      </extLst>
    </cfRule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6:K29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6:L2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cellIs" dxfId="4" priority="2" operator="lessThanOrEqual">
      <formula>-0.2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81ABBA6-D130-4BF5-890F-6AE7C9425D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J6:J29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FB80A-FF71-4CC9-BD29-DB04DCDC3B3C}">
  <dimension ref="B3:M30"/>
  <sheetViews>
    <sheetView workbookViewId="0">
      <selection activeCell="D4" sqref="D4"/>
    </sheetView>
  </sheetViews>
  <sheetFormatPr defaultRowHeight="14.4" x14ac:dyDescent="0.25"/>
  <cols>
    <col min="2" max="2" width="13" bestFit="1" customWidth="1"/>
    <col min="3" max="4" width="13.21875" customWidth="1"/>
    <col min="5" max="6" width="14.88671875" customWidth="1"/>
    <col min="7" max="7" width="13.88671875" customWidth="1"/>
    <col min="8" max="9" width="17.109375" customWidth="1"/>
    <col min="10" max="10" width="15.33203125" customWidth="1"/>
    <col min="11" max="11" width="13.21875" customWidth="1"/>
    <col min="12" max="12" width="15.88671875" customWidth="1"/>
    <col min="13" max="13" width="16.33203125" customWidth="1"/>
  </cols>
  <sheetData>
    <row r="3" spans="2:13" x14ac:dyDescent="0.25">
      <c r="C3" s="7" t="s">
        <v>12</v>
      </c>
      <c r="D3" s="6">
        <v>150</v>
      </c>
      <c r="E3" s="7" t="s">
        <v>14</v>
      </c>
      <c r="F3" s="7"/>
      <c r="G3" s="8">
        <v>0</v>
      </c>
      <c r="H3" s="7" t="s">
        <v>13</v>
      </c>
      <c r="I3" s="8">
        <v>0.3</v>
      </c>
      <c r="J3" s="7" t="s">
        <v>15</v>
      </c>
      <c r="K3" s="11">
        <v>-0.2</v>
      </c>
    </row>
    <row r="5" spans="2:13" x14ac:dyDescent="0.25">
      <c r="B5" t="s">
        <v>0</v>
      </c>
      <c r="C5" s="1" t="s">
        <v>1</v>
      </c>
      <c r="D5" s="1" t="s">
        <v>2</v>
      </c>
      <c r="E5" s="1" t="s">
        <v>3</v>
      </c>
      <c r="F5" s="1" t="s">
        <v>16</v>
      </c>
      <c r="G5" s="1" t="s">
        <v>4</v>
      </c>
      <c r="H5" s="1" t="s">
        <v>6</v>
      </c>
      <c r="I5" s="1" t="s">
        <v>10</v>
      </c>
      <c r="J5" s="1" t="s">
        <v>7</v>
      </c>
      <c r="K5" s="1" t="s">
        <v>5</v>
      </c>
      <c r="L5" s="1" t="s">
        <v>8</v>
      </c>
      <c r="M5" s="1" t="s">
        <v>11</v>
      </c>
    </row>
    <row r="6" spans="2:13" x14ac:dyDescent="0.25">
      <c r="C6" s="3">
        <v>1</v>
      </c>
      <c r="D6" s="3">
        <v>1.2096</v>
      </c>
      <c r="E6" s="3">
        <f>D3</f>
        <v>150</v>
      </c>
      <c r="F6" s="3"/>
      <c r="G6" s="3">
        <v>0</v>
      </c>
      <c r="H6" s="3">
        <f>E6+G6</f>
        <v>150</v>
      </c>
      <c r="I6" s="3">
        <f>E6/D6</f>
        <v>124.00793650793651</v>
      </c>
      <c r="J6" s="2">
        <f t="shared" ref="J6:J29" si="0">(H6-E6-G6)/(E6+G6)</f>
        <v>0</v>
      </c>
      <c r="K6" s="4">
        <f t="shared" ref="K6:K29" si="1">H6-E6-G6</f>
        <v>0</v>
      </c>
      <c r="L6" s="2"/>
      <c r="M6" s="9"/>
    </row>
    <row r="7" spans="2:13" x14ac:dyDescent="0.25">
      <c r="C7" s="3">
        <v>2</v>
      </c>
      <c r="D7" s="3">
        <v>1.1822999999999999</v>
      </c>
      <c r="E7" s="3">
        <f t="shared" ref="E7:E29" si="2">E6+$D$3*(1-M7)</f>
        <v>303.38541666666663</v>
      </c>
      <c r="F7" s="3">
        <f>E7-E6</f>
        <v>153.38541666666663</v>
      </c>
      <c r="G7" s="3">
        <v>0</v>
      </c>
      <c r="H7" s="3">
        <f t="shared" ref="H7:H29" si="3">H6/D6*D7+($D$3*(1-M7))+G7</f>
        <v>300</v>
      </c>
      <c r="I7" s="3">
        <f t="shared" ref="I7:I29" si="4">I6+(E7-E6+G7)/D7</f>
        <v>253.74270489723418</v>
      </c>
      <c r="J7" s="2">
        <f t="shared" si="0"/>
        <v>-1.1158798283261679E-2</v>
      </c>
      <c r="K7" s="4">
        <f t="shared" si="1"/>
        <v>-3.3854166666666288</v>
      </c>
      <c r="L7" s="2"/>
      <c r="M7" s="10">
        <f t="shared" ref="M7:M29" si="5">(D7-D6)/D6+$G$3</f>
        <v>-2.2569444444444527E-2</v>
      </c>
    </row>
    <row r="8" spans="2:13" x14ac:dyDescent="0.25">
      <c r="C8" s="3">
        <v>3</v>
      </c>
      <c r="D8" s="3">
        <v>1.1624000000000001</v>
      </c>
      <c r="E8" s="3">
        <f t="shared" si="2"/>
        <v>455.91015658039407</v>
      </c>
      <c r="F8" s="3"/>
      <c r="G8" s="3">
        <v>0</v>
      </c>
      <c r="H8" s="3">
        <f t="shared" si="3"/>
        <v>447.47526008627256</v>
      </c>
      <c r="I8" s="3">
        <f t="shared" si="4"/>
        <v>384.95806958557506</v>
      </c>
      <c r="J8" s="2">
        <f t="shared" si="0"/>
        <v>-1.8501225235665764E-2</v>
      </c>
      <c r="K8" s="4">
        <f t="shared" si="1"/>
        <v>-8.4348964941215172</v>
      </c>
      <c r="L8" s="2">
        <f t="shared" ref="L8:L29" si="6">(J8-J7)/J7</f>
        <v>0.65799441535006564</v>
      </c>
      <c r="M8" s="10">
        <f t="shared" si="5"/>
        <v>-1.6831599424849707E-2</v>
      </c>
    </row>
    <row r="9" spans="2:13" x14ac:dyDescent="0.25">
      <c r="C9" s="3">
        <v>4</v>
      </c>
      <c r="D9" s="3">
        <v>1.1176999999999999</v>
      </c>
      <c r="E9" s="3">
        <f t="shared" si="2"/>
        <v>611.67839470840511</v>
      </c>
      <c r="F9" s="3"/>
      <c r="G9" s="3">
        <v>0</v>
      </c>
      <c r="H9" s="3">
        <f t="shared" si="3"/>
        <v>586.03587250380838</v>
      </c>
      <c r="I9" s="3">
        <f t="shared" si="4"/>
        <v>524.32304956948042</v>
      </c>
      <c r="J9" s="2">
        <f t="shared" si="0"/>
        <v>-4.1921575825513417E-2</v>
      </c>
      <c r="K9" s="4">
        <f t="shared" si="1"/>
        <v>-25.64252220459673</v>
      </c>
      <c r="L9" s="2">
        <f t="shared" si="6"/>
        <v>1.265881058768964</v>
      </c>
      <c r="M9" s="10">
        <f t="shared" si="5"/>
        <v>-3.8454920853406897E-2</v>
      </c>
    </row>
    <row r="10" spans="2:13" x14ac:dyDescent="0.25">
      <c r="C10" s="3">
        <v>5</v>
      </c>
      <c r="D10" s="3">
        <v>1.1603000000000001</v>
      </c>
      <c r="E10" s="3">
        <f t="shared" si="2"/>
        <v>755.96129709723925</v>
      </c>
      <c r="F10" s="3"/>
      <c r="G10" s="3">
        <v>0</v>
      </c>
      <c r="H10" s="3">
        <f t="shared" si="3"/>
        <v>752.65493680430245</v>
      </c>
      <c r="I10" s="3">
        <f t="shared" si="4"/>
        <v>648.67270258062763</v>
      </c>
      <c r="J10" s="2">
        <f t="shared" si="0"/>
        <v>-4.3737163603912712E-3</v>
      </c>
      <c r="K10" s="4">
        <f t="shared" si="1"/>
        <v>-3.3063602929368017</v>
      </c>
      <c r="L10" s="2">
        <f t="shared" si="6"/>
        <v>-0.89566908508889032</v>
      </c>
      <c r="M10" s="10">
        <f t="shared" si="5"/>
        <v>3.8113984074438757E-2</v>
      </c>
    </row>
    <row r="11" spans="2:13" x14ac:dyDescent="0.25">
      <c r="C11" s="3">
        <v>6</v>
      </c>
      <c r="D11" s="3">
        <v>1.2181</v>
      </c>
      <c r="E11" s="3">
        <f t="shared" si="2"/>
        <v>898.4890916331351</v>
      </c>
      <c r="F11" s="3"/>
      <c r="G11" s="3">
        <v>0</v>
      </c>
      <c r="H11" s="3">
        <f t="shared" si="3"/>
        <v>932.67601354935846</v>
      </c>
      <c r="I11" s="3">
        <f t="shared" si="4"/>
        <v>765.6809896965425</v>
      </c>
      <c r="J11" s="2">
        <f t="shared" si="0"/>
        <v>3.8049345545290519E-2</v>
      </c>
      <c r="K11" s="4">
        <f t="shared" si="1"/>
        <v>34.186921916223355</v>
      </c>
      <c r="L11" s="2">
        <f t="shared" si="6"/>
        <v>-9.699545743265034</v>
      </c>
      <c r="M11" s="10">
        <f t="shared" si="5"/>
        <v>4.9814703094027274E-2</v>
      </c>
    </row>
    <row r="12" spans="2:13" x14ac:dyDescent="0.25">
      <c r="C12" s="3">
        <v>7</v>
      </c>
      <c r="D12" s="3">
        <v>1.2648999999999999</v>
      </c>
      <c r="E12" s="3">
        <f t="shared" si="2"/>
        <v>1042.7260179938608</v>
      </c>
      <c r="F12" s="3"/>
      <c r="G12" s="3">
        <v>0</v>
      </c>
      <c r="H12" s="3">
        <f t="shared" si="3"/>
        <v>1112.7468102278824</v>
      </c>
      <c r="I12" s="3">
        <f t="shared" si="4"/>
        <v>879.71128961015279</v>
      </c>
      <c r="J12" s="2">
        <f t="shared" si="0"/>
        <v>6.7151668823548921E-2</v>
      </c>
      <c r="K12" s="4">
        <f t="shared" si="1"/>
        <v>70.020792234021656</v>
      </c>
      <c r="L12" s="2">
        <f t="shared" si="6"/>
        <v>0.76485739402843644</v>
      </c>
      <c r="M12" s="10">
        <f t="shared" si="5"/>
        <v>3.8420490928495157E-2</v>
      </c>
    </row>
    <row r="13" spans="2:13" x14ac:dyDescent="0.25">
      <c r="C13" s="3">
        <v>8</v>
      </c>
      <c r="D13" s="3">
        <v>1.2877000000000001</v>
      </c>
      <c r="E13" s="3">
        <f t="shared" si="2"/>
        <v>1190.022246944766</v>
      </c>
      <c r="F13" s="3"/>
      <c r="G13" s="3">
        <v>0</v>
      </c>
      <c r="H13" s="3">
        <f t="shared" si="3"/>
        <v>1280.1004565818994</v>
      </c>
      <c r="I13" s="3">
        <f t="shared" si="4"/>
        <v>994.09835876516195</v>
      </c>
      <c r="J13" s="2">
        <f t="shared" si="0"/>
        <v>7.5694559381892165E-2</v>
      </c>
      <c r="K13" s="4">
        <f t="shared" si="1"/>
        <v>90.078209637133341</v>
      </c>
      <c r="L13" s="2">
        <f t="shared" si="6"/>
        <v>0.1272178444409322</v>
      </c>
      <c r="M13" s="10">
        <f t="shared" si="5"/>
        <v>1.8025140327298725E-2</v>
      </c>
    </row>
    <row r="14" spans="2:13" x14ac:dyDescent="0.25">
      <c r="C14" s="3">
        <v>9</v>
      </c>
      <c r="D14" s="3">
        <v>1.3036000000000001</v>
      </c>
      <c r="E14" s="3">
        <f t="shared" si="2"/>
        <v>1338.1701074712862</v>
      </c>
      <c r="F14" s="3"/>
      <c r="G14" s="3">
        <v>0</v>
      </c>
      <c r="H14" s="3">
        <f t="shared" si="3"/>
        <v>1444.0544810127856</v>
      </c>
      <c r="I14" s="3">
        <f t="shared" si="4"/>
        <v>1107.7435417403999</v>
      </c>
      <c r="J14" s="2">
        <f t="shared" si="0"/>
        <v>7.912624333059344E-2</v>
      </c>
      <c r="K14" s="4">
        <f t="shared" si="1"/>
        <v>105.88437354149937</v>
      </c>
      <c r="L14" s="2">
        <f t="shared" si="6"/>
        <v>4.5335939289742541E-2</v>
      </c>
      <c r="M14" s="10">
        <f t="shared" si="5"/>
        <v>1.2347596489865671E-2</v>
      </c>
    </row>
    <row r="15" spans="2:13" x14ac:dyDescent="0.25">
      <c r="C15" s="3">
        <v>10</v>
      </c>
      <c r="D15" s="3">
        <v>1.3581000000000001</v>
      </c>
      <c r="E15" s="3">
        <f t="shared" si="2"/>
        <v>1481.8990120432409</v>
      </c>
      <c r="F15" s="3"/>
      <c r="G15" s="3">
        <v>0</v>
      </c>
      <c r="H15" s="3">
        <f t="shared" si="3"/>
        <v>1648.1554086095921</v>
      </c>
      <c r="I15" s="3">
        <f t="shared" si="4"/>
        <v>1213.5744117587747</v>
      </c>
      <c r="J15" s="2">
        <f t="shared" si="0"/>
        <v>0.11219144841531209</v>
      </c>
      <c r="K15" s="4">
        <f t="shared" si="1"/>
        <v>166.25639656635121</v>
      </c>
      <c r="L15" s="2">
        <f t="shared" si="6"/>
        <v>0.41787912193139959</v>
      </c>
      <c r="M15" s="10">
        <f t="shared" si="5"/>
        <v>4.1807302853636076E-2</v>
      </c>
    </row>
    <row r="16" spans="2:13" x14ac:dyDescent="0.25">
      <c r="C16" s="3">
        <v>11</v>
      </c>
      <c r="D16" s="3">
        <v>1.4581</v>
      </c>
      <c r="E16" s="3">
        <f t="shared" si="2"/>
        <v>1620.8541699844823</v>
      </c>
      <c r="F16" s="3"/>
      <c r="G16" s="3">
        <v>0</v>
      </c>
      <c r="H16" s="3">
        <f t="shared" si="3"/>
        <v>1908.4680077267108</v>
      </c>
      <c r="I16" s="3">
        <f t="shared" si="4"/>
        <v>1308.8731964383176</v>
      </c>
      <c r="J16" s="2">
        <f t="shared" si="0"/>
        <v>0.17744584495530652</v>
      </c>
      <c r="K16" s="4">
        <f t="shared" si="1"/>
        <v>287.6138377422285</v>
      </c>
      <c r="L16" s="2">
        <f t="shared" si="6"/>
        <v>0.58163431760355444</v>
      </c>
      <c r="M16" s="10">
        <f t="shared" si="5"/>
        <v>7.3632280391723634E-2</v>
      </c>
    </row>
    <row r="17" spans="2:13" x14ac:dyDescent="0.25">
      <c r="C17" s="3">
        <v>12</v>
      </c>
      <c r="D17" s="3">
        <v>1.3553999999999999</v>
      </c>
      <c r="E17" s="3">
        <f t="shared" si="2"/>
        <v>1781.4192889749493</v>
      </c>
      <c r="F17" s="3"/>
      <c r="G17" s="3">
        <v>0</v>
      </c>
      <c r="H17" s="3">
        <f t="shared" si="3"/>
        <v>1934.6118494429625</v>
      </c>
      <c r="I17" s="3">
        <f t="shared" si="4"/>
        <v>1427.3364685280822</v>
      </c>
      <c r="J17" s="2">
        <f t="shared" si="0"/>
        <v>8.5994668080731348E-2</v>
      </c>
      <c r="K17" s="4">
        <f t="shared" si="1"/>
        <v>153.1925604680132</v>
      </c>
      <c r="L17" s="2">
        <f t="shared" si="6"/>
        <v>-0.51537513824349668</v>
      </c>
      <c r="M17" s="10">
        <f t="shared" si="5"/>
        <v>-7.0434126603113656E-2</v>
      </c>
    </row>
    <row r="18" spans="2:13" x14ac:dyDescent="0.25">
      <c r="C18" s="3">
        <v>13</v>
      </c>
      <c r="D18" s="3">
        <v>1.2244999999999999</v>
      </c>
      <c r="E18" s="3">
        <f t="shared" si="2"/>
        <v>1945.9057874255911</v>
      </c>
      <c r="F18" s="3"/>
      <c r="G18" s="3">
        <v>0</v>
      </c>
      <c r="H18" s="3">
        <f t="shared" si="3"/>
        <v>1912.2600041632784</v>
      </c>
      <c r="I18" s="3">
        <f t="shared" si="4"/>
        <v>1561.6659895167647</v>
      </c>
      <c r="J18" s="2">
        <f t="shared" si="0"/>
        <v>-1.7290551001868239E-2</v>
      </c>
      <c r="K18" s="4">
        <f t="shared" si="1"/>
        <v>-33.645783262312762</v>
      </c>
      <c r="L18" s="2">
        <f t="shared" si="6"/>
        <v>-1.201065384491466</v>
      </c>
      <c r="M18" s="10">
        <f t="shared" si="5"/>
        <v>-9.6576656337612532E-2</v>
      </c>
    </row>
    <row r="19" spans="2:13" x14ac:dyDescent="0.25">
      <c r="C19" s="3">
        <v>14</v>
      </c>
      <c r="D19" s="3">
        <v>1.2632000000000001</v>
      </c>
      <c r="E19" s="3">
        <f t="shared" si="2"/>
        <v>2091.165076931512</v>
      </c>
      <c r="F19" s="3"/>
      <c r="G19" s="3">
        <v>0</v>
      </c>
      <c r="H19" s="3">
        <f t="shared" si="3"/>
        <v>2117.955767463498</v>
      </c>
      <c r="I19" s="3">
        <f t="shared" si="4"/>
        <v>1676.6590939388047</v>
      </c>
      <c r="J19" s="2">
        <f t="shared" si="0"/>
        <v>1.2811370478363926E-2</v>
      </c>
      <c r="K19" s="4">
        <f t="shared" si="1"/>
        <v>26.790690531986002</v>
      </c>
      <c r="L19" s="2">
        <f t="shared" si="6"/>
        <v>-1.7409463398233902</v>
      </c>
      <c r="M19" s="10">
        <f t="shared" si="5"/>
        <v>3.1604736627194922E-2</v>
      </c>
    </row>
    <row r="20" spans="2:13" x14ac:dyDescent="0.25">
      <c r="C20" s="3">
        <v>15</v>
      </c>
      <c r="D20" s="3">
        <v>1.2456</v>
      </c>
      <c r="E20" s="3">
        <f t="shared" si="2"/>
        <v>2243.2550072671675</v>
      </c>
      <c r="F20" s="3"/>
      <c r="G20" s="3">
        <v>0</v>
      </c>
      <c r="H20" s="3">
        <f t="shared" si="3"/>
        <v>2240.5364977458303</v>
      </c>
      <c r="I20" s="3">
        <f t="shared" si="4"/>
        <v>1798.7608363405834</v>
      </c>
      <c r="J20" s="2">
        <f t="shared" si="0"/>
        <v>-1.2118593349977589E-3</v>
      </c>
      <c r="K20" s="4">
        <f t="shared" si="1"/>
        <v>-2.7185095213371824</v>
      </c>
      <c r="L20" s="2">
        <f t="shared" si="6"/>
        <v>-1.0945924822831694</v>
      </c>
      <c r="M20" s="10">
        <f t="shared" si="5"/>
        <v>-1.3932868904369901E-2</v>
      </c>
    </row>
    <row r="21" spans="2:13" x14ac:dyDescent="0.25">
      <c r="C21" s="3">
        <v>16</v>
      </c>
      <c r="D21" s="3">
        <v>1.2662</v>
      </c>
      <c r="E21" s="3">
        <f t="shared" si="2"/>
        <v>2390.7742750899033</v>
      </c>
      <c r="F21" s="3"/>
      <c r="G21" s="3">
        <v>0</v>
      </c>
      <c r="H21" s="3">
        <f t="shared" si="3"/>
        <v>2425.1102387971819</v>
      </c>
      <c r="I21" s="3">
        <f t="shared" si="4"/>
        <v>1915.2663392806685</v>
      </c>
      <c r="J21" s="2">
        <f t="shared" si="0"/>
        <v>1.4361859279244325E-2</v>
      </c>
      <c r="K21" s="4">
        <f t="shared" si="1"/>
        <v>34.335963707278552</v>
      </c>
      <c r="L21" s="2">
        <f t="shared" si="6"/>
        <v>-12.851094318030636</v>
      </c>
      <c r="M21" s="10">
        <f t="shared" si="5"/>
        <v>1.6538214515093089E-2</v>
      </c>
    </row>
    <row r="22" spans="2:13" x14ac:dyDescent="0.25">
      <c r="C22" s="3">
        <v>17</v>
      </c>
      <c r="D22" s="3">
        <v>1.3011999999999999</v>
      </c>
      <c r="E22" s="3">
        <f t="shared" si="2"/>
        <v>2536.6280106766985</v>
      </c>
      <c r="F22" s="3"/>
      <c r="G22" s="3">
        <v>0</v>
      </c>
      <c r="H22" s="3">
        <f t="shared" si="3"/>
        <v>2637.9982962588001</v>
      </c>
      <c r="I22" s="3">
        <f t="shared" si="4"/>
        <v>2027.3580512287128</v>
      </c>
      <c r="J22" s="2">
        <f t="shared" si="0"/>
        <v>3.9962613814651896E-2</v>
      </c>
      <c r="K22" s="4">
        <f t="shared" si="1"/>
        <v>101.37028558210159</v>
      </c>
      <c r="L22" s="2">
        <f t="shared" si="6"/>
        <v>1.7825515511355574</v>
      </c>
      <c r="M22" s="10">
        <f t="shared" si="5"/>
        <v>2.7641762754699036E-2</v>
      </c>
    </row>
    <row r="23" spans="2:13" x14ac:dyDescent="0.25">
      <c r="C23" s="3">
        <v>18</v>
      </c>
      <c r="D23" s="3">
        <v>1.2956000000000001</v>
      </c>
      <c r="E23" s="3">
        <f t="shared" si="2"/>
        <v>2687.2735686232095</v>
      </c>
      <c r="F23" s="3"/>
      <c r="G23" s="3">
        <v>0</v>
      </c>
      <c r="H23" s="3">
        <f t="shared" si="3"/>
        <v>2777.2906491184308</v>
      </c>
      <c r="I23" s="3">
        <f t="shared" si="4"/>
        <v>2143.6327949354982</v>
      </c>
      <c r="J23" s="2">
        <f t="shared" si="0"/>
        <v>3.34975499131413E-2</v>
      </c>
      <c r="K23" s="4">
        <f t="shared" si="1"/>
        <v>90.017080495221308</v>
      </c>
      <c r="L23" s="2">
        <f t="shared" si="6"/>
        <v>-0.16177780391182131</v>
      </c>
      <c r="M23" s="10">
        <f t="shared" si="5"/>
        <v>-4.3037196434059545E-3</v>
      </c>
    </row>
    <row r="24" spans="2:13" x14ac:dyDescent="0.25">
      <c r="C24" s="3">
        <v>19</v>
      </c>
      <c r="D24" s="3">
        <v>1.2588999999999999</v>
      </c>
      <c r="E24" s="3">
        <f t="shared" si="2"/>
        <v>2841.5225652270997</v>
      </c>
      <c r="F24" s="3"/>
      <c r="G24" s="3">
        <v>0</v>
      </c>
      <c r="H24" s="3">
        <f t="shared" si="3"/>
        <v>2852.8683221481879</v>
      </c>
      <c r="I24" s="3">
        <f t="shared" si="4"/>
        <v>2266.1596013568901</v>
      </c>
      <c r="J24" s="2">
        <f t="shared" si="0"/>
        <v>3.9928442096258425E-3</v>
      </c>
      <c r="K24" s="4">
        <f t="shared" si="1"/>
        <v>11.345756921088196</v>
      </c>
      <c r="L24" s="2">
        <f t="shared" si="6"/>
        <v>-0.88080190282634896</v>
      </c>
      <c r="M24" s="10">
        <f t="shared" si="5"/>
        <v>-2.8326644025934065E-2</v>
      </c>
    </row>
    <row r="25" spans="2:13" x14ac:dyDescent="0.25">
      <c r="C25" s="3">
        <v>20</v>
      </c>
      <c r="D25" s="3">
        <v>1.2374000000000001</v>
      </c>
      <c r="E25" s="3">
        <f t="shared" si="2"/>
        <v>2994.0843254939991</v>
      </c>
      <c r="F25" s="3"/>
      <c r="G25" s="3">
        <v>0</v>
      </c>
      <c r="H25" s="3">
        <f t="shared" si="3"/>
        <v>2956.7076509859144</v>
      </c>
      <c r="I25" s="3">
        <f t="shared" si="4"/>
        <v>2389.451794881134</v>
      </c>
      <c r="J25" s="2">
        <f t="shared" si="0"/>
        <v>-1.2483507625296398E-2</v>
      </c>
      <c r="K25" s="4">
        <f t="shared" si="1"/>
        <v>-37.376674508084761</v>
      </c>
      <c r="L25" s="2">
        <f t="shared" si="6"/>
        <v>-4.1264699973020456</v>
      </c>
      <c r="M25" s="10">
        <f t="shared" si="5"/>
        <v>-1.7078401779331048E-2</v>
      </c>
    </row>
    <row r="26" spans="2:13" x14ac:dyDescent="0.25">
      <c r="C26" s="3">
        <v>21</v>
      </c>
      <c r="D26" s="3">
        <v>1.2121</v>
      </c>
      <c r="E26" s="3">
        <f t="shared" si="2"/>
        <v>3147.1512399921403</v>
      </c>
      <c r="F26" s="3"/>
      <c r="G26" s="3">
        <v>0</v>
      </c>
      <c r="H26" s="3">
        <f t="shared" si="3"/>
        <v>3049.3214350735625</v>
      </c>
      <c r="I26" s="3">
        <f t="shared" si="4"/>
        <v>2515.7342092843523</v>
      </c>
      <c r="J26" s="2">
        <f t="shared" si="0"/>
        <v>-3.1085193388679381E-2</v>
      </c>
      <c r="K26" s="4">
        <f t="shared" si="1"/>
        <v>-97.829804918577793</v>
      </c>
      <c r="L26" s="2">
        <f t="shared" si="6"/>
        <v>1.4901008852422855</v>
      </c>
      <c r="M26" s="10">
        <f t="shared" si="5"/>
        <v>-2.0446096654275173E-2</v>
      </c>
    </row>
    <row r="27" spans="2:13" x14ac:dyDescent="0.25">
      <c r="C27" s="3">
        <v>22</v>
      </c>
      <c r="D27" s="3">
        <v>1.1689000000000001</v>
      </c>
      <c r="E27" s="3">
        <f t="shared" si="2"/>
        <v>3302.4973335487775</v>
      </c>
      <c r="F27" s="3"/>
      <c r="G27" s="3">
        <v>0</v>
      </c>
      <c r="H27" s="3">
        <f t="shared" si="3"/>
        <v>3095.9878107891159</v>
      </c>
      <c r="I27" s="3">
        <f t="shared" si="4"/>
        <v>2648.6335963633474</v>
      </c>
      <c r="J27" s="2">
        <f t="shared" si="0"/>
        <v>-6.2531321573468732E-2</v>
      </c>
      <c r="K27" s="4">
        <f t="shared" si="1"/>
        <v>-206.50952275966165</v>
      </c>
      <c r="L27" s="2">
        <f t="shared" si="6"/>
        <v>1.0116111484846486</v>
      </c>
      <c r="M27" s="10">
        <f t="shared" si="5"/>
        <v>-3.5640623710914865E-2</v>
      </c>
    </row>
    <row r="28" spans="2:13" x14ac:dyDescent="0.25">
      <c r="C28" s="3">
        <v>23</v>
      </c>
      <c r="D28" s="3">
        <v>1.0955999999999999</v>
      </c>
      <c r="E28" s="3">
        <f t="shared" si="2"/>
        <v>3461.903612956768</v>
      </c>
      <c r="F28" s="3"/>
      <c r="G28" s="3">
        <v>0</v>
      </c>
      <c r="H28" s="3">
        <f t="shared" si="3"/>
        <v>3061.2492475836725</v>
      </c>
      <c r="I28" s="3">
        <f t="shared" si="4"/>
        <v>2794.1303829715898</v>
      </c>
      <c r="J28" s="2">
        <f t="shared" si="0"/>
        <v>-0.11573238604147668</v>
      </c>
      <c r="K28" s="4">
        <f t="shared" si="1"/>
        <v>-400.65436537309552</v>
      </c>
      <c r="L28" s="2">
        <f t="shared" si="6"/>
        <v>0.85079066185257946</v>
      </c>
      <c r="M28" s="10">
        <f t="shared" si="5"/>
        <v>-6.2708529386602915E-2</v>
      </c>
    </row>
    <row r="29" spans="2:13" x14ac:dyDescent="0.25">
      <c r="C29" s="3">
        <v>24</v>
      </c>
      <c r="D29" s="3">
        <v>0.98229999999999995</v>
      </c>
      <c r="E29" s="3">
        <f t="shared" si="2"/>
        <v>3627.4156611495391</v>
      </c>
      <c r="F29" s="3"/>
      <c r="G29" s="3">
        <v>0</v>
      </c>
      <c r="H29" s="3">
        <f t="shared" si="3"/>
        <v>2910.1863233857625</v>
      </c>
      <c r="I29" s="3">
        <f t="shared" si="4"/>
        <v>2962.6247820276531</v>
      </c>
      <c r="J29" s="2">
        <f t="shared" si="0"/>
        <v>-0.19772460747894671</v>
      </c>
      <c r="K29" s="4">
        <f t="shared" si="1"/>
        <v>-717.22933776377658</v>
      </c>
      <c r="L29" s="2">
        <f t="shared" si="6"/>
        <v>0.70846393340655145</v>
      </c>
      <c r="M29" s="10">
        <f t="shared" si="5"/>
        <v>-0.10341365461847386</v>
      </c>
    </row>
    <row r="30" spans="2:13" x14ac:dyDescent="0.25">
      <c r="B30" t="s">
        <v>9</v>
      </c>
      <c r="E30" s="5"/>
      <c r="F30" s="12"/>
    </row>
  </sheetData>
  <phoneticPr fontId="1" type="noConversion"/>
  <conditionalFormatting sqref="J6:J2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{66181076-0E1D-4CC5-AF1C-8B020438D0EE}</x14:id>
        </ext>
      </extLst>
    </cfRule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6:K29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6:L2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cellIs" dxfId="2" priority="2" operator="lessThanOrEqual">
      <formula>-0.2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181076-0E1D-4CC5-AF1C-8B020438D0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J6:J29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2FAD-662B-4F59-8A3A-BF71B47FE813}">
  <dimension ref="B3:M30"/>
  <sheetViews>
    <sheetView workbookViewId="0">
      <selection activeCell="D10" sqref="D10"/>
    </sheetView>
  </sheetViews>
  <sheetFormatPr defaultRowHeight="14.4" x14ac:dyDescent="0.25"/>
  <cols>
    <col min="2" max="2" width="13" bestFit="1" customWidth="1"/>
    <col min="3" max="4" width="13.21875" customWidth="1"/>
    <col min="5" max="6" width="14.88671875" customWidth="1"/>
    <col min="7" max="7" width="13.88671875" customWidth="1"/>
    <col min="8" max="9" width="17.109375" customWidth="1"/>
    <col min="10" max="10" width="15.33203125" customWidth="1"/>
    <col min="11" max="11" width="13.21875" customWidth="1"/>
    <col min="12" max="12" width="15.88671875" customWidth="1"/>
    <col min="13" max="13" width="16.33203125" customWidth="1"/>
  </cols>
  <sheetData>
    <row r="3" spans="2:13" x14ac:dyDescent="0.25">
      <c r="C3" s="7" t="s">
        <v>12</v>
      </c>
      <c r="D3" s="6">
        <v>150</v>
      </c>
      <c r="E3" s="7" t="s">
        <v>14</v>
      </c>
      <c r="F3" s="7"/>
      <c r="G3" s="8">
        <v>0</v>
      </c>
      <c r="H3" s="7" t="s">
        <v>13</v>
      </c>
      <c r="I3" s="8">
        <v>0.3</v>
      </c>
      <c r="J3" s="7" t="s">
        <v>15</v>
      </c>
      <c r="K3" s="11">
        <v>-0.2</v>
      </c>
    </row>
    <row r="5" spans="2:13" x14ac:dyDescent="0.25">
      <c r="B5" t="s">
        <v>0</v>
      </c>
      <c r="C5" s="1" t="s">
        <v>1</v>
      </c>
      <c r="D5" s="1" t="s">
        <v>2</v>
      </c>
      <c r="E5" s="1" t="s">
        <v>3</v>
      </c>
      <c r="F5" s="1" t="s">
        <v>16</v>
      </c>
      <c r="G5" s="1" t="s">
        <v>4</v>
      </c>
      <c r="H5" s="1" t="s">
        <v>6</v>
      </c>
      <c r="I5" s="1" t="s">
        <v>10</v>
      </c>
      <c r="J5" s="1" t="s">
        <v>7</v>
      </c>
      <c r="K5" s="1" t="s">
        <v>5</v>
      </c>
      <c r="L5" s="1" t="s">
        <v>8</v>
      </c>
      <c r="M5" s="1" t="s">
        <v>11</v>
      </c>
    </row>
    <row r="6" spans="2:13" x14ac:dyDescent="0.25">
      <c r="C6" s="3">
        <v>1</v>
      </c>
      <c r="D6" s="3">
        <v>1.2096</v>
      </c>
      <c r="E6" s="3">
        <f>D3</f>
        <v>150</v>
      </c>
      <c r="F6" s="3"/>
      <c r="G6" s="3">
        <v>0</v>
      </c>
      <c r="H6" s="3">
        <f>E6+G6</f>
        <v>150</v>
      </c>
      <c r="I6" s="3">
        <f>E6/D6</f>
        <v>124.00793650793651</v>
      </c>
      <c r="J6" s="2">
        <f t="shared" ref="J6:J29" si="0">(H6-E6-G6)/(E6+G6)</f>
        <v>0</v>
      </c>
      <c r="K6" s="4">
        <f t="shared" ref="K6:K29" si="1">H6-E6-G6</f>
        <v>0</v>
      </c>
      <c r="L6" s="2"/>
      <c r="M6" s="9"/>
    </row>
    <row r="7" spans="2:13" x14ac:dyDescent="0.25">
      <c r="C7" s="3">
        <v>2</v>
      </c>
      <c r="D7" s="3">
        <v>1.1822999999999999</v>
      </c>
      <c r="E7" s="3">
        <f t="shared" ref="E7:E29" si="2">E6+$D$3*(1-M7)</f>
        <v>303.38541666666663</v>
      </c>
      <c r="F7" s="3">
        <f>E7-E6</f>
        <v>153.38541666666663</v>
      </c>
      <c r="G7" s="3">
        <v>0</v>
      </c>
      <c r="H7" s="3">
        <f t="shared" ref="H7:H29" si="3">H6/D6*D7+($D$3*(1-M7))+G7</f>
        <v>300</v>
      </c>
      <c r="I7" s="3">
        <f t="shared" ref="I7:I29" si="4">I6+(E7-E6+G7)/D7</f>
        <v>253.74270489723418</v>
      </c>
      <c r="J7" s="2">
        <f t="shared" si="0"/>
        <v>-1.1158798283261679E-2</v>
      </c>
      <c r="K7" s="4">
        <f t="shared" si="1"/>
        <v>-3.3854166666666288</v>
      </c>
      <c r="L7" s="2"/>
      <c r="M7" s="10">
        <f t="shared" ref="M7:M29" si="5">(D7-D6)/D6+$G$3</f>
        <v>-2.2569444444444527E-2</v>
      </c>
    </row>
    <row r="8" spans="2:13" x14ac:dyDescent="0.25">
      <c r="C8" s="3">
        <v>3</v>
      </c>
      <c r="D8" s="3">
        <v>1.1624000000000001</v>
      </c>
      <c r="E8" s="3">
        <f t="shared" si="2"/>
        <v>455.91015658039407</v>
      </c>
      <c r="F8" s="3"/>
      <c r="G8" s="3">
        <v>0</v>
      </c>
      <c r="H8" s="3">
        <f t="shared" si="3"/>
        <v>447.47526008627256</v>
      </c>
      <c r="I8" s="3">
        <f t="shared" si="4"/>
        <v>384.95806958557506</v>
      </c>
      <c r="J8" s="2">
        <f t="shared" si="0"/>
        <v>-1.8501225235665764E-2</v>
      </c>
      <c r="K8" s="4">
        <f t="shared" si="1"/>
        <v>-8.4348964941215172</v>
      </c>
      <c r="L8" s="2">
        <f t="shared" ref="L8:L29" si="6">(J8-J7)/J7</f>
        <v>0.65799441535006564</v>
      </c>
      <c r="M8" s="10">
        <f t="shared" si="5"/>
        <v>-1.6831599424849707E-2</v>
      </c>
    </row>
    <row r="9" spans="2:13" x14ac:dyDescent="0.25">
      <c r="C9" s="3">
        <v>4</v>
      </c>
      <c r="D9" s="3">
        <v>1.1176999999999999</v>
      </c>
      <c r="E9" s="3">
        <f t="shared" si="2"/>
        <v>611.67839470840511</v>
      </c>
      <c r="F9" s="3"/>
      <c r="G9" s="3">
        <v>0</v>
      </c>
      <c r="H9" s="3">
        <f t="shared" si="3"/>
        <v>586.03587250380838</v>
      </c>
      <c r="I9" s="3">
        <f t="shared" si="4"/>
        <v>524.32304956948042</v>
      </c>
      <c r="J9" s="2">
        <f t="shared" si="0"/>
        <v>-4.1921575825513417E-2</v>
      </c>
      <c r="K9" s="4">
        <f t="shared" si="1"/>
        <v>-25.64252220459673</v>
      </c>
      <c r="L9" s="2">
        <f t="shared" si="6"/>
        <v>1.265881058768964</v>
      </c>
      <c r="M9" s="10">
        <f t="shared" si="5"/>
        <v>-3.8454920853406897E-2</v>
      </c>
    </row>
    <row r="10" spans="2:13" x14ac:dyDescent="0.25">
      <c r="C10" s="3">
        <v>5</v>
      </c>
      <c r="D10" s="3">
        <v>1.1603000000000001</v>
      </c>
      <c r="E10" s="3">
        <f t="shared" si="2"/>
        <v>755.96129709723925</v>
      </c>
      <c r="F10" s="3"/>
      <c r="G10" s="3">
        <v>0</v>
      </c>
      <c r="H10" s="3">
        <f t="shared" si="3"/>
        <v>752.65493680430245</v>
      </c>
      <c r="I10" s="3">
        <f t="shared" si="4"/>
        <v>648.67270258062763</v>
      </c>
      <c r="J10" s="2">
        <f t="shared" si="0"/>
        <v>-4.3737163603912712E-3</v>
      </c>
      <c r="K10" s="4">
        <f t="shared" si="1"/>
        <v>-3.3063602929368017</v>
      </c>
      <c r="L10" s="2">
        <f t="shared" si="6"/>
        <v>-0.89566908508889032</v>
      </c>
      <c r="M10" s="10">
        <f t="shared" si="5"/>
        <v>3.8113984074438757E-2</v>
      </c>
    </row>
    <row r="11" spans="2:13" x14ac:dyDescent="0.25">
      <c r="C11" s="3">
        <v>6</v>
      </c>
      <c r="D11" s="3">
        <v>1.2181</v>
      </c>
      <c r="E11" s="3">
        <f t="shared" si="2"/>
        <v>898.4890916331351</v>
      </c>
      <c r="F11" s="3"/>
      <c r="G11" s="3">
        <v>0</v>
      </c>
      <c r="H11" s="3">
        <f t="shared" si="3"/>
        <v>932.67601354935846</v>
      </c>
      <c r="I11" s="3">
        <f t="shared" si="4"/>
        <v>765.6809896965425</v>
      </c>
      <c r="J11" s="2">
        <f t="shared" si="0"/>
        <v>3.8049345545290519E-2</v>
      </c>
      <c r="K11" s="4">
        <f t="shared" si="1"/>
        <v>34.186921916223355</v>
      </c>
      <c r="L11" s="2">
        <f t="shared" si="6"/>
        <v>-9.699545743265034</v>
      </c>
      <c r="M11" s="10">
        <f t="shared" si="5"/>
        <v>4.9814703094027274E-2</v>
      </c>
    </row>
    <row r="12" spans="2:13" x14ac:dyDescent="0.25">
      <c r="C12" s="3">
        <v>7</v>
      </c>
      <c r="D12" s="3">
        <v>1.2648999999999999</v>
      </c>
      <c r="E12" s="3">
        <f t="shared" si="2"/>
        <v>1042.7260179938608</v>
      </c>
      <c r="F12" s="3"/>
      <c r="G12" s="3">
        <v>0</v>
      </c>
      <c r="H12" s="3">
        <f t="shared" si="3"/>
        <v>1112.7468102278824</v>
      </c>
      <c r="I12" s="3">
        <f t="shared" si="4"/>
        <v>879.71128961015279</v>
      </c>
      <c r="J12" s="2">
        <f t="shared" si="0"/>
        <v>6.7151668823548921E-2</v>
      </c>
      <c r="K12" s="4">
        <f t="shared" si="1"/>
        <v>70.020792234021656</v>
      </c>
      <c r="L12" s="2">
        <f t="shared" si="6"/>
        <v>0.76485739402843644</v>
      </c>
      <c r="M12" s="10">
        <f t="shared" si="5"/>
        <v>3.8420490928495157E-2</v>
      </c>
    </row>
    <row r="13" spans="2:13" x14ac:dyDescent="0.25">
      <c r="C13" s="3">
        <v>8</v>
      </c>
      <c r="D13" s="3">
        <v>1.2877000000000001</v>
      </c>
      <c r="E13" s="3">
        <f t="shared" si="2"/>
        <v>1190.022246944766</v>
      </c>
      <c r="F13" s="3"/>
      <c r="G13" s="3">
        <v>0</v>
      </c>
      <c r="H13" s="3">
        <f t="shared" si="3"/>
        <v>1280.1004565818994</v>
      </c>
      <c r="I13" s="3">
        <f t="shared" si="4"/>
        <v>994.09835876516195</v>
      </c>
      <c r="J13" s="2">
        <f t="shared" si="0"/>
        <v>7.5694559381892165E-2</v>
      </c>
      <c r="K13" s="4">
        <f t="shared" si="1"/>
        <v>90.078209637133341</v>
      </c>
      <c r="L13" s="2">
        <f t="shared" si="6"/>
        <v>0.1272178444409322</v>
      </c>
      <c r="M13" s="10">
        <f t="shared" si="5"/>
        <v>1.8025140327298725E-2</v>
      </c>
    </row>
    <row r="14" spans="2:13" x14ac:dyDescent="0.25">
      <c r="C14" s="3">
        <v>9</v>
      </c>
      <c r="D14" s="3">
        <v>1.3036000000000001</v>
      </c>
      <c r="E14" s="3">
        <f t="shared" si="2"/>
        <v>1338.1701074712862</v>
      </c>
      <c r="F14" s="3"/>
      <c r="G14" s="3">
        <v>0</v>
      </c>
      <c r="H14" s="3">
        <f t="shared" si="3"/>
        <v>1444.0544810127856</v>
      </c>
      <c r="I14" s="3">
        <f t="shared" si="4"/>
        <v>1107.7435417403999</v>
      </c>
      <c r="J14" s="2">
        <f t="shared" si="0"/>
        <v>7.912624333059344E-2</v>
      </c>
      <c r="K14" s="4">
        <f t="shared" si="1"/>
        <v>105.88437354149937</v>
      </c>
      <c r="L14" s="2">
        <f t="shared" si="6"/>
        <v>4.5335939289742541E-2</v>
      </c>
      <c r="M14" s="10">
        <f t="shared" si="5"/>
        <v>1.2347596489865671E-2</v>
      </c>
    </row>
    <row r="15" spans="2:13" x14ac:dyDescent="0.25">
      <c r="C15" s="3">
        <v>10</v>
      </c>
      <c r="D15" s="3">
        <v>1.3581000000000001</v>
      </c>
      <c r="E15" s="3">
        <f t="shared" si="2"/>
        <v>1481.8990120432409</v>
      </c>
      <c r="F15" s="3"/>
      <c r="G15" s="3">
        <v>0</v>
      </c>
      <c r="H15" s="3">
        <f t="shared" si="3"/>
        <v>1648.1554086095921</v>
      </c>
      <c r="I15" s="3">
        <f t="shared" si="4"/>
        <v>1213.5744117587747</v>
      </c>
      <c r="J15" s="2">
        <f t="shared" si="0"/>
        <v>0.11219144841531209</v>
      </c>
      <c r="K15" s="4">
        <f t="shared" si="1"/>
        <v>166.25639656635121</v>
      </c>
      <c r="L15" s="2">
        <f t="shared" si="6"/>
        <v>0.41787912193139959</v>
      </c>
      <c r="M15" s="10">
        <f t="shared" si="5"/>
        <v>4.1807302853636076E-2</v>
      </c>
    </row>
    <row r="16" spans="2:13" x14ac:dyDescent="0.25">
      <c r="C16" s="3">
        <v>11</v>
      </c>
      <c r="D16" s="3">
        <v>1.4581</v>
      </c>
      <c r="E16" s="3">
        <f t="shared" si="2"/>
        <v>1620.8541699844823</v>
      </c>
      <c r="F16" s="3"/>
      <c r="G16" s="3">
        <v>0</v>
      </c>
      <c r="H16" s="3">
        <f t="shared" si="3"/>
        <v>1908.4680077267108</v>
      </c>
      <c r="I16" s="3">
        <f t="shared" si="4"/>
        <v>1308.8731964383176</v>
      </c>
      <c r="J16" s="2">
        <f t="shared" si="0"/>
        <v>0.17744584495530652</v>
      </c>
      <c r="K16" s="4">
        <f t="shared" si="1"/>
        <v>287.6138377422285</v>
      </c>
      <c r="L16" s="2">
        <f t="shared" si="6"/>
        <v>0.58163431760355444</v>
      </c>
      <c r="M16" s="10">
        <f t="shared" si="5"/>
        <v>7.3632280391723634E-2</v>
      </c>
    </row>
    <row r="17" spans="2:13" x14ac:dyDescent="0.25">
      <c r="C17" s="3">
        <v>12</v>
      </c>
      <c r="D17" s="3">
        <v>1.3553999999999999</v>
      </c>
      <c r="E17" s="3">
        <f t="shared" si="2"/>
        <v>1781.4192889749493</v>
      </c>
      <c r="F17" s="3"/>
      <c r="G17" s="3">
        <v>0</v>
      </c>
      <c r="H17" s="3">
        <f t="shared" si="3"/>
        <v>1934.6118494429625</v>
      </c>
      <c r="I17" s="3">
        <f t="shared" si="4"/>
        <v>1427.3364685280822</v>
      </c>
      <c r="J17" s="2">
        <f t="shared" si="0"/>
        <v>8.5994668080731348E-2</v>
      </c>
      <c r="K17" s="4">
        <f t="shared" si="1"/>
        <v>153.1925604680132</v>
      </c>
      <c r="L17" s="2">
        <f t="shared" si="6"/>
        <v>-0.51537513824349668</v>
      </c>
      <c r="M17" s="10">
        <f t="shared" si="5"/>
        <v>-7.0434126603113656E-2</v>
      </c>
    </row>
    <row r="18" spans="2:13" x14ac:dyDescent="0.25">
      <c r="C18" s="3">
        <v>13</v>
      </c>
      <c r="D18" s="3">
        <v>1.2244999999999999</v>
      </c>
      <c r="E18" s="3">
        <f t="shared" si="2"/>
        <v>1945.9057874255911</v>
      </c>
      <c r="F18" s="3"/>
      <c r="G18" s="3">
        <v>0</v>
      </c>
      <c r="H18" s="3">
        <f t="shared" si="3"/>
        <v>1912.2600041632784</v>
      </c>
      <c r="I18" s="3">
        <f t="shared" si="4"/>
        <v>1561.6659895167647</v>
      </c>
      <c r="J18" s="2">
        <f t="shared" si="0"/>
        <v>-1.7290551001868239E-2</v>
      </c>
      <c r="K18" s="4">
        <f t="shared" si="1"/>
        <v>-33.645783262312762</v>
      </c>
      <c r="L18" s="2">
        <f t="shared" si="6"/>
        <v>-1.201065384491466</v>
      </c>
      <c r="M18" s="10">
        <f t="shared" si="5"/>
        <v>-9.6576656337612532E-2</v>
      </c>
    </row>
    <row r="19" spans="2:13" x14ac:dyDescent="0.25">
      <c r="C19" s="3">
        <v>14</v>
      </c>
      <c r="D19" s="3">
        <v>1.2632000000000001</v>
      </c>
      <c r="E19" s="3">
        <f t="shared" si="2"/>
        <v>2091.165076931512</v>
      </c>
      <c r="F19" s="3"/>
      <c r="G19" s="3">
        <v>0</v>
      </c>
      <c r="H19" s="3">
        <f t="shared" si="3"/>
        <v>2117.955767463498</v>
      </c>
      <c r="I19" s="3">
        <f t="shared" si="4"/>
        <v>1676.6590939388047</v>
      </c>
      <c r="J19" s="2">
        <f t="shared" si="0"/>
        <v>1.2811370478363926E-2</v>
      </c>
      <c r="K19" s="4">
        <f t="shared" si="1"/>
        <v>26.790690531986002</v>
      </c>
      <c r="L19" s="2">
        <f t="shared" si="6"/>
        <v>-1.7409463398233902</v>
      </c>
      <c r="M19" s="10">
        <f t="shared" si="5"/>
        <v>3.1604736627194922E-2</v>
      </c>
    </row>
    <row r="20" spans="2:13" x14ac:dyDescent="0.25">
      <c r="C20" s="3">
        <v>15</v>
      </c>
      <c r="D20" s="3">
        <v>1.2456</v>
      </c>
      <c r="E20" s="3">
        <f t="shared" si="2"/>
        <v>2243.2550072671675</v>
      </c>
      <c r="F20" s="3"/>
      <c r="G20" s="3">
        <v>0</v>
      </c>
      <c r="H20" s="3">
        <f t="shared" si="3"/>
        <v>2240.5364977458303</v>
      </c>
      <c r="I20" s="3">
        <f t="shared" si="4"/>
        <v>1798.7608363405834</v>
      </c>
      <c r="J20" s="2">
        <f t="shared" si="0"/>
        <v>-1.2118593349977589E-3</v>
      </c>
      <c r="K20" s="4">
        <f t="shared" si="1"/>
        <v>-2.7185095213371824</v>
      </c>
      <c r="L20" s="2">
        <f t="shared" si="6"/>
        <v>-1.0945924822831694</v>
      </c>
      <c r="M20" s="10">
        <f t="shared" si="5"/>
        <v>-1.3932868904369901E-2</v>
      </c>
    </row>
    <row r="21" spans="2:13" x14ac:dyDescent="0.25">
      <c r="C21" s="3">
        <v>16</v>
      </c>
      <c r="D21" s="3">
        <v>1.2662</v>
      </c>
      <c r="E21" s="3">
        <f t="shared" si="2"/>
        <v>2390.7742750899033</v>
      </c>
      <c r="F21" s="3"/>
      <c r="G21" s="3">
        <v>0</v>
      </c>
      <c r="H21" s="3">
        <f t="shared" si="3"/>
        <v>2425.1102387971819</v>
      </c>
      <c r="I21" s="3">
        <f t="shared" si="4"/>
        <v>1915.2663392806685</v>
      </c>
      <c r="J21" s="2">
        <f t="shared" si="0"/>
        <v>1.4361859279244325E-2</v>
      </c>
      <c r="K21" s="4">
        <f t="shared" si="1"/>
        <v>34.335963707278552</v>
      </c>
      <c r="L21" s="2">
        <f t="shared" si="6"/>
        <v>-12.851094318030636</v>
      </c>
      <c r="M21" s="10">
        <f t="shared" si="5"/>
        <v>1.6538214515093089E-2</v>
      </c>
    </row>
    <row r="22" spans="2:13" x14ac:dyDescent="0.25">
      <c r="C22" s="3">
        <v>17</v>
      </c>
      <c r="D22" s="3">
        <v>1.3011999999999999</v>
      </c>
      <c r="E22" s="3">
        <f t="shared" si="2"/>
        <v>2536.6280106766985</v>
      </c>
      <c r="F22" s="3"/>
      <c r="G22" s="3">
        <v>0</v>
      </c>
      <c r="H22" s="3">
        <f t="shared" si="3"/>
        <v>2637.9982962588001</v>
      </c>
      <c r="I22" s="3">
        <f t="shared" si="4"/>
        <v>2027.3580512287128</v>
      </c>
      <c r="J22" s="2">
        <f t="shared" si="0"/>
        <v>3.9962613814651896E-2</v>
      </c>
      <c r="K22" s="4">
        <f t="shared" si="1"/>
        <v>101.37028558210159</v>
      </c>
      <c r="L22" s="2">
        <f t="shared" si="6"/>
        <v>1.7825515511355574</v>
      </c>
      <c r="M22" s="10">
        <f t="shared" si="5"/>
        <v>2.7641762754699036E-2</v>
      </c>
    </row>
    <row r="23" spans="2:13" x14ac:dyDescent="0.25">
      <c r="C23" s="3">
        <v>18</v>
      </c>
      <c r="D23" s="3">
        <v>1.2956000000000001</v>
      </c>
      <c r="E23" s="3">
        <f t="shared" si="2"/>
        <v>2687.2735686232095</v>
      </c>
      <c r="F23" s="3"/>
      <c r="G23" s="3">
        <v>0</v>
      </c>
      <c r="H23" s="3">
        <f t="shared" si="3"/>
        <v>2777.2906491184308</v>
      </c>
      <c r="I23" s="3">
        <f t="shared" si="4"/>
        <v>2143.6327949354982</v>
      </c>
      <c r="J23" s="2">
        <f t="shared" si="0"/>
        <v>3.34975499131413E-2</v>
      </c>
      <c r="K23" s="4">
        <f t="shared" si="1"/>
        <v>90.017080495221308</v>
      </c>
      <c r="L23" s="2">
        <f t="shared" si="6"/>
        <v>-0.16177780391182131</v>
      </c>
      <c r="M23" s="10">
        <f t="shared" si="5"/>
        <v>-4.3037196434059545E-3</v>
      </c>
    </row>
    <row r="24" spans="2:13" x14ac:dyDescent="0.25">
      <c r="C24" s="3">
        <v>19</v>
      </c>
      <c r="D24" s="3">
        <v>1.2588999999999999</v>
      </c>
      <c r="E24" s="3">
        <f t="shared" si="2"/>
        <v>2841.5225652270997</v>
      </c>
      <c r="F24" s="3"/>
      <c r="G24" s="3">
        <v>0</v>
      </c>
      <c r="H24" s="3">
        <f t="shared" si="3"/>
        <v>2852.8683221481879</v>
      </c>
      <c r="I24" s="3">
        <f t="shared" si="4"/>
        <v>2266.1596013568901</v>
      </c>
      <c r="J24" s="2">
        <f t="shared" si="0"/>
        <v>3.9928442096258425E-3</v>
      </c>
      <c r="K24" s="4">
        <f t="shared" si="1"/>
        <v>11.345756921088196</v>
      </c>
      <c r="L24" s="2">
        <f t="shared" si="6"/>
        <v>-0.88080190282634896</v>
      </c>
      <c r="M24" s="10">
        <f t="shared" si="5"/>
        <v>-2.8326644025934065E-2</v>
      </c>
    </row>
    <row r="25" spans="2:13" x14ac:dyDescent="0.25">
      <c r="C25" s="3">
        <v>20</v>
      </c>
      <c r="D25" s="3">
        <v>1.2374000000000001</v>
      </c>
      <c r="E25" s="3">
        <f t="shared" si="2"/>
        <v>2994.0843254939991</v>
      </c>
      <c r="F25" s="3"/>
      <c r="G25" s="3">
        <v>0</v>
      </c>
      <c r="H25" s="3">
        <f t="shared" si="3"/>
        <v>2956.7076509859144</v>
      </c>
      <c r="I25" s="3">
        <f t="shared" si="4"/>
        <v>2389.451794881134</v>
      </c>
      <c r="J25" s="2">
        <f t="shared" si="0"/>
        <v>-1.2483507625296398E-2</v>
      </c>
      <c r="K25" s="4">
        <f t="shared" si="1"/>
        <v>-37.376674508084761</v>
      </c>
      <c r="L25" s="2">
        <f t="shared" si="6"/>
        <v>-4.1264699973020456</v>
      </c>
      <c r="M25" s="10">
        <f t="shared" si="5"/>
        <v>-1.7078401779331048E-2</v>
      </c>
    </row>
    <row r="26" spans="2:13" x14ac:dyDescent="0.25">
      <c r="C26" s="3">
        <v>21</v>
      </c>
      <c r="D26" s="3">
        <v>1.2121</v>
      </c>
      <c r="E26" s="3">
        <f t="shared" si="2"/>
        <v>3147.1512399921403</v>
      </c>
      <c r="F26" s="3"/>
      <c r="G26" s="3">
        <v>0</v>
      </c>
      <c r="H26" s="3">
        <f t="shared" si="3"/>
        <v>3049.3214350735625</v>
      </c>
      <c r="I26" s="3">
        <f t="shared" si="4"/>
        <v>2515.7342092843523</v>
      </c>
      <c r="J26" s="2">
        <f t="shared" si="0"/>
        <v>-3.1085193388679381E-2</v>
      </c>
      <c r="K26" s="4">
        <f t="shared" si="1"/>
        <v>-97.829804918577793</v>
      </c>
      <c r="L26" s="2">
        <f t="shared" si="6"/>
        <v>1.4901008852422855</v>
      </c>
      <c r="M26" s="10">
        <f t="shared" si="5"/>
        <v>-2.0446096654275173E-2</v>
      </c>
    </row>
    <row r="27" spans="2:13" x14ac:dyDescent="0.25">
      <c r="C27" s="3">
        <v>22</v>
      </c>
      <c r="D27" s="3">
        <v>1.1689000000000001</v>
      </c>
      <c r="E27" s="3">
        <f t="shared" si="2"/>
        <v>3302.4973335487775</v>
      </c>
      <c r="F27" s="3"/>
      <c r="G27" s="3">
        <v>0</v>
      </c>
      <c r="H27" s="3">
        <f t="shared" si="3"/>
        <v>3095.9878107891159</v>
      </c>
      <c r="I27" s="3">
        <f t="shared" si="4"/>
        <v>2648.6335963633474</v>
      </c>
      <c r="J27" s="2">
        <f t="shared" si="0"/>
        <v>-6.2531321573468732E-2</v>
      </c>
      <c r="K27" s="4">
        <f t="shared" si="1"/>
        <v>-206.50952275966165</v>
      </c>
      <c r="L27" s="2">
        <f t="shared" si="6"/>
        <v>1.0116111484846486</v>
      </c>
      <c r="M27" s="10">
        <f t="shared" si="5"/>
        <v>-3.5640623710914865E-2</v>
      </c>
    </row>
    <row r="28" spans="2:13" x14ac:dyDescent="0.25">
      <c r="C28" s="3">
        <v>23</v>
      </c>
      <c r="D28" s="3">
        <v>1.0955999999999999</v>
      </c>
      <c r="E28" s="3">
        <f t="shared" si="2"/>
        <v>3461.903612956768</v>
      </c>
      <c r="F28" s="3"/>
      <c r="G28" s="3">
        <v>0</v>
      </c>
      <c r="H28" s="3">
        <f t="shared" si="3"/>
        <v>3061.2492475836725</v>
      </c>
      <c r="I28" s="3">
        <f t="shared" si="4"/>
        <v>2794.1303829715898</v>
      </c>
      <c r="J28" s="2">
        <f t="shared" si="0"/>
        <v>-0.11573238604147668</v>
      </c>
      <c r="K28" s="4">
        <f t="shared" si="1"/>
        <v>-400.65436537309552</v>
      </c>
      <c r="L28" s="2">
        <f t="shared" si="6"/>
        <v>0.85079066185257946</v>
      </c>
      <c r="M28" s="10">
        <f t="shared" si="5"/>
        <v>-6.2708529386602915E-2</v>
      </c>
    </row>
    <row r="29" spans="2:13" x14ac:dyDescent="0.25">
      <c r="C29" s="3">
        <v>24</v>
      </c>
      <c r="D29" s="3">
        <v>0.98229999999999995</v>
      </c>
      <c r="E29" s="3">
        <f t="shared" si="2"/>
        <v>3627.4156611495391</v>
      </c>
      <c r="F29" s="3"/>
      <c r="G29" s="3">
        <v>0</v>
      </c>
      <c r="H29" s="3">
        <f t="shared" si="3"/>
        <v>2910.1863233857625</v>
      </c>
      <c r="I29" s="3">
        <f t="shared" si="4"/>
        <v>2962.6247820276531</v>
      </c>
      <c r="J29" s="2">
        <f t="shared" si="0"/>
        <v>-0.19772460747894671</v>
      </c>
      <c r="K29" s="4">
        <f t="shared" si="1"/>
        <v>-717.22933776377658</v>
      </c>
      <c r="L29" s="2">
        <f t="shared" si="6"/>
        <v>0.70846393340655145</v>
      </c>
      <c r="M29" s="10">
        <f t="shared" si="5"/>
        <v>-0.10341365461847386</v>
      </c>
    </row>
    <row r="30" spans="2:13" x14ac:dyDescent="0.25">
      <c r="B30" t="s">
        <v>9</v>
      </c>
      <c r="E30" s="5"/>
      <c r="F30" s="12"/>
    </row>
  </sheetData>
  <phoneticPr fontId="1" type="noConversion"/>
  <conditionalFormatting sqref="J6:J2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{4C951F3C-7AA1-4FC8-B069-9348362C27A1}</x14:id>
        </ext>
      </extLst>
    </cfRule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6:K29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6:L2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cellIs" dxfId="3" priority="2" operator="lessThanOrEqual">
      <formula>-0.2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951F3C-7AA1-4FC8-B069-9348362C27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J6:J29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78FF8-D2F3-4ADC-A428-6FF31E76C3CA}">
  <dimension ref="B3:M30"/>
  <sheetViews>
    <sheetView workbookViewId="0">
      <selection activeCell="D7" sqref="D7"/>
    </sheetView>
  </sheetViews>
  <sheetFormatPr defaultRowHeight="14.4" x14ac:dyDescent="0.25"/>
  <cols>
    <col min="2" max="2" width="13" bestFit="1" customWidth="1"/>
    <col min="3" max="4" width="13.21875" customWidth="1"/>
    <col min="5" max="6" width="14.88671875" customWidth="1"/>
    <col min="7" max="7" width="13.88671875" customWidth="1"/>
    <col min="8" max="9" width="17.109375" customWidth="1"/>
    <col min="10" max="10" width="15.33203125" customWidth="1"/>
    <col min="11" max="11" width="13.21875" customWidth="1"/>
    <col min="12" max="12" width="15.88671875" customWidth="1"/>
    <col min="13" max="13" width="16.33203125" customWidth="1"/>
  </cols>
  <sheetData>
    <row r="3" spans="2:13" x14ac:dyDescent="0.25">
      <c r="C3" s="7" t="s">
        <v>12</v>
      </c>
      <c r="D3" s="6">
        <v>150</v>
      </c>
      <c r="E3" s="7" t="s">
        <v>14</v>
      </c>
      <c r="F3" s="7"/>
      <c r="G3" s="8">
        <v>0</v>
      </c>
      <c r="H3" s="7" t="s">
        <v>13</v>
      </c>
      <c r="I3" s="8">
        <v>0.3</v>
      </c>
      <c r="J3" s="7" t="s">
        <v>15</v>
      </c>
      <c r="K3" s="11">
        <v>-0.2</v>
      </c>
    </row>
    <row r="5" spans="2:13" x14ac:dyDescent="0.25">
      <c r="B5" t="s">
        <v>0</v>
      </c>
      <c r="C5" s="1" t="s">
        <v>1</v>
      </c>
      <c r="D5" s="1" t="s">
        <v>2</v>
      </c>
      <c r="E5" s="1" t="s">
        <v>3</v>
      </c>
      <c r="F5" s="1" t="s">
        <v>16</v>
      </c>
      <c r="G5" s="1" t="s">
        <v>4</v>
      </c>
      <c r="H5" s="1" t="s">
        <v>6</v>
      </c>
      <c r="I5" s="1" t="s">
        <v>10</v>
      </c>
      <c r="J5" s="1" t="s">
        <v>7</v>
      </c>
      <c r="K5" s="1" t="s">
        <v>5</v>
      </c>
      <c r="L5" s="1" t="s">
        <v>8</v>
      </c>
      <c r="M5" s="1" t="s">
        <v>11</v>
      </c>
    </row>
    <row r="6" spans="2:13" x14ac:dyDescent="0.25">
      <c r="C6" s="3">
        <v>1</v>
      </c>
      <c r="D6" s="3">
        <v>1.0234000000000001</v>
      </c>
      <c r="E6" s="3">
        <v>1000</v>
      </c>
      <c r="F6" s="3"/>
      <c r="G6" s="3">
        <v>0</v>
      </c>
      <c r="H6" s="3">
        <f>E6+G6</f>
        <v>1000</v>
      </c>
      <c r="I6" s="3">
        <f>E6/D6</f>
        <v>977.13504006253652</v>
      </c>
      <c r="J6" s="2">
        <f t="shared" ref="J6:J29" si="0">(H6-E6-G6)/(E6+G6)</f>
        <v>0</v>
      </c>
      <c r="K6" s="4">
        <f t="shared" ref="K6:K29" si="1">H6-E6-G6</f>
        <v>0</v>
      </c>
      <c r="L6" s="2"/>
      <c r="M6" s="9"/>
    </row>
    <row r="7" spans="2:13" x14ac:dyDescent="0.25">
      <c r="C7" s="3">
        <v>2</v>
      </c>
      <c r="D7" s="3">
        <v>1.1822999999999999</v>
      </c>
      <c r="E7" s="3">
        <f t="shared" ref="E7:E29" si="2">E6+$D$3*(1-M7)</f>
        <v>1126.7099863201095</v>
      </c>
      <c r="F7" s="3">
        <f>E7-E6</f>
        <v>126.70998632010946</v>
      </c>
      <c r="G7" s="3">
        <v>0</v>
      </c>
      <c r="H7" s="3">
        <f t="shared" ref="H7:H29" si="3">H6/D6*D7+($D$3*(1-M7))+G7</f>
        <v>1281.9767441860463</v>
      </c>
      <c r="I7" s="3">
        <f t="shared" ref="I7:I29" si="4">I6+(E7-E6+G7)/D7</f>
        <v>1084.3074889503903</v>
      </c>
      <c r="J7" s="2">
        <f t="shared" si="0"/>
        <v>0.13780543329792055</v>
      </c>
      <c r="K7" s="4">
        <f t="shared" si="1"/>
        <v>155.26675786593682</v>
      </c>
      <c r="L7" s="2"/>
      <c r="M7" s="10">
        <f t="shared" ref="M7:M29" si="5">(D7-D6)/D6+$G$3</f>
        <v>0.15526675786593688</v>
      </c>
    </row>
    <row r="8" spans="2:13" x14ac:dyDescent="0.25">
      <c r="C8" s="3">
        <v>3</v>
      </c>
      <c r="D8" s="3">
        <v>1.1624000000000001</v>
      </c>
      <c r="E8" s="3">
        <f t="shared" si="2"/>
        <v>1279.2347262338369</v>
      </c>
      <c r="F8" s="3"/>
      <c r="G8" s="3">
        <v>0</v>
      </c>
      <c r="H8" s="3">
        <f t="shared" si="3"/>
        <v>1412.9237650696612</v>
      </c>
      <c r="I8" s="3">
        <f t="shared" si="4"/>
        <v>1215.5228536387312</v>
      </c>
      <c r="J8" s="2">
        <f t="shared" si="0"/>
        <v>0.10450704322999019</v>
      </c>
      <c r="K8" s="4">
        <f t="shared" si="1"/>
        <v>133.68903883582425</v>
      </c>
      <c r="L8" s="2">
        <f t="shared" ref="L8:L29" si="6">(J8-J7)/J7</f>
        <v>-0.24163336140704134</v>
      </c>
      <c r="M8" s="10">
        <f t="shared" si="5"/>
        <v>-1.6831599424849707E-2</v>
      </c>
    </row>
    <row r="9" spans="2:13" x14ac:dyDescent="0.25">
      <c r="C9" s="3">
        <v>4</v>
      </c>
      <c r="D9" s="3">
        <v>1.1176999999999999</v>
      </c>
      <c r="E9" s="3">
        <f t="shared" si="2"/>
        <v>1435.0029643618479</v>
      </c>
      <c r="F9" s="3"/>
      <c r="G9" s="3">
        <v>0</v>
      </c>
      <c r="H9" s="3">
        <f t="shared" si="3"/>
        <v>1514.3581316400207</v>
      </c>
      <c r="I9" s="3">
        <f t="shared" si="4"/>
        <v>1354.8878336226367</v>
      </c>
      <c r="J9" s="2">
        <f t="shared" si="0"/>
        <v>5.529965390243103E-2</v>
      </c>
      <c r="K9" s="4">
        <f t="shared" si="1"/>
        <v>79.355167278172758</v>
      </c>
      <c r="L9" s="2">
        <f t="shared" si="6"/>
        <v>-0.47085237326318508</v>
      </c>
      <c r="M9" s="10">
        <f t="shared" si="5"/>
        <v>-3.8454920853406897E-2</v>
      </c>
    </row>
    <row r="10" spans="2:13" x14ac:dyDescent="0.25">
      <c r="C10" s="3">
        <v>5</v>
      </c>
      <c r="D10" s="3">
        <v>1.1603000000000001</v>
      </c>
      <c r="E10" s="3">
        <f t="shared" si="2"/>
        <v>1579.2858667506821</v>
      </c>
      <c r="F10" s="3"/>
      <c r="G10" s="3">
        <v>0</v>
      </c>
      <c r="H10" s="3">
        <f t="shared" si="3"/>
        <v>1716.3592557411794</v>
      </c>
      <c r="I10" s="3">
        <f t="shared" si="4"/>
        <v>1479.2374866337839</v>
      </c>
      <c r="J10" s="2">
        <f t="shared" si="0"/>
        <v>8.6794539149850261E-2</v>
      </c>
      <c r="K10" s="4">
        <f t="shared" si="1"/>
        <v>137.07338899049728</v>
      </c>
      <c r="L10" s="2">
        <f t="shared" si="6"/>
        <v>0.56953132659723005</v>
      </c>
      <c r="M10" s="10">
        <f t="shared" si="5"/>
        <v>3.8113984074438757E-2</v>
      </c>
    </row>
    <row r="11" spans="2:13" x14ac:dyDescent="0.25">
      <c r="C11" s="3">
        <v>6</v>
      </c>
      <c r="D11" s="3">
        <v>1.2181</v>
      </c>
      <c r="E11" s="3">
        <f t="shared" si="2"/>
        <v>1721.8136612865781</v>
      </c>
      <c r="F11" s="3"/>
      <c r="G11" s="3">
        <v>0</v>
      </c>
      <c r="H11" s="3">
        <f t="shared" si="3"/>
        <v>1944.3869770045078</v>
      </c>
      <c r="I11" s="3">
        <f t="shared" si="4"/>
        <v>1596.2457737496989</v>
      </c>
      <c r="J11" s="2">
        <f t="shared" si="0"/>
        <v>0.12926678462500868</v>
      </c>
      <c r="K11" s="4">
        <f t="shared" si="1"/>
        <v>222.57331571792975</v>
      </c>
      <c r="L11" s="2">
        <f t="shared" si="6"/>
        <v>0.48934236982156604</v>
      </c>
      <c r="M11" s="10">
        <f t="shared" si="5"/>
        <v>4.9814703094027274E-2</v>
      </c>
    </row>
    <row r="12" spans="2:13" x14ac:dyDescent="0.25">
      <c r="C12" s="3">
        <v>7</v>
      </c>
      <c r="D12" s="3">
        <v>1.2648999999999999</v>
      </c>
      <c r="E12" s="3">
        <f t="shared" si="2"/>
        <v>1866.0505876473037</v>
      </c>
      <c r="F12" s="3"/>
      <c r="G12" s="3">
        <v>0</v>
      </c>
      <c r="H12" s="3">
        <f t="shared" si="3"/>
        <v>2163.3282055767195</v>
      </c>
      <c r="I12" s="3">
        <f t="shared" si="4"/>
        <v>1710.276073663309</v>
      </c>
      <c r="J12" s="2">
        <f t="shared" si="0"/>
        <v>0.15930844527865676</v>
      </c>
      <c r="K12" s="4">
        <f t="shared" si="1"/>
        <v>297.27761792941578</v>
      </c>
      <c r="L12" s="2">
        <f t="shared" si="6"/>
        <v>0.23240046343533827</v>
      </c>
      <c r="M12" s="10">
        <f t="shared" si="5"/>
        <v>3.8420490928495157E-2</v>
      </c>
    </row>
    <row r="13" spans="2:13" x14ac:dyDescent="0.25">
      <c r="C13" s="3">
        <v>8</v>
      </c>
      <c r="D13" s="3">
        <v>1.2877000000000001</v>
      </c>
      <c r="E13" s="3">
        <f t="shared" si="2"/>
        <v>2013.346816598209</v>
      </c>
      <c r="F13" s="3"/>
      <c r="G13" s="3">
        <v>0</v>
      </c>
      <c r="H13" s="3">
        <f t="shared" si="3"/>
        <v>2349.6187290071484</v>
      </c>
      <c r="I13" s="3">
        <f t="shared" si="4"/>
        <v>1824.6631428183182</v>
      </c>
      <c r="J13" s="2">
        <f t="shared" si="0"/>
        <v>0.16702135451114736</v>
      </c>
      <c r="K13" s="4">
        <f t="shared" si="1"/>
        <v>336.27191240893944</v>
      </c>
      <c r="L13" s="2">
        <f t="shared" si="6"/>
        <v>4.8414942591395262E-2</v>
      </c>
      <c r="M13" s="10">
        <f t="shared" si="5"/>
        <v>1.8025140327298725E-2</v>
      </c>
    </row>
    <row r="14" spans="2:13" x14ac:dyDescent="0.25">
      <c r="C14" s="3">
        <v>9</v>
      </c>
      <c r="D14" s="3">
        <v>1.3036000000000001</v>
      </c>
      <c r="E14" s="3">
        <f t="shared" si="2"/>
        <v>2161.4946771247292</v>
      </c>
      <c r="F14" s="3"/>
      <c r="G14" s="3">
        <v>0</v>
      </c>
      <c r="H14" s="3">
        <f t="shared" si="3"/>
        <v>2526.77873350448</v>
      </c>
      <c r="I14" s="3">
        <f t="shared" si="4"/>
        <v>1938.3083257935562</v>
      </c>
      <c r="J14" s="2">
        <f t="shared" si="0"/>
        <v>0.16899604715458297</v>
      </c>
      <c r="K14" s="4">
        <f t="shared" si="1"/>
        <v>365.28405637975084</v>
      </c>
      <c r="L14" s="2">
        <f t="shared" si="6"/>
        <v>1.1822995024889559E-2</v>
      </c>
      <c r="M14" s="10">
        <f t="shared" si="5"/>
        <v>1.2347596489865671E-2</v>
      </c>
    </row>
    <row r="15" spans="2:13" x14ac:dyDescent="0.25">
      <c r="C15" s="3">
        <v>10</v>
      </c>
      <c r="D15" s="3">
        <v>1.3581000000000001</v>
      </c>
      <c r="E15" s="3">
        <f t="shared" si="2"/>
        <v>2305.2235816966836</v>
      </c>
      <c r="F15" s="3"/>
      <c r="G15" s="3">
        <v>0</v>
      </c>
      <c r="H15" s="3">
        <f t="shared" si="3"/>
        <v>2776.1454418321832</v>
      </c>
      <c r="I15" s="3">
        <f t="shared" si="4"/>
        <v>2044.1391958119307</v>
      </c>
      <c r="J15" s="2">
        <f t="shared" si="0"/>
        <v>0.20428467931466029</v>
      </c>
      <c r="K15" s="4">
        <f t="shared" si="1"/>
        <v>470.92186013549963</v>
      </c>
      <c r="L15" s="2">
        <f t="shared" si="6"/>
        <v>0.20881335838463924</v>
      </c>
      <c r="M15" s="10">
        <f t="shared" si="5"/>
        <v>4.1807302853636076E-2</v>
      </c>
    </row>
    <row r="16" spans="2:13" x14ac:dyDescent="0.25">
      <c r="C16" s="3">
        <v>11</v>
      </c>
      <c r="D16" s="3">
        <v>1.4581</v>
      </c>
      <c r="E16" s="3">
        <f t="shared" si="2"/>
        <v>2444.178739637925</v>
      </c>
      <c r="F16" s="3"/>
      <c r="G16" s="3">
        <v>0</v>
      </c>
      <c r="H16" s="3">
        <f t="shared" si="3"/>
        <v>3119.5145193546173</v>
      </c>
      <c r="I16" s="3">
        <f t="shared" si="4"/>
        <v>2139.4379804914734</v>
      </c>
      <c r="J16" s="2">
        <f t="shared" si="0"/>
        <v>0.27630376157217329</v>
      </c>
      <c r="K16" s="4">
        <f t="shared" si="1"/>
        <v>675.33577971669229</v>
      </c>
      <c r="L16" s="2">
        <f t="shared" si="6"/>
        <v>0.35254274818417386</v>
      </c>
      <c r="M16" s="10">
        <f t="shared" si="5"/>
        <v>7.3632280391723634E-2</v>
      </c>
    </row>
    <row r="17" spans="2:13" x14ac:dyDescent="0.25">
      <c r="C17" s="3">
        <v>12</v>
      </c>
      <c r="D17" s="3">
        <v>1.3553999999999999</v>
      </c>
      <c r="E17" s="3">
        <f t="shared" si="2"/>
        <v>2604.743858628392</v>
      </c>
      <c r="F17" s="3"/>
      <c r="G17" s="3">
        <v>0</v>
      </c>
      <c r="H17" s="3">
        <f t="shared" si="3"/>
        <v>3060.3593577486099</v>
      </c>
      <c r="I17" s="3">
        <f t="shared" si="4"/>
        <v>2257.9012525812382</v>
      </c>
      <c r="J17" s="2">
        <f t="shared" si="0"/>
        <v>0.17491758262946294</v>
      </c>
      <c r="K17" s="4">
        <f t="shared" si="1"/>
        <v>455.61549912021792</v>
      </c>
      <c r="L17" s="2">
        <f t="shared" si="6"/>
        <v>-0.36693738212545929</v>
      </c>
      <c r="M17" s="10">
        <f t="shared" si="5"/>
        <v>-7.0434126603113656E-2</v>
      </c>
    </row>
    <row r="18" spans="2:13" x14ac:dyDescent="0.25">
      <c r="C18" s="3">
        <v>13</v>
      </c>
      <c r="D18" s="3">
        <v>1.2244999999999999</v>
      </c>
      <c r="E18" s="3">
        <f t="shared" si="2"/>
        <v>2769.2303570790336</v>
      </c>
      <c r="F18" s="3"/>
      <c r="G18" s="3">
        <v>0</v>
      </c>
      <c r="H18" s="3">
        <f t="shared" si="3"/>
        <v>2929.2865822363674</v>
      </c>
      <c r="I18" s="3">
        <f t="shared" si="4"/>
        <v>2392.2307735699205</v>
      </c>
      <c r="J18" s="2">
        <f t="shared" si="0"/>
        <v>5.7798089909053302E-2</v>
      </c>
      <c r="K18" s="4">
        <f t="shared" si="1"/>
        <v>160.05622515733376</v>
      </c>
      <c r="L18" s="2">
        <f t="shared" si="6"/>
        <v>-0.66956958219866314</v>
      </c>
      <c r="M18" s="10">
        <f t="shared" si="5"/>
        <v>-9.6576656337612532E-2</v>
      </c>
    </row>
    <row r="19" spans="2:13" x14ac:dyDescent="0.25">
      <c r="C19" s="3">
        <v>14</v>
      </c>
      <c r="D19" s="3">
        <v>1.2632000000000001</v>
      </c>
      <c r="E19" s="3">
        <f t="shared" si="2"/>
        <v>2914.4896465849542</v>
      </c>
      <c r="F19" s="3"/>
      <c r="G19" s="3">
        <v>0</v>
      </c>
      <c r="H19" s="3">
        <f t="shared" si="3"/>
        <v>3167.1252026794446</v>
      </c>
      <c r="I19" s="3">
        <f t="shared" si="4"/>
        <v>2507.2238779919603</v>
      </c>
      <c r="J19" s="2">
        <f t="shared" si="0"/>
        <v>8.6682605440206451E-2</v>
      </c>
      <c r="K19" s="4">
        <f t="shared" si="1"/>
        <v>252.63555609449031</v>
      </c>
      <c r="L19" s="2">
        <f t="shared" si="6"/>
        <v>0.49974861758586892</v>
      </c>
      <c r="M19" s="10">
        <f t="shared" si="5"/>
        <v>3.1604736627194922E-2</v>
      </c>
    </row>
    <row r="20" spans="2:13" x14ac:dyDescent="0.25">
      <c r="C20" s="3">
        <v>15</v>
      </c>
      <c r="D20" s="3">
        <v>1.2456</v>
      </c>
      <c r="E20" s="3">
        <f t="shared" si="2"/>
        <v>3066.5795769206097</v>
      </c>
      <c r="F20" s="3"/>
      <c r="G20" s="3">
        <v>0</v>
      </c>
      <c r="H20" s="3">
        <f t="shared" si="3"/>
        <v>3275.0879927624414</v>
      </c>
      <c r="I20" s="3">
        <f t="shared" si="4"/>
        <v>2629.325620393739</v>
      </c>
      <c r="J20" s="2">
        <f t="shared" si="0"/>
        <v>6.7993805675576557E-2</v>
      </c>
      <c r="K20" s="4">
        <f t="shared" si="1"/>
        <v>208.50841584183172</v>
      </c>
      <c r="L20" s="2">
        <f t="shared" si="6"/>
        <v>-0.21560034645614573</v>
      </c>
      <c r="M20" s="10">
        <f t="shared" si="5"/>
        <v>-1.3932868904369901E-2</v>
      </c>
    </row>
    <row r="21" spans="2:13" x14ac:dyDescent="0.25">
      <c r="C21" s="3">
        <v>16</v>
      </c>
      <c r="D21" s="3">
        <v>1.2662</v>
      </c>
      <c r="E21" s="3">
        <f t="shared" si="2"/>
        <v>3214.0988447433456</v>
      </c>
      <c r="F21" s="3"/>
      <c r="G21" s="3">
        <v>0</v>
      </c>
      <c r="H21" s="3">
        <f t="shared" si="3"/>
        <v>3476.7713683652883</v>
      </c>
      <c r="I21" s="3">
        <f t="shared" si="4"/>
        <v>2745.8311233338241</v>
      </c>
      <c r="J21" s="2">
        <f t="shared" si="0"/>
        <v>8.172509194965899E-2</v>
      </c>
      <c r="K21" s="4">
        <f t="shared" si="1"/>
        <v>262.67252362194267</v>
      </c>
      <c r="L21" s="2">
        <f t="shared" si="6"/>
        <v>0.20194907664970904</v>
      </c>
      <c r="M21" s="10">
        <f t="shared" si="5"/>
        <v>1.6538214515093089E-2</v>
      </c>
    </row>
    <row r="22" spans="2:13" x14ac:dyDescent="0.25">
      <c r="C22" s="3">
        <v>17</v>
      </c>
      <c r="D22" s="3">
        <v>1.3011999999999999</v>
      </c>
      <c r="E22" s="3">
        <f t="shared" si="2"/>
        <v>3359.9525803301408</v>
      </c>
      <c r="F22" s="3"/>
      <c r="G22" s="3">
        <v>0</v>
      </c>
      <c r="H22" s="3">
        <f t="shared" si="3"/>
        <v>3718.7291932687667</v>
      </c>
      <c r="I22" s="3">
        <f t="shared" si="4"/>
        <v>2857.9228352818682</v>
      </c>
      <c r="J22" s="2">
        <f t="shared" si="0"/>
        <v>0.1067802608402805</v>
      </c>
      <c r="K22" s="4">
        <f t="shared" si="1"/>
        <v>358.77661293862593</v>
      </c>
      <c r="L22" s="2">
        <f t="shared" si="6"/>
        <v>0.30657865647988491</v>
      </c>
      <c r="M22" s="10">
        <f t="shared" si="5"/>
        <v>2.7641762754699036E-2</v>
      </c>
    </row>
    <row r="23" spans="2:13" x14ac:dyDescent="0.25">
      <c r="C23" s="3">
        <v>18</v>
      </c>
      <c r="D23" s="3">
        <v>1.2956000000000001</v>
      </c>
      <c r="E23" s="3">
        <f t="shared" si="2"/>
        <v>3510.5981382766518</v>
      </c>
      <c r="F23" s="3"/>
      <c r="G23" s="3">
        <v>0</v>
      </c>
      <c r="H23" s="3">
        <f t="shared" si="3"/>
        <v>3853.3703833376994</v>
      </c>
      <c r="I23" s="3">
        <f t="shared" si="4"/>
        <v>2974.1975789886533</v>
      </c>
      <c r="J23" s="2">
        <f t="shared" si="0"/>
        <v>9.7639271588434828E-2</v>
      </c>
      <c r="K23" s="4">
        <f t="shared" si="1"/>
        <v>342.77224506104767</v>
      </c>
      <c r="L23" s="2">
        <f t="shared" si="6"/>
        <v>-8.5605608938514918E-2</v>
      </c>
      <c r="M23" s="10">
        <f t="shared" si="5"/>
        <v>-4.3037196434059545E-3</v>
      </c>
    </row>
    <row r="24" spans="2:13" x14ac:dyDescent="0.25">
      <c r="C24" s="3">
        <v>19</v>
      </c>
      <c r="D24" s="3">
        <v>1.2588999999999999</v>
      </c>
      <c r="E24" s="3">
        <f t="shared" si="2"/>
        <v>3664.8471348805419</v>
      </c>
      <c r="F24" s="3"/>
      <c r="G24" s="3">
        <v>0</v>
      </c>
      <c r="H24" s="3">
        <f t="shared" si="3"/>
        <v>3898.4663287927056</v>
      </c>
      <c r="I24" s="3">
        <f t="shared" si="4"/>
        <v>3096.7243854100452</v>
      </c>
      <c r="J24" s="2">
        <f t="shared" si="0"/>
        <v>6.3745958648225742E-2</v>
      </c>
      <c r="K24" s="4">
        <f t="shared" si="1"/>
        <v>233.61919391216361</v>
      </c>
      <c r="L24" s="2">
        <f t="shared" si="6"/>
        <v>-0.34712787579033599</v>
      </c>
      <c r="M24" s="10">
        <f t="shared" si="5"/>
        <v>-2.8326644025934065E-2</v>
      </c>
    </row>
    <row r="25" spans="2:13" x14ac:dyDescent="0.25">
      <c r="C25" s="3">
        <v>20</v>
      </c>
      <c r="D25" s="3">
        <v>1.2374000000000001</v>
      </c>
      <c r="E25" s="3">
        <f t="shared" si="2"/>
        <v>3817.4088951474414</v>
      </c>
      <c r="F25" s="3"/>
      <c r="G25" s="3">
        <v>0</v>
      </c>
      <c r="H25" s="3">
        <f t="shared" si="3"/>
        <v>3984.4485147732894</v>
      </c>
      <c r="I25" s="3">
        <f t="shared" si="4"/>
        <v>3220.0165789342891</v>
      </c>
      <c r="J25" s="2">
        <f t="shared" si="0"/>
        <v>4.3757329700306144E-2</v>
      </c>
      <c r="K25" s="4">
        <f t="shared" si="1"/>
        <v>167.03961962584799</v>
      </c>
      <c r="L25" s="2">
        <f t="shared" si="6"/>
        <v>-0.31356699894066065</v>
      </c>
      <c r="M25" s="10">
        <f t="shared" si="5"/>
        <v>-1.7078401779331048E-2</v>
      </c>
    </row>
    <row r="26" spans="2:13" x14ac:dyDescent="0.25">
      <c r="C26" s="3">
        <v>21</v>
      </c>
      <c r="D26" s="3">
        <v>1.2121</v>
      </c>
      <c r="E26" s="3">
        <f t="shared" si="2"/>
        <v>3970.4758096455826</v>
      </c>
      <c r="F26" s="3"/>
      <c r="G26" s="3">
        <v>0</v>
      </c>
      <c r="H26" s="3">
        <f t="shared" si="3"/>
        <v>4056.0490098243927</v>
      </c>
      <c r="I26" s="3">
        <f t="shared" si="4"/>
        <v>3346.2989933375075</v>
      </c>
      <c r="J26" s="2">
        <f t="shared" si="0"/>
        <v>2.1552379181085768E-2</v>
      </c>
      <c r="K26" s="4">
        <f t="shared" si="1"/>
        <v>85.573200178810112</v>
      </c>
      <c r="L26" s="2">
        <f t="shared" si="6"/>
        <v>-0.50745670888287819</v>
      </c>
      <c r="M26" s="10">
        <f t="shared" si="5"/>
        <v>-2.0446096654275173E-2</v>
      </c>
    </row>
    <row r="27" spans="2:13" x14ac:dyDescent="0.25">
      <c r="C27" s="3">
        <v>22</v>
      </c>
      <c r="D27" s="3">
        <v>1.1689000000000001</v>
      </c>
      <c r="E27" s="3">
        <f t="shared" si="2"/>
        <v>4125.8219032022198</v>
      </c>
      <c r="F27" s="3"/>
      <c r="G27" s="3">
        <v>0</v>
      </c>
      <c r="H27" s="3">
        <f t="shared" si="3"/>
        <v>4066.8349868688497</v>
      </c>
      <c r="I27" s="3">
        <f t="shared" si="4"/>
        <v>3479.1983804165025</v>
      </c>
      <c r="J27" s="2">
        <f t="shared" si="0"/>
        <v>-1.4297009836412945E-2</v>
      </c>
      <c r="K27" s="4">
        <f t="shared" si="1"/>
        <v>-58.986916333370118</v>
      </c>
      <c r="L27" s="2">
        <f t="shared" si="6"/>
        <v>-1.6633610942108847</v>
      </c>
      <c r="M27" s="10">
        <f t="shared" si="5"/>
        <v>-3.5640623710914865E-2</v>
      </c>
    </row>
    <row r="28" spans="2:13" x14ac:dyDescent="0.25">
      <c r="C28" s="3">
        <v>23</v>
      </c>
      <c r="D28" s="3">
        <v>1.0955999999999999</v>
      </c>
      <c r="E28" s="3">
        <f t="shared" si="2"/>
        <v>4285.2281826102098</v>
      </c>
      <c r="F28" s="3"/>
      <c r="G28" s="3">
        <v>0</v>
      </c>
      <c r="H28" s="3">
        <f t="shared" si="3"/>
        <v>3971.2160249923104</v>
      </c>
      <c r="I28" s="3">
        <f t="shared" si="4"/>
        <v>3624.6951670247445</v>
      </c>
      <c r="J28" s="2">
        <f t="shared" si="0"/>
        <v>-7.3277814911277134E-2</v>
      </c>
      <c r="K28" s="4">
        <f t="shared" si="1"/>
        <v>-314.01215761789945</v>
      </c>
      <c r="L28" s="2">
        <f t="shared" si="6"/>
        <v>4.1253944530867166</v>
      </c>
      <c r="M28" s="10">
        <f t="shared" si="5"/>
        <v>-6.2708529386602915E-2</v>
      </c>
    </row>
    <row r="29" spans="2:13" x14ac:dyDescent="0.25">
      <c r="C29" s="3">
        <v>24</v>
      </c>
      <c r="D29" s="3">
        <v>0.98229999999999995</v>
      </c>
      <c r="E29" s="3">
        <f t="shared" si="2"/>
        <v>4450.7402308029814</v>
      </c>
      <c r="F29" s="3"/>
      <c r="G29" s="3">
        <v>0</v>
      </c>
      <c r="H29" s="3">
        <f t="shared" si="3"/>
        <v>3726.0501107611781</v>
      </c>
      <c r="I29" s="3">
        <f t="shared" si="4"/>
        <v>3793.1895660808082</v>
      </c>
      <c r="J29" s="2">
        <f t="shared" si="0"/>
        <v>-0.16282462746900378</v>
      </c>
      <c r="K29" s="4">
        <f t="shared" si="1"/>
        <v>-724.69012004180331</v>
      </c>
      <c r="L29" s="2">
        <f t="shared" si="6"/>
        <v>1.2220180509769238</v>
      </c>
      <c r="M29" s="10">
        <f t="shared" si="5"/>
        <v>-0.10341365461847386</v>
      </c>
    </row>
    <row r="30" spans="2:13" x14ac:dyDescent="0.25">
      <c r="B30" t="s">
        <v>9</v>
      </c>
      <c r="E30" s="5"/>
      <c r="F30" s="12"/>
    </row>
  </sheetData>
  <phoneticPr fontId="1" type="noConversion"/>
  <conditionalFormatting sqref="J6:J2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{68428D72-4F8B-4287-9C86-039731391F72}</x14:id>
        </ext>
      </extLst>
    </cfRule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6:K29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6:L2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cellIs" dxfId="1" priority="2" operator="lessThanOrEqual">
      <formula>-0.2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428D72-4F8B-4287-9C86-039731391F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J6:J29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28344-3097-431A-BC5E-85F1996FCA69}">
  <dimension ref="B3:M30"/>
  <sheetViews>
    <sheetView tabSelected="1" workbookViewId="0">
      <selection activeCell="E10" sqref="E10"/>
    </sheetView>
  </sheetViews>
  <sheetFormatPr defaultRowHeight="14.4" x14ac:dyDescent="0.25"/>
  <cols>
    <col min="2" max="2" width="13" bestFit="1" customWidth="1"/>
    <col min="3" max="4" width="13.21875" customWidth="1"/>
    <col min="5" max="6" width="14.88671875" customWidth="1"/>
    <col min="7" max="7" width="13.88671875" customWidth="1"/>
    <col min="8" max="9" width="17.109375" customWidth="1"/>
    <col min="10" max="10" width="15.33203125" customWidth="1"/>
    <col min="11" max="11" width="13.21875" customWidth="1"/>
    <col min="12" max="12" width="15.88671875" customWidth="1"/>
    <col min="13" max="13" width="16.33203125" customWidth="1"/>
  </cols>
  <sheetData>
    <row r="3" spans="2:13" x14ac:dyDescent="0.25">
      <c r="C3" s="7" t="s">
        <v>12</v>
      </c>
      <c r="D3" s="6">
        <v>150</v>
      </c>
      <c r="E3" s="7" t="s">
        <v>14</v>
      </c>
      <c r="F3" s="7"/>
      <c r="G3" s="8">
        <v>0</v>
      </c>
      <c r="H3" s="7" t="s">
        <v>13</v>
      </c>
      <c r="I3" s="8">
        <v>0.3</v>
      </c>
      <c r="J3" s="7" t="s">
        <v>15</v>
      </c>
      <c r="K3" s="11">
        <v>-0.2</v>
      </c>
    </row>
    <row r="5" spans="2:13" x14ac:dyDescent="0.25">
      <c r="B5" t="s">
        <v>0</v>
      </c>
      <c r="C5" s="1" t="s">
        <v>1</v>
      </c>
      <c r="D5" s="1" t="s">
        <v>2</v>
      </c>
      <c r="E5" s="1" t="s">
        <v>3</v>
      </c>
      <c r="F5" s="1" t="s">
        <v>16</v>
      </c>
      <c r="G5" s="1" t="s">
        <v>4</v>
      </c>
      <c r="H5" s="1" t="s">
        <v>6</v>
      </c>
      <c r="I5" s="1" t="s">
        <v>10</v>
      </c>
      <c r="J5" s="1" t="s">
        <v>7</v>
      </c>
      <c r="K5" s="1" t="s">
        <v>5</v>
      </c>
      <c r="L5" s="1" t="s">
        <v>8</v>
      </c>
      <c r="M5" s="1" t="s">
        <v>11</v>
      </c>
    </row>
    <row r="6" spans="2:13" x14ac:dyDescent="0.25">
      <c r="C6" s="3">
        <v>1</v>
      </c>
      <c r="D6" s="3">
        <v>1.1938</v>
      </c>
      <c r="E6" s="3">
        <v>1000</v>
      </c>
      <c r="F6" s="3"/>
      <c r="G6" s="3">
        <v>0</v>
      </c>
      <c r="H6" s="3">
        <f>E6+G6</f>
        <v>1000</v>
      </c>
      <c r="I6" s="3">
        <f>E6/D6</f>
        <v>837.66124979058475</v>
      </c>
      <c r="J6" s="2">
        <f t="shared" ref="J6:J29" si="0">(H6-E6-G6)/(E6+G6)</f>
        <v>0</v>
      </c>
      <c r="K6" s="4">
        <f t="shared" ref="K6:K29" si="1">H6-E6-G6</f>
        <v>0</v>
      </c>
      <c r="L6" s="2"/>
      <c r="M6" s="9"/>
    </row>
    <row r="7" spans="2:13" x14ac:dyDescent="0.25">
      <c r="C7" s="3">
        <v>2</v>
      </c>
      <c r="D7" s="3">
        <v>1.1822999999999999</v>
      </c>
      <c r="E7" s="3">
        <f t="shared" ref="E7:E29" si="2">E6+$D$3*(1-M7)</f>
        <v>1151.4449656558888</v>
      </c>
      <c r="F7" s="3">
        <f>E7-E6</f>
        <v>151.44496565588884</v>
      </c>
      <c r="G7" s="3">
        <v>0</v>
      </c>
      <c r="H7" s="3">
        <f t="shared" ref="H7:H29" si="3">H6/D6*D7+($D$3*(1-M7))+G7</f>
        <v>1141.811861283297</v>
      </c>
      <c r="I7" s="3">
        <f t="shared" ref="I7:I29" si="4">I6+(E7-E6+G7)/D7</f>
        <v>965.75476721923133</v>
      </c>
      <c r="J7" s="2">
        <f t="shared" si="0"/>
        <v>-8.3661005605287931E-3</v>
      </c>
      <c r="K7" s="4">
        <f t="shared" si="1"/>
        <v>-9.633104372591788</v>
      </c>
      <c r="L7" s="2"/>
      <c r="M7" s="10">
        <f t="shared" ref="M7:M29" si="5">(D7-D6)/D6+$G$3</f>
        <v>-9.6331043725917786E-3</v>
      </c>
    </row>
    <row r="8" spans="2:13" x14ac:dyDescent="0.25">
      <c r="C8" s="3">
        <v>3</v>
      </c>
      <c r="D8" s="3">
        <v>1.1624000000000001</v>
      </c>
      <c r="E8" s="3">
        <f t="shared" si="2"/>
        <v>1303.9697055696163</v>
      </c>
      <c r="F8" s="3"/>
      <c r="G8" s="3">
        <v>0</v>
      </c>
      <c r="H8" s="3">
        <f t="shared" si="3"/>
        <v>1275.118081329362</v>
      </c>
      <c r="I8" s="3">
        <f t="shared" si="4"/>
        <v>1096.9701319075723</v>
      </c>
      <c r="J8" s="2">
        <f t="shared" si="0"/>
        <v>-2.2125992741258486E-2</v>
      </c>
      <c r="K8" s="4">
        <f t="shared" si="1"/>
        <v>-28.851624240254296</v>
      </c>
      <c r="L8" s="2">
        <f t="shared" ref="L8:L29" si="6">(J8-J7)/J7</f>
        <v>1.6447199123626093</v>
      </c>
      <c r="M8" s="10">
        <f t="shared" si="5"/>
        <v>-1.6831599424849707E-2</v>
      </c>
    </row>
    <row r="9" spans="2:13" x14ac:dyDescent="0.25">
      <c r="C9" s="3">
        <v>4</v>
      </c>
      <c r="D9" s="3">
        <v>1.1176999999999999</v>
      </c>
      <c r="E9" s="3">
        <f t="shared" si="2"/>
        <v>1459.7379436976273</v>
      </c>
      <c r="F9" s="3"/>
      <c r="G9" s="3">
        <v>0</v>
      </c>
      <c r="H9" s="3">
        <f t="shared" si="3"/>
        <v>1381.8517545611041</v>
      </c>
      <c r="I9" s="3">
        <f t="shared" si="4"/>
        <v>1236.3351118914777</v>
      </c>
      <c r="J9" s="2">
        <f t="shared" si="0"/>
        <v>-5.335628184003461E-2</v>
      </c>
      <c r="K9" s="4">
        <f t="shared" si="1"/>
        <v>-77.886189136523171</v>
      </c>
      <c r="L9" s="2">
        <f t="shared" si="6"/>
        <v>1.4114751579277525</v>
      </c>
      <c r="M9" s="10">
        <f t="shared" si="5"/>
        <v>-3.8454920853406897E-2</v>
      </c>
    </row>
    <row r="10" spans="2:13" x14ac:dyDescent="0.25">
      <c r="C10" s="3">
        <v>5</v>
      </c>
      <c r="D10" s="3">
        <v>1.1603000000000001</v>
      </c>
      <c r="E10" s="3">
        <f t="shared" si="2"/>
        <v>1604.0208460864615</v>
      </c>
      <c r="F10" s="3"/>
      <c r="G10" s="3">
        <v>0</v>
      </c>
      <c r="H10" s="3">
        <f t="shared" si="3"/>
        <v>1578.8025327165153</v>
      </c>
      <c r="I10" s="3">
        <f t="shared" si="4"/>
        <v>1360.6847649026249</v>
      </c>
      <c r="J10" s="2">
        <f t="shared" si="0"/>
        <v>-1.572193617774641E-2</v>
      </c>
      <c r="K10" s="4">
        <f t="shared" si="1"/>
        <v>-25.218313369946145</v>
      </c>
      <c r="L10" s="2">
        <f t="shared" si="6"/>
        <v>-0.70534048408991956</v>
      </c>
      <c r="M10" s="10">
        <f t="shared" si="5"/>
        <v>3.8113984074438757E-2</v>
      </c>
    </row>
    <row r="11" spans="2:13" x14ac:dyDescent="0.25">
      <c r="C11" s="3">
        <v>6</v>
      </c>
      <c r="D11" s="3">
        <v>1.2181</v>
      </c>
      <c r="E11" s="3">
        <f t="shared" si="2"/>
        <v>1746.5486406223574</v>
      </c>
      <c r="F11" s="3"/>
      <c r="G11" s="3">
        <v>0</v>
      </c>
      <c r="H11" s="3">
        <f t="shared" si="3"/>
        <v>1799.9779066637827</v>
      </c>
      <c r="I11" s="3">
        <f t="shared" si="4"/>
        <v>1477.6930520185399</v>
      </c>
      <c r="J11" s="2">
        <f t="shared" si="0"/>
        <v>3.0591341574309983E-2</v>
      </c>
      <c r="K11" s="4">
        <f t="shared" si="1"/>
        <v>53.429266041425308</v>
      </c>
      <c r="L11" s="2">
        <f t="shared" si="6"/>
        <v>-2.9457744407848727</v>
      </c>
      <c r="M11" s="10">
        <f t="shared" si="5"/>
        <v>4.9814703094027274E-2</v>
      </c>
    </row>
    <row r="12" spans="2:13" x14ac:dyDescent="0.25">
      <c r="C12" s="3">
        <v>7</v>
      </c>
      <c r="D12" s="3">
        <v>1.2648999999999999</v>
      </c>
      <c r="E12" s="3">
        <f t="shared" si="2"/>
        <v>1890.7855669830831</v>
      </c>
      <c r="F12" s="3"/>
      <c r="G12" s="3">
        <v>0</v>
      </c>
      <c r="H12" s="3">
        <f t="shared" si="3"/>
        <v>2013.370867858976</v>
      </c>
      <c r="I12" s="3">
        <f t="shared" si="4"/>
        <v>1591.7233519321503</v>
      </c>
      <c r="J12" s="2">
        <f t="shared" si="0"/>
        <v>6.4833000111952782E-2</v>
      </c>
      <c r="K12" s="4">
        <f t="shared" si="1"/>
        <v>122.58530087589293</v>
      </c>
      <c r="L12" s="2">
        <f t="shared" si="6"/>
        <v>1.1193251676937988</v>
      </c>
      <c r="M12" s="10">
        <f t="shared" si="5"/>
        <v>3.8420490928495157E-2</v>
      </c>
    </row>
    <row r="13" spans="2:13" x14ac:dyDescent="0.25">
      <c r="C13" s="3">
        <v>8</v>
      </c>
      <c r="D13" s="3">
        <v>1.2877000000000001</v>
      </c>
      <c r="E13" s="3">
        <f t="shared" si="2"/>
        <v>2038.0817959339884</v>
      </c>
      <c r="F13" s="3"/>
      <c r="G13" s="3">
        <v>0</v>
      </c>
      <c r="H13" s="3">
        <f t="shared" si="3"/>
        <v>2196.9583892339342</v>
      </c>
      <c r="I13" s="3">
        <f t="shared" si="4"/>
        <v>1706.1104210871595</v>
      </c>
      <c r="J13" s="2">
        <f t="shared" si="0"/>
        <v>7.7953982817032988E-2</v>
      </c>
      <c r="K13" s="4">
        <f t="shared" si="1"/>
        <v>158.87659329994585</v>
      </c>
      <c r="L13" s="2">
        <f t="shared" si="6"/>
        <v>0.20238123613627418</v>
      </c>
      <c r="M13" s="10">
        <f t="shared" si="5"/>
        <v>1.8025140327298725E-2</v>
      </c>
    </row>
    <row r="14" spans="2:13" x14ac:dyDescent="0.25">
      <c r="C14" s="3">
        <v>9</v>
      </c>
      <c r="D14" s="3">
        <v>1.3036000000000001</v>
      </c>
      <c r="E14" s="3">
        <f t="shared" si="2"/>
        <v>2186.2296564605085</v>
      </c>
      <c r="F14" s="3"/>
      <c r="G14" s="3">
        <v>0</v>
      </c>
      <c r="H14" s="3">
        <f t="shared" si="3"/>
        <v>2372.23340545574</v>
      </c>
      <c r="I14" s="3">
        <f t="shared" si="4"/>
        <v>1819.7556040623974</v>
      </c>
      <c r="J14" s="2">
        <f t="shared" si="0"/>
        <v>8.50796934556136E-2</v>
      </c>
      <c r="K14" s="4">
        <f t="shared" si="1"/>
        <v>186.00374899523149</v>
      </c>
      <c r="L14" s="2">
        <f t="shared" si="6"/>
        <v>9.140919271957508E-2</v>
      </c>
      <c r="M14" s="10">
        <f t="shared" si="5"/>
        <v>1.2347596489865671E-2</v>
      </c>
    </row>
    <row r="15" spans="2:13" x14ac:dyDescent="0.25">
      <c r="C15" s="3">
        <v>10</v>
      </c>
      <c r="D15" s="3">
        <v>1.3581000000000001</v>
      </c>
      <c r="E15" s="3">
        <f t="shared" si="2"/>
        <v>2329.958561032463</v>
      </c>
      <c r="F15" s="3"/>
      <c r="G15" s="3">
        <v>0</v>
      </c>
      <c r="H15" s="3">
        <f t="shared" si="3"/>
        <v>2615.1389904490952</v>
      </c>
      <c r="I15" s="3">
        <f t="shared" si="4"/>
        <v>1925.5864740807719</v>
      </c>
      <c r="J15" s="2">
        <f t="shared" si="0"/>
        <v>0.12239721091445578</v>
      </c>
      <c r="K15" s="4">
        <f t="shared" si="1"/>
        <v>285.18042941663225</v>
      </c>
      <c r="L15" s="2">
        <f t="shared" si="6"/>
        <v>0.43861838169775341</v>
      </c>
      <c r="M15" s="10">
        <f t="shared" si="5"/>
        <v>4.1807302853636076E-2</v>
      </c>
    </row>
    <row r="16" spans="2:13" x14ac:dyDescent="0.25">
      <c r="C16" s="3">
        <v>11</v>
      </c>
      <c r="D16" s="3">
        <v>1.4581</v>
      </c>
      <c r="E16" s="3">
        <f t="shared" si="2"/>
        <v>2468.9137189737044</v>
      </c>
      <c r="F16" s="3"/>
      <c r="G16" s="3">
        <v>0</v>
      </c>
      <c r="H16" s="3">
        <f t="shared" si="3"/>
        <v>2946.6527957984135</v>
      </c>
      <c r="I16" s="3">
        <f t="shared" si="4"/>
        <v>2020.8852587603149</v>
      </c>
      <c r="J16" s="2">
        <f t="shared" si="0"/>
        <v>0.19350173039797403</v>
      </c>
      <c r="K16" s="4">
        <f t="shared" si="1"/>
        <v>477.73907682470917</v>
      </c>
      <c r="L16" s="2">
        <f t="shared" si="6"/>
        <v>0.58093251433003368</v>
      </c>
      <c r="M16" s="10">
        <f t="shared" si="5"/>
        <v>7.3632280391723634E-2</v>
      </c>
    </row>
    <row r="17" spans="2:13" x14ac:dyDescent="0.25">
      <c r="C17" s="3">
        <v>12</v>
      </c>
      <c r="D17" s="3">
        <v>1.3553999999999999</v>
      </c>
      <c r="E17" s="3">
        <f t="shared" si="2"/>
        <v>2629.4788379641714</v>
      </c>
      <c r="F17" s="3"/>
      <c r="G17" s="3">
        <v>0</v>
      </c>
      <c r="H17" s="3">
        <f t="shared" si="3"/>
        <v>2899.6729987141962</v>
      </c>
      <c r="I17" s="3">
        <f t="shared" si="4"/>
        <v>2139.3485308500794</v>
      </c>
      <c r="J17" s="2">
        <f t="shared" si="0"/>
        <v>0.10275578447294825</v>
      </c>
      <c r="K17" s="4">
        <f t="shared" si="1"/>
        <v>270.19416075002482</v>
      </c>
      <c r="L17" s="2">
        <f t="shared" si="6"/>
        <v>-0.46896710297313127</v>
      </c>
      <c r="M17" s="10">
        <f t="shared" si="5"/>
        <v>-7.0434126603113656E-2</v>
      </c>
    </row>
    <row r="18" spans="2:13" x14ac:dyDescent="0.25">
      <c r="C18" s="3">
        <v>13</v>
      </c>
      <c r="D18" s="3">
        <v>1.2244999999999999</v>
      </c>
      <c r="E18" s="3">
        <f t="shared" si="2"/>
        <v>2793.9653364148135</v>
      </c>
      <c r="F18" s="3"/>
      <c r="G18" s="3">
        <v>0</v>
      </c>
      <c r="H18" s="3">
        <f t="shared" si="3"/>
        <v>2784.118774476563</v>
      </c>
      <c r="I18" s="3">
        <f t="shared" si="4"/>
        <v>2273.6780518387623</v>
      </c>
      <c r="J18" s="2">
        <f t="shared" si="0"/>
        <v>-3.5242248033347085E-3</v>
      </c>
      <c r="K18" s="4">
        <f t="shared" si="1"/>
        <v>-9.8465619382504883</v>
      </c>
      <c r="L18" s="2">
        <f t="shared" si="6"/>
        <v>-1.0342970940410903</v>
      </c>
      <c r="M18" s="10">
        <f t="shared" si="5"/>
        <v>-9.6576656337612532E-2</v>
      </c>
    </row>
    <row r="19" spans="2:13" x14ac:dyDescent="0.25">
      <c r="C19" s="3">
        <v>14</v>
      </c>
      <c r="D19" s="3">
        <v>1.2632000000000001</v>
      </c>
      <c r="E19" s="3">
        <f t="shared" si="2"/>
        <v>2939.2246259207341</v>
      </c>
      <c r="F19" s="3"/>
      <c r="G19" s="3">
        <v>0</v>
      </c>
      <c r="H19" s="3">
        <f t="shared" si="3"/>
        <v>3017.3694045886441</v>
      </c>
      <c r="I19" s="3">
        <f t="shared" si="4"/>
        <v>2388.671156260802</v>
      </c>
      <c r="J19" s="2">
        <f t="shared" si="0"/>
        <v>2.6586868515852406E-2</v>
      </c>
      <c r="K19" s="4">
        <f t="shared" si="1"/>
        <v>78.144778667910032</v>
      </c>
      <c r="L19" s="2">
        <f t="shared" si="6"/>
        <v>-8.5440330851469106</v>
      </c>
      <c r="M19" s="10">
        <f t="shared" si="5"/>
        <v>3.1604736627194922E-2</v>
      </c>
    </row>
    <row r="20" spans="2:13" x14ac:dyDescent="0.25">
      <c r="C20" s="3">
        <v>15</v>
      </c>
      <c r="D20" s="3">
        <v>1.2456</v>
      </c>
      <c r="E20" s="3">
        <f t="shared" si="2"/>
        <v>3091.3145562563896</v>
      </c>
      <c r="F20" s="3"/>
      <c r="G20" s="3">
        <v>0</v>
      </c>
      <c r="H20" s="3">
        <f t="shared" si="3"/>
        <v>3127.4187225741093</v>
      </c>
      <c r="I20" s="3">
        <f t="shared" si="4"/>
        <v>2510.7728986625807</v>
      </c>
      <c r="J20" s="2">
        <f t="shared" si="0"/>
        <v>1.1679227610354299E-2</v>
      </c>
      <c r="K20" s="4">
        <f t="shared" si="1"/>
        <v>36.104166317719773</v>
      </c>
      <c r="L20" s="2">
        <f t="shared" si="6"/>
        <v>-0.5607144330145325</v>
      </c>
      <c r="M20" s="10">
        <f t="shared" si="5"/>
        <v>-1.3932868904369901E-2</v>
      </c>
    </row>
    <row r="21" spans="2:13" x14ac:dyDescent="0.25">
      <c r="C21" s="3">
        <v>16</v>
      </c>
      <c r="D21" s="3">
        <v>1.2662</v>
      </c>
      <c r="E21" s="3">
        <f t="shared" si="2"/>
        <v>3238.8338240791254</v>
      </c>
      <c r="F21" s="3"/>
      <c r="G21" s="3">
        <v>0</v>
      </c>
      <c r="H21" s="3">
        <f t="shared" si="3"/>
        <v>3326.6599121092945</v>
      </c>
      <c r="I21" s="3">
        <f t="shared" si="4"/>
        <v>2627.2784016026658</v>
      </c>
      <c r="J21" s="2">
        <f t="shared" si="0"/>
        <v>2.7116577385732369E-2</v>
      </c>
      <c r="K21" s="4">
        <f t="shared" si="1"/>
        <v>87.826088030169103</v>
      </c>
      <c r="L21" s="2">
        <f t="shared" si="6"/>
        <v>1.3217783136353969</v>
      </c>
      <c r="M21" s="10">
        <f t="shared" si="5"/>
        <v>1.6538214515093089E-2</v>
      </c>
    </row>
    <row r="22" spans="2:13" x14ac:dyDescent="0.25">
      <c r="C22" s="3">
        <v>17</v>
      </c>
      <c r="D22" s="3">
        <v>1.3011999999999999</v>
      </c>
      <c r="E22" s="3">
        <f t="shared" si="2"/>
        <v>3384.6875596659206</v>
      </c>
      <c r="F22" s="3"/>
      <c r="G22" s="3">
        <v>0</v>
      </c>
      <c r="H22" s="3">
        <f t="shared" si="3"/>
        <v>3564.4683917521825</v>
      </c>
      <c r="I22" s="3">
        <f t="shared" si="4"/>
        <v>2739.3701135507099</v>
      </c>
      <c r="J22" s="2">
        <f t="shared" si="0"/>
        <v>5.3115931357636682E-2</v>
      </c>
      <c r="K22" s="4">
        <f t="shared" si="1"/>
        <v>179.78083208626185</v>
      </c>
      <c r="L22" s="2">
        <f t="shared" si="6"/>
        <v>0.95879924675096007</v>
      </c>
      <c r="M22" s="10">
        <f t="shared" si="5"/>
        <v>2.7641762754699036E-2</v>
      </c>
    </row>
    <row r="23" spans="2:13" x14ac:dyDescent="0.25">
      <c r="C23" s="3">
        <v>18</v>
      </c>
      <c r="D23" s="3">
        <v>1.2956000000000001</v>
      </c>
      <c r="E23" s="3">
        <f t="shared" si="2"/>
        <v>3535.3331176124316</v>
      </c>
      <c r="F23" s="3"/>
      <c r="G23" s="3">
        <v>0</v>
      </c>
      <c r="H23" s="3">
        <f t="shared" si="3"/>
        <v>3699.7734770628099</v>
      </c>
      <c r="I23" s="3">
        <f t="shared" si="4"/>
        <v>2855.644857257495</v>
      </c>
      <c r="J23" s="2">
        <f t="shared" si="0"/>
        <v>4.6513398873550063E-2</v>
      </c>
      <c r="K23" s="4">
        <f t="shared" si="1"/>
        <v>164.44035945037831</v>
      </c>
      <c r="L23" s="2">
        <f t="shared" si="6"/>
        <v>-0.12430418360982665</v>
      </c>
      <c r="M23" s="10">
        <f t="shared" si="5"/>
        <v>-4.3037196434059545E-3</v>
      </c>
    </row>
    <row r="24" spans="2:13" x14ac:dyDescent="0.25">
      <c r="C24" s="3">
        <v>19</v>
      </c>
      <c r="D24" s="3">
        <v>1.2588999999999999</v>
      </c>
      <c r="E24" s="3">
        <f t="shared" si="2"/>
        <v>3689.5821142163218</v>
      </c>
      <c r="F24" s="3"/>
      <c r="G24" s="3">
        <v>0</v>
      </c>
      <c r="H24" s="3">
        <f t="shared" si="3"/>
        <v>3749.22030740535</v>
      </c>
      <c r="I24" s="3">
        <f t="shared" si="4"/>
        <v>2978.1716636788869</v>
      </c>
      <c r="J24" s="2">
        <f t="shared" si="0"/>
        <v>1.6163942512415277E-2</v>
      </c>
      <c r="K24" s="4">
        <f t="shared" si="1"/>
        <v>59.638193189028243</v>
      </c>
      <c r="L24" s="2">
        <f t="shared" si="6"/>
        <v>-0.65248846775618163</v>
      </c>
      <c r="M24" s="10">
        <f t="shared" si="5"/>
        <v>-2.8326644025934065E-2</v>
      </c>
    </row>
    <row r="25" spans="2:13" x14ac:dyDescent="0.25">
      <c r="C25" s="3">
        <v>20</v>
      </c>
      <c r="D25" s="3">
        <v>1.2374000000000001</v>
      </c>
      <c r="E25" s="3">
        <f t="shared" si="2"/>
        <v>3842.1438744832212</v>
      </c>
      <c r="F25" s="3"/>
      <c r="G25" s="3">
        <v>0</v>
      </c>
      <c r="H25" s="3">
        <f t="shared" si="3"/>
        <v>3837.7513769031539</v>
      </c>
      <c r="I25" s="3">
        <f t="shared" si="4"/>
        <v>3101.4638572031308</v>
      </c>
      <c r="J25" s="2">
        <f t="shared" si="0"/>
        <v>-1.1432413057822202E-3</v>
      </c>
      <c r="K25" s="4">
        <f t="shared" si="1"/>
        <v>-4.3924975800673565</v>
      </c>
      <c r="L25" s="2">
        <f t="shared" si="6"/>
        <v>-1.0707278750158948</v>
      </c>
      <c r="M25" s="10">
        <f t="shared" si="5"/>
        <v>-1.7078401779331048E-2</v>
      </c>
    </row>
    <row r="26" spans="2:13" x14ac:dyDescent="0.25">
      <c r="C26" s="3">
        <v>21</v>
      </c>
      <c r="D26" s="3">
        <v>1.2121</v>
      </c>
      <c r="E26" s="3">
        <f t="shared" si="2"/>
        <v>3995.2107889813624</v>
      </c>
      <c r="F26" s="3"/>
      <c r="G26" s="3">
        <v>0</v>
      </c>
      <c r="H26" s="3">
        <f t="shared" si="3"/>
        <v>3912.3512558140555</v>
      </c>
      <c r="I26" s="3">
        <f t="shared" si="4"/>
        <v>3227.7462716063492</v>
      </c>
      <c r="J26" s="2">
        <f t="shared" si="0"/>
        <v>-2.0739715009738719E-2</v>
      </c>
      <c r="K26" s="4">
        <f t="shared" si="1"/>
        <v>-82.859533167306836</v>
      </c>
      <c r="L26" s="2">
        <f t="shared" si="6"/>
        <v>17.141152620048437</v>
      </c>
      <c r="M26" s="10">
        <f t="shared" si="5"/>
        <v>-2.0446096654275173E-2</v>
      </c>
    </row>
    <row r="27" spans="2:13" x14ac:dyDescent="0.25">
      <c r="C27" s="3">
        <v>22</v>
      </c>
      <c r="D27" s="3">
        <v>1.1689000000000001</v>
      </c>
      <c r="E27" s="3">
        <f t="shared" si="2"/>
        <v>4150.5568825379996</v>
      </c>
      <c r="F27" s="3"/>
      <c r="G27" s="3">
        <v>0</v>
      </c>
      <c r="H27" s="3">
        <f t="shared" si="3"/>
        <v>3928.2587104372988</v>
      </c>
      <c r="I27" s="3">
        <f t="shared" si="4"/>
        <v>3360.6456586853442</v>
      </c>
      <c r="J27" s="2">
        <f t="shared" si="0"/>
        <v>-5.3558637645936574E-2</v>
      </c>
      <c r="K27" s="4">
        <f t="shared" si="1"/>
        <v>-222.29817210070087</v>
      </c>
      <c r="L27" s="2">
        <f t="shared" si="6"/>
        <v>1.5824191711789253</v>
      </c>
      <c r="M27" s="10">
        <f t="shared" si="5"/>
        <v>-3.5640623710914865E-2</v>
      </c>
    </row>
    <row r="28" spans="2:13" x14ac:dyDescent="0.25">
      <c r="C28" s="3">
        <v>23</v>
      </c>
      <c r="D28" s="3">
        <v>1.0955999999999999</v>
      </c>
      <c r="E28" s="3">
        <f t="shared" si="2"/>
        <v>4309.9631619459897</v>
      </c>
      <c r="F28" s="3"/>
      <c r="G28" s="3">
        <v>0</v>
      </c>
      <c r="H28" s="3">
        <f t="shared" si="3"/>
        <v>3841.3296630636532</v>
      </c>
      <c r="I28" s="3">
        <f t="shared" si="4"/>
        <v>3506.1424452935862</v>
      </c>
      <c r="J28" s="2">
        <f t="shared" si="0"/>
        <v>-0.10873259962406359</v>
      </c>
      <c r="K28" s="4">
        <f t="shared" si="1"/>
        <v>-468.63349888233643</v>
      </c>
      <c r="L28" s="2">
        <f t="shared" si="6"/>
        <v>1.0301599219694304</v>
      </c>
      <c r="M28" s="10">
        <f t="shared" si="5"/>
        <v>-6.2708529386602915E-2</v>
      </c>
    </row>
    <row r="29" spans="2:13" x14ac:dyDescent="0.25">
      <c r="C29" s="3">
        <v>24</v>
      </c>
      <c r="D29" s="3">
        <v>0.98229999999999995</v>
      </c>
      <c r="E29" s="3">
        <f t="shared" si="2"/>
        <v>4475.4752101387603</v>
      </c>
      <c r="F29" s="3"/>
      <c r="G29" s="3">
        <v>0</v>
      </c>
      <c r="H29" s="3">
        <f t="shared" si="3"/>
        <v>3609.595772204661</v>
      </c>
      <c r="I29" s="3">
        <f t="shared" si="4"/>
        <v>3674.636844349649</v>
      </c>
      <c r="J29" s="2">
        <f t="shared" si="0"/>
        <v>-0.193472066602566</v>
      </c>
      <c r="K29" s="4">
        <f t="shared" si="1"/>
        <v>-865.87943793409931</v>
      </c>
      <c r="L29" s="2">
        <f t="shared" si="6"/>
        <v>0.77933818626137885</v>
      </c>
      <c r="M29" s="10">
        <f t="shared" si="5"/>
        <v>-0.10341365461847386</v>
      </c>
    </row>
    <row r="30" spans="2:13" x14ac:dyDescent="0.25">
      <c r="B30" t="s">
        <v>9</v>
      </c>
      <c r="E30" s="5"/>
      <c r="F30" s="12"/>
    </row>
  </sheetData>
  <phoneticPr fontId="1" type="noConversion"/>
  <conditionalFormatting sqref="J6:J2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{EE4C14EA-B4C4-4E0E-AC84-1F8A0E85751A}</x14:id>
        </ext>
      </extLst>
    </cfRule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6:K29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6:L2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cellIs" dxfId="0" priority="2" operator="lessThanOrEqual">
      <formula>-0.2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4C14EA-B4C4-4E0E-AC84-1F8A0E8575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J6:J29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博时黄金</vt:lpstr>
      <vt:lpstr>易方达消费</vt:lpstr>
      <vt:lpstr>沪深300</vt:lpstr>
      <vt:lpstr>中证500</vt:lpstr>
      <vt:lpstr>上证50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2018-02-07T15:49:33Z</dcterms:modified>
</cp:coreProperties>
</file>